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8930" windowHeight="7965" tabRatio="766" firstSheet="20" activeTab="2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 name="Hoja1" sheetId="50" r:id="rId27"/>
  </sheets>
  <externalReferences>
    <externalReference r:id="rId28"/>
    <externalReference r:id="rId29"/>
  </externalReferences>
  <definedNames>
    <definedName name="_xlnm._FilterDatabase" localSheetId="3" hidden="1">'1. TALLERES SEMINARIOS'!$C$9:$C$423</definedName>
    <definedName name="_xlnm._FilterDatabase" localSheetId="5" hidden="1">'3. EQUIPO DE OFICINA'!$C$9:$C$111</definedName>
    <definedName name="_xlnm._FilterDatabase" localSheetId="6" hidden="1">'4. EQUIPO TECNOLÓGICOS'!$C$8:$C$112</definedName>
    <definedName name="_xlnm._FilterDatabase" localSheetId="7" hidden="1">'5. ACTIVIDADES ESPECIALES'!$C$8:$C$1204</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E190" i="38" l="1"/>
  <c r="D53" i="12"/>
  <c r="D10" i="12"/>
  <c r="E9" i="27"/>
  <c r="E8" i="27"/>
  <c r="Q54" i="24" l="1"/>
  <c r="I242" i="12"/>
  <c r="F241" i="12"/>
  <c r="F242" i="12"/>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80"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17" i="8"/>
  <c r="F119" i="8"/>
  <c r="F116" i="8"/>
  <c r="F113" i="8"/>
  <c r="D76" i="8"/>
  <c r="K130" i="8"/>
  <c r="F130" i="8"/>
  <c r="G130" i="8" s="1"/>
  <c r="K129" i="8"/>
  <c r="F129" i="8"/>
  <c r="G129" i="8" s="1"/>
  <c r="K128" i="8"/>
  <c r="G128" i="8"/>
  <c r="K127" i="8"/>
  <c r="G127" i="8"/>
  <c r="K126" i="8"/>
  <c r="G126" i="8"/>
  <c r="K125" i="8"/>
  <c r="G125" i="8"/>
  <c r="K124" i="8"/>
  <c r="K123" i="8"/>
  <c r="F123" i="8"/>
  <c r="G123" i="8" s="1"/>
  <c r="K122" i="8"/>
  <c r="G122" i="8"/>
  <c r="F124" i="8" s="1"/>
  <c r="G124" i="8" s="1"/>
  <c r="K121" i="8"/>
  <c r="K120" i="8"/>
  <c r="K119" i="8"/>
  <c r="G119" i="8"/>
  <c r="K118" i="8"/>
  <c r="K117" i="8"/>
  <c r="K116" i="8"/>
  <c r="G116" i="8"/>
  <c r="F118" i="8" s="1"/>
  <c r="G118" i="8" s="1"/>
  <c r="K115" i="8"/>
  <c r="K114" i="8"/>
  <c r="K113" i="8"/>
  <c r="G113" i="8"/>
  <c r="K112" i="8"/>
  <c r="K111" i="8"/>
  <c r="K110" i="8"/>
  <c r="G110" i="8"/>
  <c r="F112" i="8" s="1"/>
  <c r="G112" i="8" s="1"/>
  <c r="F110" i="8"/>
  <c r="K109" i="8"/>
  <c r="K108" i="8"/>
  <c r="K107" i="8"/>
  <c r="G107" i="8"/>
  <c r="F109" i="8" s="1"/>
  <c r="G109" i="8" s="1"/>
  <c r="F107" i="8"/>
  <c r="K106" i="8"/>
  <c r="K105" i="8"/>
  <c r="K104" i="8"/>
  <c r="G104" i="8"/>
  <c r="F106" i="8" s="1"/>
  <c r="G106" i="8" s="1"/>
  <c r="F104" i="8"/>
  <c r="K103" i="8"/>
  <c r="K102" i="8"/>
  <c r="K101" i="8"/>
  <c r="G101" i="8"/>
  <c r="F103" i="8" s="1"/>
  <c r="G103" i="8" s="1"/>
  <c r="F101" i="8"/>
  <c r="K100" i="8"/>
  <c r="K99" i="8"/>
  <c r="K98" i="8"/>
  <c r="G98" i="8"/>
  <c r="F100" i="8" s="1"/>
  <c r="G100" i="8" s="1"/>
  <c r="F98" i="8"/>
  <c r="K97" i="8"/>
  <c r="K96" i="8"/>
  <c r="K95" i="8"/>
  <c r="G95" i="8"/>
  <c r="F97" i="8" s="1"/>
  <c r="G97" i="8" s="1"/>
  <c r="F95" i="8"/>
  <c r="K94" i="8"/>
  <c r="K93" i="8"/>
  <c r="K92" i="8"/>
  <c r="G92" i="8"/>
  <c r="F94" i="8" s="1"/>
  <c r="G94" i="8" s="1"/>
  <c r="F92" i="8"/>
  <c r="K91" i="8"/>
  <c r="K90" i="8"/>
  <c r="K89" i="8"/>
  <c r="G89" i="8"/>
  <c r="F91" i="8" s="1"/>
  <c r="G91" i="8" s="1"/>
  <c r="F89" i="8"/>
  <c r="K88" i="8"/>
  <c r="K87" i="8"/>
  <c r="K86" i="8"/>
  <c r="G86" i="8"/>
  <c r="F88" i="8" s="1"/>
  <c r="G88" i="8" s="1"/>
  <c r="F86" i="8"/>
  <c r="K85" i="8"/>
  <c r="K84" i="8"/>
  <c r="K83" i="8"/>
  <c r="G83" i="8"/>
  <c r="F85" i="8" s="1"/>
  <c r="G85" i="8" s="1"/>
  <c r="F83" i="8"/>
  <c r="K82" i="8"/>
  <c r="K81" i="8"/>
  <c r="F80" i="8"/>
  <c r="G80" i="8" s="1"/>
  <c r="C77" i="8"/>
  <c r="D13" i="8"/>
  <c r="K67" i="8"/>
  <c r="K66" i="8"/>
  <c r="K65" i="8"/>
  <c r="G65" i="8"/>
  <c r="F67" i="8" s="1"/>
  <c r="G67" i="8" s="1"/>
  <c r="K64" i="8"/>
  <c r="G64" i="8"/>
  <c r="K63" i="8"/>
  <c r="G63" i="8"/>
  <c r="K62" i="8"/>
  <c r="G62" i="8"/>
  <c r="K61" i="8"/>
  <c r="K60" i="8"/>
  <c r="K59" i="8"/>
  <c r="G59" i="8"/>
  <c r="F61" i="8" s="1"/>
  <c r="G61" i="8" s="1"/>
  <c r="K58" i="8"/>
  <c r="K57" i="8"/>
  <c r="K56" i="8"/>
  <c r="F56" i="8"/>
  <c r="G56" i="8" s="1"/>
  <c r="K55" i="8"/>
  <c r="K54" i="8"/>
  <c r="K53" i="8"/>
  <c r="F53" i="8"/>
  <c r="G53" i="8" s="1"/>
  <c r="K52" i="8"/>
  <c r="K51" i="8"/>
  <c r="K50" i="8"/>
  <c r="F50" i="8"/>
  <c r="G50" i="8" s="1"/>
  <c r="K49" i="8"/>
  <c r="K48" i="8"/>
  <c r="K47" i="8"/>
  <c r="F47" i="8"/>
  <c r="G47" i="8" s="1"/>
  <c r="K46" i="8"/>
  <c r="K45" i="8"/>
  <c r="K44" i="8"/>
  <c r="F44" i="8"/>
  <c r="G44" i="8" s="1"/>
  <c r="K43" i="8"/>
  <c r="K42" i="8"/>
  <c r="K41" i="8"/>
  <c r="F41" i="8"/>
  <c r="G41" i="8" s="1"/>
  <c r="K40" i="8"/>
  <c r="K39" i="8"/>
  <c r="K38" i="8"/>
  <c r="F38" i="8"/>
  <c r="G38" i="8" s="1"/>
  <c r="K37" i="8"/>
  <c r="K36" i="8"/>
  <c r="K35" i="8"/>
  <c r="F35" i="8"/>
  <c r="G35" i="8" s="1"/>
  <c r="K34" i="8"/>
  <c r="K33" i="8"/>
  <c r="K32" i="8"/>
  <c r="F32" i="8"/>
  <c r="G32" i="8" s="1"/>
  <c r="K31" i="8"/>
  <c r="K30" i="8"/>
  <c r="K29" i="8"/>
  <c r="F29" i="8"/>
  <c r="G29" i="8" s="1"/>
  <c r="K28" i="8"/>
  <c r="K27" i="8"/>
  <c r="K26" i="8"/>
  <c r="F26" i="8"/>
  <c r="G26" i="8" s="1"/>
  <c r="K25" i="8"/>
  <c r="K24" i="8"/>
  <c r="K23" i="8"/>
  <c r="F23" i="8"/>
  <c r="G23" i="8" s="1"/>
  <c r="K22" i="8"/>
  <c r="K21" i="8"/>
  <c r="K20" i="8"/>
  <c r="F20" i="8"/>
  <c r="G20" i="8" s="1"/>
  <c r="K19" i="8"/>
  <c r="K18" i="8"/>
  <c r="G17" i="8"/>
  <c r="F17" i="8"/>
  <c r="C14" i="8"/>
  <c r="F120" i="8" l="1"/>
  <c r="F121" i="8"/>
  <c r="G121" i="8" s="1"/>
  <c r="G115" i="8"/>
  <c r="F115" i="8"/>
  <c r="F114" i="8"/>
  <c r="G114" i="8" s="1"/>
  <c r="F82" i="8"/>
  <c r="G82" i="8" s="1"/>
  <c r="F81" i="8"/>
  <c r="G81" i="8" s="1"/>
  <c r="F84" i="8"/>
  <c r="G84" i="8" s="1"/>
  <c r="F87" i="8"/>
  <c r="G87" i="8" s="1"/>
  <c r="F90" i="8"/>
  <c r="G90" i="8" s="1"/>
  <c r="F93" i="8"/>
  <c r="G93" i="8" s="1"/>
  <c r="F96" i="8"/>
  <c r="G96" i="8" s="1"/>
  <c r="F99" i="8"/>
  <c r="G99" i="8" s="1"/>
  <c r="F102" i="8"/>
  <c r="G102" i="8" s="1"/>
  <c r="F105" i="8"/>
  <c r="G105" i="8" s="1"/>
  <c r="F108" i="8"/>
  <c r="G108" i="8" s="1"/>
  <c r="F111" i="8"/>
  <c r="G111" i="8" s="1"/>
  <c r="F117" i="8"/>
  <c r="G117" i="8" s="1"/>
  <c r="G120" i="8"/>
  <c r="F22" i="8"/>
  <c r="G22" i="8" s="1"/>
  <c r="F21" i="8"/>
  <c r="G21" i="8" s="1"/>
  <c r="F28" i="8"/>
  <c r="G28" i="8" s="1"/>
  <c r="F27" i="8"/>
  <c r="G27" i="8" s="1"/>
  <c r="F34" i="8"/>
  <c r="G34" i="8" s="1"/>
  <c r="F33" i="8"/>
  <c r="G33" i="8" s="1"/>
  <c r="F40" i="8"/>
  <c r="G40" i="8" s="1"/>
  <c r="F39" i="8"/>
  <c r="G39" i="8" s="1"/>
  <c r="F46" i="8"/>
  <c r="G46" i="8" s="1"/>
  <c r="F45" i="8"/>
  <c r="G45" i="8" s="1"/>
  <c r="F52" i="8"/>
  <c r="G52" i="8" s="1"/>
  <c r="F51" i="8"/>
  <c r="G51" i="8" s="1"/>
  <c r="F58" i="8"/>
  <c r="G58" i="8" s="1"/>
  <c r="F57" i="8"/>
  <c r="G57" i="8" s="1"/>
  <c r="F25" i="8"/>
  <c r="G25" i="8" s="1"/>
  <c r="F24" i="8"/>
  <c r="G24" i="8" s="1"/>
  <c r="F31" i="8"/>
  <c r="G31" i="8" s="1"/>
  <c r="F30" i="8"/>
  <c r="G30" i="8" s="1"/>
  <c r="F37" i="8"/>
  <c r="G37" i="8" s="1"/>
  <c r="F36" i="8"/>
  <c r="G36" i="8" s="1"/>
  <c r="F43" i="8"/>
  <c r="G43" i="8" s="1"/>
  <c r="F42" i="8"/>
  <c r="G42" i="8" s="1"/>
  <c r="F49" i="8"/>
  <c r="G49" i="8" s="1"/>
  <c r="F48" i="8"/>
  <c r="G48" i="8" s="1"/>
  <c r="F55" i="8"/>
  <c r="G55" i="8" s="1"/>
  <c r="F54" i="8"/>
  <c r="G54" i="8" s="1"/>
  <c r="F18" i="8"/>
  <c r="G18" i="8" s="1"/>
  <c r="D10" i="8" s="1"/>
  <c r="F19" i="8"/>
  <c r="G19" i="8" s="1"/>
  <c r="F60" i="8"/>
  <c r="G60" i="8" s="1"/>
  <c r="F66" i="8"/>
  <c r="G66" i="8" s="1"/>
  <c r="D73" i="8" l="1"/>
  <c r="D5" i="8" s="1"/>
  <c r="D14" i="38"/>
  <c r="D5" i="42"/>
  <c r="C10" i="27"/>
  <c r="I53" i="24"/>
  <c r="Q53" i="24" s="1"/>
  <c r="D35" i="43"/>
  <c r="D38" i="43"/>
  <c r="D34" i="42"/>
  <c r="D23" i="42"/>
  <c r="D11" i="42"/>
  <c r="D1200" i="12"/>
  <c r="I1100" i="12"/>
  <c r="F1100" i="12"/>
  <c r="I1089" i="12"/>
  <c r="F1089" i="12"/>
  <c r="I1077" i="12"/>
  <c r="F1077" i="12"/>
  <c r="I1062" i="12"/>
  <c r="I969" i="12"/>
  <c r="I970" i="12"/>
  <c r="I971" i="12"/>
  <c r="I972" i="12"/>
  <c r="I973" i="12"/>
  <c r="I974" i="12"/>
  <c r="I975" i="12"/>
  <c r="I976" i="12"/>
  <c r="I977" i="12"/>
  <c r="I978" i="12"/>
  <c r="I979" i="12"/>
  <c r="I980" i="12"/>
  <c r="I981" i="12"/>
  <c r="I982" i="12"/>
  <c r="I983" i="12"/>
  <c r="I984" i="12"/>
  <c r="I985" i="12"/>
  <c r="I986" i="12"/>
  <c r="I987" i="12"/>
  <c r="I988" i="12"/>
  <c r="I989" i="12"/>
  <c r="I990" i="12"/>
  <c r="I991" i="12"/>
  <c r="I992" i="12"/>
  <c r="I993" i="12"/>
  <c r="I994" i="12"/>
  <c r="I995" i="12"/>
  <c r="I996" i="12"/>
  <c r="I997" i="12"/>
  <c r="I998" i="12"/>
  <c r="I999" i="12"/>
  <c r="I1000" i="12"/>
  <c r="I1001" i="12"/>
  <c r="I1002" i="12"/>
  <c r="I1003" i="12"/>
  <c r="I1004" i="12"/>
  <c r="I1005" i="12"/>
  <c r="I1006" i="12"/>
  <c r="I1007" i="12"/>
  <c r="I1008" i="12"/>
  <c r="I1009" i="12"/>
  <c r="I1010" i="12"/>
  <c r="I1011" i="12"/>
  <c r="I1012" i="12"/>
  <c r="I1013" i="12"/>
  <c r="I1014" i="12"/>
  <c r="I968" i="12"/>
  <c r="D893" i="12"/>
  <c r="I901" i="12"/>
  <c r="I902" i="12"/>
  <c r="I903" i="12"/>
  <c r="I904" i="12"/>
  <c r="I905" i="12"/>
  <c r="I906" i="12"/>
  <c r="I907" i="12"/>
  <c r="I908" i="12"/>
  <c r="I909" i="12"/>
  <c r="I910" i="12"/>
  <c r="I911" i="12"/>
  <c r="I912" i="12"/>
  <c r="I913" i="12"/>
  <c r="I914" i="12"/>
  <c r="I915" i="12"/>
  <c r="I916" i="12"/>
  <c r="I917" i="12"/>
  <c r="I918" i="12"/>
  <c r="I919" i="12"/>
  <c r="I920" i="12"/>
  <c r="I921" i="12"/>
  <c r="I922" i="12"/>
  <c r="I923" i="12"/>
  <c r="I924" i="12"/>
  <c r="I925" i="12"/>
  <c r="I926" i="12"/>
  <c r="I927" i="12"/>
  <c r="I928" i="12"/>
  <c r="I929" i="12"/>
  <c r="I930" i="12"/>
  <c r="I931" i="12"/>
  <c r="I932" i="12"/>
  <c r="I933" i="12"/>
  <c r="I934" i="12"/>
  <c r="I935" i="12"/>
  <c r="I936" i="12"/>
  <c r="I937" i="12"/>
  <c r="I938" i="12"/>
  <c r="I939" i="12"/>
  <c r="I940" i="12"/>
  <c r="I941" i="12"/>
  <c r="I942" i="12"/>
  <c r="I943" i="12"/>
  <c r="I944" i="12"/>
  <c r="I945" i="12"/>
  <c r="I946" i="12"/>
  <c r="I947" i="12"/>
  <c r="I948" i="12"/>
  <c r="I949" i="12"/>
  <c r="I950" i="12"/>
  <c r="I951" i="12"/>
  <c r="I952" i="12"/>
  <c r="I953" i="12"/>
  <c r="I954" i="12"/>
  <c r="I955" i="12"/>
  <c r="I900" i="12"/>
  <c r="I885" i="12"/>
  <c r="I886" i="12"/>
  <c r="I887" i="12"/>
  <c r="I888" i="12"/>
  <c r="I884" i="12"/>
  <c r="I847" i="12"/>
  <c r="I848" i="12"/>
  <c r="I849" i="12"/>
  <c r="I850" i="12"/>
  <c r="I851" i="12"/>
  <c r="I852" i="12"/>
  <c r="I853" i="12"/>
  <c r="I854" i="12"/>
  <c r="I855" i="12"/>
  <c r="I856" i="12"/>
  <c r="I857" i="12"/>
  <c r="I858" i="12"/>
  <c r="I859" i="12"/>
  <c r="I860" i="12"/>
  <c r="I861" i="12"/>
  <c r="I862" i="12"/>
  <c r="I863" i="12"/>
  <c r="I864" i="12"/>
  <c r="I865" i="12"/>
  <c r="I866" i="12"/>
  <c r="I867" i="12"/>
  <c r="I868" i="12"/>
  <c r="I869" i="12"/>
  <c r="I870" i="12"/>
  <c r="I871" i="12"/>
  <c r="I846" i="12"/>
  <c r="I834" i="12"/>
  <c r="I821" i="12"/>
  <c r="I822" i="12"/>
  <c r="I802" i="12"/>
  <c r="I803" i="12"/>
  <c r="I804" i="12"/>
  <c r="I805" i="12"/>
  <c r="I806" i="12"/>
  <c r="I807" i="12"/>
  <c r="I808" i="12"/>
  <c r="I809" i="12"/>
  <c r="I801" i="12"/>
  <c r="I759" i="12"/>
  <c r="I456" i="12"/>
  <c r="F19" i="9"/>
  <c r="I19" i="9"/>
  <c r="J19" i="9"/>
  <c r="Q10" i="34" l="1"/>
  <c r="Q11" i="34"/>
  <c r="Q13" i="34"/>
  <c r="Q14" i="34"/>
  <c r="Q16" i="34"/>
  <c r="D418" i="7"/>
  <c r="C419" i="7" s="1"/>
  <c r="J423" i="7"/>
  <c r="G423" i="7"/>
  <c r="J422" i="7"/>
  <c r="G422" i="7"/>
  <c r="D406" i="7"/>
  <c r="C407" i="7" s="1"/>
  <c r="J411" i="7"/>
  <c r="G411" i="7"/>
  <c r="J410" i="7"/>
  <c r="G410" i="7"/>
  <c r="Q9" i="34"/>
  <c r="Q8" i="46"/>
  <c r="Q8" i="44"/>
  <c r="Q10" i="44"/>
  <c r="Q11" i="44"/>
  <c r="Q12" i="44"/>
  <c r="Q13" i="44"/>
  <c r="Q15" i="44"/>
  <c r="Q16" i="44"/>
  <c r="Q17" i="44"/>
  <c r="Q19" i="44"/>
  <c r="O29" i="43"/>
  <c r="Q29" i="43" s="1"/>
  <c r="O30" i="43"/>
  <c r="P30" i="43" s="1"/>
  <c r="O31" i="43"/>
  <c r="Q31" i="43" s="1"/>
  <c r="I29" i="43"/>
  <c r="I30" i="43"/>
  <c r="I31" i="43"/>
  <c r="C39" i="43"/>
  <c r="O42" i="43"/>
  <c r="P42" i="43" s="1"/>
  <c r="I42" i="43"/>
  <c r="F42" i="43"/>
  <c r="I1204" i="12"/>
  <c r="F1204" i="12"/>
  <c r="C1201" i="12"/>
  <c r="D1183" i="12"/>
  <c r="C1184" i="12" s="1"/>
  <c r="I1193" i="12"/>
  <c r="F1193" i="12"/>
  <c r="I1192" i="12"/>
  <c r="F1192" i="12"/>
  <c r="I1191" i="12"/>
  <c r="F1191" i="12"/>
  <c r="I1190" i="12"/>
  <c r="F1190" i="12"/>
  <c r="I1189" i="12"/>
  <c r="F1189" i="12"/>
  <c r="I1188" i="12"/>
  <c r="F1188" i="12"/>
  <c r="I1187" i="12"/>
  <c r="F1187" i="12"/>
  <c r="Q11" i="24"/>
  <c r="Q13" i="24"/>
  <c r="Q14" i="24"/>
  <c r="Q15" i="24"/>
  <c r="Q16" i="24"/>
  <c r="Q17" i="24"/>
  <c r="Q18" i="24"/>
  <c r="Q20" i="24"/>
  <c r="Q21" i="24"/>
  <c r="Q22" i="24"/>
  <c r="Q25" i="24"/>
  <c r="Q26" i="24"/>
  <c r="Q29" i="24"/>
  <c r="Q30" i="24"/>
  <c r="Q32" i="24"/>
  <c r="Q33" i="24"/>
  <c r="Q34" i="24"/>
  <c r="Q35" i="24"/>
  <c r="Q36" i="24"/>
  <c r="Q37" i="24"/>
  <c r="Q38" i="24"/>
  <c r="Q39" i="24"/>
  <c r="Q43" i="24"/>
  <c r="D37" i="42"/>
  <c r="C38" i="42" s="1"/>
  <c r="I41" i="42"/>
  <c r="F41" i="42"/>
  <c r="D1171" i="12"/>
  <c r="C1172" i="12" s="1"/>
  <c r="I1175" i="12"/>
  <c r="F1175" i="12"/>
  <c r="D1168" i="12" s="1"/>
  <c r="I28" i="24" s="1"/>
  <c r="Q28" i="24" s="1"/>
  <c r="D26" i="42"/>
  <c r="C27" i="42" s="1"/>
  <c r="I30" i="42"/>
  <c r="F30" i="42"/>
  <c r="M27" i="24" s="1"/>
  <c r="Q27" i="24" s="1"/>
  <c r="I18" i="42"/>
  <c r="D14" i="42"/>
  <c r="C15" i="42" s="1"/>
  <c r="F18" i="42"/>
  <c r="D1159" i="12"/>
  <c r="C1160" i="12" s="1"/>
  <c r="I1163" i="12"/>
  <c r="F1163" i="12"/>
  <c r="D1156" i="12" s="1"/>
  <c r="I24" i="24" s="1"/>
  <c r="Q24" i="24" s="1"/>
  <c r="I1112" i="12"/>
  <c r="I1113" i="12"/>
  <c r="I1114" i="12"/>
  <c r="I1115" i="12"/>
  <c r="I1116" i="12"/>
  <c r="I1117" i="12"/>
  <c r="I1118" i="12"/>
  <c r="I1119" i="12"/>
  <c r="I1120" i="12"/>
  <c r="I1121" i="12"/>
  <c r="I1122" i="12"/>
  <c r="I1123" i="12"/>
  <c r="I1124" i="12"/>
  <c r="I1125" i="12"/>
  <c r="I1126" i="12"/>
  <c r="I1127" i="12"/>
  <c r="I1128" i="12"/>
  <c r="I1129" i="12"/>
  <c r="I1130" i="12"/>
  <c r="I1131" i="12"/>
  <c r="I1132" i="12"/>
  <c r="I1133" i="12"/>
  <c r="I1134" i="12"/>
  <c r="I1135" i="12"/>
  <c r="I1136" i="12"/>
  <c r="I1137" i="12"/>
  <c r="I1138" i="12"/>
  <c r="I1139" i="12"/>
  <c r="I1140" i="12"/>
  <c r="I1141" i="12"/>
  <c r="I1142" i="12"/>
  <c r="I1143" i="12"/>
  <c r="I1144" i="12"/>
  <c r="I1145" i="12"/>
  <c r="I1146" i="12"/>
  <c r="I1147" i="12"/>
  <c r="I1148" i="12"/>
  <c r="I1149" i="12"/>
  <c r="I1150" i="12"/>
  <c r="I1151" i="12"/>
  <c r="I1111" i="12"/>
  <c r="D1107" i="12"/>
  <c r="C1108" i="12" s="1"/>
  <c r="F1151" i="12"/>
  <c r="F1150" i="12"/>
  <c r="F1149" i="12"/>
  <c r="F1148" i="12"/>
  <c r="F1147" i="12"/>
  <c r="F1146" i="12"/>
  <c r="F1145" i="12"/>
  <c r="F1144" i="12"/>
  <c r="F1143" i="12"/>
  <c r="F1142" i="12"/>
  <c r="F1141" i="12"/>
  <c r="F1140" i="12"/>
  <c r="F1139" i="12"/>
  <c r="F1138" i="12"/>
  <c r="F1137" i="12"/>
  <c r="F1136" i="12"/>
  <c r="F1135" i="12"/>
  <c r="F1134" i="12"/>
  <c r="F1133" i="12"/>
  <c r="F1132" i="12"/>
  <c r="F1131" i="12"/>
  <c r="F1130" i="12"/>
  <c r="F1129" i="12"/>
  <c r="F1128" i="12"/>
  <c r="F1127" i="12"/>
  <c r="F1126" i="12"/>
  <c r="F1125" i="12"/>
  <c r="F1124" i="12"/>
  <c r="F1123" i="12"/>
  <c r="F1122" i="12"/>
  <c r="F1121" i="12"/>
  <c r="F1120" i="12"/>
  <c r="F1119" i="12"/>
  <c r="F1118" i="12"/>
  <c r="F1117" i="12"/>
  <c r="F1116" i="12"/>
  <c r="F1115" i="12"/>
  <c r="F1114" i="12"/>
  <c r="F1113" i="12"/>
  <c r="F1112" i="12"/>
  <c r="F1111" i="12"/>
  <c r="D1104" i="12" l="1"/>
  <c r="M23" i="24" s="1"/>
  <c r="Q23" i="24" s="1"/>
  <c r="D1180" i="12"/>
  <c r="D415" i="7"/>
  <c r="O15" i="34" s="1"/>
  <c r="Q15" i="34" s="1"/>
  <c r="P31" i="43"/>
  <c r="P29" i="43"/>
  <c r="Q30" i="43"/>
  <c r="I31" i="24"/>
  <c r="Q31" i="24" s="1"/>
  <c r="I51" i="24"/>
  <c r="Q51" i="24" s="1"/>
  <c r="D403" i="7"/>
  <c r="M12" i="34" s="1"/>
  <c r="Q12" i="34" s="1"/>
  <c r="Q42" i="43"/>
  <c r="D1197" i="12"/>
  <c r="I52" i="24" l="1"/>
  <c r="Q52" i="24" s="1"/>
  <c r="I666" i="12"/>
  <c r="I655" i="12"/>
  <c r="I644" i="12" l="1"/>
  <c r="I643" i="12"/>
  <c r="I642" i="12"/>
  <c r="I641" i="12"/>
  <c r="I640" i="12"/>
  <c r="I639" i="12"/>
  <c r="I638" i="12"/>
  <c r="I622" i="12"/>
  <c r="I623" i="12"/>
  <c r="I624" i="12"/>
  <c r="I625" i="12"/>
  <c r="I626" i="12"/>
  <c r="I627" i="12"/>
  <c r="I621" i="12"/>
  <c r="Q13" i="48"/>
  <c r="Q14" i="48"/>
  <c r="Q15" i="48"/>
  <c r="Q16" i="48"/>
  <c r="Q8" i="47"/>
  <c r="Q7" i="47"/>
  <c r="D569" i="12"/>
  <c r="D345" i="7"/>
  <c r="D557" i="12"/>
  <c r="D333" i="7"/>
  <c r="Q13" i="33"/>
  <c r="D538" i="12"/>
  <c r="Q7" i="45"/>
  <c r="Q8" i="45"/>
  <c r="Q10" i="45"/>
  <c r="Q11" i="45"/>
  <c r="Q12" i="45"/>
  <c r="Q14" i="45"/>
  <c r="Q8" i="23"/>
  <c r="Q9" i="23"/>
  <c r="Q11" i="23"/>
  <c r="Q13" i="23"/>
  <c r="Q14" i="23"/>
  <c r="Q16" i="23"/>
  <c r="Q18" i="23"/>
  <c r="Q19" i="23"/>
  <c r="D373" i="12" l="1"/>
  <c r="I366" i="12"/>
  <c r="I367" i="12"/>
  <c r="F366" i="12"/>
  <c r="F367" i="12"/>
  <c r="D362" i="12"/>
  <c r="C363" i="12" s="1"/>
  <c r="C374" i="12"/>
  <c r="Q12" i="30"/>
  <c r="Q13" i="30"/>
  <c r="Q10" i="30"/>
  <c r="Q11" i="29"/>
  <c r="Q12" i="29"/>
  <c r="Q13" i="29"/>
  <c r="Q14" i="29"/>
  <c r="Q15" i="29"/>
  <c r="Q18" i="29"/>
  <c r="Q19" i="29"/>
  <c r="Q21" i="29"/>
  <c r="Q22" i="29"/>
  <c r="Q23" i="29"/>
  <c r="Q24" i="29"/>
  <c r="Q8" i="21"/>
  <c r="Q9" i="21"/>
  <c r="Q10" i="21"/>
  <c r="Q11" i="21"/>
  <c r="Q13" i="21"/>
  <c r="Q15" i="21"/>
  <c r="Q16" i="21"/>
  <c r="Q17" i="21"/>
  <c r="Q20" i="21"/>
  <c r="Q21" i="21"/>
  <c r="Q22" i="21"/>
  <c r="Q23" i="21"/>
  <c r="Q24" i="21"/>
  <c r="Q25" i="21"/>
  <c r="Q26" i="21"/>
  <c r="Q27" i="21"/>
  <c r="Q28" i="21"/>
  <c r="Q29" i="21"/>
  <c r="Q31" i="21"/>
  <c r="Q32" i="21"/>
  <c r="Q33" i="21"/>
  <c r="Q35" i="21"/>
  <c r="Q37" i="21"/>
  <c r="Q38" i="21"/>
  <c r="Q45" i="21"/>
  <c r="Q46" i="21"/>
  <c r="Q48" i="21"/>
  <c r="Q10" i="28"/>
  <c r="Q12" i="28"/>
  <c r="Q13" i="28"/>
  <c r="Q15" i="28"/>
  <c r="Q16" i="28"/>
  <c r="Q17" i="28"/>
  <c r="Q19" i="28"/>
  <c r="Q9" i="22"/>
  <c r="Q10" i="22"/>
  <c r="Q11" i="22"/>
  <c r="Q13" i="22"/>
  <c r="Q15" i="22"/>
  <c r="Q16" i="22"/>
  <c r="Q18" i="22"/>
  <c r="Q20" i="22"/>
  <c r="Q22" i="22"/>
  <c r="Q23" i="22"/>
  <c r="Q24" i="22"/>
  <c r="Q25" i="22"/>
  <c r="Q28" i="22"/>
  <c r="Q29" i="22"/>
  <c r="Q30" i="22"/>
  <c r="Q31" i="22"/>
  <c r="I147" i="12"/>
  <c r="I148" i="12"/>
  <c r="F172" i="12"/>
  <c r="F152" i="12"/>
  <c r="F133"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4" i="12"/>
  <c r="F135" i="12"/>
  <c r="F136" i="12"/>
  <c r="F137" i="12"/>
  <c r="F138" i="12"/>
  <c r="F139" i="12"/>
  <c r="F140" i="12"/>
  <c r="F141" i="12"/>
  <c r="F142" i="12"/>
  <c r="F143" i="12"/>
  <c r="F144" i="12"/>
  <c r="F145" i="12"/>
  <c r="F146" i="12"/>
  <c r="F147" i="12"/>
  <c r="F148" i="12"/>
  <c r="F149" i="12"/>
  <c r="F150" i="12"/>
  <c r="F151" i="12"/>
  <c r="F153" i="12"/>
  <c r="F154" i="12"/>
  <c r="F155" i="12"/>
  <c r="F156" i="12"/>
  <c r="F157" i="12"/>
  <c r="F158" i="12"/>
  <c r="F159" i="12"/>
  <c r="F160" i="12"/>
  <c r="F161" i="12"/>
  <c r="F162" i="12"/>
  <c r="F163" i="12"/>
  <c r="F164" i="12"/>
  <c r="F165" i="12"/>
  <c r="F166" i="12"/>
  <c r="F167" i="12"/>
  <c r="F168" i="12"/>
  <c r="F169" i="12"/>
  <c r="F170" i="12"/>
  <c r="F171" i="12"/>
  <c r="F173" i="12"/>
  <c r="F174" i="12"/>
  <c r="F175" i="12"/>
  <c r="F176" i="12"/>
  <c r="F177" i="12"/>
  <c r="F178" i="12"/>
  <c r="F179" i="12"/>
  <c r="F180" i="12"/>
  <c r="D187" i="12"/>
  <c r="C188" i="12" s="1"/>
  <c r="D199" i="12"/>
  <c r="D359" i="12" l="1"/>
  <c r="I11" i="30" s="1"/>
  <c r="Q11" i="30" s="1"/>
  <c r="K55" i="24" l="1"/>
  <c r="O55" i="24"/>
  <c r="J17" i="7"/>
  <c r="J18" i="7"/>
  <c r="J19" i="7"/>
  <c r="Q10" i="46" l="1"/>
  <c r="Q12" i="46"/>
  <c r="Q14" i="46"/>
  <c r="D1095" i="12"/>
  <c r="C1096" i="12" s="1"/>
  <c r="I1099" i="12"/>
  <c r="F1099" i="12"/>
  <c r="D1084" i="12"/>
  <c r="C1085" i="12" s="1"/>
  <c r="I1088" i="12"/>
  <c r="F1088" i="12"/>
  <c r="I1076" i="12"/>
  <c r="D1072" i="12"/>
  <c r="F1076" i="12"/>
  <c r="C1073" i="12"/>
  <c r="Q10" i="31"/>
  <c r="Q11" i="31"/>
  <c r="Q9" i="31"/>
  <c r="F1062" i="12"/>
  <c r="D1057" i="12"/>
  <c r="C1058" i="12" s="1"/>
  <c r="I1061" i="12"/>
  <c r="F1061" i="12"/>
  <c r="D393" i="7"/>
  <c r="C394" i="7" s="1"/>
  <c r="J399" i="7"/>
  <c r="G399" i="7"/>
  <c r="J398" i="7"/>
  <c r="G398" i="7"/>
  <c r="J397" i="7"/>
  <c r="G397" i="7"/>
  <c r="D390" i="7" s="1"/>
  <c r="O18" i="44" s="1"/>
  <c r="Q18" i="44" s="1"/>
  <c r="D380" i="7"/>
  <c r="C381" i="7" s="1"/>
  <c r="J386" i="7"/>
  <c r="G386" i="7"/>
  <c r="J385" i="7"/>
  <c r="G385" i="7"/>
  <c r="J384" i="7"/>
  <c r="G384" i="7"/>
  <c r="D377" i="7" l="1"/>
  <c r="O14" i="44" s="1"/>
  <c r="Q14" i="44" s="1"/>
  <c r="D1054" i="12"/>
  <c r="D1069" i="12"/>
  <c r="K9" i="46" s="1"/>
  <c r="Q9" i="46" s="1"/>
  <c r="D1092" i="12"/>
  <c r="O13" i="46" s="1"/>
  <c r="Q13" i="46" s="1"/>
  <c r="D1081" i="12"/>
  <c r="M11" i="46" s="1"/>
  <c r="Q11" i="46" s="1"/>
  <c r="O20" i="44"/>
  <c r="Q20" i="44" s="1"/>
  <c r="I1049" i="12"/>
  <c r="D1045" i="12"/>
  <c r="C1046" i="12" s="1"/>
  <c r="F1049" i="12"/>
  <c r="D1042" i="12" s="1"/>
  <c r="D1021" i="12"/>
  <c r="C1022" i="12" s="1"/>
  <c r="I1037" i="12"/>
  <c r="F1037" i="12"/>
  <c r="I1036" i="12"/>
  <c r="F1036" i="12"/>
  <c r="I1035" i="12"/>
  <c r="F1035" i="12"/>
  <c r="I1034" i="12"/>
  <c r="F1034" i="12"/>
  <c r="I1033" i="12"/>
  <c r="F1033" i="12"/>
  <c r="I1032" i="12"/>
  <c r="F1032" i="12"/>
  <c r="I1031" i="12"/>
  <c r="F1031" i="12"/>
  <c r="I1030" i="12"/>
  <c r="F1030" i="12"/>
  <c r="I1029" i="12"/>
  <c r="F1029" i="12"/>
  <c r="I1028" i="12"/>
  <c r="F1028" i="12"/>
  <c r="I1027" i="12"/>
  <c r="F1027" i="12"/>
  <c r="I1026" i="12"/>
  <c r="F1026" i="12"/>
  <c r="I1025" i="12"/>
  <c r="F1025" i="12"/>
  <c r="D1018" i="12" s="1"/>
  <c r="D107" i="10"/>
  <c r="C108" i="10" s="1"/>
  <c r="I112" i="10"/>
  <c r="F112" i="10"/>
  <c r="I111" i="10"/>
  <c r="E111" i="10"/>
  <c r="F111" i="10" s="1"/>
  <c r="F110" i="9"/>
  <c r="I110" i="9"/>
  <c r="D103" i="9"/>
  <c r="C104" i="9" s="1"/>
  <c r="I111" i="9"/>
  <c r="F111" i="9"/>
  <c r="I109" i="9"/>
  <c r="F109" i="9"/>
  <c r="I108" i="9"/>
  <c r="F108" i="9"/>
  <c r="I107" i="9"/>
  <c r="F107" i="9"/>
  <c r="D100" i="9" s="1"/>
  <c r="F969" i="12"/>
  <c r="F970" i="12"/>
  <c r="F971" i="12"/>
  <c r="F972" i="12"/>
  <c r="F973" i="12"/>
  <c r="F974" i="12"/>
  <c r="F975" i="12"/>
  <c r="F976" i="12"/>
  <c r="F977" i="12"/>
  <c r="F978" i="12"/>
  <c r="F979" i="12"/>
  <c r="F980" i="12"/>
  <c r="F981" i="12"/>
  <c r="F982" i="12"/>
  <c r="F983" i="12"/>
  <c r="F984" i="12"/>
  <c r="F985" i="12"/>
  <c r="F986" i="12"/>
  <c r="F987" i="12"/>
  <c r="F988" i="12"/>
  <c r="F989" i="12"/>
  <c r="F990" i="12"/>
  <c r="F991" i="12"/>
  <c r="F992" i="12"/>
  <c r="F993" i="12"/>
  <c r="F994" i="12"/>
  <c r="F995" i="12"/>
  <c r="F996" i="12"/>
  <c r="F997" i="12"/>
  <c r="F998" i="12"/>
  <c r="F999" i="12"/>
  <c r="F1000" i="12"/>
  <c r="F1001" i="12"/>
  <c r="F1002" i="12"/>
  <c r="F1003" i="12"/>
  <c r="F1004" i="12"/>
  <c r="F1005" i="12"/>
  <c r="F1006" i="12"/>
  <c r="F1007" i="12"/>
  <c r="F1008" i="12"/>
  <c r="F1009" i="12"/>
  <c r="F1010" i="12"/>
  <c r="F1011" i="12"/>
  <c r="F1012" i="12"/>
  <c r="F1013" i="12"/>
  <c r="F1014" i="12"/>
  <c r="F968" i="12"/>
  <c r="D964" i="12"/>
  <c r="C965" i="12" s="1"/>
  <c r="I49" i="24"/>
  <c r="Q49" i="24" s="1"/>
  <c r="D896" i="12"/>
  <c r="C897" i="12" s="1"/>
  <c r="F885" i="12"/>
  <c r="F886" i="12"/>
  <c r="F887" i="12"/>
  <c r="F888" i="12"/>
  <c r="F884" i="12"/>
  <c r="D880" i="12"/>
  <c r="C881" i="12" s="1"/>
  <c r="F846" i="12"/>
  <c r="F847" i="12"/>
  <c r="F848" i="12"/>
  <c r="F849" i="12"/>
  <c r="F850" i="12"/>
  <c r="F851" i="12"/>
  <c r="F852" i="12"/>
  <c r="F853" i="12"/>
  <c r="F854" i="12"/>
  <c r="F855" i="12"/>
  <c r="F856" i="12"/>
  <c r="F857" i="12"/>
  <c r="F858" i="12"/>
  <c r="F859" i="12"/>
  <c r="F860" i="12"/>
  <c r="F861" i="12"/>
  <c r="F862" i="12"/>
  <c r="F863" i="12"/>
  <c r="F864" i="12"/>
  <c r="F865" i="12"/>
  <c r="F866" i="12"/>
  <c r="F867" i="12"/>
  <c r="F868" i="12"/>
  <c r="F869" i="12"/>
  <c r="F870" i="12"/>
  <c r="F871" i="12"/>
  <c r="D842" i="12"/>
  <c r="C843" i="12" s="1"/>
  <c r="D830" i="12"/>
  <c r="C831" i="12" s="1"/>
  <c r="F834" i="12"/>
  <c r="D827" i="12" s="1"/>
  <c r="D817" i="12"/>
  <c r="C818" i="12" s="1"/>
  <c r="F822" i="12"/>
  <c r="F821" i="12"/>
  <c r="F808" i="12"/>
  <c r="F807" i="12"/>
  <c r="F806" i="12"/>
  <c r="D797" i="12"/>
  <c r="C798" i="12" s="1"/>
  <c r="F809" i="12"/>
  <c r="F805" i="12"/>
  <c r="F804" i="12"/>
  <c r="F803" i="12"/>
  <c r="F802" i="12"/>
  <c r="F801" i="12"/>
  <c r="D767" i="12"/>
  <c r="C768" i="12" s="1"/>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D764" i="12" s="1"/>
  <c r="D94" i="10"/>
  <c r="C95" i="10" s="1"/>
  <c r="I99" i="10"/>
  <c r="F99" i="10"/>
  <c r="I98" i="10"/>
  <c r="E98" i="10"/>
  <c r="F98" i="10" s="1"/>
  <c r="D91" i="10" s="1"/>
  <c r="D88" i="9"/>
  <c r="C89" i="9" s="1"/>
  <c r="I95" i="9"/>
  <c r="F95" i="9"/>
  <c r="I94" i="9"/>
  <c r="F94" i="9"/>
  <c r="I93" i="9"/>
  <c r="F93" i="9"/>
  <c r="I92" i="9"/>
  <c r="F92" i="9"/>
  <c r="D755" i="12"/>
  <c r="C756" i="12" s="1"/>
  <c r="F759" i="12"/>
  <c r="D752" i="12" s="1"/>
  <c r="D715" i="12"/>
  <c r="C716" i="12" s="1"/>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F722" i="12"/>
  <c r="I721" i="12"/>
  <c r="F721" i="12"/>
  <c r="I720" i="12"/>
  <c r="F720" i="12"/>
  <c r="I719" i="12"/>
  <c r="F719" i="12"/>
  <c r="D82" i="10"/>
  <c r="C83" i="10" s="1"/>
  <c r="I87" i="10"/>
  <c r="F87" i="10"/>
  <c r="I86" i="10"/>
  <c r="E86" i="10"/>
  <c r="F86" i="10" s="1"/>
  <c r="D79" i="10" s="1"/>
  <c r="D69" i="9"/>
  <c r="C70" i="9" s="1"/>
  <c r="I79" i="9"/>
  <c r="F79" i="9"/>
  <c r="I78" i="9"/>
  <c r="F78" i="9"/>
  <c r="I77" i="9"/>
  <c r="F77" i="9"/>
  <c r="I76" i="9"/>
  <c r="F76" i="9"/>
  <c r="I75" i="9"/>
  <c r="F75" i="9"/>
  <c r="I74" i="9"/>
  <c r="F74" i="9"/>
  <c r="I73" i="9"/>
  <c r="F73" i="9"/>
  <c r="G372" i="7"/>
  <c r="G373" i="7"/>
  <c r="D368" i="7"/>
  <c r="C369" i="7" s="1"/>
  <c r="J373" i="7"/>
  <c r="J372" i="7"/>
  <c r="I678" i="12"/>
  <c r="I679" i="12"/>
  <c r="I680" i="12"/>
  <c r="I681" i="12"/>
  <c r="I682" i="12"/>
  <c r="I683" i="12"/>
  <c r="I684" i="12"/>
  <c r="I685" i="12"/>
  <c r="I686" i="12"/>
  <c r="I687" i="12"/>
  <c r="I688" i="12"/>
  <c r="I689" i="12"/>
  <c r="I690" i="12"/>
  <c r="I691" i="12"/>
  <c r="I692" i="12"/>
  <c r="I693" i="12"/>
  <c r="I694" i="12"/>
  <c r="I695" i="12"/>
  <c r="I696" i="12"/>
  <c r="I697" i="12"/>
  <c r="I698" i="12"/>
  <c r="I699" i="12"/>
  <c r="I700" i="12"/>
  <c r="I701" i="12"/>
  <c r="I702" i="12"/>
  <c r="I703" i="12"/>
  <c r="I704" i="12"/>
  <c r="I705" i="12"/>
  <c r="I677" i="12"/>
  <c r="F678" i="12"/>
  <c r="F679" i="12"/>
  <c r="F680" i="12"/>
  <c r="F681" i="12"/>
  <c r="F682" i="12"/>
  <c r="F683" i="12"/>
  <c r="F684" i="12"/>
  <c r="F685" i="12"/>
  <c r="F686" i="12"/>
  <c r="F687" i="12"/>
  <c r="F688" i="12"/>
  <c r="F689" i="12"/>
  <c r="F690" i="12"/>
  <c r="F691" i="12"/>
  <c r="F692" i="12"/>
  <c r="F693" i="12"/>
  <c r="F694" i="12"/>
  <c r="F695" i="12"/>
  <c r="F696" i="12"/>
  <c r="F697" i="12"/>
  <c r="F698" i="12"/>
  <c r="F699" i="12"/>
  <c r="F700" i="12"/>
  <c r="F701" i="12"/>
  <c r="F702" i="12"/>
  <c r="F703" i="12"/>
  <c r="F704" i="12"/>
  <c r="F705" i="12"/>
  <c r="D673" i="12"/>
  <c r="C674" i="12" s="1"/>
  <c r="F677" i="12"/>
  <c r="D68" i="10"/>
  <c r="C69" i="10" s="1"/>
  <c r="I75" i="10"/>
  <c r="F75" i="10"/>
  <c r="I74" i="10"/>
  <c r="F74" i="10"/>
  <c r="I73" i="10"/>
  <c r="F73" i="10"/>
  <c r="I72" i="10"/>
  <c r="E72" i="10"/>
  <c r="F72" i="10" s="1"/>
  <c r="D52" i="9"/>
  <c r="C53" i="9" s="1"/>
  <c r="I62" i="9"/>
  <c r="F62" i="9"/>
  <c r="I61" i="9"/>
  <c r="F61" i="9"/>
  <c r="I60" i="9"/>
  <c r="F60" i="9"/>
  <c r="I59" i="9"/>
  <c r="F59" i="9"/>
  <c r="I58" i="9"/>
  <c r="F58" i="9"/>
  <c r="I57" i="9"/>
  <c r="F57" i="9"/>
  <c r="I56" i="9"/>
  <c r="F56" i="9"/>
  <c r="D662" i="12"/>
  <c r="C663" i="12" s="1"/>
  <c r="F666" i="12"/>
  <c r="D659" i="12" s="1"/>
  <c r="D651" i="12"/>
  <c r="C652" i="12" s="1"/>
  <c r="F655" i="12"/>
  <c r="D634" i="12"/>
  <c r="F644" i="12"/>
  <c r="F643" i="12"/>
  <c r="F642" i="12"/>
  <c r="F641" i="12"/>
  <c r="F640" i="12"/>
  <c r="F639" i="12"/>
  <c r="F638" i="12"/>
  <c r="C635" i="12"/>
  <c r="F623" i="12"/>
  <c r="F624" i="12"/>
  <c r="F625" i="12"/>
  <c r="F626" i="12"/>
  <c r="F627" i="12"/>
  <c r="D617" i="12"/>
  <c r="C618" i="12" s="1"/>
  <c r="F622" i="12"/>
  <c r="F621" i="12"/>
  <c r="I592" i="12"/>
  <c r="I609" i="12"/>
  <c r="I610" i="12"/>
  <c r="F609" i="12"/>
  <c r="D599" i="12"/>
  <c r="C600" i="12" s="1"/>
  <c r="F610" i="12"/>
  <c r="I608" i="12"/>
  <c r="F608" i="12"/>
  <c r="I607" i="12"/>
  <c r="F607" i="12"/>
  <c r="I606" i="12"/>
  <c r="F606" i="12"/>
  <c r="I605" i="12"/>
  <c r="F605" i="12"/>
  <c r="I604" i="12"/>
  <c r="F604" i="12"/>
  <c r="I603" i="12"/>
  <c r="F603" i="12"/>
  <c r="F592" i="12"/>
  <c r="D580" i="12"/>
  <c r="D56" i="10"/>
  <c r="C57" i="10" s="1"/>
  <c r="D40" i="9"/>
  <c r="C41" i="9" s="1"/>
  <c r="I61" i="10"/>
  <c r="F61" i="10"/>
  <c r="I60" i="10"/>
  <c r="F60" i="10"/>
  <c r="I45" i="9"/>
  <c r="F45" i="9"/>
  <c r="I44" i="9"/>
  <c r="F44" i="9"/>
  <c r="D712" i="12" l="1"/>
  <c r="D53" i="10"/>
  <c r="D104" i="10"/>
  <c r="I7" i="44"/>
  <c r="D65" i="10"/>
  <c r="D49" i="9"/>
  <c r="D66" i="9"/>
  <c r="D85" i="9"/>
  <c r="Q15" i="46"/>
  <c r="D877" i="12"/>
  <c r="D961" i="12"/>
  <c r="D814" i="12"/>
  <c r="I45" i="24" s="1"/>
  <c r="Q45" i="24" s="1"/>
  <c r="D839" i="12"/>
  <c r="I47" i="24" s="1"/>
  <c r="Q47" i="24" s="1"/>
  <c r="D794" i="12"/>
  <c r="I44" i="24" s="1"/>
  <c r="Q44" i="24" s="1"/>
  <c r="D631" i="12"/>
  <c r="I12" i="48" s="1"/>
  <c r="Q12" i="48" s="1"/>
  <c r="D670" i="12"/>
  <c r="D596" i="12"/>
  <c r="I10" i="48" s="1"/>
  <c r="Q10" i="48" s="1"/>
  <c r="D365" i="7"/>
  <c r="M19" i="24" s="1"/>
  <c r="I50" i="24"/>
  <c r="Q50" i="24" s="1"/>
  <c r="D614" i="12"/>
  <c r="I40" i="24"/>
  <c r="Q40" i="24" s="1"/>
  <c r="I46" i="24"/>
  <c r="Q46" i="24" s="1"/>
  <c r="I41" i="24"/>
  <c r="Q41" i="24" s="1"/>
  <c r="Q7" i="44"/>
  <c r="K9" i="44"/>
  <c r="Q9" i="44" s="1"/>
  <c r="I48" i="24"/>
  <c r="Q48" i="24" s="1"/>
  <c r="I10" i="24"/>
  <c r="Q10" i="24" s="1"/>
  <c r="D648" i="12"/>
  <c r="I9" i="24" s="1"/>
  <c r="Q9" i="24" s="1"/>
  <c r="D37" i="9"/>
  <c r="G16" i="48"/>
  <c r="F29" i="43"/>
  <c r="F30" i="43"/>
  <c r="F31" i="43"/>
  <c r="D24" i="43"/>
  <c r="C25" i="43" s="1"/>
  <c r="O28" i="43"/>
  <c r="P28" i="43" s="1"/>
  <c r="I28" i="43"/>
  <c r="F28" i="43"/>
  <c r="I587" i="12"/>
  <c r="I588" i="12"/>
  <c r="I589" i="12"/>
  <c r="I590" i="12"/>
  <c r="I591" i="12"/>
  <c r="F591" i="12"/>
  <c r="F590" i="12"/>
  <c r="F589" i="12"/>
  <c r="F588" i="12"/>
  <c r="C581" i="12"/>
  <c r="F587" i="12"/>
  <c r="I586" i="12"/>
  <c r="F586" i="12"/>
  <c r="I585" i="12"/>
  <c r="F585" i="12"/>
  <c r="I584" i="12"/>
  <c r="F584" i="12"/>
  <c r="D44" i="10"/>
  <c r="C45" i="10" s="1"/>
  <c r="I49" i="10"/>
  <c r="F49" i="10"/>
  <c r="I48" i="10"/>
  <c r="F48" i="10"/>
  <c r="D28" i="9"/>
  <c r="C29" i="9" s="1"/>
  <c r="I33" i="9"/>
  <c r="F33" i="9"/>
  <c r="I32" i="9"/>
  <c r="F32" i="9"/>
  <c r="D356" i="7"/>
  <c r="C357" i="7" s="1"/>
  <c r="J361" i="7"/>
  <c r="G361" i="7"/>
  <c r="J360" i="7"/>
  <c r="G360" i="7"/>
  <c r="I573" i="12"/>
  <c r="F573" i="12"/>
  <c r="D566" i="12" s="1"/>
  <c r="K12" i="33" s="1"/>
  <c r="Q12" i="33" s="1"/>
  <c r="C570" i="12"/>
  <c r="C558" i="12"/>
  <c r="I561" i="12"/>
  <c r="F561" i="12"/>
  <c r="D554" i="12" s="1"/>
  <c r="C346" i="7"/>
  <c r="J350" i="7"/>
  <c r="G350" i="7"/>
  <c r="J349" i="7"/>
  <c r="G349" i="7"/>
  <c r="I545" i="12"/>
  <c r="I546" i="12"/>
  <c r="I547" i="12"/>
  <c r="I548" i="12"/>
  <c r="I549" i="12"/>
  <c r="I550" i="12"/>
  <c r="F549" i="12"/>
  <c r="F543" i="12"/>
  <c r="F544" i="12"/>
  <c r="F545" i="12"/>
  <c r="F546" i="12"/>
  <c r="F547" i="12"/>
  <c r="F548" i="12"/>
  <c r="F550" i="12"/>
  <c r="C539" i="12"/>
  <c r="I544" i="12"/>
  <c r="I543" i="12"/>
  <c r="I542" i="12"/>
  <c r="F542" i="12"/>
  <c r="I527" i="12"/>
  <c r="I528" i="12"/>
  <c r="I529" i="12"/>
  <c r="I530" i="12"/>
  <c r="F527" i="12"/>
  <c r="F528" i="12"/>
  <c r="F529" i="12"/>
  <c r="F530" i="12"/>
  <c r="D522" i="12"/>
  <c r="C523" i="12" s="1"/>
  <c r="I526" i="12"/>
  <c r="F526" i="12"/>
  <c r="D509" i="12"/>
  <c r="C510" i="12" s="1"/>
  <c r="I515" i="12"/>
  <c r="F515" i="12"/>
  <c r="I514" i="12"/>
  <c r="F514" i="12"/>
  <c r="I513" i="12"/>
  <c r="F513" i="12"/>
  <c r="D494" i="12"/>
  <c r="C495" i="12" s="1"/>
  <c r="I502" i="12"/>
  <c r="F502" i="12"/>
  <c r="I501" i="12"/>
  <c r="F501" i="12"/>
  <c r="I500" i="12"/>
  <c r="F500" i="12"/>
  <c r="I499" i="12"/>
  <c r="F499" i="12"/>
  <c r="I498" i="12"/>
  <c r="F498" i="12"/>
  <c r="C334" i="7"/>
  <c r="J338" i="7"/>
  <c r="G338" i="7"/>
  <c r="J337" i="7"/>
  <c r="G337" i="7"/>
  <c r="D535" i="12" l="1"/>
  <c r="D491" i="12"/>
  <c r="I15" i="45" s="1"/>
  <c r="Q15" i="45" s="1"/>
  <c r="I12" i="24"/>
  <c r="Q12" i="24" s="1"/>
  <c r="D41" i="10"/>
  <c r="I7" i="48" s="1"/>
  <c r="Q7" i="48" s="1"/>
  <c r="D25" i="9"/>
  <c r="D353" i="7"/>
  <c r="D342" i="7"/>
  <c r="I11" i="33" s="1"/>
  <c r="Q11" i="33" s="1"/>
  <c r="D21" i="43"/>
  <c r="I11" i="48" s="1"/>
  <c r="Q11" i="48" s="1"/>
  <c r="D519" i="12"/>
  <c r="D577" i="12"/>
  <c r="I8" i="48"/>
  <c r="Q8" i="48" s="1"/>
  <c r="M55" i="24"/>
  <c r="Q19" i="24"/>
  <c r="I9" i="48"/>
  <c r="Q9" i="48" s="1"/>
  <c r="I8" i="33"/>
  <c r="Q8" i="33" s="1"/>
  <c r="I9" i="47"/>
  <c r="Q9" i="47" s="1"/>
  <c r="K17" i="45"/>
  <c r="Q17" i="45" s="1"/>
  <c r="D330" i="7"/>
  <c r="M9" i="33" s="1"/>
  <c r="Q9" i="33" s="1"/>
  <c r="D506" i="12"/>
  <c r="I16" i="45" s="1"/>
  <c r="Q16" i="45" s="1"/>
  <c r="M10" i="33"/>
  <c r="Q10" i="33" s="1"/>
  <c r="I42" i="24"/>
  <c r="Q42" i="24" s="1"/>
  <c r="Q28" i="43"/>
  <c r="D483" i="12"/>
  <c r="C484" i="12" s="1"/>
  <c r="I487" i="12"/>
  <c r="F487" i="12"/>
  <c r="D480" i="12" s="1"/>
  <c r="D322" i="7"/>
  <c r="C323" i="7" s="1"/>
  <c r="J327" i="7"/>
  <c r="G327" i="7"/>
  <c r="J326" i="7"/>
  <c r="G326" i="7"/>
  <c r="D310" i="7"/>
  <c r="C311" i="7" s="1"/>
  <c r="J315" i="7"/>
  <c r="G315" i="7"/>
  <c r="J314" i="7"/>
  <c r="G314" i="7"/>
  <c r="D307" i="7" s="1"/>
  <c r="D468" i="12"/>
  <c r="C469" i="12" s="1"/>
  <c r="I476" i="12"/>
  <c r="F476" i="12"/>
  <c r="I475" i="12"/>
  <c r="F475" i="12"/>
  <c r="I474" i="12"/>
  <c r="F474" i="12"/>
  <c r="I473" i="12"/>
  <c r="F473" i="12"/>
  <c r="I472" i="12"/>
  <c r="F472" i="12"/>
  <c r="D452" i="12"/>
  <c r="I461" i="12"/>
  <c r="F461" i="12"/>
  <c r="I460" i="12"/>
  <c r="F460" i="12"/>
  <c r="I459" i="12"/>
  <c r="F459" i="12"/>
  <c r="I458" i="12"/>
  <c r="F458" i="12"/>
  <c r="I457" i="12"/>
  <c r="F457" i="12"/>
  <c r="F456" i="12"/>
  <c r="C453" i="12"/>
  <c r="I443" i="12"/>
  <c r="D439" i="12"/>
  <c r="C440" i="12" s="1"/>
  <c r="I445" i="12"/>
  <c r="F445" i="12"/>
  <c r="I444" i="12"/>
  <c r="F444" i="12"/>
  <c r="F443" i="12"/>
  <c r="D428" i="12"/>
  <c r="C429" i="12" s="1"/>
  <c r="I432" i="12"/>
  <c r="F432" i="12"/>
  <c r="D425" i="12" s="1"/>
  <c r="I420" i="12"/>
  <c r="D416" i="12"/>
  <c r="F420" i="12"/>
  <c r="D413" i="12" s="1"/>
  <c r="C417" i="12"/>
  <c r="D297" i="7"/>
  <c r="C298" i="7" s="1"/>
  <c r="J303" i="7"/>
  <c r="G303" i="7"/>
  <c r="J302" i="7"/>
  <c r="G302" i="7"/>
  <c r="J301" i="7"/>
  <c r="G301" i="7"/>
  <c r="Q19" i="30"/>
  <c r="Q20" i="30"/>
  <c r="Q22" i="30"/>
  <c r="Q23" i="30"/>
  <c r="Q24" i="30"/>
  <c r="Q25" i="30"/>
  <c r="Q26" i="30"/>
  <c r="Q15" i="30"/>
  <c r="I406" i="12"/>
  <c r="F404" i="12"/>
  <c r="F405" i="12"/>
  <c r="F406" i="12"/>
  <c r="F407" i="12"/>
  <c r="F408" i="12"/>
  <c r="F409" i="12"/>
  <c r="D400" i="12"/>
  <c r="C401" i="12" s="1"/>
  <c r="I409" i="12"/>
  <c r="I408" i="12"/>
  <c r="I407" i="12"/>
  <c r="I405" i="12"/>
  <c r="I404" i="12"/>
  <c r="D385" i="12"/>
  <c r="C386" i="12" s="1"/>
  <c r="I393" i="12"/>
  <c r="F393" i="12"/>
  <c r="I392" i="12"/>
  <c r="F392" i="12"/>
  <c r="I391" i="12"/>
  <c r="F391" i="12"/>
  <c r="I390" i="12"/>
  <c r="F390" i="12"/>
  <c r="I389" i="12"/>
  <c r="F389" i="12"/>
  <c r="D382" i="12" s="1"/>
  <c r="I378" i="12"/>
  <c r="F378" i="12"/>
  <c r="I377" i="12"/>
  <c r="F377" i="12"/>
  <c r="D283" i="7"/>
  <c r="C284" i="7" s="1"/>
  <c r="J290" i="7"/>
  <c r="G290" i="7"/>
  <c r="J289" i="7"/>
  <c r="G289" i="7"/>
  <c r="J288" i="7"/>
  <c r="G288" i="7"/>
  <c r="D280" i="7" s="1"/>
  <c r="D13" i="43"/>
  <c r="D272" i="7"/>
  <c r="C273" i="7" s="1"/>
  <c r="J277" i="7"/>
  <c r="G277" i="7"/>
  <c r="J276" i="7"/>
  <c r="G276" i="7"/>
  <c r="D261" i="7"/>
  <c r="C262" i="7" s="1"/>
  <c r="J266" i="7"/>
  <c r="G266" i="7"/>
  <c r="J265" i="7"/>
  <c r="G265" i="7"/>
  <c r="D250" i="7"/>
  <c r="C251" i="7" s="1"/>
  <c r="J255" i="7"/>
  <c r="G255" i="7"/>
  <c r="J254" i="7"/>
  <c r="G254" i="7"/>
  <c r="D247" i="7" s="1"/>
  <c r="K27" i="29" s="1"/>
  <c r="Q27" i="29" s="1"/>
  <c r="J244" i="7"/>
  <c r="D238" i="7"/>
  <c r="C239" i="7" s="1"/>
  <c r="G244" i="7"/>
  <c r="J243" i="7"/>
  <c r="G243" i="7"/>
  <c r="J242" i="7"/>
  <c r="G242" i="7"/>
  <c r="D226" i="7"/>
  <c r="C227" i="7" s="1"/>
  <c r="J232" i="7"/>
  <c r="G232" i="7"/>
  <c r="J231" i="7"/>
  <c r="G231" i="7"/>
  <c r="J230" i="7"/>
  <c r="G230" i="7"/>
  <c r="D351" i="12"/>
  <c r="C352" i="12" s="1"/>
  <c r="I355" i="12"/>
  <c r="F355" i="12"/>
  <c r="D348" i="12" s="1"/>
  <c r="D214" i="7"/>
  <c r="C215" i="7" s="1"/>
  <c r="J220" i="7"/>
  <c r="G220" i="7"/>
  <c r="J219" i="7"/>
  <c r="G219" i="7"/>
  <c r="J218" i="7"/>
  <c r="G218" i="7"/>
  <c r="D294" i="7" l="1"/>
  <c r="I7" i="23" s="1"/>
  <c r="Q7" i="23" s="1"/>
  <c r="D319" i="7"/>
  <c r="D235" i="7"/>
  <c r="D223" i="7"/>
  <c r="I25" i="29" s="1"/>
  <c r="Q25" i="29" s="1"/>
  <c r="D269" i="7"/>
  <c r="M29" i="29" s="1"/>
  <c r="Q29" i="29" s="1"/>
  <c r="Q17" i="48"/>
  <c r="D397" i="12"/>
  <c r="O27" i="30" s="1"/>
  <c r="Q27" i="30" s="1"/>
  <c r="D436" i="12"/>
  <c r="M15" i="23" s="1"/>
  <c r="Q15" i="23" s="1"/>
  <c r="D449" i="12"/>
  <c r="O17" i="23" s="1"/>
  <c r="Q17" i="23" s="1"/>
  <c r="D465" i="12"/>
  <c r="O20" i="23" s="1"/>
  <c r="Q20" i="23" s="1"/>
  <c r="D258" i="7"/>
  <c r="I28" i="29" s="1"/>
  <c r="Q28" i="29" s="1"/>
  <c r="D211" i="7"/>
  <c r="K17" i="29" s="1"/>
  <c r="Q17" i="29" s="1"/>
  <c r="Q55" i="24"/>
  <c r="I18" i="27" s="1"/>
  <c r="O21" i="30"/>
  <c r="Q21" i="30" s="1"/>
  <c r="D370" i="12"/>
  <c r="M18" i="30" s="1"/>
  <c r="Q18" i="30" s="1"/>
  <c r="K10" i="23"/>
  <c r="Q10" i="23" s="1"/>
  <c r="Q14" i="33"/>
  <c r="O26" i="29"/>
  <c r="Q26" i="29" s="1"/>
  <c r="M20" i="29"/>
  <c r="Q20" i="29" s="1"/>
  <c r="Q16" i="30"/>
  <c r="Q17" i="30"/>
  <c r="K13" i="45"/>
  <c r="Q13" i="45" s="1"/>
  <c r="I6" i="45"/>
  <c r="Q6" i="45" s="1"/>
  <c r="M12" i="23"/>
  <c r="Q12" i="23" s="1"/>
  <c r="I55" i="24"/>
  <c r="K9" i="45"/>
  <c r="Q9" i="45" s="1"/>
  <c r="D339" i="12" l="1"/>
  <c r="C340" i="12" s="1"/>
  <c r="I344" i="12"/>
  <c r="F344" i="12"/>
  <c r="I343" i="12"/>
  <c r="F343" i="12"/>
  <c r="D203" i="7"/>
  <c r="C204" i="7" s="1"/>
  <c r="J208" i="7"/>
  <c r="G208" i="7"/>
  <c r="J207" i="7"/>
  <c r="G207" i="7"/>
  <c r="G196" i="7"/>
  <c r="D191" i="7"/>
  <c r="C192" i="7" s="1"/>
  <c r="J196" i="7"/>
  <c r="J195" i="7"/>
  <c r="G195" i="7"/>
  <c r="D178" i="7"/>
  <c r="C179" i="7" s="1"/>
  <c r="J183" i="7"/>
  <c r="G183" i="7"/>
  <c r="J182" i="7"/>
  <c r="G182" i="7"/>
  <c r="D175" i="7" s="1"/>
  <c r="K8" i="29" s="1"/>
  <c r="Q8" i="29" s="1"/>
  <c r="G172" i="7"/>
  <c r="D168" i="7"/>
  <c r="J172" i="7"/>
  <c r="C169" i="7"/>
  <c r="D323" i="12"/>
  <c r="C324" i="12" s="1"/>
  <c r="I332" i="12"/>
  <c r="F332" i="12"/>
  <c r="I331" i="12"/>
  <c r="F331" i="12"/>
  <c r="I330" i="12"/>
  <c r="F330" i="12"/>
  <c r="I329" i="12"/>
  <c r="F329" i="12"/>
  <c r="I328" i="12"/>
  <c r="F328" i="12"/>
  <c r="I327" i="12"/>
  <c r="F327" i="12"/>
  <c r="D155" i="7"/>
  <c r="C156" i="7" s="1"/>
  <c r="J162" i="7"/>
  <c r="G162" i="7"/>
  <c r="J161" i="7"/>
  <c r="G161" i="7"/>
  <c r="J160" i="7"/>
  <c r="G160" i="7"/>
  <c r="J159" i="7"/>
  <c r="G159" i="7"/>
  <c r="I301" i="12"/>
  <c r="I302" i="12"/>
  <c r="I303" i="12"/>
  <c r="I304" i="12"/>
  <c r="I305" i="12"/>
  <c r="D313" i="12"/>
  <c r="C314" i="12" s="1"/>
  <c r="I317" i="12"/>
  <c r="F317" i="12"/>
  <c r="D310" i="12" s="1"/>
  <c r="D144" i="7"/>
  <c r="C145" i="7" s="1"/>
  <c r="J149" i="7"/>
  <c r="G149" i="7"/>
  <c r="J148" i="7"/>
  <c r="G148" i="7"/>
  <c r="D141" i="7" s="1"/>
  <c r="F301" i="12"/>
  <c r="F302" i="12"/>
  <c r="F303" i="12"/>
  <c r="F304" i="12"/>
  <c r="F305" i="12"/>
  <c r="F306" i="12"/>
  <c r="D295" i="12"/>
  <c r="C296" i="12" s="1"/>
  <c r="I306" i="12"/>
  <c r="I300" i="12"/>
  <c r="F300" i="12"/>
  <c r="I299" i="12"/>
  <c r="F299" i="12"/>
  <c r="D133" i="7"/>
  <c r="C134" i="7" s="1"/>
  <c r="J138" i="7"/>
  <c r="G138" i="7"/>
  <c r="J137" i="7"/>
  <c r="G137" i="7"/>
  <c r="D130" i="7" s="1"/>
  <c r="D284" i="12"/>
  <c r="C285" i="12" s="1"/>
  <c r="I288" i="12"/>
  <c r="F288" i="12"/>
  <c r="I276" i="12"/>
  <c r="I277" i="12"/>
  <c r="Q8" i="22"/>
  <c r="Q7" i="21"/>
  <c r="I7" i="21"/>
  <c r="F276" i="12"/>
  <c r="D249" i="12"/>
  <c r="C250" i="12" s="1"/>
  <c r="F277"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D29" i="10"/>
  <c r="C30" i="10" s="1"/>
  <c r="I37" i="10"/>
  <c r="F37" i="10"/>
  <c r="I36" i="10"/>
  <c r="F36" i="10"/>
  <c r="I35" i="10"/>
  <c r="F35" i="10"/>
  <c r="I34" i="10"/>
  <c r="F34" i="10"/>
  <c r="I33" i="10"/>
  <c r="E33" i="10"/>
  <c r="F33" i="10" s="1"/>
  <c r="D26" i="10" s="1"/>
  <c r="D236" i="12"/>
  <c r="C237" i="12" s="1"/>
  <c r="I241" i="12"/>
  <c r="I240" i="12"/>
  <c r="F240" i="12"/>
  <c r="D233" i="12" s="1"/>
  <c r="F229" i="12"/>
  <c r="F228" i="12"/>
  <c r="F227" i="12"/>
  <c r="F226" i="12"/>
  <c r="F225" i="12"/>
  <c r="F224" i="12"/>
  <c r="F223" i="12"/>
  <c r="F222" i="12"/>
  <c r="F221" i="12"/>
  <c r="F220" i="12"/>
  <c r="F219" i="12"/>
  <c r="F218" i="12"/>
  <c r="D210" i="12"/>
  <c r="C211" i="12" s="1"/>
  <c r="I229" i="12"/>
  <c r="I228" i="12"/>
  <c r="I227" i="12"/>
  <c r="I226" i="12"/>
  <c r="I225" i="12"/>
  <c r="I224" i="12"/>
  <c r="I223" i="12"/>
  <c r="I222" i="12"/>
  <c r="I221" i="12"/>
  <c r="I220" i="12"/>
  <c r="I219" i="12"/>
  <c r="I218" i="12"/>
  <c r="I217" i="12"/>
  <c r="F217" i="12"/>
  <c r="I216" i="12"/>
  <c r="F216" i="12"/>
  <c r="I215" i="12"/>
  <c r="F215" i="12"/>
  <c r="I214" i="12"/>
  <c r="F214" i="12"/>
  <c r="D119" i="7"/>
  <c r="C120" i="7" s="1"/>
  <c r="J126" i="7"/>
  <c r="G126" i="7"/>
  <c r="J125" i="7"/>
  <c r="G125" i="7"/>
  <c r="J124" i="7"/>
  <c r="G124" i="7"/>
  <c r="J123" i="7"/>
  <c r="G123" i="7"/>
  <c r="D105" i="7"/>
  <c r="C106" i="7" s="1"/>
  <c r="J113" i="7"/>
  <c r="G113" i="7"/>
  <c r="J112" i="7"/>
  <c r="G112" i="7"/>
  <c r="J111" i="7"/>
  <c r="G111" i="7"/>
  <c r="J110" i="7"/>
  <c r="G110" i="7"/>
  <c r="J109" i="7"/>
  <c r="G109" i="7"/>
  <c r="D91" i="7"/>
  <c r="C92" i="7" s="1"/>
  <c r="J99" i="7"/>
  <c r="G99" i="7"/>
  <c r="J98" i="7"/>
  <c r="G98" i="7"/>
  <c r="J97" i="7"/>
  <c r="G97" i="7"/>
  <c r="J96" i="7"/>
  <c r="G96" i="7"/>
  <c r="J95" i="7"/>
  <c r="G95" i="7"/>
  <c r="D88" i="7" s="1"/>
  <c r="D77" i="7"/>
  <c r="C78" i="7" s="1"/>
  <c r="J85" i="7"/>
  <c r="G85" i="7"/>
  <c r="J84" i="7"/>
  <c r="G84" i="7"/>
  <c r="J83" i="7"/>
  <c r="G83" i="7"/>
  <c r="J82" i="7"/>
  <c r="G82" i="7"/>
  <c r="J81" i="7"/>
  <c r="G81" i="7"/>
  <c r="D74" i="7" s="1"/>
  <c r="C200" i="12"/>
  <c r="I203" i="12"/>
  <c r="F203" i="12"/>
  <c r="D196" i="12" s="1"/>
  <c r="I192" i="12"/>
  <c r="F192" i="12"/>
  <c r="I191" i="12"/>
  <c r="F191" i="12"/>
  <c r="D63" i="7"/>
  <c r="C64" i="7" s="1"/>
  <c r="J71" i="7"/>
  <c r="G71" i="7"/>
  <c r="J70" i="7"/>
  <c r="G70" i="7"/>
  <c r="J69" i="7"/>
  <c r="G69" i="7"/>
  <c r="J68" i="7"/>
  <c r="G68" i="7"/>
  <c r="J67" i="7"/>
  <c r="G67" i="7"/>
  <c r="D184" i="12" l="1"/>
  <c r="O34" i="21" s="1"/>
  <c r="Q34" i="21" s="1"/>
  <c r="D246" i="12"/>
  <c r="D320" i="12"/>
  <c r="D336" i="12"/>
  <c r="I16" i="29" s="1"/>
  <c r="Q16" i="29" s="1"/>
  <c r="D116" i="7"/>
  <c r="K42" i="21" s="1"/>
  <c r="Q42" i="21" s="1"/>
  <c r="D152" i="7"/>
  <c r="D60" i="7"/>
  <c r="I30" i="21" s="1"/>
  <c r="Q30" i="21" s="1"/>
  <c r="D102" i="7"/>
  <c r="O41" i="21" s="1"/>
  <c r="Q41" i="21" s="1"/>
  <c r="D292" i="12"/>
  <c r="M17" i="22" s="1"/>
  <c r="Q17" i="22" s="1"/>
  <c r="I44" i="21"/>
  <c r="Q44" i="21" s="1"/>
  <c r="D207" i="12"/>
  <c r="K43" i="21" s="1"/>
  <c r="Q43" i="21" s="1"/>
  <c r="I47" i="21"/>
  <c r="Q47" i="21" s="1"/>
  <c r="M40" i="21"/>
  <c r="Q40" i="21" s="1"/>
  <c r="D188" i="7"/>
  <c r="I9" i="29" s="1"/>
  <c r="Q9" i="29" s="1"/>
  <c r="O39" i="21"/>
  <c r="Q39" i="21" s="1"/>
  <c r="K14" i="22"/>
  <c r="Q14" i="22" s="1"/>
  <c r="I19" i="22"/>
  <c r="Q19" i="22" s="1"/>
  <c r="D165" i="7"/>
  <c r="I7" i="29" s="1"/>
  <c r="Q7" i="29" s="1"/>
  <c r="D200" i="7"/>
  <c r="I10" i="29" s="1"/>
  <c r="Q10" i="29" s="1"/>
  <c r="I26" i="22"/>
  <c r="Q26" i="22" s="1"/>
  <c r="I36" i="21"/>
  <c r="Q36" i="21" s="1"/>
  <c r="D281" i="12"/>
  <c r="I12" i="22" s="1"/>
  <c r="K27" i="22"/>
  <c r="Q27" i="22" s="1"/>
  <c r="I21" i="22"/>
  <c r="Q21" i="22" s="1"/>
  <c r="Q12" i="22" l="1"/>
  <c r="I32" i="22"/>
  <c r="I49" i="21"/>
  <c r="I157"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9" i="12"/>
  <c r="I150" i="12"/>
  <c r="I151" i="12"/>
  <c r="I152" i="12"/>
  <c r="I153" i="12"/>
  <c r="I154" i="12"/>
  <c r="I155" i="12"/>
  <c r="I156" i="12"/>
  <c r="F104" i="12"/>
  <c r="D97" i="12" s="1"/>
  <c r="D100" i="12"/>
  <c r="C101" i="12" s="1"/>
  <c r="I104" i="12"/>
  <c r="K19" i="21" l="1"/>
  <c r="Q19" i="21" s="1"/>
  <c r="D86" i="12"/>
  <c r="C87" i="12" s="1"/>
  <c r="I93" i="12"/>
  <c r="F93" i="12"/>
  <c r="I92" i="12"/>
  <c r="F92" i="12"/>
  <c r="I91" i="12"/>
  <c r="F91" i="12"/>
  <c r="I90" i="12"/>
  <c r="F90" i="12"/>
  <c r="D83" i="12" l="1"/>
  <c r="M18" i="21" s="1"/>
  <c r="Q18" i="21" s="1"/>
  <c r="I80" i="12"/>
  <c r="D72" i="12"/>
  <c r="C73" i="12" s="1"/>
  <c r="F80" i="12"/>
  <c r="I79" i="12"/>
  <c r="F79" i="12"/>
  <c r="I78" i="12"/>
  <c r="F78" i="12"/>
  <c r="I77" i="12"/>
  <c r="F77" i="12"/>
  <c r="I76" i="12"/>
  <c r="F76" i="12"/>
  <c r="D56" i="12"/>
  <c r="C57" i="12" s="1"/>
  <c r="I65" i="12"/>
  <c r="F65" i="12"/>
  <c r="I64" i="12"/>
  <c r="F64" i="12"/>
  <c r="I63" i="12"/>
  <c r="F63" i="12"/>
  <c r="I62" i="12"/>
  <c r="F62" i="12"/>
  <c r="I61" i="12"/>
  <c r="F61" i="12"/>
  <c r="I60" i="12"/>
  <c r="F60" i="12"/>
  <c r="D49" i="7"/>
  <c r="C50" i="7" s="1"/>
  <c r="J56" i="7"/>
  <c r="G56" i="7"/>
  <c r="J55" i="7"/>
  <c r="G55" i="7"/>
  <c r="J54" i="7"/>
  <c r="G54" i="7"/>
  <c r="J53" i="7"/>
  <c r="G53" i="7"/>
  <c r="D37" i="7"/>
  <c r="C38" i="7" s="1"/>
  <c r="J43" i="7"/>
  <c r="G43" i="7"/>
  <c r="J42" i="7"/>
  <c r="G42" i="7"/>
  <c r="J41" i="7"/>
  <c r="G41" i="7"/>
  <c r="D25" i="7"/>
  <c r="C26" i="7" s="1"/>
  <c r="J31" i="7"/>
  <c r="G31" i="7"/>
  <c r="J30" i="7"/>
  <c r="G30" i="7"/>
  <c r="J29" i="7"/>
  <c r="G29" i="7"/>
  <c r="D22" i="7" s="1"/>
  <c r="D13" i="10"/>
  <c r="E17" i="10"/>
  <c r="K12" i="21" l="1"/>
  <c r="Q12" i="21" s="1"/>
  <c r="D69" i="12"/>
  <c r="K14" i="21" s="1"/>
  <c r="Q14" i="21" s="1"/>
  <c r="D46" i="7"/>
  <c r="M18" i="28" s="1"/>
  <c r="Q18" i="28" s="1"/>
  <c r="D34" i="7"/>
  <c r="M14" i="28" s="1"/>
  <c r="Q14" i="28" s="1"/>
  <c r="K11" i="28"/>
  <c r="Q11" i="28" s="1"/>
  <c r="M20" i="28" l="1"/>
  <c r="K20" i="28"/>
  <c r="D13" i="7"/>
  <c r="I17" i="12" l="1"/>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F47" i="12"/>
  <c r="F48" i="12"/>
  <c r="F49" i="12"/>
  <c r="D13" i="12"/>
  <c r="D13" i="9"/>
  <c r="K15" i="46" l="1"/>
  <c r="M15" i="46"/>
  <c r="O15" i="46"/>
  <c r="I21" i="27"/>
  <c r="I18" i="45"/>
  <c r="K18" i="45"/>
  <c r="M18" i="45"/>
  <c r="O18" i="45"/>
  <c r="Q18" i="45"/>
  <c r="I10" i="27" s="1"/>
  <c r="K49" i="21"/>
  <c r="M49" i="21"/>
  <c r="O49" i="21"/>
  <c r="Q49" i="21"/>
  <c r="I5" i="27" s="1"/>
  <c r="K32" i="22"/>
  <c r="M32" i="22"/>
  <c r="O32" i="22"/>
  <c r="Q32" i="22" l="1"/>
  <c r="I6" i="27" s="1"/>
  <c r="C14" i="43"/>
  <c r="C14" i="40"/>
  <c r="C14" i="12"/>
  <c r="C14" i="10"/>
  <c r="C14" i="9"/>
  <c r="C14" i="7"/>
  <c r="J20" i="40" l="1"/>
  <c r="J19" i="40"/>
  <c r="J23" i="10"/>
  <c r="J22" i="10"/>
  <c r="J21" i="10"/>
  <c r="J20" i="10"/>
  <c r="J19" i="10"/>
  <c r="J18" i="10"/>
  <c r="J21" i="9"/>
  <c r="J20" i="9"/>
  <c r="J18" i="9"/>
  <c r="I13" i="27"/>
  <c r="O17" i="48"/>
  <c r="N17" i="48"/>
  <c r="M17" i="48"/>
  <c r="L17" i="48"/>
  <c r="K17" i="48"/>
  <c r="I17" i="48"/>
  <c r="Q10" i="47" l="1"/>
  <c r="I12" i="27" s="1"/>
  <c r="O10" i="47"/>
  <c r="M10" i="47"/>
  <c r="K10" i="47"/>
  <c r="I10" i="47"/>
  <c r="D341" i="38"/>
  <c r="E341" i="38"/>
  <c r="Z341" i="38"/>
  <c r="AA341" i="38"/>
  <c r="AB341" i="38"/>
  <c r="AD341" i="38"/>
  <c r="AE341" i="38"/>
  <c r="AF341" i="38"/>
  <c r="AH341" i="38"/>
  <c r="AI341" i="38"/>
  <c r="AJ341" i="38"/>
  <c r="AL341" i="38"/>
  <c r="AM341" i="38"/>
  <c r="AN341"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D13" i="38" l="1"/>
  <c r="AK341" i="38"/>
  <c r="AO341" i="38"/>
  <c r="AC341" i="38"/>
  <c r="AG341" i="38"/>
  <c r="F341" i="38"/>
  <c r="J341" i="38" s="1"/>
  <c r="Q21" i="44"/>
  <c r="I19" i="27" s="1"/>
  <c r="Q21" i="23"/>
  <c r="I9" i="27" s="1"/>
  <c r="P14" i="33"/>
  <c r="P12" i="31"/>
  <c r="Q12" i="31"/>
  <c r="I20" i="27" s="1"/>
  <c r="Q28" i="30"/>
  <c r="I8" i="27" s="1"/>
  <c r="AP341" i="38" l="1"/>
  <c r="H341" i="38"/>
  <c r="I560" i="38" l="1"/>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E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AN349" i="38"/>
  <c r="AM349" i="38"/>
  <c r="AL349" i="38"/>
  <c r="AJ349" i="38"/>
  <c r="AI349" i="38"/>
  <c r="AH349" i="38"/>
  <c r="AF349" i="38"/>
  <c r="AE349" i="38"/>
  <c r="AD349" i="38"/>
  <c r="AA349" i="38"/>
  <c r="AM348" i="38"/>
  <c r="AL348" i="38"/>
  <c r="AJ348" i="38"/>
  <c r="AI348" i="38"/>
  <c r="AH348" i="38"/>
  <c r="AF348" i="38"/>
  <c r="AE348" i="38"/>
  <c r="A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E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E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E159" i="38"/>
  <c r="AD159" i="38"/>
  <c r="AB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AE383" i="38"/>
  <c r="AJ383" i="38"/>
  <c r="F384" i="38"/>
  <c r="J384" i="38" s="1"/>
  <c r="AK386" i="38"/>
  <c r="AA383" i="38"/>
  <c r="AF383" i="38"/>
  <c r="AO385" i="38"/>
  <c r="AO372" i="38"/>
  <c r="AB383" i="38"/>
  <c r="AM383" i="38"/>
  <c r="AK372" i="38"/>
  <c r="AG388" i="38"/>
  <c r="AG385" i="38"/>
  <c r="AI383" i="38"/>
  <c r="AN383" i="38"/>
  <c r="F387" i="38"/>
  <c r="H387" i="38" s="1"/>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AG317" i="38"/>
  <c r="AO319" i="38"/>
  <c r="F316" i="38"/>
  <c r="J316" i="38" s="1"/>
  <c r="AG316" i="38"/>
  <c r="AO318" i="38"/>
  <c r="F320" i="38"/>
  <c r="H320" i="38" s="1"/>
  <c r="AK321" i="38"/>
  <c r="F314" i="38"/>
  <c r="J314" i="38" s="1"/>
  <c r="AK319" i="38"/>
  <c r="AO317" i="38"/>
  <c r="AC321" i="38"/>
  <c r="AO322" i="38"/>
  <c r="AK323" i="38"/>
  <c r="AC314" i="38"/>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AO242" i="38"/>
  <c r="F227" i="38"/>
  <c r="H227" i="38" s="1"/>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AC205" i="38"/>
  <c r="AO205" i="38"/>
  <c r="AO194"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H174" i="38"/>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K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5" i="38"/>
  <c r="J15" i="38" s="1"/>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E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AP358" i="38"/>
  <c r="H373" i="38"/>
  <c r="J392" i="38"/>
  <c r="J394" i="38"/>
  <c r="H396" i="38"/>
  <c r="AP396" i="38"/>
  <c r="AP393" i="38"/>
  <c r="AP394" i="38"/>
  <c r="J387" i="38"/>
  <c r="AP392" i="38"/>
  <c r="H287" i="38"/>
  <c r="AP386" i="38"/>
  <c r="AP372" i="38"/>
  <c r="H368" i="38"/>
  <c r="H316" i="38"/>
  <c r="H378" i="38"/>
  <c r="H362" i="38"/>
  <c r="AP387" i="38"/>
  <c r="H351" i="38"/>
  <c r="AP356" i="38"/>
  <c r="AP365"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J205" i="38"/>
  <c r="AP209" i="38"/>
  <c r="J208" i="38"/>
  <c r="H201" i="38"/>
  <c r="H212" i="38"/>
  <c r="AP212" i="38"/>
  <c r="H204" i="38"/>
  <c r="AP211" i="38"/>
  <c r="H194" i="38"/>
  <c r="AP208" i="38"/>
  <c r="AP201" i="38"/>
  <c r="AP204" i="38"/>
  <c r="AP202" i="38"/>
  <c r="H203" i="38"/>
  <c r="AP203" i="38"/>
  <c r="AP192" i="38"/>
  <c r="AP205" i="38"/>
  <c r="J195" i="38"/>
  <c r="J192"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H15" i="38"/>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AC268" i="38"/>
  <c r="AJ267" i="38"/>
  <c r="AO399" i="38"/>
  <c r="F528" i="38"/>
  <c r="H528" i="38" s="1"/>
  <c r="AD199" i="38"/>
  <c r="AK399" i="38"/>
  <c r="AP23" i="38"/>
  <c r="AP17" i="38"/>
  <c r="AC36" i="38"/>
  <c r="AC119" i="38"/>
  <c r="AE118" i="38"/>
  <c r="AK131" i="38"/>
  <c r="AL133" i="38"/>
  <c r="AO162" i="38"/>
  <c r="AK165" i="38"/>
  <c r="AB223" i="38"/>
  <c r="AD243" i="38"/>
  <c r="AG268"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O150" i="38"/>
  <c r="AC163" i="38"/>
  <c r="E164" i="38"/>
  <c r="AD164" i="38"/>
  <c r="AO213" i="38"/>
  <c r="F221" i="38"/>
  <c r="J221" i="38" s="1"/>
  <c r="AC221" i="38"/>
  <c r="AG214" i="38"/>
  <c r="AG198" i="38"/>
  <c r="AF199" i="38"/>
  <c r="AF190" i="38" s="1"/>
  <c r="E199" i="38"/>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D345" i="38"/>
  <c r="AL345" i="38"/>
  <c r="AC329" i="38"/>
  <c r="AG329" i="38"/>
  <c r="AK329" i="38"/>
  <c r="AO329" i="38"/>
  <c r="AF312" i="38"/>
  <c r="AJ312" i="38"/>
  <c r="AO313" i="38"/>
  <c r="AO260" i="38"/>
  <c r="F260" i="38"/>
  <c r="H260" i="38" s="1"/>
  <c r="AC260" i="38"/>
  <c r="AG260" i="38"/>
  <c r="AK260" i="38"/>
  <c r="AG244" i="38"/>
  <c r="AK244" i="38"/>
  <c r="AO244" i="38"/>
  <c r="I222" i="38"/>
  <c r="F235" i="38"/>
  <c r="J235" i="38" s="1"/>
  <c r="AJ223" i="38"/>
  <c r="AF223" i="38"/>
  <c r="AO224" i="38"/>
  <c r="AC200" i="38"/>
  <c r="AG200" i="38"/>
  <c r="AK200" i="38"/>
  <c r="AO200" i="38"/>
  <c r="F206" i="38"/>
  <c r="AG191" i="38"/>
  <c r="AK214" i="38"/>
  <c r="AC214" i="38"/>
  <c r="AK207" i="38"/>
  <c r="AG207" i="38"/>
  <c r="F213" i="38"/>
  <c r="AE164" i="38"/>
  <c r="AN149" i="38"/>
  <c r="AJ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D267" i="38"/>
  <c r="AO235" i="38"/>
  <c r="D527" i="38"/>
  <c r="D389" i="38"/>
  <c r="AC235" i="38"/>
  <c r="AJ13" i="38"/>
  <c r="F467" i="38"/>
  <c r="D133" i="38"/>
  <c r="F489" i="38"/>
  <c r="AG383" i="38"/>
  <c r="G327" i="38"/>
  <c r="AD526" i="38"/>
  <c r="AH499" i="38"/>
  <c r="Z499" i="38"/>
  <c r="F485" i="38"/>
  <c r="AO459" i="38"/>
  <c r="AK459" i="38"/>
  <c r="AG459" i="38"/>
  <c r="AC459" i="38"/>
  <c r="G222" i="38"/>
  <c r="D118" i="38"/>
  <c r="D96" i="38"/>
  <c r="I327" i="38"/>
  <c r="AG235" i="38"/>
  <c r="F207" i="38"/>
  <c r="AF13" i="38"/>
  <c r="E267" i="38"/>
  <c r="AK235" i="38"/>
  <c r="D199" i="38"/>
  <c r="AO107" i="38"/>
  <c r="G106" i="38"/>
  <c r="I106" i="38"/>
  <c r="AK107" i="38"/>
  <c r="AM13" i="38"/>
  <c r="AH13" i="38"/>
  <c r="AK14" i="38"/>
  <c r="AL13" i="38"/>
  <c r="AO14" i="38"/>
  <c r="AD13" i="38"/>
  <c r="AG14" i="38"/>
  <c r="I12" i="38"/>
  <c r="D12" i="38" l="1"/>
  <c r="I566" i="38"/>
  <c r="G566" i="38"/>
  <c r="E328" i="38"/>
  <c r="F328" i="38" s="1"/>
  <c r="AA328" i="38"/>
  <c r="AC328" i="38" s="1"/>
  <c r="AE328" i="38"/>
  <c r="AE327" i="38" s="1"/>
  <c r="AD190" i="38"/>
  <c r="AG190" i="38" s="1"/>
  <c r="AH190" i="38"/>
  <c r="AK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O389" i="38"/>
  <c r="J90" i="38"/>
  <c r="AP117" i="38"/>
  <c r="AL327" i="38"/>
  <c r="H466" i="38"/>
  <c r="J528" i="38"/>
  <c r="AM12" i="38"/>
  <c r="AJ12" i="38"/>
  <c r="H163" i="38"/>
  <c r="H338" i="38"/>
  <c r="AK267" i="38"/>
  <c r="AG199" i="38"/>
  <c r="AN222" i="38"/>
  <c r="AG164" i="38"/>
  <c r="AO164" i="38"/>
  <c r="AP224" i="38"/>
  <c r="AC527" i="38"/>
  <c r="AK527" i="38"/>
  <c r="H165" i="38"/>
  <c r="AG312" i="38"/>
  <c r="AP338" i="38"/>
  <c r="AM222" i="38"/>
  <c r="AP206" i="38"/>
  <c r="AO96" i="38"/>
  <c r="AC96" i="38"/>
  <c r="AD327" i="38"/>
  <c r="AI12" i="38"/>
  <c r="AK133" i="38"/>
  <c r="AP260" i="38"/>
  <c r="AM106" i="38"/>
  <c r="AI327" i="38"/>
  <c r="AO118" i="38"/>
  <c r="AG509" i="38"/>
  <c r="AP509" i="38" s="1"/>
  <c r="AP119" i="38"/>
  <c r="AP207" i="38"/>
  <c r="AO83" i="38"/>
  <c r="AO223" i="38"/>
  <c r="AG345" i="38"/>
  <c r="AC199" i="38"/>
  <c r="F389" i="38"/>
  <c r="J389" i="38" s="1"/>
  <c r="AO243" i="38"/>
  <c r="AI222" i="38"/>
  <c r="AO190" i="38"/>
  <c r="AG389" i="38"/>
  <c r="AG398" i="38"/>
  <c r="AE499" i="38"/>
  <c r="AG499" i="38" s="1"/>
  <c r="AK243" i="38"/>
  <c r="AK199" i="38"/>
  <c r="H44" i="38"/>
  <c r="AP488" i="38"/>
  <c r="AO267" i="38"/>
  <c r="AE222" i="38"/>
  <c r="AP467" i="38"/>
  <c r="AC389" i="38"/>
  <c r="AP132" i="38"/>
  <c r="AC89" i="38"/>
  <c r="AO527" i="38"/>
  <c r="AP346" i="38"/>
  <c r="AG83" i="38"/>
  <c r="AP390" i="38"/>
  <c r="AI106" i="38"/>
  <c r="AP150" i="38"/>
  <c r="AC83" i="38"/>
  <c r="AG133" i="38"/>
  <c r="AH222" i="38"/>
  <c r="AO199" i="38"/>
  <c r="AO312" i="38"/>
  <c r="J36" i="38"/>
  <c r="AP313" i="38"/>
  <c r="AP54" i="38"/>
  <c r="AK500"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H235" i="38"/>
  <c r="AK223" i="38"/>
  <c r="J206" i="38"/>
  <c r="H206" i="38"/>
  <c r="AP200" i="38"/>
  <c r="J213" i="38"/>
  <c r="H213" i="38"/>
  <c r="AN106" i="38"/>
  <c r="E106" i="38"/>
  <c r="AL106"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107" i="38"/>
  <c r="F199" i="38"/>
  <c r="AG13" i="38"/>
  <c r="AD12" i="38"/>
  <c r="AK13" i="38"/>
  <c r="AP459" i="38"/>
  <c r="AP235" i="38"/>
  <c r="D526" i="38"/>
  <c r="F527" i="38"/>
  <c r="J459" i="38"/>
  <c r="H459" i="38"/>
  <c r="AG328" i="38" l="1"/>
  <c r="AP328" i="38" s="1"/>
  <c r="AI566" i="38"/>
  <c r="AE566" i="38"/>
  <c r="AL566" i="38"/>
  <c r="AH106" i="38"/>
  <c r="AK106" i="38" s="1"/>
  <c r="AD106" i="38"/>
  <c r="F526" i="38"/>
  <c r="H526" i="38" s="1"/>
  <c r="J83" i="38"/>
  <c r="J214" i="38"/>
  <c r="J96" i="38"/>
  <c r="H89" i="38"/>
  <c r="AO222" i="38"/>
  <c r="AP199" i="38"/>
  <c r="AP118" i="38"/>
  <c r="AG327" i="38"/>
  <c r="AP267" i="38"/>
  <c r="AP527" i="38"/>
  <c r="AP500" i="38"/>
  <c r="J133" i="38"/>
  <c r="AK222" i="38"/>
  <c r="AP89" i="38"/>
  <c r="AO106" i="38"/>
  <c r="AP133" i="38"/>
  <c r="AP83" i="38"/>
  <c r="H389" i="38"/>
  <c r="AP389" i="38"/>
  <c r="AO397" i="38"/>
  <c r="H118" i="38"/>
  <c r="AP96" i="38"/>
  <c r="AP526" i="38"/>
  <c r="J541" i="38"/>
  <c r="AP499" i="38"/>
  <c r="AG12" i="38"/>
  <c r="J328" i="38"/>
  <c r="H328" i="38"/>
  <c r="H499" i="38"/>
  <c r="J499" i="38"/>
  <c r="H527" i="38"/>
  <c r="J527" i="38"/>
  <c r="J267" i="38"/>
  <c r="H267" i="38"/>
  <c r="J199" i="38"/>
  <c r="H199" i="38"/>
  <c r="H500" i="38"/>
  <c r="J500" i="38"/>
  <c r="J107" i="38"/>
  <c r="H107" i="38"/>
  <c r="J526" i="38" l="1"/>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O21" i="44"/>
  <c r="M21" i="44"/>
  <c r="K21" i="44"/>
  <c r="I21" i="44"/>
  <c r="I21" i="23"/>
  <c r="K21" i="23"/>
  <c r="M21" i="23"/>
  <c r="O21" i="23"/>
  <c r="O14" i="33"/>
  <c r="M14" i="33"/>
  <c r="K14" i="33"/>
  <c r="I14" i="33"/>
  <c r="O28" i="30"/>
  <c r="M28" i="30"/>
  <c r="K28" i="30"/>
  <c r="I28" i="30"/>
  <c r="O31" i="29"/>
  <c r="K31" i="29"/>
  <c r="I31" i="29"/>
  <c r="O20" i="28"/>
  <c r="D77" i="27" l="1"/>
  <c r="D54" i="27"/>
  <c r="Z15" i="38" l="1"/>
  <c r="D53" i="27"/>
  <c r="D52" i="27"/>
  <c r="AB64" i="38"/>
  <c r="AB47" i="38" s="1"/>
  <c r="D51" i="27"/>
  <c r="AB15" i="38"/>
  <c r="Z14" i="38"/>
  <c r="AC15" i="38" l="1"/>
  <c r="AP15" i="38" s="1"/>
  <c r="O17" i="43"/>
  <c r="Q17" i="43" s="1"/>
  <c r="I17" i="43"/>
  <c r="F17" i="43"/>
  <c r="AA424" i="38"/>
  <c r="AC424" i="38" s="1"/>
  <c r="AP424" i="38" s="1"/>
  <c r="AA423" i="38"/>
  <c r="AC423" i="38" s="1"/>
  <c r="AP423" i="38" s="1"/>
  <c r="AA422" i="38"/>
  <c r="AC422" i="38" s="1"/>
  <c r="AP422" i="38" s="1"/>
  <c r="AA421" i="38"/>
  <c r="AC421" i="38" s="1"/>
  <c r="AP421" i="38" s="1"/>
  <c r="AA420" i="38"/>
  <c r="AC420" i="38" s="1"/>
  <c r="AP420" i="38" s="1"/>
  <c r="AA419" i="38"/>
  <c r="AC419" i="38" s="1"/>
  <c r="AP419" i="38" s="1"/>
  <c r="AA418" i="38"/>
  <c r="AC418" i="38" s="1"/>
  <c r="AP418" i="38" s="1"/>
  <c r="AA417" i="38"/>
  <c r="AC417" i="38" s="1"/>
  <c r="AP417" i="38" s="1"/>
  <c r="AA416" i="38"/>
  <c r="AC416" i="38" s="1"/>
  <c r="AP416" i="38" s="1"/>
  <c r="AA415" i="38"/>
  <c r="AC415" i="38" s="1"/>
  <c r="AP415" i="38" s="1"/>
  <c r="AA414" i="38"/>
  <c r="AC414" i="38" s="1"/>
  <c r="AP414" i="38" s="1"/>
  <c r="AA413" i="38"/>
  <c r="AC413" i="38" s="1"/>
  <c r="AP413" i="38" s="1"/>
  <c r="AA412" i="38"/>
  <c r="AC412" i="38" s="1"/>
  <c r="AP412" i="38" s="1"/>
  <c r="AA411" i="38"/>
  <c r="AC411" i="38" s="1"/>
  <c r="AP411" i="38" s="1"/>
  <c r="AA410" i="38"/>
  <c r="AC410" i="38" s="1"/>
  <c r="AP410" i="38" s="1"/>
  <c r="AJ409" i="38"/>
  <c r="AA408" i="38"/>
  <c r="AC408" i="38" s="1"/>
  <c r="AP408" i="38" s="1"/>
  <c r="I20" i="40"/>
  <c r="F20" i="40"/>
  <c r="AA407" i="38" s="1"/>
  <c r="AC407" i="38" s="1"/>
  <c r="AP407" i="38" s="1"/>
  <c r="I19" i="40"/>
  <c r="F19" i="40"/>
  <c r="AA406" i="38" s="1"/>
  <c r="AC406" i="38" s="1"/>
  <c r="AP406" i="38" s="1"/>
  <c r="J18" i="40"/>
  <c r="I18" i="40"/>
  <c r="F18" i="40"/>
  <c r="AA405" i="38" s="1"/>
  <c r="I17" i="40"/>
  <c r="F17" i="40"/>
  <c r="AF159" i="38" l="1"/>
  <c r="AF149" i="38" s="1"/>
  <c r="D10" i="43"/>
  <c r="D159" i="38"/>
  <c r="F159" i="38" s="1"/>
  <c r="AA159" i="38"/>
  <c r="D404" i="38"/>
  <c r="Z404" i="38"/>
  <c r="AC405" i="38"/>
  <c r="AP405" i="38" s="1"/>
  <c r="AA398" i="38"/>
  <c r="AA397" i="38" s="1"/>
  <c r="AK409" i="38"/>
  <c r="AP409" i="38" s="1"/>
  <c r="AJ398" i="38"/>
  <c r="Z32" i="38"/>
  <c r="AC32" i="38" s="1"/>
  <c r="AP32" i="38" s="1"/>
  <c r="F32" i="38"/>
  <c r="P17" i="43"/>
  <c r="D10" i="40"/>
  <c r="D5" i="40" s="1"/>
  <c r="C9" i="27" s="1"/>
  <c r="AG159" i="38" l="1"/>
  <c r="M30" i="29"/>
  <c r="D5" i="43"/>
  <c r="AG149" i="38"/>
  <c r="AF106" i="38"/>
  <c r="AC159" i="38"/>
  <c r="AA149" i="38"/>
  <c r="J159" i="38"/>
  <c r="H159" i="38"/>
  <c r="AJ397" i="38"/>
  <c r="AJ566" i="38" s="1"/>
  <c r="AK398" i="38"/>
  <c r="AC404" i="38"/>
  <c r="AP404" i="38" s="1"/>
  <c r="Z398" i="38"/>
  <c r="F404" i="38"/>
  <c r="D398" i="38"/>
  <c r="H32" i="38"/>
  <c r="J32" i="38"/>
  <c r="AP159" i="38" l="1"/>
  <c r="C11" i="27"/>
  <c r="Q30" i="29"/>
  <c r="Q31" i="29" s="1"/>
  <c r="I7" i="27" s="1"/>
  <c r="M31" i="29"/>
  <c r="AF566" i="38"/>
  <c r="AG106" i="38"/>
  <c r="Z397" i="38"/>
  <c r="AC397" i="38" s="1"/>
  <c r="AC398" i="38"/>
  <c r="AP398" i="38" s="1"/>
  <c r="F398" i="38"/>
  <c r="D397" i="38"/>
  <c r="F397" i="38" s="1"/>
  <c r="H404" i="38"/>
  <c r="J404" i="38"/>
  <c r="AK397" i="38"/>
  <c r="H397" i="38" l="1"/>
  <c r="J397" i="38"/>
  <c r="H398" i="38"/>
  <c r="J398" i="38"/>
  <c r="AP397" i="38"/>
  <c r="I23" i="10" l="1"/>
  <c r="I22" i="10"/>
  <c r="I21" i="10"/>
  <c r="I20" i="10"/>
  <c r="I19" i="10"/>
  <c r="I18" i="10"/>
  <c r="I17" i="10"/>
  <c r="I17" i="9"/>
  <c r="I21" i="9"/>
  <c r="I20" i="9"/>
  <c r="I18" i="9"/>
  <c r="C84" i="27"/>
  <c r="C77" i="27"/>
  <c r="C76" i="27"/>
  <c r="C75" i="27"/>
  <c r="C74" i="27"/>
  <c r="C73" i="27"/>
  <c r="C72" i="27"/>
  <c r="C71" i="27"/>
  <c r="C70" i="27"/>
  <c r="C69" i="27"/>
  <c r="C68" i="27"/>
  <c r="C67" i="27"/>
  <c r="AB28" i="38"/>
  <c r="C54" i="27"/>
  <c r="C53" i="27"/>
  <c r="C52" i="27"/>
  <c r="G17" i="7"/>
  <c r="G18" i="7"/>
  <c r="G19" i="7"/>
  <c r="Z244" i="38" l="1"/>
  <c r="AC244" i="38" s="1"/>
  <c r="AP244" i="38" s="1"/>
  <c r="D244" i="38"/>
  <c r="F244" i="38" s="1"/>
  <c r="D193" i="38"/>
  <c r="Z193" i="38"/>
  <c r="D10" i="7"/>
  <c r="Z248" i="38"/>
  <c r="D248" i="38"/>
  <c r="D225" i="38"/>
  <c r="D223" i="38" s="1"/>
  <c r="Z225" i="38"/>
  <c r="D171" i="38"/>
  <c r="Z171" i="38"/>
  <c r="Z164" i="38" s="1"/>
  <c r="AA248" i="38"/>
  <c r="AA171" i="38"/>
  <c r="Z158" i="38"/>
  <c r="AC158" i="38" s="1"/>
  <c r="AP158" i="38" s="1"/>
  <c r="D158" i="38"/>
  <c r="AA315" i="38"/>
  <c r="AD565" i="38"/>
  <c r="AG565" i="38" s="1"/>
  <c r="AD225" i="38"/>
  <c r="E561" i="38"/>
  <c r="E560" i="38" s="1"/>
  <c r="Z69" i="38"/>
  <c r="Z561" i="38"/>
  <c r="D561" i="38"/>
  <c r="D560" i="38" s="1"/>
  <c r="AA565" i="38"/>
  <c r="C101" i="27"/>
  <c r="C55" i="27"/>
  <c r="D5" i="7"/>
  <c r="C4" i="27" s="1"/>
  <c r="Z243" i="38" l="1"/>
  <c r="AC193" i="38"/>
  <c r="AP193" i="38" s="1"/>
  <c r="Z191" i="38"/>
  <c r="H244" i="38"/>
  <c r="J244" i="38"/>
  <c r="D191" i="38"/>
  <c r="F193" i="38"/>
  <c r="AC248" i="38"/>
  <c r="AP248" i="38" s="1"/>
  <c r="AC171" i="38"/>
  <c r="AP171" i="38" s="1"/>
  <c r="AC225" i="38"/>
  <c r="Z223" i="38"/>
  <c r="AC223" i="38" s="1"/>
  <c r="F248" i="38"/>
  <c r="D243" i="38"/>
  <c r="F243" i="38" s="1"/>
  <c r="F171" i="38"/>
  <c r="D164" i="38"/>
  <c r="F164" i="38" s="1"/>
  <c r="F225" i="38"/>
  <c r="F223" i="38"/>
  <c r="AD560" i="38"/>
  <c r="AA164" i="38"/>
  <c r="AC164" i="38" s="1"/>
  <c r="AP164" i="38" s="1"/>
  <c r="AA243" i="38"/>
  <c r="F158" i="38"/>
  <c r="D149" i="38"/>
  <c r="AG225" i="38"/>
  <c r="AD223" i="38"/>
  <c r="AA312" i="38"/>
  <c r="F69" i="38"/>
  <c r="E47" i="38"/>
  <c r="F47" i="38" s="1"/>
  <c r="H47" i="38" s="1"/>
  <c r="AC69" i="38"/>
  <c r="AP69" i="38" s="1"/>
  <c r="F561" i="38"/>
  <c r="AC561" i="38"/>
  <c r="AP561" i="38" s="1"/>
  <c r="Z560" i="38"/>
  <c r="AA560" i="38"/>
  <c r="AC565" i="38"/>
  <c r="AP565" i="38" s="1"/>
  <c r="O17" i="34"/>
  <c r="M17" i="34"/>
  <c r="K17" i="34"/>
  <c r="I17" i="34"/>
  <c r="Q17" i="34"/>
  <c r="I22" i="27" s="1"/>
  <c r="I23" i="27" s="1"/>
  <c r="O12" i="31"/>
  <c r="N12" i="31"/>
  <c r="M12" i="31"/>
  <c r="L12" i="31"/>
  <c r="K12" i="31"/>
  <c r="J12" i="31"/>
  <c r="I12" i="31"/>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23" i="10"/>
  <c r="E322" i="38" s="1"/>
  <c r="F22" i="10"/>
  <c r="D98" i="27" s="1"/>
  <c r="F21" i="10"/>
  <c r="F20" i="10"/>
  <c r="D96" i="27" s="1"/>
  <c r="F19" i="10"/>
  <c r="E349" i="38" s="1"/>
  <c r="D91" i="27"/>
  <c r="F18" i="10"/>
  <c r="F17" i="10"/>
  <c r="F21" i="9"/>
  <c r="E350" i="38" s="1"/>
  <c r="F20" i="9"/>
  <c r="D72" i="27" s="1"/>
  <c r="D71" i="27"/>
  <c r="F18" i="9"/>
  <c r="F17" i="9"/>
  <c r="D10" i="9" s="1"/>
  <c r="D5" i="9" s="1"/>
  <c r="Z28" i="38"/>
  <c r="AH64" i="38"/>
  <c r="T10" i="4"/>
  <c r="T31" i="4" s="1"/>
  <c r="D10" i="10" l="1"/>
  <c r="AB317" i="38"/>
  <c r="E317" i="38"/>
  <c r="E312" i="38" s="1"/>
  <c r="E222" i="38" s="1"/>
  <c r="D350" i="38"/>
  <c r="F350" i="38" s="1"/>
  <c r="H350" i="38" s="1"/>
  <c r="AC243" i="38"/>
  <c r="AP243" i="38" s="1"/>
  <c r="J193" i="38"/>
  <c r="H193" i="38"/>
  <c r="AC191" i="38"/>
  <c r="AP191" i="38" s="1"/>
  <c r="Z190" i="38"/>
  <c r="AC190" i="38" s="1"/>
  <c r="AP190" i="38" s="1"/>
  <c r="F191" i="38"/>
  <c r="D190" i="38"/>
  <c r="F190" i="38" s="1"/>
  <c r="D5" i="10"/>
  <c r="C7" i="27" s="1"/>
  <c r="D322" i="38"/>
  <c r="F322" i="38" s="1"/>
  <c r="H322" i="38" s="1"/>
  <c r="D348" i="38"/>
  <c r="Z348" i="38"/>
  <c r="J350" i="38"/>
  <c r="E366" i="38"/>
  <c r="D366" i="38"/>
  <c r="Z349" i="38"/>
  <c r="D349" i="38"/>
  <c r="D93" i="27"/>
  <c r="Z317" i="38"/>
  <c r="AC317" i="38" s="1"/>
  <c r="AP317" i="38" s="1"/>
  <c r="D317" i="38"/>
  <c r="F317" i="38" s="1"/>
  <c r="Z385" i="38"/>
  <c r="D385" i="38"/>
  <c r="AP225" i="38"/>
  <c r="D106" i="38"/>
  <c r="H223" i="38"/>
  <c r="J223" i="38"/>
  <c r="J164" i="38"/>
  <c r="H164" i="38"/>
  <c r="J243" i="38"/>
  <c r="H243" i="38"/>
  <c r="J225" i="38"/>
  <c r="H225" i="38"/>
  <c r="J171" i="38"/>
  <c r="H171" i="38"/>
  <c r="J248" i="38"/>
  <c r="H248" i="38"/>
  <c r="Z315" i="38"/>
  <c r="AC315" i="38" s="1"/>
  <c r="AP315" i="38" s="1"/>
  <c r="D315" i="38"/>
  <c r="AN348" i="38"/>
  <c r="AN345" i="38" s="1"/>
  <c r="AN327" i="38" s="1"/>
  <c r="E348" i="38"/>
  <c r="Z366" i="38"/>
  <c r="AA106" i="38"/>
  <c r="P17" i="34"/>
  <c r="F149" i="38"/>
  <c r="H158" i="38"/>
  <c r="J158" i="38"/>
  <c r="AB357" i="38"/>
  <c r="AC357" i="38" s="1"/>
  <c r="D100" i="27"/>
  <c r="Z322" i="38"/>
  <c r="D89" i="27"/>
  <c r="AB349" i="38"/>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A222" i="38"/>
  <c r="AD222" i="38"/>
  <c r="AD566" i="38" s="1"/>
  <c r="AG223" i="38"/>
  <c r="AP223" i="38" s="1"/>
  <c r="J69" i="38"/>
  <c r="J47" i="38" s="1"/>
  <c r="H69" i="38"/>
  <c r="J561" i="38"/>
  <c r="H561" i="38"/>
  <c r="D67" i="27"/>
  <c r="AN45" i="38"/>
  <c r="F45" i="38"/>
  <c r="D70" i="27"/>
  <c r="AB14" i="38"/>
  <c r="E14" i="38"/>
  <c r="F14" i="38" s="1"/>
  <c r="D87" i="27"/>
  <c r="Z27" i="38"/>
  <c r="AC27" i="38" s="1"/>
  <c r="AP27" i="38" s="1"/>
  <c r="F27" i="38"/>
  <c r="Z21" i="38"/>
  <c r="I8" i="28"/>
  <c r="Q8" i="28" s="1"/>
  <c r="Z64" i="38"/>
  <c r="Z29" i="38"/>
  <c r="F106" i="38" l="1"/>
  <c r="J322" i="38"/>
  <c r="J190" i="38"/>
  <c r="H190" i="38"/>
  <c r="J191" i="38"/>
  <c r="H191" i="38"/>
  <c r="I9" i="28"/>
  <c r="Q9" i="28" s="1"/>
  <c r="F348" i="38"/>
  <c r="J348" i="38" s="1"/>
  <c r="F366" i="38"/>
  <c r="H366" i="38" s="1"/>
  <c r="AC349" i="38"/>
  <c r="AP349" i="38" s="1"/>
  <c r="AO348" i="38"/>
  <c r="AC385" i="38"/>
  <c r="Z383" i="38"/>
  <c r="AC383" i="38" s="1"/>
  <c r="F349" i="38"/>
  <c r="D345" i="38"/>
  <c r="D383" i="38"/>
  <c r="F383" i="38" s="1"/>
  <c r="F385" i="38"/>
  <c r="J317" i="38"/>
  <c r="H317" i="38"/>
  <c r="D5" i="12"/>
  <c r="C8" i="27" s="1"/>
  <c r="F315" i="38"/>
  <c r="D312" i="38"/>
  <c r="E345" i="38"/>
  <c r="E327" i="38" s="1"/>
  <c r="H149" i="38"/>
  <c r="J149" i="38"/>
  <c r="H106" i="38"/>
  <c r="J106" i="38"/>
  <c r="AP357" i="38"/>
  <c r="AA345" i="38"/>
  <c r="AA327" i="38" s="1"/>
  <c r="AC322" i="38"/>
  <c r="AP322" i="38" s="1"/>
  <c r="Z312" i="38"/>
  <c r="AH383" i="38"/>
  <c r="AK383" i="38" s="1"/>
  <c r="AK385" i="38"/>
  <c r="D101" i="27"/>
  <c r="AB345" i="38"/>
  <c r="AB327" i="38" s="1"/>
  <c r="AC350" i="38"/>
  <c r="AO350" i="38"/>
  <c r="AM345" i="38"/>
  <c r="AC348" i="38"/>
  <c r="AK350" i="38"/>
  <c r="AH345" i="38"/>
  <c r="Z345" i="38"/>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Z13" i="38"/>
  <c r="J27" i="38"/>
  <c r="H27" i="38"/>
  <c r="D327" i="38" l="1"/>
  <c r="F327" i="38" s="1"/>
  <c r="J366" i="38"/>
  <c r="H348" i="38"/>
  <c r="AP348" i="38"/>
  <c r="Z327" i="38"/>
  <c r="AC327" i="38" s="1"/>
  <c r="AP383" i="38"/>
  <c r="AP385" i="38"/>
  <c r="H385" i="38"/>
  <c r="J385" i="38"/>
  <c r="J383" i="38"/>
  <c r="H383" i="38"/>
  <c r="J349" i="38"/>
  <c r="H349" i="38"/>
  <c r="I20" i="28"/>
  <c r="D222" i="38"/>
  <c r="F312" i="38"/>
  <c r="J315" i="38"/>
  <c r="H315" i="38"/>
  <c r="F345" i="38"/>
  <c r="J345" i="38" s="1"/>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F222" i="38" l="1"/>
  <c r="J222" i="38" s="1"/>
  <c r="D566" i="38"/>
  <c r="F8" i="27" s="1"/>
  <c r="Q20" i="28"/>
  <c r="I4" i="27" s="1"/>
  <c r="H327" i="38"/>
  <c r="J327" i="38"/>
  <c r="H312" i="38"/>
  <c r="J312" i="38"/>
  <c r="H345" i="38"/>
  <c r="Z566" i="38"/>
  <c r="AH566" i="38"/>
  <c r="AP345" i="38"/>
  <c r="AO327" i="38"/>
  <c r="AP327" i="38" s="1"/>
  <c r="AO12" i="38"/>
  <c r="C6" i="27"/>
  <c r="C78" i="27"/>
  <c r="H222" i="38" l="1"/>
  <c r="T556" i="38"/>
  <c r="T539" i="38"/>
  <c r="T521" i="38"/>
  <c r="T504" i="38"/>
  <c r="T484" i="38"/>
  <c r="T468" i="38"/>
  <c r="T450" i="38"/>
  <c r="T434" i="38"/>
  <c r="T418" i="38"/>
  <c r="T402" i="38"/>
  <c r="T382" i="38"/>
  <c r="T362" i="38"/>
  <c r="T346" i="38"/>
  <c r="T329" i="38"/>
  <c r="T309" i="38"/>
  <c r="T293" i="38"/>
  <c r="T277" i="38"/>
  <c r="T259" i="38"/>
  <c r="T241" i="38"/>
  <c r="T221" i="38"/>
  <c r="T203" i="38"/>
  <c r="T188" i="38"/>
  <c r="T180" i="38"/>
  <c r="T172" i="38"/>
  <c r="T161" i="38"/>
  <c r="T153" i="38"/>
  <c r="T144" i="38"/>
  <c r="T136" i="38"/>
  <c r="T127" i="38"/>
  <c r="T119" i="38"/>
  <c r="T110" i="38"/>
  <c r="T100" i="38"/>
  <c r="T91" i="38"/>
  <c r="T81" i="38"/>
  <c r="T73" i="38"/>
  <c r="T65" i="38"/>
  <c r="T48" i="38"/>
  <c r="T31" i="38"/>
  <c r="T458" i="38"/>
  <c r="T442" i="38"/>
  <c r="T426" i="38"/>
  <c r="T410" i="38"/>
  <c r="T392" i="38"/>
  <c r="T374" i="38"/>
  <c r="T354" i="38"/>
  <c r="T337" i="38"/>
  <c r="T319" i="38"/>
  <c r="T301" i="38"/>
  <c r="T285" i="38"/>
  <c r="T269" i="38"/>
  <c r="T251" i="38"/>
  <c r="T232" i="38"/>
  <c r="T212" i="38"/>
  <c r="T194" i="38"/>
  <c r="T184" i="38"/>
  <c r="T176" i="38"/>
  <c r="T167" i="38"/>
  <c r="T157" i="38"/>
  <c r="T148" i="38"/>
  <c r="T140" i="38"/>
  <c r="T131" i="38"/>
  <c r="T123" i="38"/>
  <c r="T114" i="38"/>
  <c r="T104" i="38"/>
  <c r="T95" i="38"/>
  <c r="T86" i="38"/>
  <c r="T77" i="38"/>
  <c r="T69" i="38"/>
  <c r="T60" i="38"/>
  <c r="T52" i="38"/>
  <c r="T43" i="38"/>
  <c r="T35" i="38"/>
  <c r="T25" i="38"/>
  <c r="T17" i="38"/>
  <c r="T56" i="38"/>
  <c r="T39" i="38"/>
  <c r="T21" i="38"/>
  <c r="T561" i="38"/>
  <c r="T513" i="38"/>
  <c r="T19" i="38"/>
  <c r="T54" i="38"/>
  <c r="T88" i="38"/>
  <c r="T125" i="38"/>
  <c r="T159" i="38"/>
  <c r="T198" i="38"/>
  <c r="T273" i="38"/>
  <c r="T341" i="38"/>
  <c r="T414" i="38"/>
  <c r="T480" i="38"/>
  <c r="T552" i="38"/>
  <c r="T33" i="38"/>
  <c r="T75" i="38"/>
  <c r="T112" i="38"/>
  <c r="T146" i="38"/>
  <c r="T182" i="38"/>
  <c r="T246" i="38"/>
  <c r="T314" i="38"/>
  <c r="T387" i="38"/>
  <c r="T454" i="38"/>
  <c r="T525" i="38"/>
  <c r="T24" i="38"/>
  <c r="T42" i="38"/>
  <c r="T59" i="38"/>
  <c r="T76" i="38"/>
  <c r="T94" i="38"/>
  <c r="T113" i="38"/>
  <c r="T130" i="38"/>
  <c r="T147" i="38"/>
  <c r="T166" i="38"/>
  <c r="T183" i="38"/>
  <c r="T210" i="38"/>
  <c r="T249" i="38"/>
  <c r="T283" i="38"/>
  <c r="T317" i="38"/>
  <c r="T352" i="38"/>
  <c r="T385" i="38"/>
  <c r="T420" i="38"/>
  <c r="T452" i="38"/>
  <c r="T487" i="38"/>
  <c r="T523" i="38"/>
  <c r="T564" i="38"/>
  <c r="T547" i="38"/>
  <c r="T530" i="38"/>
  <c r="T512" i="38"/>
  <c r="T493" i="38"/>
  <c r="T475" i="38"/>
  <c r="T457" i="38"/>
  <c r="T441" i="38"/>
  <c r="T425" i="38"/>
  <c r="T409" i="38"/>
  <c r="T391" i="38"/>
  <c r="T373" i="38"/>
  <c r="T357" i="38"/>
  <c r="T340" i="38"/>
  <c r="T318" i="38"/>
  <c r="T300" i="38"/>
  <c r="T284" i="38"/>
  <c r="T268" i="38"/>
  <c r="T250" i="38"/>
  <c r="T231" i="38"/>
  <c r="T211" i="38"/>
  <c r="T562" i="38"/>
  <c r="T545" i="38"/>
  <c r="T528" i="38"/>
  <c r="T510" i="38"/>
  <c r="T491" i="38"/>
  <c r="T473" i="38"/>
  <c r="T455" i="38"/>
  <c r="T439" i="38"/>
  <c r="T423" i="38"/>
  <c r="T407" i="38"/>
  <c r="T388" i="38"/>
  <c r="T371" i="38"/>
  <c r="T355" i="38"/>
  <c r="T338" i="38"/>
  <c r="T320" i="38"/>
  <c r="T302" i="38"/>
  <c r="T286" i="38"/>
  <c r="T270" i="38"/>
  <c r="T252" i="38"/>
  <c r="T233" i="38"/>
  <c r="T213" i="38"/>
  <c r="T50" i="38"/>
  <c r="T531" i="38"/>
  <c r="T27" i="38"/>
  <c r="T62" i="38"/>
  <c r="T98" i="38"/>
  <c r="T134" i="38"/>
  <c r="T169" i="38"/>
  <c r="T217" i="38"/>
  <c r="T289" i="38"/>
  <c r="T358" i="38"/>
  <c r="T430" i="38"/>
  <c r="T498" i="38"/>
  <c r="T558" i="38"/>
  <c r="T41" i="38"/>
  <c r="T84" i="38"/>
  <c r="T121" i="38"/>
  <c r="T155" i="38"/>
  <c r="T192" i="38"/>
  <c r="T264" i="38"/>
  <c r="T333" i="38"/>
  <c r="T406" i="38"/>
  <c r="T472" i="38"/>
  <c r="T544" i="38"/>
  <c r="T30" i="38"/>
  <c r="T46" i="38"/>
  <c r="T63" i="38"/>
  <c r="T80" i="38"/>
  <c r="T99" i="38"/>
  <c r="T117" i="38"/>
  <c r="T135" i="38"/>
  <c r="T152" i="38"/>
  <c r="T170" i="38"/>
  <c r="T187" i="38"/>
  <c r="T219" i="38"/>
  <c r="T257" i="38"/>
  <c r="T291" i="38"/>
  <c r="T325" i="38"/>
  <c r="T360" i="38"/>
  <c r="T394" i="38"/>
  <c r="T428" i="38"/>
  <c r="T461" i="38"/>
  <c r="T496" i="38"/>
  <c r="T533" i="38"/>
  <c r="T559" i="38"/>
  <c r="T543" i="38"/>
  <c r="T524" i="38"/>
  <c r="T507" i="38"/>
  <c r="T488" i="38"/>
  <c r="T471" i="38"/>
  <c r="T453" i="38"/>
  <c r="T437" i="38"/>
  <c r="T421" i="38"/>
  <c r="T405" i="38"/>
  <c r="T386" i="38"/>
  <c r="T369" i="38"/>
  <c r="T353" i="38"/>
  <c r="T336" i="38"/>
  <c r="T313" i="38"/>
  <c r="T296" i="38"/>
  <c r="T280" i="38"/>
  <c r="T263" i="38"/>
  <c r="T245" i="38"/>
  <c r="T227" i="38"/>
  <c r="T206" i="38"/>
  <c r="T557" i="38"/>
  <c r="T540" i="38"/>
  <c r="T522" i="38"/>
  <c r="T505" i="38"/>
  <c r="T486" i="38"/>
  <c r="T469" i="38"/>
  <c r="T451" i="38"/>
  <c r="T435" i="38"/>
  <c r="T419" i="38"/>
  <c r="T403" i="38"/>
  <c r="T384" i="38"/>
  <c r="T367" i="38"/>
  <c r="T351" i="38"/>
  <c r="T334" i="38"/>
  <c r="T316" i="38"/>
  <c r="T298" i="38"/>
  <c r="T282" i="38"/>
  <c r="T476" i="38"/>
  <c r="T37" i="38"/>
  <c r="T108" i="38"/>
  <c r="T178" i="38"/>
  <c r="T305" i="38"/>
  <c r="T446" i="38"/>
  <c r="T14" i="38"/>
  <c r="T93" i="38"/>
  <c r="T165" i="38"/>
  <c r="T281" i="38"/>
  <c r="T422" i="38"/>
  <c r="T16" i="38"/>
  <c r="T51" i="38"/>
  <c r="T85" i="38"/>
  <c r="T122" i="38"/>
  <c r="T156" i="38"/>
  <c r="T193" i="38"/>
  <c r="T266" i="38"/>
  <c r="T335" i="38"/>
  <c r="T404" i="38"/>
  <c r="T470" i="38"/>
  <c r="T542" i="38"/>
  <c r="T541" i="38" s="1"/>
  <c r="T538" i="38"/>
  <c r="T503" i="38"/>
  <c r="T466" i="38"/>
  <c r="T433" i="38"/>
  <c r="T401" i="38"/>
  <c r="T365" i="38"/>
  <c r="T332" i="38"/>
  <c r="T292" i="38"/>
  <c r="T258" i="38"/>
  <c r="T220" i="38"/>
  <c r="T553" i="38"/>
  <c r="T518" i="38"/>
  <c r="T481" i="38"/>
  <c r="T447" i="38"/>
  <c r="T415" i="38"/>
  <c r="T379" i="38"/>
  <c r="T347" i="38"/>
  <c r="T310" i="38"/>
  <c r="T278" i="38"/>
  <c r="T256" i="38"/>
  <c r="T229" i="38"/>
  <c r="T204" i="38"/>
  <c r="T22" i="38"/>
  <c r="T40" i="38"/>
  <c r="T57" i="38"/>
  <c r="T74" i="38"/>
  <c r="T92" i="38"/>
  <c r="T111" i="38"/>
  <c r="T128" i="38"/>
  <c r="T145" i="38"/>
  <c r="T163" i="38"/>
  <c r="T181" i="38"/>
  <c r="T205" i="38"/>
  <c r="T244" i="38"/>
  <c r="T279" i="38"/>
  <c r="T311" i="38"/>
  <c r="T348" i="38"/>
  <c r="T380" i="38"/>
  <c r="T416" i="38"/>
  <c r="T448" i="38"/>
  <c r="T482" i="38"/>
  <c r="T519" i="38"/>
  <c r="T554" i="38"/>
  <c r="T494" i="38"/>
  <c r="T45" i="38"/>
  <c r="T116" i="38"/>
  <c r="T186" i="38"/>
  <c r="T323" i="38"/>
  <c r="T463" i="38"/>
  <c r="T23" i="38"/>
  <c r="T102" i="38"/>
  <c r="T174" i="38"/>
  <c r="T297" i="38"/>
  <c r="T438" i="38"/>
  <c r="T20" i="38"/>
  <c r="T55" i="38"/>
  <c r="T90" i="38"/>
  <c r="T126" i="38"/>
  <c r="T160" i="38"/>
  <c r="T201" i="38"/>
  <c r="T275" i="38"/>
  <c r="T343" i="38"/>
  <c r="T412" i="38"/>
  <c r="T478" i="38"/>
  <c r="T550" i="38"/>
  <c r="T534" i="38"/>
  <c r="T497" i="38"/>
  <c r="T462" i="38"/>
  <c r="T429" i="38"/>
  <c r="T395" i="38"/>
  <c r="T361" i="38"/>
  <c r="T326" i="38"/>
  <c r="T288" i="38"/>
  <c r="T254" i="38"/>
  <c r="T216" i="38"/>
  <c r="T549" i="38"/>
  <c r="T514" i="38"/>
  <c r="T477" i="38"/>
  <c r="T443" i="38"/>
  <c r="T411" i="38"/>
  <c r="T375" i="38"/>
  <c r="T342" i="38"/>
  <c r="T306" i="38"/>
  <c r="T274" i="38"/>
  <c r="T247" i="38"/>
  <c r="T224" i="38"/>
  <c r="T200" i="38"/>
  <c r="T26" i="38"/>
  <c r="T44" i="38"/>
  <c r="T61" i="38"/>
  <c r="T78" i="38"/>
  <c r="T97" i="38"/>
  <c r="T115" i="38"/>
  <c r="T132" i="38"/>
  <c r="T150" i="38"/>
  <c r="T168" i="38"/>
  <c r="T185" i="38"/>
  <c r="T215" i="38"/>
  <c r="T253" i="38"/>
  <c r="T287" i="38"/>
  <c r="T321" i="38"/>
  <c r="T390" i="38"/>
  <c r="T456" i="38"/>
  <c r="T529" i="38"/>
  <c r="T548" i="38"/>
  <c r="T71" i="38"/>
  <c r="T142" i="38"/>
  <c r="T237" i="38"/>
  <c r="T378" i="38"/>
  <c r="T517" i="38"/>
  <c r="T58" i="38"/>
  <c r="T129" i="38"/>
  <c r="T208" i="38"/>
  <c r="T350" i="38"/>
  <c r="T490" i="38"/>
  <c r="T34" i="38"/>
  <c r="T68" i="38"/>
  <c r="T103" i="38"/>
  <c r="T139" i="38"/>
  <c r="T175" i="38"/>
  <c r="T230" i="38"/>
  <c r="T299" i="38"/>
  <c r="T368" i="38"/>
  <c r="T436" i="38"/>
  <c r="T506" i="38"/>
  <c r="T555" i="38"/>
  <c r="T520" i="38"/>
  <c r="T483" i="38"/>
  <c r="T449" i="38"/>
  <c r="T417" i="38"/>
  <c r="T381" i="38"/>
  <c r="T349" i="38"/>
  <c r="T308" i="38"/>
  <c r="T276" i="38"/>
  <c r="T240" i="38"/>
  <c r="T202" i="38"/>
  <c r="T536" i="38"/>
  <c r="T501" i="38"/>
  <c r="T464" i="38"/>
  <c r="T431" i="38"/>
  <c r="T399" i="38"/>
  <c r="T363" i="38"/>
  <c r="T330" i="38"/>
  <c r="T294" i="38"/>
  <c r="T265" i="38"/>
  <c r="T242" i="38"/>
  <c r="T218" i="38"/>
  <c r="T195" i="38"/>
  <c r="T32" i="38"/>
  <c r="T49" i="38"/>
  <c r="T66" i="38"/>
  <c r="T82" i="38"/>
  <c r="T101" i="38"/>
  <c r="T120" i="38"/>
  <c r="T137" i="38"/>
  <c r="T154" i="38"/>
  <c r="T173" i="38"/>
  <c r="T189" i="38"/>
  <c r="T226" i="38"/>
  <c r="T262" i="38"/>
  <c r="T295" i="38"/>
  <c r="T331" i="38"/>
  <c r="T364" i="38"/>
  <c r="T400" i="38"/>
  <c r="T432" i="38"/>
  <c r="T465" i="38"/>
  <c r="T502" i="38"/>
  <c r="T537" i="38"/>
  <c r="T565" i="38"/>
  <c r="T79" i="38"/>
  <c r="T151" i="38"/>
  <c r="T255" i="38"/>
  <c r="T396" i="38"/>
  <c r="T535" i="38"/>
  <c r="T67" i="38"/>
  <c r="T138" i="38"/>
  <c r="T228" i="38"/>
  <c r="T370" i="38"/>
  <c r="T508" i="38"/>
  <c r="T38" i="38"/>
  <c r="T72" i="38"/>
  <c r="T109" i="38"/>
  <c r="T143" i="38"/>
  <c r="T179" i="38"/>
  <c r="T239" i="38"/>
  <c r="T307" i="38"/>
  <c r="T376" i="38"/>
  <c r="T444" i="38"/>
  <c r="T515" i="38"/>
  <c r="T551" i="38"/>
  <c r="T516" i="38"/>
  <c r="T479" i="38"/>
  <c r="T445" i="38"/>
  <c r="T413" i="38"/>
  <c r="T377" i="38"/>
  <c r="T344" i="38"/>
  <c r="T304" i="38"/>
  <c r="T272" i="38"/>
  <c r="T236" i="38"/>
  <c r="T197" i="38"/>
  <c r="T532" i="38"/>
  <c r="T495" i="38"/>
  <c r="T460" i="38"/>
  <c r="T427" i="38"/>
  <c r="T393" i="38"/>
  <c r="T359" i="38"/>
  <c r="T324" i="38"/>
  <c r="T290" i="38"/>
  <c r="T261" i="38"/>
  <c r="T238" i="38"/>
  <c r="T209" i="38"/>
  <c r="T18" i="38"/>
  <c r="T36" i="38"/>
  <c r="T53" i="38"/>
  <c r="T70" i="38"/>
  <c r="T87" i="38"/>
  <c r="T105" i="38"/>
  <c r="T124" i="38"/>
  <c r="T141" i="38"/>
  <c r="T158" i="38"/>
  <c r="T177" i="38"/>
  <c r="T196" i="38"/>
  <c r="T234" i="38"/>
  <c r="T271" i="38"/>
  <c r="T303" i="38"/>
  <c r="T339" i="38"/>
  <c r="T372" i="38"/>
  <c r="T408" i="38"/>
  <c r="T440" i="38"/>
  <c r="T474" i="38"/>
  <c r="T511" i="38"/>
  <c r="T546" i="38"/>
  <c r="T356" i="38"/>
  <c r="T424" i="38"/>
  <c r="T492" i="38"/>
  <c r="T563" i="38"/>
  <c r="L14" i="38"/>
  <c r="P14" i="38"/>
  <c r="U14" i="38"/>
  <c r="Y14" i="38"/>
  <c r="N16" i="38"/>
  <c r="R16" i="38"/>
  <c r="W16" i="38"/>
  <c r="L17" i="38"/>
  <c r="P17" i="38"/>
  <c r="U17" i="38"/>
  <c r="Y17" i="38"/>
  <c r="N18" i="38"/>
  <c r="R18" i="38"/>
  <c r="W18" i="38"/>
  <c r="L19" i="38"/>
  <c r="P19" i="38"/>
  <c r="U19" i="38"/>
  <c r="Y19" i="38"/>
  <c r="N20" i="38"/>
  <c r="R20" i="38"/>
  <c r="W20" i="38"/>
  <c r="L21" i="38"/>
  <c r="P21" i="38"/>
  <c r="U21" i="38"/>
  <c r="Y21" i="38"/>
  <c r="N22" i="38"/>
  <c r="R22" i="38"/>
  <c r="W22" i="38"/>
  <c r="L23" i="38"/>
  <c r="P23" i="38"/>
  <c r="U23" i="38"/>
  <c r="Y23" i="38"/>
  <c r="N24" i="38"/>
  <c r="R24" i="38"/>
  <c r="W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K14" i="38"/>
  <c r="O14" i="38"/>
  <c r="S14" i="38"/>
  <c r="X14" i="38"/>
  <c r="M16" i="38"/>
  <c r="Q16" i="38"/>
  <c r="V16" i="38"/>
  <c r="K17" i="38"/>
  <c r="O17" i="38"/>
  <c r="S17" i="38"/>
  <c r="X17" i="38"/>
  <c r="M18" i="38"/>
  <c r="Q18" i="38"/>
  <c r="V18" i="38"/>
  <c r="K19" i="38"/>
  <c r="O19" i="38"/>
  <c r="S19" i="38"/>
  <c r="X19" i="38"/>
  <c r="M20" i="38"/>
  <c r="Q20" i="38"/>
  <c r="V20" i="38"/>
  <c r="K21" i="38"/>
  <c r="O21" i="38"/>
  <c r="S21" i="38"/>
  <c r="X21" i="38"/>
  <c r="M22" i="38"/>
  <c r="Q22" i="38"/>
  <c r="V22" i="38"/>
  <c r="K23" i="38"/>
  <c r="O23" i="38"/>
  <c r="S23" i="38"/>
  <c r="X23" i="38"/>
  <c r="M24" i="38"/>
  <c r="Q24" i="38"/>
  <c r="V24" i="38"/>
  <c r="Q565" i="38"/>
  <c r="Q563" i="38"/>
  <c r="Q561" i="38"/>
  <c r="Q558"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2" i="38"/>
  <c r="Q480" i="38"/>
  <c r="Q478" i="38"/>
  <c r="Q476" i="38"/>
  <c r="Q474" i="38"/>
  <c r="Q472" i="38"/>
  <c r="Q470" i="38"/>
  <c r="N14" i="38"/>
  <c r="W14" i="38"/>
  <c r="P16" i="38"/>
  <c r="Y16" i="38"/>
  <c r="R17" i="38"/>
  <c r="L18" i="38"/>
  <c r="U18" i="38"/>
  <c r="N19" i="38"/>
  <c r="W19" i="38"/>
  <c r="P20" i="38"/>
  <c r="Y20" i="38"/>
  <c r="R21" i="38"/>
  <c r="L22" i="38"/>
  <c r="U22" i="38"/>
  <c r="N23" i="38"/>
  <c r="W23" i="38"/>
  <c r="P24" i="38"/>
  <c r="Y24" i="38"/>
  <c r="P562" i="38"/>
  <c r="P557" i="38"/>
  <c r="P553" i="38"/>
  <c r="P549" i="38"/>
  <c r="P545" i="38"/>
  <c r="P540" i="38"/>
  <c r="P536" i="38"/>
  <c r="P532" i="38"/>
  <c r="P528" i="38"/>
  <c r="P522" i="38"/>
  <c r="P518" i="38"/>
  <c r="P514" i="38"/>
  <c r="P510" i="38"/>
  <c r="P505" i="38"/>
  <c r="P501" i="38"/>
  <c r="P495" i="38"/>
  <c r="P491" i="38"/>
  <c r="P486" i="38"/>
  <c r="P481" i="38"/>
  <c r="P477" i="38"/>
  <c r="P473" i="38"/>
  <c r="Q469" i="38"/>
  <c r="Q466" i="38"/>
  <c r="Q464" i="38"/>
  <c r="Q462" i="38"/>
  <c r="Q460" i="38"/>
  <c r="Q457" i="38"/>
  <c r="Q455" i="38"/>
  <c r="Q453" i="38"/>
  <c r="Q451" i="38"/>
  <c r="Q449" i="38"/>
  <c r="Q447" i="38"/>
  <c r="Q445" i="38"/>
  <c r="Q443" i="38"/>
  <c r="Q441" i="38"/>
  <c r="Q439" i="38"/>
  <c r="Q437" i="38"/>
  <c r="Q435" i="38"/>
  <c r="Q433" i="38"/>
  <c r="Q431" i="38"/>
  <c r="Q429" i="38"/>
  <c r="Q427" i="38"/>
  <c r="Q425" i="38"/>
  <c r="Q423" i="38"/>
  <c r="Q421" i="38"/>
  <c r="Q419" i="38"/>
  <c r="Q417" i="38"/>
  <c r="Q415" i="38"/>
  <c r="Q413" i="38"/>
  <c r="Q411" i="38"/>
  <c r="Q409" i="38"/>
  <c r="Q407"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1" i="38"/>
  <c r="Q319" i="38"/>
  <c r="Q317" i="38"/>
  <c r="Q314" i="38"/>
  <c r="Q311" i="38"/>
  <c r="Q309" i="38"/>
  <c r="Q307" i="38"/>
  <c r="Q305" i="38"/>
  <c r="Q303" i="38"/>
  <c r="Q301" i="38"/>
  <c r="Q299" i="38"/>
  <c r="Q297" i="38"/>
  <c r="Q295" i="38"/>
  <c r="Q293"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R14" i="38"/>
  <c r="L16" i="38"/>
  <c r="U16" i="38"/>
  <c r="N17" i="38"/>
  <c r="W17" i="38"/>
  <c r="P18" i="38"/>
  <c r="Y18" i="38"/>
  <c r="R19" i="38"/>
  <c r="L20" i="38"/>
  <c r="U20" i="38"/>
  <c r="N21" i="38"/>
  <c r="W21" i="38"/>
  <c r="P22" i="38"/>
  <c r="Y22" i="38"/>
  <c r="R23" i="38"/>
  <c r="L24" i="38"/>
  <c r="U24" i="38"/>
  <c r="P564" i="38"/>
  <c r="P559" i="38"/>
  <c r="P555" i="38"/>
  <c r="P551" i="38"/>
  <c r="P547" i="38"/>
  <c r="P543" i="38"/>
  <c r="P538" i="38"/>
  <c r="P534" i="38"/>
  <c r="P530" i="38"/>
  <c r="P524" i="38"/>
  <c r="P520" i="38"/>
  <c r="P516" i="38"/>
  <c r="P512" i="38"/>
  <c r="P507" i="38"/>
  <c r="P503" i="38"/>
  <c r="P497" i="38"/>
  <c r="P493" i="38"/>
  <c r="P488"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23" i="38"/>
  <c r="P419" i="38"/>
  <c r="P415" i="38"/>
  <c r="P411" i="38"/>
  <c r="P40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64" i="38"/>
  <c r="T15" i="38"/>
  <c r="O15" i="38"/>
  <c r="P15" i="38"/>
  <c r="V15" i="38"/>
  <c r="Q162" i="38"/>
  <c r="P29" i="38"/>
  <c r="P64" i="38"/>
  <c r="N15" i="38"/>
  <c r="S15" i="38"/>
  <c r="U15" i="38"/>
  <c r="P162" i="38"/>
  <c r="W29" i="38"/>
  <c r="W64" i="38"/>
  <c r="R15" i="38"/>
  <c r="X15" i="38"/>
  <c r="M15" i="38"/>
  <c r="W162" i="38"/>
  <c r="Q29" i="38"/>
  <c r="Q64" i="38"/>
  <c r="W15" i="38"/>
  <c r="L15" i="38"/>
  <c r="Q15" i="38"/>
  <c r="Y15" i="38"/>
  <c r="K15" i="38"/>
  <c r="P248" i="38"/>
  <c r="Q225" i="38"/>
  <c r="P171" i="38"/>
  <c r="P315" i="38"/>
  <c r="Q248" i="38"/>
  <c r="P225" i="38"/>
  <c r="Q171" i="38"/>
  <c r="Q315" i="38"/>
  <c r="T322" i="38"/>
  <c r="P322" i="38"/>
  <c r="Q322" i="38"/>
  <c r="W322" i="38"/>
  <c r="P28" i="38"/>
  <c r="W28" i="38"/>
  <c r="Q28" i="38"/>
  <c r="T171" i="38"/>
  <c r="W225" i="38"/>
  <c r="T248" i="38"/>
  <c r="T225" i="38"/>
  <c r="W31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M315"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L315"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M225"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K315"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S201"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M201"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K225"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L201"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V29" i="38"/>
  <c r="K39" i="38"/>
  <c r="X33" i="38"/>
  <c r="O39" i="38"/>
  <c r="Y30" i="38"/>
  <c r="Y542" i="38"/>
  <c r="Y541" i="38" s="1"/>
  <c r="N528" i="38"/>
  <c r="V403" i="38"/>
  <c r="R498" i="38"/>
  <c r="M488" i="38"/>
  <c r="O466" i="38"/>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K501" i="38"/>
  <c r="O498" i="38"/>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N315"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R29" i="38"/>
  <c r="K27" i="38"/>
  <c r="X25" i="38"/>
  <c r="U38" i="38"/>
  <c r="L33" i="38"/>
  <c r="V25" i="38"/>
  <c r="X34" i="38"/>
  <c r="V27" i="38"/>
  <c r="K25" i="38"/>
  <c r="R34" i="38"/>
  <c r="L31" i="38"/>
  <c r="K42" i="38"/>
  <c r="L34" i="38"/>
  <c r="R31" i="38"/>
  <c r="S542" i="38"/>
  <c r="S541" i="38" s="1"/>
  <c r="X501" i="38"/>
  <c r="O403" i="38"/>
  <c r="L498" i="38"/>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L565" i="38"/>
  <c r="O565" i="38"/>
  <c r="M163" i="38"/>
  <c r="K131" i="38"/>
  <c r="R90" i="38"/>
  <c r="L54" i="38"/>
  <c r="K488" i="38"/>
  <c r="X399" i="38"/>
  <c r="V335" i="38"/>
  <c r="L346" i="38"/>
  <c r="N244" i="38"/>
  <c r="O165" i="38"/>
  <c r="Y132" i="38"/>
  <c r="O90" i="38"/>
  <c r="N28"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25"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M29"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O29" i="38"/>
  <c r="R43" i="38"/>
  <c r="R32" i="38"/>
  <c r="M542" i="38"/>
  <c r="M541" i="38" s="1"/>
  <c r="R501" i="38"/>
  <c r="K403" i="38"/>
  <c r="Y488" i="38"/>
  <c r="N469" i="38"/>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N403" i="38"/>
  <c r="X488" i="38"/>
  <c r="S469" i="38"/>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V28" i="38"/>
  <c r="R28" i="38"/>
  <c r="O542" i="38"/>
  <c r="O541" i="38" s="1"/>
  <c r="L528" i="38"/>
  <c r="S403" i="38"/>
  <c r="V488" i="38"/>
  <c r="R469" i="38"/>
  <c r="M466" i="38"/>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R403" i="38"/>
  <c r="M498" i="38"/>
  <c r="O469" i="38"/>
  <c r="L466" i="38"/>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N565" i="38"/>
  <c r="S32" i="38"/>
  <c r="L488" i="38"/>
  <c r="N344" i="38"/>
  <c r="R390" i="38"/>
  <c r="L234" i="38"/>
  <c r="Y206" i="38"/>
  <c r="R165" i="38"/>
  <c r="U132" i="38"/>
  <c r="V103" i="38"/>
  <c r="M88" i="38"/>
  <c r="K46" i="38"/>
  <c r="U498" i="38"/>
  <c r="N458" i="38"/>
  <c r="K234" i="38"/>
  <c r="S200" i="38"/>
  <c r="R213" i="38"/>
  <c r="U150" i="38"/>
  <c r="X117" i="38"/>
  <c r="M36" i="38"/>
  <c r="K54" i="38"/>
  <c r="O528" i="38"/>
  <c r="N488" i="38"/>
  <c r="O330" i="38"/>
  <c r="K346" i="38"/>
  <c r="S244" i="38"/>
  <c r="O213" i="38"/>
  <c r="Y150" i="38"/>
  <c r="V117" i="38"/>
  <c r="K88" i="38"/>
  <c r="S28" i="38"/>
  <c r="X565" i="38"/>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N29"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L501" i="38"/>
  <c r="X498" i="38"/>
  <c r="S488" i="38"/>
  <c r="V466" i="38"/>
  <c r="R458" i="38"/>
  <c r="M457" i="38"/>
  <c r="O344" i="38"/>
  <c r="L338" i="38"/>
  <c r="U330" i="38"/>
  <c r="Y390" i="38"/>
  <c r="N346" i="38"/>
  <c r="X329" i="38"/>
  <c r="S234" i="38"/>
  <c r="V268" i="38"/>
  <c r="R244" i="38"/>
  <c r="M224" i="38"/>
  <c r="O200" i="38"/>
  <c r="L198" i="38"/>
  <c r="U213" i="38"/>
  <c r="Y165" i="38"/>
  <c r="N163" i="38"/>
  <c r="X150" i="38"/>
  <c r="S148" i="38"/>
  <c r="V132" i="38"/>
  <c r="R131" i="38"/>
  <c r="M119" i="38"/>
  <c r="N44" i="38"/>
  <c r="X103" i="38"/>
  <c r="S90" i="38"/>
  <c r="V85" i="38"/>
  <c r="R62" i="38"/>
  <c r="M54" i="38"/>
  <c r="Y528" i="38"/>
  <c r="O501" i="38"/>
  <c r="V498" i="38"/>
  <c r="R488" i="38"/>
  <c r="M469" i="38"/>
  <c r="O458" i="38"/>
  <c r="L457" i="38"/>
  <c r="U344" i="38"/>
  <c r="K338" i="38"/>
  <c r="Y330" i="38"/>
  <c r="X390" i="38"/>
  <c r="S346" i="38"/>
  <c r="V329" i="38"/>
  <c r="R234" i="38"/>
  <c r="M313" i="38"/>
  <c r="O244" i="38"/>
  <c r="L224" i="38"/>
  <c r="U200" i="38"/>
  <c r="K198" i="38"/>
  <c r="Y213" i="38"/>
  <c r="X165" i="38"/>
  <c r="S163" i="38"/>
  <c r="V150" i="38"/>
  <c r="R148" i="38"/>
  <c r="M134" i="38"/>
  <c r="O131" i="38"/>
  <c r="L119" i="38"/>
  <c r="Y44" i="38"/>
  <c r="N36" i="38"/>
  <c r="X90" i="38"/>
  <c r="S88" i="38"/>
  <c r="V62" i="38"/>
  <c r="R54" i="38"/>
  <c r="M51" i="38"/>
  <c r="O28" i="38"/>
  <c r="V46" i="38"/>
  <c r="L28" i="38"/>
  <c r="K542" i="38"/>
  <c r="K541" i="38" s="1"/>
  <c r="U501" i="38"/>
  <c r="M403" i="38"/>
  <c r="O488" i="38"/>
  <c r="L469" i="38"/>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S501" i="38"/>
  <c r="L403" i="38"/>
  <c r="U488" i="38"/>
  <c r="K469" i="38"/>
  <c r="Y458" i="38"/>
  <c r="N457" i="38"/>
  <c r="X344" i="38"/>
  <c r="S338" i="38"/>
  <c r="V330" i="38"/>
  <c r="M395" i="38"/>
  <c r="O346" i="38"/>
  <c r="L339" i="38"/>
  <c r="U234" i="38"/>
  <c r="K313" i="38"/>
  <c r="Y244" i="38"/>
  <c r="N224" i="38"/>
  <c r="X200" i="38"/>
  <c r="S198" i="38"/>
  <c r="V213" i="38"/>
  <c r="O163" i="38"/>
  <c r="L162" i="38"/>
  <c r="U148" i="38"/>
  <c r="K134" i="38"/>
  <c r="Y131" i="38"/>
  <c r="N119" i="38"/>
  <c r="V44" i="38"/>
  <c r="R36" i="38"/>
  <c r="M103" i="38"/>
  <c r="O88" i="38"/>
  <c r="L85" i="38"/>
  <c r="U54" i="38"/>
  <c r="K51" i="38"/>
  <c r="R565" i="38"/>
  <c r="S565" i="38"/>
  <c r="U466" i="38"/>
  <c r="Y399" i="38"/>
  <c r="V395" i="38"/>
  <c r="O329" i="38"/>
  <c r="K244" i="38"/>
  <c r="X221" i="38"/>
  <c r="L148" i="38"/>
  <c r="S44" i="38"/>
  <c r="O62" i="38"/>
  <c r="N501" i="38"/>
  <c r="S344" i="38"/>
  <c r="R330" i="38"/>
  <c r="U329" i="38"/>
  <c r="X206" i="38"/>
  <c r="K148" i="38"/>
  <c r="R44" i="38"/>
  <c r="L88" i="38"/>
  <c r="Y46" i="38"/>
  <c r="X466" i="38"/>
  <c r="V399" i="38"/>
  <c r="N234" i="38"/>
  <c r="M198" i="38"/>
  <c r="K163" i="38"/>
  <c r="S131" i="38"/>
  <c r="O44" i="38"/>
  <c r="N54" i="38"/>
  <c r="U565" i="38"/>
  <c r="K561" i="38"/>
  <c r="K565" i="38"/>
  <c r="Y45" i="38"/>
  <c r="N27" i="38"/>
  <c r="D38" i="27"/>
  <c r="D55" i="27" s="1"/>
  <c r="AB29" i="38"/>
  <c r="AA28" i="38" l="1"/>
  <c r="AC28" i="38" s="1"/>
  <c r="AP28" i="38" s="1"/>
  <c r="E28" i="38"/>
  <c r="F28" i="38" s="1"/>
  <c r="T29" i="38"/>
  <c r="T28" i="38"/>
  <c r="S485" i="38"/>
  <c r="K485" i="38"/>
  <c r="T243" i="38"/>
  <c r="T345" i="38"/>
  <c r="T164" i="38"/>
  <c r="Q243" i="38"/>
  <c r="Q149" i="38"/>
  <c r="W164" i="38"/>
  <c r="T223" i="38"/>
  <c r="Q13" i="38"/>
  <c r="T47" i="38"/>
  <c r="W199" i="38"/>
  <c r="P260" i="38"/>
  <c r="W214" i="38"/>
  <c r="Q89" i="38"/>
  <c r="T459" i="38"/>
  <c r="T235" i="38"/>
  <c r="T199" i="38"/>
  <c r="T389" i="38"/>
  <c r="T485" i="38"/>
  <c r="W389" i="38"/>
  <c r="Q485" i="38"/>
  <c r="W383" i="38"/>
  <c r="W133" i="38"/>
  <c r="W509" i="38"/>
  <c r="P328" i="38"/>
  <c r="P83" i="38"/>
  <c r="Q191" i="38"/>
  <c r="Q509" i="38"/>
  <c r="W467" i="38"/>
  <c r="Q107" i="38"/>
  <c r="Q133" i="38"/>
  <c r="P383" i="38"/>
  <c r="Q199" i="38"/>
  <c r="Q398" i="38"/>
  <c r="T489" i="38"/>
  <c r="T191" i="38"/>
  <c r="T133" i="38"/>
  <c r="T527" i="38"/>
  <c r="T526" i="38" s="1"/>
  <c r="W243" i="38"/>
  <c r="W13" i="38"/>
  <c r="Q312" i="38"/>
  <c r="Q164" i="38"/>
  <c r="P164" i="38"/>
  <c r="Q47" i="38"/>
  <c r="P149" i="38"/>
  <c r="P47" i="38"/>
  <c r="W207" i="38"/>
  <c r="W485" i="38"/>
  <c r="P96" i="38"/>
  <c r="P207" i="38"/>
  <c r="P345" i="38"/>
  <c r="W500" i="38"/>
  <c r="W499" i="38" s="1"/>
  <c r="P107" i="38"/>
  <c r="P467" i="38"/>
  <c r="Q527" i="38"/>
  <c r="Q526" i="38" s="1"/>
  <c r="W267" i="38"/>
  <c r="W489" i="38"/>
  <c r="W560" i="38"/>
  <c r="P191" i="38"/>
  <c r="Q118" i="38"/>
  <c r="P214" i="38"/>
  <c r="Q267" i="38"/>
  <c r="Q328" i="38"/>
  <c r="Q345" i="38"/>
  <c r="P500" i="38"/>
  <c r="P489" i="38"/>
  <c r="P560" i="38"/>
  <c r="T500" i="38"/>
  <c r="T214" i="38"/>
  <c r="T312" i="38"/>
  <c r="W223" i="38"/>
  <c r="P13" i="38"/>
  <c r="P312" i="38"/>
  <c r="P223" i="38"/>
  <c r="Q223" i="38"/>
  <c r="T149" i="38"/>
  <c r="W527" i="38"/>
  <c r="W526" i="38" s="1"/>
  <c r="W260" i="38"/>
  <c r="P118" i="38"/>
  <c r="P389" i="38"/>
  <c r="W83" i="38"/>
  <c r="W459" i="38"/>
  <c r="Q214" i="38"/>
  <c r="W118" i="38"/>
  <c r="W107" i="38"/>
  <c r="P235" i="38"/>
  <c r="P89" i="38"/>
  <c r="P199" i="38"/>
  <c r="W89" i="38"/>
  <c r="W235" i="38"/>
  <c r="Q83" i="38"/>
  <c r="P459" i="38"/>
  <c r="Q260" i="38"/>
  <c r="Q389" i="38"/>
  <c r="Q383" i="38"/>
  <c r="Q459" i="38"/>
  <c r="P485" i="38"/>
  <c r="T260" i="38"/>
  <c r="T398" i="38"/>
  <c r="T207" i="38"/>
  <c r="T89" i="38"/>
  <c r="T107" i="38"/>
  <c r="T267" i="38"/>
  <c r="T560" i="38"/>
  <c r="T118" i="38"/>
  <c r="T328" i="38"/>
  <c r="T467" i="38"/>
  <c r="W312" i="38"/>
  <c r="P243" i="38"/>
  <c r="W149" i="38"/>
  <c r="W47" i="38"/>
  <c r="W96" i="38"/>
  <c r="W191" i="38"/>
  <c r="P267" i="38"/>
  <c r="W398" i="38"/>
  <c r="P133" i="38"/>
  <c r="Q500" i="38"/>
  <c r="W328" i="38"/>
  <c r="W345" i="38"/>
  <c r="Q96" i="38"/>
  <c r="Q207" i="38"/>
  <c r="P398" i="38"/>
  <c r="Q235" i="38"/>
  <c r="Q467" i="38"/>
  <c r="P509" i="38"/>
  <c r="P527" i="38"/>
  <c r="P526" i="38" s="1"/>
  <c r="Q489" i="38"/>
  <c r="Q560" i="38"/>
  <c r="T96" i="38"/>
  <c r="T383" i="38"/>
  <c r="T83" i="38"/>
  <c r="T509" i="38"/>
  <c r="O560" i="38"/>
  <c r="Y28" i="38"/>
  <c r="Y29" i="38"/>
  <c r="O485" i="38"/>
  <c r="O13" i="38"/>
  <c r="R13" i="38"/>
  <c r="S13" i="38"/>
  <c r="X13" i="38"/>
  <c r="L13" i="38"/>
  <c r="V13" i="38"/>
  <c r="M13" i="38"/>
  <c r="N13" i="38"/>
  <c r="U13" i="38"/>
  <c r="V485" i="38"/>
  <c r="S500" i="38"/>
  <c r="K467" i="38"/>
  <c r="Y467" i="38"/>
  <c r="U467" i="38"/>
  <c r="R467" i="38"/>
  <c r="N467" i="38"/>
  <c r="Y485" i="38"/>
  <c r="S489" i="38"/>
  <c r="X467" i="38"/>
  <c r="L500" i="38"/>
  <c r="O467" i="38"/>
  <c r="O527" i="38"/>
  <c r="O526" i="38" s="1"/>
  <c r="Y560" i="38"/>
  <c r="X485" i="38"/>
  <c r="S459" i="38"/>
  <c r="K489" i="38"/>
  <c r="V467" i="38"/>
  <c r="AC29" i="38"/>
  <c r="AP29" i="38" s="1"/>
  <c r="AB13" i="38"/>
  <c r="AB12" i="38" s="1"/>
  <c r="AB566" i="38" s="1"/>
  <c r="K28" i="38"/>
  <c r="K29" i="38"/>
  <c r="U560" i="38"/>
  <c r="U459" i="38"/>
  <c r="V489" i="38"/>
  <c r="S467" i="38"/>
  <c r="N489" i="38"/>
  <c r="N500" i="38"/>
  <c r="S560" i="38"/>
  <c r="V459" i="38"/>
  <c r="Y500" i="38"/>
  <c r="R500" i="38"/>
  <c r="R560" i="38"/>
  <c r="M467" i="38"/>
  <c r="X560" i="38"/>
  <c r="U489" i="38"/>
  <c r="N560" i="38"/>
  <c r="V500" i="38"/>
  <c r="X500" i="38"/>
  <c r="X459" i="38"/>
  <c r="L467" i="38"/>
  <c r="M560" i="38"/>
  <c r="O500" i="38"/>
  <c r="U527" i="38"/>
  <c r="U526" i="38" s="1"/>
  <c r="V527" i="38"/>
  <c r="V526" i="38" s="1"/>
  <c r="L459" i="38"/>
  <c r="R489" i="38"/>
  <c r="U485" i="38"/>
  <c r="U500" i="38"/>
  <c r="Y527" i="38"/>
  <c r="Y526" i="38" s="1"/>
  <c r="K312" i="38"/>
  <c r="Y389" i="38"/>
  <c r="N83" i="38"/>
  <c r="N214" i="38"/>
  <c r="M191" i="38"/>
  <c r="X214" i="38"/>
  <c r="K118" i="38"/>
  <c r="X207" i="38"/>
  <c r="K191" i="38"/>
  <c r="M312" i="38"/>
  <c r="X389" i="38"/>
  <c r="R485" i="38"/>
  <c r="Y164" i="38"/>
  <c r="X489" i="38"/>
  <c r="O207" i="38"/>
  <c r="N485" i="38"/>
  <c r="Y191" i="38"/>
  <c r="M489" i="38"/>
  <c r="O223" i="38"/>
  <c r="M459" i="38"/>
  <c r="L527" i="38"/>
  <c r="L526" i="38" s="1"/>
  <c r="L214" i="38"/>
  <c r="V243" i="38"/>
  <c r="R191" i="38"/>
  <c r="N312" i="38"/>
  <c r="U83" i="38"/>
  <c r="V560" i="38"/>
  <c r="Y489" i="38"/>
  <c r="L560" i="38"/>
  <c r="M207" i="38"/>
  <c r="N459" i="38"/>
  <c r="M527" i="38"/>
  <c r="M526" i="38" s="1"/>
  <c r="X527" i="38"/>
  <c r="X526" i="38" s="1"/>
  <c r="K500" i="38"/>
  <c r="N207" i="38"/>
  <c r="O459" i="38"/>
  <c r="N527" i="38"/>
  <c r="N526" i="38" s="1"/>
  <c r="R312" i="38"/>
  <c r="Y398" i="38"/>
  <c r="R509" i="38"/>
  <c r="O199" i="38"/>
  <c r="L312" i="38"/>
  <c r="M223" i="38"/>
  <c r="L485" i="38"/>
  <c r="S312" i="38"/>
  <c r="R527" i="38"/>
  <c r="R526" i="38" s="1"/>
  <c r="L489" i="38"/>
  <c r="S527" i="38"/>
  <c r="S526" i="38" s="1"/>
  <c r="M485" i="38"/>
  <c r="V398" i="38"/>
  <c r="U328" i="38"/>
  <c r="S191" i="38"/>
  <c r="Y207" i="38"/>
  <c r="S345" i="38"/>
  <c r="V267" i="38"/>
  <c r="S199" i="38"/>
  <c r="V345" i="38"/>
  <c r="R459" i="38"/>
  <c r="K527" i="38"/>
  <c r="K526" i="38" s="1"/>
  <c r="K459" i="38"/>
  <c r="M500" i="38"/>
  <c r="Y459" i="38"/>
  <c r="O489" i="38"/>
  <c r="S383" i="38"/>
  <c r="K223" i="38"/>
  <c r="L118" i="38"/>
  <c r="V149" i="38"/>
  <c r="O243" i="38"/>
  <c r="S89" i="38"/>
  <c r="L191" i="38"/>
  <c r="U345" i="38"/>
  <c r="V260" i="38"/>
  <c r="Y223" i="38"/>
  <c r="R383" i="38"/>
  <c r="U47" i="38"/>
  <c r="O83" i="38"/>
  <c r="Y149" i="38"/>
  <c r="R389" i="38"/>
  <c r="L267" i="38"/>
  <c r="R133" i="38"/>
  <c r="M107" i="38"/>
  <c r="S118" i="38"/>
  <c r="M214" i="38"/>
  <c r="K207" i="38"/>
  <c r="R398" i="38"/>
  <c r="R96" i="38"/>
  <c r="N383" i="38"/>
  <c r="X199" i="38"/>
  <c r="L83" i="38"/>
  <c r="O312" i="38"/>
  <c r="K398" i="38"/>
  <c r="Y89" i="38"/>
  <c r="O164" i="38"/>
  <c r="R89" i="38"/>
  <c r="N389" i="38"/>
  <c r="X223" i="38"/>
  <c r="L243" i="38"/>
  <c r="K260" i="38"/>
  <c r="S509" i="38"/>
  <c r="K383" i="38"/>
  <c r="Y383" i="38"/>
  <c r="L509" i="38"/>
  <c r="M509" i="38"/>
  <c r="U118" i="38"/>
  <c r="K133" i="38"/>
  <c r="U243" i="38"/>
  <c r="X89" i="38"/>
  <c r="X107" i="38"/>
  <c r="V83" i="38"/>
  <c r="U164" i="38"/>
  <c r="R267" i="38"/>
  <c r="S107" i="38"/>
  <c r="K267" i="38"/>
  <c r="V214" i="38"/>
  <c r="S207" i="38"/>
  <c r="R149" i="38"/>
  <c r="X47" i="38"/>
  <c r="X96" i="38"/>
  <c r="K560" i="38"/>
  <c r="K243" i="38"/>
  <c r="N223" i="38"/>
  <c r="V89" i="38"/>
  <c r="N191" i="38"/>
  <c r="V389" i="38"/>
  <c r="M133" i="38"/>
  <c r="X164" i="38"/>
  <c r="U199" i="38"/>
  <c r="X328" i="38"/>
  <c r="M96" i="38"/>
  <c r="N96" i="38"/>
  <c r="O96" i="38"/>
  <c r="S243" i="38"/>
  <c r="U149" i="38"/>
  <c r="O133" i="38"/>
  <c r="O118" i="38"/>
  <c r="K214" i="38"/>
  <c r="M267" i="38"/>
  <c r="X345" i="38"/>
  <c r="O191" i="38"/>
  <c r="M398" i="38"/>
  <c r="N133" i="38"/>
  <c r="V199" i="38"/>
  <c r="Y83" i="38"/>
  <c r="R83" i="38"/>
  <c r="O235" i="38"/>
  <c r="R199" i="38"/>
  <c r="N243" i="38"/>
  <c r="N164" i="38"/>
  <c r="L199" i="38"/>
  <c r="V312" i="38"/>
  <c r="O398" i="38"/>
  <c r="R107" i="38"/>
  <c r="N149" i="38"/>
  <c r="L207" i="38"/>
  <c r="V223" i="38"/>
  <c r="L89" i="38"/>
  <c r="X118" i="38"/>
  <c r="R214" i="38"/>
  <c r="N267" i="38"/>
  <c r="L389" i="38"/>
  <c r="M164" i="38"/>
  <c r="X191" i="38"/>
  <c r="U312" i="38"/>
  <c r="N398" i="38"/>
  <c r="R260" i="38"/>
  <c r="Y267" i="38"/>
  <c r="N199" i="38"/>
  <c r="M89" i="38"/>
  <c r="Y214" i="38"/>
  <c r="O267" i="38"/>
  <c r="S389" i="38"/>
  <c r="N47" i="38"/>
  <c r="K83" i="38"/>
  <c r="Y47" i="38"/>
  <c r="V235" i="38"/>
  <c r="M383" i="38"/>
  <c r="Y235" i="38"/>
  <c r="U383" i="38"/>
  <c r="O509" i="38"/>
  <c r="R223" i="38"/>
  <c r="X243" i="38"/>
  <c r="O47" i="38"/>
  <c r="S83" i="38"/>
  <c r="R164" i="38"/>
  <c r="L107" i="38"/>
  <c r="R118" i="38"/>
  <c r="X398" i="38"/>
  <c r="N89" i="38"/>
  <c r="U214" i="38"/>
  <c r="X133" i="38"/>
  <c r="K149" i="38"/>
  <c r="Y118" i="38"/>
  <c r="S214" i="38"/>
  <c r="M389" i="38"/>
  <c r="V47" i="38"/>
  <c r="S47" i="38"/>
  <c r="U389" i="38"/>
  <c r="U107" i="38"/>
  <c r="N118" i="38"/>
  <c r="V207" i="38"/>
  <c r="Y243" i="38"/>
  <c r="L133" i="38"/>
  <c r="V164" i="38"/>
  <c r="Y199" i="38"/>
  <c r="L223" i="38"/>
  <c r="V328" i="38"/>
  <c r="M118" i="38"/>
  <c r="X149" i="38"/>
  <c r="U207" i="38"/>
  <c r="R243" i="38"/>
  <c r="K47" i="38"/>
  <c r="V107" i="38"/>
  <c r="K345" i="38"/>
  <c r="R207" i="38"/>
  <c r="K107" i="38"/>
  <c r="M149" i="38"/>
  <c r="U223" i="38"/>
  <c r="U191" i="38"/>
  <c r="L398" i="38"/>
  <c r="S133" i="38"/>
  <c r="S223" i="38"/>
  <c r="S96" i="38"/>
  <c r="U96" i="38"/>
  <c r="L47" i="38"/>
  <c r="V96" i="38"/>
  <c r="L96" i="38"/>
  <c r="O89" i="38"/>
  <c r="L345" i="38"/>
  <c r="V133" i="38"/>
  <c r="S328" i="38"/>
  <c r="K89" i="38"/>
  <c r="V118" i="38"/>
  <c r="O214" i="38"/>
  <c r="S267" i="38"/>
  <c r="K389" i="38"/>
  <c r="L164" i="38"/>
  <c r="V191" i="38"/>
  <c r="Y312" i="38"/>
  <c r="S398" i="38"/>
  <c r="U133" i="38"/>
  <c r="X83" i="38"/>
  <c r="O389" i="38"/>
  <c r="Y107" i="38"/>
  <c r="U267" i="38"/>
  <c r="S164" i="38"/>
  <c r="K199" i="38"/>
  <c r="U398" i="38"/>
  <c r="M83" i="38"/>
  <c r="R235" i="38"/>
  <c r="Y260" i="38"/>
  <c r="U260" i="38"/>
  <c r="K235" i="38"/>
  <c r="O260" i="38"/>
  <c r="U235" i="38"/>
  <c r="N235" i="38"/>
  <c r="N260" i="38"/>
  <c r="M235" i="38"/>
  <c r="X260" i="38"/>
  <c r="U509" i="38"/>
  <c r="X509" i="38"/>
  <c r="Y509" i="38"/>
  <c r="N509" i="38"/>
  <c r="M47" i="38"/>
  <c r="O107" i="38"/>
  <c r="S149" i="38"/>
  <c r="M243" i="38"/>
  <c r="K164" i="38"/>
  <c r="M199" i="38"/>
  <c r="X312" i="38"/>
  <c r="Y133" i="38"/>
  <c r="N107" i="38"/>
  <c r="L149" i="38"/>
  <c r="Y96" i="38"/>
  <c r="R47" i="38"/>
  <c r="U89" i="38"/>
  <c r="X267" i="38"/>
  <c r="O149" i="38"/>
  <c r="K96" i="38"/>
  <c r="X235" i="38"/>
  <c r="S235" i="38"/>
  <c r="S260" i="38"/>
  <c r="L235" i="38"/>
  <c r="M260" i="38"/>
  <c r="O383" i="38"/>
  <c r="L260" i="38"/>
  <c r="V383" i="38"/>
  <c r="L383" i="38"/>
  <c r="K509" i="38"/>
  <c r="X383" i="38"/>
  <c r="V509" i="38"/>
  <c r="AA21" i="38"/>
  <c r="C5" i="27"/>
  <c r="C15" i="27" s="1"/>
  <c r="J28" i="38" l="1"/>
  <c r="H28" i="38"/>
  <c r="W190" i="38"/>
  <c r="W106" i="38" s="1"/>
  <c r="T327" i="38"/>
  <c r="T13" i="38"/>
  <c r="T12" i="38" s="1"/>
  <c r="Q499" i="38"/>
  <c r="P397" i="38"/>
  <c r="T222" i="38"/>
  <c r="T190" i="38"/>
  <c r="T106" i="38" s="1"/>
  <c r="P12" i="38"/>
  <c r="Q12" i="38"/>
  <c r="W397" i="38"/>
  <c r="Q397" i="38"/>
  <c r="W327" i="38"/>
  <c r="P222" i="38"/>
  <c r="P499" i="38"/>
  <c r="Q222" i="38"/>
  <c r="P327" i="38"/>
  <c r="T499" i="38"/>
  <c r="W12" i="38"/>
  <c r="T397" i="38"/>
  <c r="W222" i="38"/>
  <c r="Q327" i="38"/>
  <c r="P190" i="38"/>
  <c r="P106" i="38" s="1"/>
  <c r="Q190" i="38"/>
  <c r="Q106" i="38" s="1"/>
  <c r="Y13" i="38"/>
  <c r="Y12" i="38" s="1"/>
  <c r="K13" i="38"/>
  <c r="K12" i="38" s="1"/>
  <c r="X12" i="38"/>
  <c r="U12" i="38"/>
  <c r="V12" i="38"/>
  <c r="S12" i="38"/>
  <c r="M12" i="38"/>
  <c r="L12" i="38"/>
  <c r="R12" i="38"/>
  <c r="N12" i="38"/>
  <c r="O12" i="38"/>
  <c r="S499" i="38"/>
  <c r="L499" i="38"/>
  <c r="L328" i="38"/>
  <c r="L327" i="38" s="1"/>
  <c r="K328" i="38"/>
  <c r="K327" i="38" s="1"/>
  <c r="O328" i="38"/>
  <c r="M328" i="38"/>
  <c r="Y328" i="38"/>
  <c r="N328" i="38"/>
  <c r="R328" i="38"/>
  <c r="K190" i="38"/>
  <c r="K106" i="38" s="1"/>
  <c r="N345" i="38"/>
  <c r="O345" i="38"/>
  <c r="M345" i="38"/>
  <c r="R345" i="38"/>
  <c r="Y345" i="38"/>
  <c r="Y327" i="38" s="1"/>
  <c r="S397" i="38"/>
  <c r="S190" i="38"/>
  <c r="S106" i="38" s="1"/>
  <c r="X190" i="38"/>
  <c r="X106" i="38" s="1"/>
  <c r="R190" i="38"/>
  <c r="R106" i="38" s="1"/>
  <c r="K499" i="38"/>
  <c r="O190" i="38"/>
  <c r="O106" i="38" s="1"/>
  <c r="V190" i="38"/>
  <c r="V106" i="38" s="1"/>
  <c r="N190" i="38"/>
  <c r="N106" i="38" s="1"/>
  <c r="Y190" i="38"/>
  <c r="Y106" i="38" s="1"/>
  <c r="N499" i="38"/>
  <c r="L190" i="38"/>
  <c r="L106" i="38" s="1"/>
  <c r="U190" i="38"/>
  <c r="U106" i="38" s="1"/>
  <c r="M190" i="38"/>
  <c r="M106" i="38" s="1"/>
  <c r="U397" i="38"/>
  <c r="R499" i="38"/>
  <c r="U499" i="38"/>
  <c r="X397" i="38"/>
  <c r="Y397" i="38"/>
  <c r="K397" i="38"/>
  <c r="V397" i="38"/>
  <c r="S327" i="38"/>
  <c r="V499" i="38"/>
  <c r="M397" i="38"/>
  <c r="Y499" i="38"/>
  <c r="O499" i="38"/>
  <c r="X499" i="38"/>
  <c r="N397" i="38"/>
  <c r="R397" i="38"/>
  <c r="L397" i="38"/>
  <c r="M499" i="38"/>
  <c r="O397" i="38"/>
  <c r="U327" i="38"/>
  <c r="V222" i="38"/>
  <c r="M222" i="38"/>
  <c r="Y222" i="38"/>
  <c r="O222" i="38"/>
  <c r="X222" i="38"/>
  <c r="K222" i="38"/>
  <c r="S222" i="38"/>
  <c r="U222" i="38"/>
  <c r="V327" i="38"/>
  <c r="R222" i="38"/>
  <c r="L222" i="38"/>
  <c r="N222" i="38"/>
  <c r="X327" i="38"/>
  <c r="F21" i="38"/>
  <c r="E13" i="38"/>
  <c r="AC21" i="38"/>
  <c r="AP21" i="38" s="1"/>
  <c r="AA13" i="38"/>
  <c r="F560" i="38"/>
  <c r="T566" i="38" l="1"/>
  <c r="W566" i="38"/>
  <c r="Q566" i="38"/>
  <c r="P566" i="38"/>
  <c r="S566" i="38"/>
  <c r="K566" i="38"/>
  <c r="X566" i="38"/>
  <c r="L566" i="38"/>
  <c r="Y566" i="38"/>
  <c r="U566" i="38"/>
  <c r="V566" i="38"/>
  <c r="N327" i="38"/>
  <c r="N566" i="38" s="1"/>
  <c r="O327" i="38"/>
  <c r="O566" i="38" s="1"/>
  <c r="R327" i="38"/>
  <c r="R566" i="38" s="1"/>
  <c r="M327" i="38"/>
  <c r="M566" i="38" s="1"/>
  <c r="AA12" i="38"/>
  <c r="AA566" i="38" s="1"/>
  <c r="AC13" i="38"/>
  <c r="AP13" i="38" s="1"/>
  <c r="E12" i="38"/>
  <c r="E566" i="38" s="1"/>
  <c r="F9" i="27" s="1"/>
  <c r="F13" i="38"/>
  <c r="J21" i="38"/>
  <c r="H21" i="38"/>
  <c r="H560" i="38"/>
  <c r="AC12" i="38" l="1"/>
  <c r="AP12" i="38" s="1"/>
  <c r="F12" i="38"/>
  <c r="J12" i="38" s="1"/>
  <c r="F566" i="38"/>
  <c r="F10" i="27" s="1"/>
  <c r="J13" i="38"/>
  <c r="H13" i="38"/>
  <c r="J560" i="38"/>
  <c r="E23" i="27" l="1"/>
  <c r="E16" i="27"/>
  <c r="H12" i="38"/>
  <c r="H566" i="38"/>
  <c r="J566" i="38"/>
  <c r="AC560" i="38" l="1"/>
  <c r="AC566" i="38" l="1"/>
  <c r="AG560" i="38" l="1"/>
  <c r="AG566" i="38" l="1"/>
  <c r="AK560" i="38" l="1"/>
  <c r="AK566" i="38" l="1"/>
  <c r="AO560" i="38" l="1"/>
  <c r="AP560" i="38" s="1"/>
  <c r="AO566" i="38" l="1"/>
  <c r="AP566" i="38" s="1"/>
  <c r="I11" i="27"/>
  <c r="I14" i="27" l="1"/>
  <c r="I25" i="27" l="1"/>
  <c r="C20"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<sst xmlns="http://schemas.openxmlformats.org/spreadsheetml/2006/main" count="14443" uniqueCount="3114">
  <si>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</si>
  <si>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</si>
  <si>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</si>
  <si>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</si>
  <si>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</si>
  <si>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</si>
  <si>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</si>
  <si>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</si>
  <si>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</si>
  <si>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</si>
  <si>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</si>
  <si>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</si>
  <si>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</si>
  <si>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</si>
  <si>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</si>
  <si>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</si>
  <si>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</si>
  <si>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</si>
  <si>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</si>
  <si>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</si>
  <si>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</si>
  <si>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</si>
  <si>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</si>
  <si>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</si>
  <si>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</si>
  <si>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</si>
  <si>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</si>
  <si>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</si>
  <si>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</si>
  <si>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</si>
  <si>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</si>
  <si>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</si>
  <si>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</si>
  <si>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</si>
  <si>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</si>
  <si>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</si>
  <si>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</si>
  <si>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</si>
  <si>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</si>
  <si>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</si>
  <si>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</si>
  <si>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</si>
  <si>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</si>
  <si>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</si>
  <si>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</si>
  <si>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</si>
  <si>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</si>
  <si>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</si>
  <si>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</si>
  <si>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</si>
  <si>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</si>
  <si>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</si>
  <si>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</si>
  <si>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</si>
  <si>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</si>
  <si>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</si>
  <si>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</si>
  <si>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</si>
  <si>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</si>
  <si>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</si>
  <si>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</si>
  <si>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</si>
  <si>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</si>
  <si>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</si>
  <si>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</si>
  <si>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</si>
  <si>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</si>
  <si>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</si>
  <si>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</si>
  <si>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</si>
  <si>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</si>
  <si>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</si>
  <si>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</si>
  <si>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</si>
  <si>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</si>
  <si>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</si>
  <si>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</si>
  <si>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</si>
  <si>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</si>
  <si>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</si>
  <si>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</si>
  <si>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</si>
  <si>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</si>
  <si>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</si>
  <si>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</si>
  <si>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</si>
  <si>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</si>
  <si>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</si>
  <si>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</si>
  <si>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</si>
  <si>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</si>
  <si>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</si>
  <si>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</si>
  <si>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</si>
  <si>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</si>
  <si>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</si>
  <si>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</si>
  <si>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</si>
  <si>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</si>
  <si>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</si>
  <si>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</si>
  <si>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</si>
  <si>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</si>
  <si>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</si>
  <si>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</si>
  <si>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</si>
  <si>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</si>
  <si>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</si>
  <si>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</si>
  <si>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</si>
  <si>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</si>
  <si>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</si>
  <si>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TOTAL GESTIÓN DEL CONOCIMIENTO</t>
  </si>
  <si>
    <t>GESTIÓN DEL CONOCIMIENTO</t>
  </si>
  <si>
    <t>GESTIÓN ACADEMICA, UNIVERSITARIA Y RELACIONES INTERNACIONALES</t>
  </si>
  <si>
    <t>TOTAL GESTIÓN ACADEMICA, UNIVERSITARIA Y RELACIONES INTERNACIONALES</t>
  </si>
  <si>
    <t>TOTAL LO ESENCIAL DE LA UNAH PARA LA CONSTRUCCIÓN DE CIUDADANÍA</t>
  </si>
  <si>
    <t>Presupuesto</t>
  </si>
  <si>
    <t>Proyectos</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</si>
  <si>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</si>
  <si>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</si>
  <si>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</si>
  <si>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</si>
  <si>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</si>
  <si>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</si>
  <si>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</si>
  <si>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</si>
  <si>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</si>
  <si>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</si>
  <si>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</si>
  <si>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</si>
  <si>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</si>
  <si>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</si>
  <si>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</si>
  <si>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</si>
  <si>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</si>
  <si>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</si>
  <si>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</si>
  <si>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</si>
  <si>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</si>
  <si>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</si>
  <si>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</si>
  <si>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</si>
  <si>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</si>
  <si>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</si>
  <si>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</si>
  <si>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</si>
  <si>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</si>
  <si>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</si>
  <si>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</si>
  <si>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</si>
  <si>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</si>
  <si>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</si>
  <si>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</si>
  <si>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</si>
  <si>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</si>
  <si>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</si>
  <si>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</si>
  <si>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</si>
  <si>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</si>
  <si>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</si>
  <si>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</si>
  <si>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</si>
  <si>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</si>
  <si>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</si>
  <si>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</si>
  <si>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</si>
  <si>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</si>
  <si>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</si>
  <si>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</si>
  <si>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</si>
  <si>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</si>
  <si>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</si>
  <si>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</si>
  <si>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</si>
  <si>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</si>
  <si>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</si>
  <si>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</si>
  <si>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</si>
  <si>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</si>
  <si>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</si>
  <si>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</si>
  <si>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</si>
  <si>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</si>
  <si>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</si>
  <si>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</si>
  <si>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</si>
  <si>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</si>
  <si>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</si>
  <si>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</si>
  <si>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</si>
  <si>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</si>
  <si>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</si>
  <si>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</si>
  <si>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</si>
  <si>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</si>
  <si>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</si>
  <si>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</si>
  <si>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</si>
  <si>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</si>
  <si>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</si>
  <si>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</si>
  <si>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</si>
  <si>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</si>
  <si>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</si>
  <si>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</si>
  <si>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</si>
  <si>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</si>
  <si>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</si>
  <si>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</si>
  <si>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</si>
  <si>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</si>
  <si>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</si>
  <si>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</si>
  <si>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</si>
  <si>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</si>
  <si>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</si>
  <si>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</si>
  <si>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</si>
  <si>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</si>
  <si>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</si>
  <si>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</si>
  <si>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</si>
  <si>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</si>
  <si>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</si>
  <si>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</si>
  <si>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</si>
  <si>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</si>
  <si>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</si>
  <si>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</si>
  <si>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</si>
  <si>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</si>
  <si>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</si>
  <si>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</si>
  <si>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</si>
  <si>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</si>
  <si>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</si>
  <si>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</si>
  <si>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</si>
  <si>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</si>
  <si>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</si>
  <si>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</si>
  <si>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</si>
  <si>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</si>
  <si>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</si>
  <si>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</si>
  <si>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</si>
  <si>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</si>
  <si>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</si>
  <si>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</si>
  <si>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</si>
  <si>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</si>
  <si>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</si>
  <si>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</si>
  <si>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</si>
  <si>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</si>
  <si>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</si>
  <si>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</si>
  <si>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</si>
  <si>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</si>
  <si>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</si>
  <si>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</si>
  <si>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</si>
  <si>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</si>
  <si>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</si>
  <si>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</si>
  <si>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</si>
  <si>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</si>
  <si>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</si>
  <si>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</si>
  <si>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</si>
  <si>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</si>
  <si>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</si>
  <si>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</si>
  <si>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</si>
  <si>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</si>
  <si>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</si>
  <si>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</si>
  <si>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</si>
  <si>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</si>
  <si>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</si>
  <si>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</si>
  <si>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</si>
  <si>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</si>
  <si>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</si>
  <si>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</si>
  <si>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</si>
  <si>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</si>
  <si>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</si>
  <si>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</si>
  <si>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</si>
  <si>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</si>
  <si>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</si>
  <si>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</si>
  <si>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</si>
  <si>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</si>
  <si>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</si>
  <si>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</si>
  <si>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</si>
  <si>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</si>
  <si>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</si>
  <si>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</si>
  <si>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</si>
  <si>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</si>
  <si>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</si>
  <si>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</si>
  <si>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</si>
  <si>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</si>
  <si>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</si>
  <si>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</si>
  <si>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</si>
  <si>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</si>
  <si>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</si>
  <si>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</si>
  <si>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</si>
  <si>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</si>
  <si>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</si>
  <si>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</si>
  <si>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</si>
  <si>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</si>
  <si>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</si>
  <si>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</si>
  <si>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</si>
  <si>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</si>
  <si>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</si>
  <si>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</si>
  <si>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</si>
  <si>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</si>
  <si>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</si>
  <si>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</si>
  <si>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</si>
  <si>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</si>
  <si>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</si>
  <si>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</si>
  <si>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</si>
  <si>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</si>
  <si>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</si>
  <si>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</si>
  <si>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</si>
  <si>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</si>
  <si>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</si>
  <si>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</si>
  <si>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</si>
  <si>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</si>
  <si>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</si>
  <si>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</si>
  <si>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</si>
  <si>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</si>
  <si>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</si>
  <si>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</si>
  <si>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</si>
  <si>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</si>
  <si>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</si>
  <si>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</si>
  <si>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</si>
  <si>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</si>
  <si>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</si>
  <si>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</si>
  <si>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</si>
  <si>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</si>
  <si>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</si>
  <si>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</si>
  <si>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</si>
  <si>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</si>
  <si>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</si>
  <si>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</si>
  <si>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</si>
  <si>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</si>
  <si>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</si>
  <si>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</si>
  <si>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</si>
  <si>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</si>
  <si>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</si>
  <si>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</si>
  <si>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</si>
  <si>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</si>
  <si>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</si>
  <si>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</si>
  <si>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</si>
  <si>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</si>
  <si>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</si>
  <si>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</si>
  <si>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</si>
  <si>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</si>
  <si>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</si>
  <si>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</si>
  <si>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</si>
  <si>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</si>
  <si>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</si>
  <si>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</si>
  <si>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</si>
  <si>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</si>
  <si>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</si>
  <si>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</si>
  <si>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</si>
  <si>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</si>
  <si>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</si>
  <si>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</si>
  <si>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</si>
  <si>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</si>
  <si>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</si>
  <si>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</si>
  <si>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</si>
  <si>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</si>
  <si>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</si>
  <si>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</si>
  <si>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</si>
  <si>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</si>
  <si>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</si>
  <si>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</si>
  <si>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</si>
  <si>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</si>
  <si>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</si>
  <si>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</si>
  <si>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</si>
  <si>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</si>
  <si>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</si>
  <si>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</si>
  <si>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</si>
  <si>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</si>
  <si>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</si>
  <si>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</si>
  <si>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</si>
  <si>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</si>
  <si>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</si>
  <si>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</si>
  <si>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</si>
  <si>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</si>
  <si>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</si>
  <si>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</si>
  <si>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</si>
  <si>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</si>
  <si>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</si>
  <si>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</si>
  <si>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</si>
  <si>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</si>
  <si>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</si>
  <si>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</si>
  <si>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</si>
  <si>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</si>
  <si>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</si>
  <si>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</si>
  <si>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</si>
  <si>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</si>
  <si>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</si>
  <si>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</si>
  <si>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</si>
  <si>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</si>
  <si>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</si>
  <si>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</si>
  <si>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</si>
  <si>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</si>
  <si>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</si>
  <si>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</si>
  <si>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</si>
  <si>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</si>
  <si>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</si>
  <si>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</si>
  <si>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</si>
  <si>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</si>
  <si>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</si>
  <si>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</si>
  <si>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</si>
  <si>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</si>
  <si>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</si>
  <si>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</si>
  <si>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</si>
  <si>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</si>
  <si>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</si>
  <si>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</si>
  <si>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</si>
  <si>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</si>
  <si>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</si>
  <si>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</si>
  <si>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</si>
  <si>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</si>
  <si>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</si>
  <si>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</si>
  <si>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</si>
  <si>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</si>
  <si>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</si>
  <si>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</si>
  <si>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</si>
  <si>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</si>
  <si>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</si>
  <si>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</si>
  <si>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</si>
  <si>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</si>
  <si>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</si>
  <si>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</si>
  <si>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</si>
  <si>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</si>
  <si>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</si>
  <si>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</si>
  <si>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</si>
  <si>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</si>
  <si>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</si>
  <si>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</si>
  <si>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</si>
  <si>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</si>
  <si>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</si>
  <si>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</si>
  <si>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</si>
  <si>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</si>
  <si>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</si>
  <si>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</si>
  <si>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</si>
  <si>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</si>
  <si>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</si>
  <si>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</si>
  <si>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</si>
  <si>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</si>
  <si>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</si>
  <si>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</si>
  <si>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</si>
  <si>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</si>
  <si>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</si>
  <si>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</si>
  <si>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</si>
  <si>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</si>
  <si>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</si>
  <si>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</si>
  <si>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</si>
  <si>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</si>
  <si>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</si>
  <si>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</si>
  <si>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</si>
  <si>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</si>
  <si>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</si>
  <si>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</si>
  <si>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</si>
  <si>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</si>
  <si>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</si>
  <si>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</si>
  <si>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</si>
  <si>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</si>
  <si>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</si>
  <si>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</si>
  <si>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</si>
  <si>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</si>
  <si>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</si>
  <si>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</si>
  <si>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</si>
  <si>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</si>
  <si>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</si>
  <si>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</si>
  <si>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</si>
  <si>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</si>
  <si>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</si>
  <si>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</si>
  <si>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</si>
  <si>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</si>
  <si>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</si>
  <si>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</si>
  <si>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</si>
  <si>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</si>
  <si>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</si>
  <si>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</si>
  <si>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</si>
  <si>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</si>
  <si>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</si>
  <si>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</si>
  <si>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</si>
  <si>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</si>
  <si>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</si>
  <si>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</si>
  <si>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</si>
  <si>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</si>
  <si>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</si>
  <si>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</si>
  <si>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</si>
  <si>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</si>
  <si>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</si>
  <si>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</si>
  <si>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</si>
  <si>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</si>
  <si>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</si>
  <si>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</si>
  <si>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</si>
  <si>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</si>
  <si>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</si>
  <si>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</si>
  <si>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</si>
  <si>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</si>
  <si>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</si>
  <si>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</si>
  <si>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</si>
  <si>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</si>
  <si>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</si>
  <si>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</si>
  <si>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</si>
  <si>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</si>
  <si>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</si>
  <si>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</si>
  <si>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</si>
  <si>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</si>
  <si>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</si>
  <si>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</si>
  <si>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</si>
  <si>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</si>
  <si>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</si>
  <si>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</si>
  <si>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</si>
  <si>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</si>
  <si>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</si>
  <si>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</si>
  <si>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</si>
  <si>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</si>
  <si>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</si>
  <si>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</si>
  <si>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</si>
  <si>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</si>
  <si>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</si>
  <si>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</si>
  <si>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</si>
  <si>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</si>
  <si>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</si>
  <si>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</si>
  <si>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</si>
  <si>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</si>
  <si>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</si>
  <si>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</si>
  <si>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</si>
  <si>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</si>
  <si>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</si>
  <si>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</si>
  <si>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</si>
  <si>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</si>
  <si>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</si>
  <si>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</si>
  <si>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</si>
  <si>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</si>
  <si>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</si>
  <si>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</si>
  <si>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</si>
  <si>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</si>
  <si>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</si>
  <si>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</si>
  <si>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</si>
  <si>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</si>
  <si>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</si>
  <si>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</si>
  <si>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</si>
  <si>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</si>
  <si>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</si>
  <si>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</si>
  <si>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</si>
  <si>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</si>
  <si>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</si>
  <si>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</si>
  <si>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</si>
  <si>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</si>
  <si>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</si>
  <si>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</si>
  <si>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</si>
  <si>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</si>
  <si>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</si>
  <si>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</si>
  <si>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</si>
  <si>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</si>
  <si>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</si>
  <si>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</si>
  <si>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</si>
  <si>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</si>
  <si>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</si>
  <si>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</si>
  <si>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</si>
  <si>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</si>
  <si>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</si>
  <si>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</si>
  <si>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</si>
  <si>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</si>
  <si>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</si>
  <si>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</si>
  <si>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</si>
  <si>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</si>
  <si>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</si>
  <si>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</si>
  <si>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</si>
  <si>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</si>
  <si>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</si>
  <si>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</si>
  <si>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</si>
  <si>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</si>
  <si>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</si>
  <si>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</si>
  <si>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</si>
  <si>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</si>
  <si>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</si>
  <si>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</si>
  <si>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</si>
  <si>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</si>
  <si>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</si>
  <si>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</si>
  <si>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</si>
  <si>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</si>
  <si>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</si>
  <si>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</si>
  <si>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</si>
  <si>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</si>
  <si>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</si>
  <si>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</si>
  <si>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</si>
  <si>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</si>
  <si>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</si>
  <si>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</si>
  <si>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</si>
  <si>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</si>
  <si>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</si>
  <si>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</si>
  <si>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</si>
  <si>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</si>
  <si>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</si>
  <si>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</si>
  <si>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</si>
  <si>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</si>
  <si>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</si>
  <si>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</si>
  <si>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</si>
  <si>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</si>
  <si>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</si>
  <si>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</si>
  <si>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</si>
  <si>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</si>
  <si>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</si>
  <si>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</si>
  <si>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</si>
  <si>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</si>
  <si>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</si>
  <si>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</si>
  <si>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</si>
  <si>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</si>
  <si>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</si>
  <si>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</si>
  <si>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</si>
  <si>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</si>
  <si>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</si>
  <si>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</si>
  <si>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</si>
  <si>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</si>
  <si>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</si>
  <si>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</si>
  <si>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</si>
  <si>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</si>
  <si>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</si>
  <si>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</si>
  <si>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</si>
  <si>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</si>
  <si>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</si>
  <si>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</si>
  <si>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</si>
  <si>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</si>
  <si>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</si>
  <si>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</si>
  <si>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</si>
  <si>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</si>
  <si>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</si>
  <si>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</si>
  <si>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</si>
  <si>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</si>
  <si>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</si>
  <si>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</si>
  <si>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</si>
  <si>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</si>
  <si>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</si>
  <si>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</si>
  <si>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</si>
  <si>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</si>
  <si>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</si>
  <si>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</si>
  <si>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</si>
  <si>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</si>
  <si>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</si>
  <si>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</si>
  <si>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</si>
  <si>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</si>
  <si>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</si>
  <si>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</si>
  <si>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</si>
  <si>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</si>
  <si>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</si>
  <si>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</si>
  <si>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</si>
  <si>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</si>
  <si>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</si>
  <si>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</si>
  <si>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</si>
  <si>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</si>
  <si>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</si>
  <si>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</si>
  <si>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</si>
  <si>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</si>
  <si>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</si>
  <si>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</si>
  <si>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</si>
  <si>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</si>
  <si>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</si>
  <si>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</si>
  <si>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</si>
  <si>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</si>
  <si>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</si>
  <si>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</si>
  <si>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</si>
  <si>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</si>
  <si>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</si>
  <si>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</si>
  <si>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</si>
  <si>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</si>
  <si>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</si>
  <si>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</si>
  <si>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</si>
  <si>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</si>
  <si>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</si>
  <si>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</si>
  <si>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</si>
  <si>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</si>
  <si>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</si>
  <si>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</si>
  <si>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</si>
  <si>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</si>
  <si>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</si>
  <si>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</si>
  <si>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</si>
  <si>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</si>
  <si>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</si>
  <si>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</si>
  <si>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</si>
  <si>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</si>
  <si>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</si>
  <si>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</si>
  <si>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</si>
  <si>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</si>
  <si>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</si>
  <si>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</si>
  <si>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</si>
  <si>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</si>
  <si>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</si>
  <si>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</si>
  <si>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</si>
  <si>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</si>
  <si>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</si>
  <si>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</si>
  <si>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</si>
  <si>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</si>
  <si>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</si>
  <si>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</si>
  <si>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</si>
  <si>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</si>
  <si>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</si>
  <si>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</si>
  <si>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</si>
  <si>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</si>
  <si>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</si>
  <si>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</si>
  <si>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</si>
  <si>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</si>
  <si>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</si>
  <si>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</si>
  <si>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</si>
  <si>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</si>
  <si>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</si>
  <si>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</si>
  <si>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</si>
  <si>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</si>
  <si>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</si>
  <si>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</si>
  <si>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</si>
  <si>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</si>
  <si>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</si>
  <si>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</si>
  <si>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</si>
  <si>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</si>
  <si>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</si>
  <si>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</si>
  <si>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</si>
  <si>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</si>
  <si>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</si>
  <si>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</si>
  <si>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</si>
  <si>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</si>
  <si>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</si>
  <si>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</si>
  <si>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</si>
  <si>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</si>
  <si>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</si>
  <si>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</si>
  <si>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</si>
  <si>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</si>
  <si>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</si>
  <si>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</si>
  <si>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</si>
  <si>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</si>
  <si>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</si>
  <si>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</si>
  <si>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</si>
  <si>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</si>
  <si>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</si>
  <si>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</si>
  <si>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</si>
  <si>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</si>
  <si>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</si>
  <si>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</si>
  <si>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</si>
  <si>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</si>
  <si>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</si>
  <si>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</si>
  <si>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</si>
  <si>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</si>
  <si>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</si>
  <si>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</si>
  <si>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</si>
  <si>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</si>
  <si>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</si>
  <si>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</si>
  <si>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</si>
  <si>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</si>
  <si>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</si>
  <si>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</si>
  <si>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</si>
  <si>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</si>
  <si>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</si>
  <si>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</si>
  <si>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</si>
  <si>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</si>
  <si>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</si>
  <si>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</si>
  <si>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</si>
  <si>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</si>
  <si>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</si>
  <si>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</si>
  <si>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</si>
  <si>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</si>
  <si>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</si>
  <si>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</si>
  <si>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</si>
  <si>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</si>
  <si>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</si>
  <si>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</si>
  <si>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</si>
  <si>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</si>
  <si>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</si>
  <si>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</si>
  <si>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</si>
  <si>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</si>
  <si>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</si>
  <si>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</si>
  <si>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</si>
  <si>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</si>
  <si>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</si>
  <si>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</si>
  <si>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</si>
  <si>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</si>
  <si>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</si>
  <si>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</si>
  <si>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</si>
  <si>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</si>
  <si>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</si>
  <si>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</si>
  <si>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</si>
  <si>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</si>
  <si>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</si>
  <si>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</si>
  <si>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</si>
  <si>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</si>
  <si>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</si>
  <si>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</si>
  <si>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</si>
  <si>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</si>
  <si>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</si>
  <si>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</si>
  <si>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</si>
  <si>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</si>
  <si>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</si>
  <si>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</si>
  <si>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</si>
  <si>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</si>
  <si>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</si>
  <si>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</si>
  <si>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</si>
  <si>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</si>
  <si>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</si>
  <si>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</si>
  <si>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</si>
  <si>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</si>
  <si>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</si>
  <si>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</si>
  <si>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</si>
  <si>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</si>
  <si>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</si>
  <si>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</si>
  <si>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</si>
  <si>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</si>
  <si>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</si>
  <si>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</si>
  <si>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</si>
  <si>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</si>
  <si>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</si>
  <si>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</si>
  <si>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</si>
  <si>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</si>
  <si>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</si>
  <si>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</si>
  <si>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</si>
  <si>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</si>
  <si>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</si>
  <si>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</si>
  <si>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</si>
  <si>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</si>
  <si>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</si>
  <si>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</si>
  <si>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</si>
  <si>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</si>
  <si>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</si>
  <si>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</si>
  <si>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</si>
  <si>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</si>
  <si>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</si>
  <si>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</si>
  <si>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</si>
  <si>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</si>
  <si>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</si>
  <si>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</si>
  <si>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</si>
  <si>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</si>
  <si>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</si>
  <si>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</si>
  <si>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</si>
  <si>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</si>
  <si>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</si>
  <si>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</si>
  <si>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</si>
  <si>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</si>
  <si>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</si>
  <si>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</si>
  <si>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</si>
  <si>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</si>
  <si>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</si>
  <si>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</si>
  <si>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</si>
  <si>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</si>
  <si>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</si>
  <si>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</si>
  <si>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</si>
  <si>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</si>
  <si>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</si>
  <si>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</si>
  <si>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</si>
  <si>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</si>
  <si>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</si>
  <si>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</si>
  <si>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</si>
  <si>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</si>
  <si>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</si>
  <si>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</si>
  <si>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</si>
  <si>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</si>
  <si>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</si>
  <si>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</si>
  <si>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</si>
  <si>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</si>
  <si>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</si>
  <si>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</si>
  <si>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</si>
  <si>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</si>
  <si>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</si>
  <si>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</si>
  <si>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</si>
  <si>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</si>
  <si>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</si>
  <si>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</si>
  <si>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</si>
  <si>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</si>
  <si>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</si>
  <si>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</si>
  <si>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</si>
  <si>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</si>
  <si>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</si>
  <si>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</si>
  <si>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</si>
  <si>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</si>
  <si>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</si>
  <si>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</si>
  <si>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</si>
  <si>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</si>
  <si>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</si>
  <si>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</si>
  <si>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</si>
  <si>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</si>
  <si>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</si>
  <si>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</si>
  <si>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</si>
  <si>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</si>
  <si>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</si>
  <si>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</si>
  <si>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</si>
  <si>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</si>
  <si>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</si>
  <si>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</si>
  <si>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</si>
  <si>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</si>
  <si>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</si>
  <si>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</si>
  <si>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</si>
  <si>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</si>
  <si>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</si>
  <si>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</si>
  <si>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</si>
  <si>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</si>
  <si>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</si>
  <si>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</si>
  <si>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</si>
  <si>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</si>
  <si>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</si>
  <si>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</si>
  <si>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</si>
  <si>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</si>
  <si>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</si>
  <si>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</si>
  <si>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</si>
  <si>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</si>
  <si>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</si>
  <si>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</si>
  <si>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</si>
  <si>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</si>
  <si>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</si>
  <si>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</si>
  <si>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</si>
  <si>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</si>
  <si>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</si>
  <si>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</si>
  <si>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</si>
  <si>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</si>
  <si>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</si>
  <si>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</si>
  <si>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</si>
  <si>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</si>
  <si>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</si>
  <si>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</si>
  <si>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</si>
  <si>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</si>
  <si>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</si>
  <si>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</si>
  <si>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</si>
  <si>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</si>
  <si>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</si>
  <si>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</si>
  <si>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</si>
  <si>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</si>
  <si>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</si>
  <si>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</si>
  <si>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</si>
  <si>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</si>
  <si>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</si>
  <si>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</si>
  <si>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</si>
  <si>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</si>
  <si>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</si>
  <si>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</si>
  <si>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</si>
  <si>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</si>
  <si>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</si>
  <si>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</si>
  <si>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</si>
  <si>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</si>
  <si>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</si>
  <si>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</si>
  <si>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</si>
  <si>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</si>
  <si>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</si>
  <si>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</si>
  <si>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</si>
  <si>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</si>
  <si>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</si>
  <si>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</si>
  <si>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</si>
  <si>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</si>
  <si>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</si>
  <si>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</si>
  <si>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</si>
  <si>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</si>
  <si>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</si>
  <si>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</si>
  <si>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</si>
  <si>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</si>
  <si>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</si>
  <si>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</si>
  <si>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</si>
  <si>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</si>
  <si>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</si>
  <si>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</si>
  <si>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</si>
  <si>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</si>
  <si>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</si>
  <si>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</si>
  <si>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</si>
  <si>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</si>
  <si>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</si>
  <si>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</si>
  <si>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</si>
  <si>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</si>
  <si>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</si>
  <si>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</si>
  <si>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</si>
  <si>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</si>
  <si>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</si>
  <si>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</si>
  <si>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</si>
  <si>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</si>
  <si>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</si>
  <si>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</si>
  <si>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</si>
  <si>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</si>
  <si>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</si>
  <si>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</si>
  <si>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</si>
  <si>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</si>
  <si>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</si>
  <si>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</si>
  <si>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</si>
  <si>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</si>
  <si>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</si>
  <si>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</si>
  <si>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</si>
  <si>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</si>
  <si>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</si>
  <si>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</si>
  <si>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</si>
  <si>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</si>
  <si>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</si>
  <si>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</si>
  <si>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</si>
  <si>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</si>
  <si>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</si>
  <si>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</si>
  <si>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</si>
  <si>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</si>
  <si>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</si>
  <si>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</si>
  <si>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</si>
  <si>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</si>
  <si>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</si>
  <si>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</si>
  <si>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</si>
  <si>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</si>
  <si>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</si>
  <si>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</si>
  <si>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</si>
  <si>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</si>
  <si>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</si>
  <si>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</si>
  <si>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</si>
  <si>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</si>
  <si>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</si>
  <si>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</si>
  <si>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</si>
  <si>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</si>
  <si>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</si>
  <si>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</si>
  <si>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</si>
  <si>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</si>
  <si>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</si>
  <si>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</si>
  <si>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</si>
  <si>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</si>
  <si>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</si>
  <si>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</si>
  <si>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</si>
  <si>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</si>
  <si>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</si>
  <si>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</si>
  <si>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</si>
  <si>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</si>
  <si>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</si>
  <si>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</si>
  <si>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</si>
  <si>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</si>
  <si>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</si>
  <si>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</si>
  <si>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</si>
  <si>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</si>
  <si>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</si>
  <si>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</si>
  <si>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</si>
  <si>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</si>
  <si>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</si>
  <si>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</si>
  <si>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</si>
  <si>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</si>
  <si>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</si>
  <si>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</si>
  <si>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</si>
  <si>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</si>
  <si>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</si>
  <si>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</si>
  <si>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</si>
  <si>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</si>
  <si>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</si>
  <si>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</si>
  <si>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</si>
  <si>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</si>
  <si>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</si>
  <si>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</si>
  <si>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</si>
  <si>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</si>
  <si>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</si>
  <si>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</si>
  <si>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</si>
  <si>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</si>
  <si>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</si>
  <si>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</si>
  <si>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</si>
  <si>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</si>
  <si>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</si>
  <si>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</si>
  <si>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</si>
  <si>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</si>
  <si>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</si>
  <si>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</si>
  <si>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</si>
  <si>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</si>
  <si>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</si>
  <si>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</si>
  <si>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</si>
  <si>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</si>
  <si>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</si>
  <si>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</si>
  <si>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</si>
  <si>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</si>
  <si>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</si>
  <si>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</si>
  <si>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</si>
  <si>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</si>
  <si>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</si>
  <si>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</si>
  <si>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</si>
  <si>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</si>
  <si>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</si>
  <si>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</si>
  <si>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</si>
  <si>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</si>
  <si>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</si>
  <si>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</si>
  <si>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</si>
  <si>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</si>
  <si>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</si>
  <si>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</si>
  <si>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</si>
  <si>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</si>
  <si>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</si>
  <si>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</si>
  <si>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</si>
  <si>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</si>
  <si>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</si>
  <si>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</si>
  <si>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</si>
  <si>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</si>
  <si>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</si>
  <si>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</si>
  <si>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</si>
  <si>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</si>
  <si>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</si>
  <si>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</si>
  <si>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</si>
  <si>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</si>
  <si>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</si>
  <si>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</si>
  <si>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</si>
  <si>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</si>
  <si>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</si>
  <si>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</si>
  <si>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</si>
  <si>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</si>
  <si>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</si>
  <si>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</si>
  <si>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</si>
  <si>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</si>
  <si>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TOTAL DOCENCIA Y PROFESORADO UNIVERSITARIO</t>
  </si>
  <si>
    <t>ESTUDIANTES Y GRADUADOS</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</si>
  <si>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</si>
  <si>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</si>
  <si>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</si>
  <si>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Velar y promover de manera efectiva, la inclusión de los Graduados Universitarios calificados para el relevo docente ( entre otros, reorientado y fortaleciendo a través de un nuevo Reglamento, a los Instructores).</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</si>
  <si>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</si>
  <si>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</si>
  <si>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</si>
  <si>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</si>
  <si>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</si>
  <si>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</si>
  <si>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</si>
  <si>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</si>
  <si>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</si>
  <si>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</si>
  <si>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</si>
  <si>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</si>
  <si>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</si>
  <si>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</si>
  <si>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</si>
  <si>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</si>
  <si>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</si>
  <si>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</si>
  <si>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</si>
  <si>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TOTAL GOBERNABILIDAD Y PROCESO DE GESTIÓN DESCENTRALIZADAS EN REDES</t>
  </si>
  <si>
    <t>POA 2015</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</si>
  <si>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</si>
  <si>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</si>
  <si>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</si>
  <si>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</si>
  <si>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</si>
  <si>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</si>
  <si>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OBJETIVOS ESTRATÉGICOS</t>
  </si>
  <si>
    <t>Mejoramiento de la Calidad Académica y Desarrollo e Innovación Curricular de la Facultad de Ciencias Químicas y Farmacia</t>
  </si>
  <si>
    <t>Modulos diseñados y evaluacion diseñada</t>
  </si>
  <si>
    <t>Curriculo de la facultad de Ciencias Quimicas, Farmacéticas y de Alimentos diseñado</t>
  </si>
  <si>
    <t>Acondicionamiento de la Oficina de Desarrollo Curricular para su funcionamiento.</t>
  </si>
  <si>
    <t>1.a.1</t>
  </si>
  <si>
    <t>1.a.2</t>
  </si>
  <si>
    <t>Elaboración de los Fundamentos base para el Rediseño del Plan de Estudios de la Carrera de Química y Farmacia.</t>
  </si>
  <si>
    <t>1.a.3</t>
  </si>
  <si>
    <t>1.a.4</t>
  </si>
  <si>
    <t>1.a.5</t>
  </si>
  <si>
    <t>1.a.6</t>
  </si>
  <si>
    <t>1.a.7</t>
  </si>
  <si>
    <t>Rediseño  del Plan de Estudios Actual de la Carrera de Química y Farmacia para su Aprobación.</t>
  </si>
  <si>
    <t>Definición de las competencias transversales, genéricas y especificas a partir del análisis de los resultados para el rediseño.</t>
  </si>
  <si>
    <t>Gestión para la Aprobación de la propuesta del Plan de Estudios de la carrera de Química y Farmacia para su implementación.</t>
  </si>
  <si>
    <t>Presentación de la propuesta del plan de estudios y aprobación por el Claustro de Docentes de la Facultad.</t>
  </si>
  <si>
    <t>Envío de la propuesta del plan de estudios a la Vice-rectoría Académica, secretaria de Administración y Finanzas y el Abogado General de la UNAH.</t>
  </si>
  <si>
    <t>Envío de la propuesta al Consejo Universitario para su aprobación.</t>
  </si>
  <si>
    <t xml:space="preserve">Diseño y gestión para la aprobación de la Escuela de Alimentos y su posterior implementación.  </t>
  </si>
  <si>
    <t>Gestión para la contratación de un consultor experto en el área de alimentos.</t>
  </si>
  <si>
    <t>1.a.8</t>
  </si>
  <si>
    <t>1.a.9</t>
  </si>
  <si>
    <t>1.a.10</t>
  </si>
  <si>
    <t>1.a.11</t>
  </si>
  <si>
    <t>1.a.12</t>
  </si>
  <si>
    <t>Espacio físico disponible y Aprobación del presupuesto</t>
  </si>
  <si>
    <t>Facturas de compras , fotografías</t>
  </si>
  <si>
    <t>Docentes de la Facultad y estudiantes</t>
  </si>
  <si>
    <t>Contar con el espacio físico acondicionado acorde a las necesidades de trabajo de la Comisión de Desarrollo Curricular.</t>
  </si>
  <si>
    <t>Mejoramiento de la calidad de los planes de estudio e innovación de la oferta académica de la Facultad en pro del desarrollo de la Educación Superior.</t>
  </si>
  <si>
    <t>Anuencia del personal a trabajar en equipo, revisisón del plan de estudios actual</t>
  </si>
  <si>
    <t>Análisis de resultados del estudio para el rediseño del plan de estudios actual para contar con una oferta académica acorde a las necesidades que la sociedad demanda y según estánderes de calidad.</t>
  </si>
  <si>
    <t>Borrador del Plan de estudios rediseñado y listo para ser presentado</t>
  </si>
  <si>
    <t>Anuencia de las autoridades y docentes de la Facultad, conformación de equipo de trabajo para el diseño, contar con apoyo financiero para llevar a cabo las actividades necesaria.</t>
  </si>
  <si>
    <t>Aprobación del presupuesto y contar con el consultor experto en alimentos</t>
  </si>
  <si>
    <t>Listados de participación a los talleres y seminarios, fotografías, memorias de trabajo</t>
  </si>
  <si>
    <t>Equipo de trabajo conformado, memorias de trabajo. Listas de asistencia a talleres, fotografías</t>
  </si>
  <si>
    <t>Diseño de la Escuela de alimentos presentado</t>
  </si>
  <si>
    <t>Fortalecimiento de la Investigación Científica de la Facultad de Ciencias Químicas Y Farmacia</t>
  </si>
  <si>
    <t xml:space="preserve"> Las facultad promueve y   desarrolla proyectos de investigación enmarcados en los temas prioritarios de la UNAH y de la facultad.</t>
  </si>
  <si>
    <t>los grupos de investigacion de la facultad compiten por fondos concursables para investigación de la DICU.</t>
  </si>
  <si>
    <t>La facultad asigna investigación como carga académica en la UNAH, con el desarrollo de proyectos de investigación.</t>
  </si>
  <si>
    <t>La facultad publica artículos con estándares internacionales en revistas científicas de la UNAH.</t>
  </si>
  <si>
    <t xml:space="preserve"> Las facultad participa en los encuentros académicos organizados por la Dirección de Investigación Científica (congresos,  encuentros, foros y otros eventos de investigación científica).</t>
  </si>
  <si>
    <t>Las facultad organiza encuentros (foros, conversatorios, simposios talleres etc.), para divulgar los resultados de las investigaciones realizadas.</t>
  </si>
  <si>
    <t xml:space="preserve"> Las facultad  impulsa la representación institucional con ponencias en eventos científicos internacionales.</t>
  </si>
  <si>
    <t>La faculta participa en el programa de capacitación ofertado por la Dirección de Investigación Científica</t>
  </si>
  <si>
    <t>Al menos 5 proyectos de investigacion desarrollados , uno por año</t>
  </si>
  <si>
    <t>Al menos diez proyectos de investigacion compitiendo por recursos a nivel interno, dos por año.</t>
  </si>
  <si>
    <t xml:space="preserve">1% de los docentes de la facultad cuentan con asignacion de la labor de la investigacion en la carga academica  </t>
  </si>
  <si>
    <t>Publicacion de cinco articulos en revistas cientificas nacionales o internacionales, uno por ano</t>
  </si>
  <si>
    <t>Presentación de al menos dos ponencias anuales en los congresos de investigacion cientifica organizadas por la Dirección de investigación cientifica de la UNAH</t>
  </si>
  <si>
    <t>Al menos un encuentro desarrollado al año.</t>
  </si>
  <si>
    <t>Presentación de al menos una ponencia anual en lo congresos internacionales con fondos internos  externos</t>
  </si>
  <si>
    <t>Al menos 5% de los nuevos docentes participan en el diplomado de investigación cientifica o cursos de apoyo de la investigación</t>
  </si>
  <si>
    <r>
      <rPr>
        <b/>
        <sz val="18"/>
        <color indexed="56"/>
        <rFont val="Calibri"/>
        <family val="2"/>
      </rPr>
      <t>a)</t>
    </r>
    <r>
      <rPr>
        <b/>
        <sz val="12"/>
        <color indexed="56"/>
        <rFont val="Calibri"/>
        <family val="2"/>
      </rPr>
      <t xml:space="preserve"> Diseñar el currículo de las carreras de la Facultad de Ciencias Químicas, Farmacéuticas y de Alimentos basado en la formación de competencias profesionales que contribuyan a la satisfacción de las exigencias y necesidades sociales. </t>
    </r>
  </si>
  <si>
    <r>
      <rPr>
        <b/>
        <sz val="18"/>
        <color indexed="56"/>
        <rFont val="Calibri"/>
        <family val="2"/>
      </rPr>
      <t xml:space="preserve">a) </t>
    </r>
    <r>
      <rPr>
        <b/>
        <sz val="12"/>
        <color indexed="56"/>
        <rFont val="Calibri"/>
        <family val="2"/>
      </rPr>
      <t xml:space="preserve">Establecer un sistema de investigación científica integral y transdiciplinario, vinculado con la docencia y la  sociedad, que permita la generación y transferencia de conocimiento científico y tecnológico en las áreas de las ciencias Químicas, Farmacia y Alimentos, que contribuya al desarrollo sostenible de la Ciencia. </t>
    </r>
  </si>
  <si>
    <t>Proyecto "Estado Nutricional y su Relación con la Actividad Física, Nivel Socioeconómico y Rendimiento Académico de los Alumnos de la Carrera de Química y Farmacia."</t>
  </si>
  <si>
    <t xml:space="preserve">Proyecto  "Mejor Aprovechamiento del jaboncillo".             </t>
  </si>
  <si>
    <t>Inicio de la segunda etapa del proyecto de  investigación "Bauhinia monandra", fraccionamiento y purificación de metabolitos secundarios.</t>
  </si>
  <si>
    <t xml:space="preserve">Análisis fitoquímico preliminar de las partes aéreas y sub terraneas de Clhoris radiata Poaceae utilizada en la comunidad de Empalizada, Olancho para tratar ciertas enfermedades de transmisión sexual.  </t>
  </si>
  <si>
    <t>Elaboración de un protocolo para desarrollo de proyectos de investigación-extensión solicitados al laboratorio de investigación.</t>
  </si>
  <si>
    <t>Formación de un nuevo grupo de investigación del departamento de química que puedan participar a becas de investigación</t>
  </si>
  <si>
    <t xml:space="preserve">Postulación beca de la segunda fase de la investigación del análisis  fitoquímico "Bauhinia monandra",  fraccionamiento y purificación de metabolitos secundarios del grupo de investigación en química del departamento de química . </t>
  </si>
  <si>
    <t>Postulación beca básica del nuevo grupo de investigación formado en el departamento de química.</t>
  </si>
  <si>
    <t xml:space="preserve"> Proyecto de Investigación botánica </t>
  </si>
  <si>
    <t>Análisis fitoquímico preliminar de las partes aéreas y sub terraneas de Hypericum perforatum Hypericaceae. Beca estudiante</t>
  </si>
  <si>
    <t>Seguimiento al concurso a beca de los grupos de investigación. UGI</t>
  </si>
  <si>
    <t>Coordinación de la revisión de anteproyectos.</t>
  </si>
  <si>
    <t xml:space="preserve">Reunión periódica para redacción de anteproyectos. </t>
  </si>
  <si>
    <t>Solicitud de asignación a los profesore de carga académica en investigación a los docentes.</t>
  </si>
  <si>
    <t>Elaboración de anteproyecto para equipamiento del  laboratorio de investigación Elvira Castejón de David.</t>
  </si>
  <si>
    <t>Presentación de los resultados de la primera etapa del proyecto de investigación fitoquímico "Bauhinia monandra"</t>
  </si>
  <si>
    <t>Gestión del boletín informativo de las actividades  realzadas en materia de investigación de la FCQF por la UGI.</t>
  </si>
  <si>
    <t>Redacción del boletín informativo de las actividades realzadas en materia de investigación de la FCQF por la UGI.</t>
  </si>
  <si>
    <t>Presentar los resultados de la primera etapa del proyecto de investigación fitoquímico "Bauhinia monandra" departamento de química</t>
  </si>
  <si>
    <t>Divulgación  del programa de cursos ofertadas por la DICU.</t>
  </si>
  <si>
    <t>Coordinación de actividades para llevar a cabo el III Simposio de Ciencias Químicas y Farmacia, UGIFCQF</t>
  </si>
  <si>
    <t>Capacitación en planificación de proyectos. GIPN</t>
  </si>
  <si>
    <t>Establecer contactos con organizaciones no gubernamentales. UGI</t>
  </si>
  <si>
    <t>Disponibilidad de los docentes a formar parte de los grupos de investigación de la facultad y disponibilidad de los docentes a participar en las reuniones.</t>
  </si>
  <si>
    <t xml:space="preserve">Insertar a los docentes en procesos de investigación y monitorear el trabajo de los grupos de investigación formados </t>
  </si>
  <si>
    <t>Conformación de los grupos y listas de asistencia</t>
  </si>
  <si>
    <t xml:space="preserve">Docentes, Instructores y estudiantes de la Facultad. </t>
  </si>
  <si>
    <t>Unidad de gestión de la investigación</t>
  </si>
  <si>
    <t>Aprobación de beca básica</t>
  </si>
  <si>
    <t>Posicionar a la facultad en el área de investigación</t>
  </si>
  <si>
    <t>Informe final presentado ante la DICU</t>
  </si>
  <si>
    <t>Comunidad de la Brea Lepaterique.</t>
  </si>
  <si>
    <t>Grupo de Investigación en Análisis Químico. Dra. Alba Blanco</t>
  </si>
  <si>
    <t>aprobación del proyecto por la DICU</t>
  </si>
  <si>
    <t>Población Universitaria</t>
  </si>
  <si>
    <t>Grupo de Investigación en Análisis Químico. Dra. Renata Valle</t>
  </si>
  <si>
    <t>Informe final de l proyecto presentado a la DICU</t>
  </si>
  <si>
    <t>Comunidades de los departamentos de Santa Bárbara, Choluteca y el Paraíso.</t>
  </si>
  <si>
    <t>Grupo de Investigación en productos naturales. Dra. Ana Carolina Arévalo, Dra. Estela Aguilar y Dra. Ligia Medina</t>
  </si>
  <si>
    <t>Aprobación del proyecto por la DICU</t>
  </si>
  <si>
    <t>FCQF</t>
  </si>
  <si>
    <t>Grupo de Investigación de análisis químico . Dr. Nahúm Lanza</t>
  </si>
  <si>
    <t>Aprobación del financiamiento por parte de la FCQF</t>
  </si>
  <si>
    <t>Se participara ante la DICU a una beca sustantiva de Lps. 500,000 pero el presupuesto no es suficiente para completar la investigación por lo que se pide que facultad financie Lps. 100000 para completar la investigación</t>
  </si>
  <si>
    <t>Informe final presentado ante la DICU Y A LA fcqf</t>
  </si>
  <si>
    <t>comunidades de Francisco Morazán</t>
  </si>
  <si>
    <t>grupo de investigación en Química</t>
  </si>
  <si>
    <t>Apoyo de la facultad en la realización de este proyecto</t>
  </si>
  <si>
    <t>Comunidad Empalizada Olancho</t>
  </si>
  <si>
    <t>Grupo de investigación en productos naturales, Dra. Laura Flores y Dra. Pamela Núñez</t>
  </si>
  <si>
    <t>Aprobación de financiamiento .</t>
  </si>
  <si>
    <t>Aprobación de la capacitación por parte de las autoridades de la FCQF.</t>
  </si>
  <si>
    <t>Que la UGI y el Laboratorio de Investigación cuente con personal calificado para implentar el sistema de gestión de la calidad</t>
  </si>
  <si>
    <t>Aprobación de la capacitación.</t>
  </si>
  <si>
    <t>Personal de la UGI y el Laboratorio de Investigación</t>
  </si>
  <si>
    <t>UGI</t>
  </si>
  <si>
    <t>Anuencia del personal en la participación de la capacitación.</t>
  </si>
  <si>
    <t>Que la UGI y Laboratorio de investigación cuente con personal calificado para implentar el sistema de gestión de la calidad</t>
  </si>
  <si>
    <t xml:space="preserve"> Memoria de la capacitación, listas de asistencia  fotografías.</t>
  </si>
  <si>
    <t>Disponibilidad de los responsables de la elaboración.</t>
  </si>
  <si>
    <t>Contar con protocolos que ayuden a un mejor control y manejo de los proyectos de extensión desarrollados en el laboratorio de investigación.</t>
  </si>
  <si>
    <t>Protocolo</t>
  </si>
  <si>
    <t>Instructores del Laboratorio de investigación</t>
  </si>
  <si>
    <t>Aprobación del financiamiento por la FCQF</t>
  </si>
  <si>
    <t>Contar con equipo calificado para obtener resultados confiables en los diferentes proyectos.</t>
  </si>
  <si>
    <t>Certificado otorgado por SEPLAN</t>
  </si>
  <si>
    <t>Laboratorio de investigación</t>
  </si>
  <si>
    <t>El laboratorio de investigación desarrolla proyectos de investigación orientados a resolver problemas sociales.</t>
  </si>
  <si>
    <t>Proyecto de investigación</t>
  </si>
  <si>
    <t>Sociedad Hondureña</t>
  </si>
  <si>
    <t>Instructoras de Laboratorio de Investigación</t>
  </si>
  <si>
    <t>Creación del grupo de investigación.</t>
  </si>
  <si>
    <t>Fortalecimiento de la investigación del departamento de Química</t>
  </si>
  <si>
    <t>Acta de creación del grupo</t>
  </si>
  <si>
    <t>Docentes del depto. De Química</t>
  </si>
  <si>
    <t>Unidad de Gestión de la Investigación o Depto. Qq</t>
  </si>
  <si>
    <t>Informe presentado a la DICU</t>
  </si>
  <si>
    <t>Formación del nuevo grupo de investigación en Química</t>
  </si>
  <si>
    <t>Integrantes del nuevo grupo de investigación del Depto. Química</t>
  </si>
  <si>
    <t>Grupo de investigación de botánica</t>
  </si>
  <si>
    <t>Inserción de los estudiantes en procesos de investigación como metodología de aprendizaje</t>
  </si>
  <si>
    <t>Informe presentado ala DICU</t>
  </si>
  <si>
    <t>Grupo de investigación en productos naturales. Dra. Ligia Medina</t>
  </si>
  <si>
    <t>Grupos de investigación con becas aprobadas</t>
  </si>
  <si>
    <t>Apoyo a la investigación por parte de la Unidad de Gestión de Investigación</t>
  </si>
  <si>
    <t>Listas de asistencia y fotografías de reuniones.</t>
  </si>
  <si>
    <t>Grupos de investigación</t>
  </si>
  <si>
    <t>Unidad de Gestión de la Investigación. Dra. Ana Carolina Arévalo</t>
  </si>
  <si>
    <t>Grupos desarrollando anteproyectos.</t>
  </si>
  <si>
    <t>Anuencia de los integrantes del grupo.</t>
  </si>
  <si>
    <t>Revisión de las propuestas de los anteproyectos propuestos por el grupo de investigación en productos naturales.</t>
  </si>
  <si>
    <t>Integrantes del grupo de investigación en productos naturales</t>
  </si>
  <si>
    <t>Coordinadora del grupo de investigación en productos naturales. Dra. Ligia Medina</t>
  </si>
  <si>
    <t>Contar con docentes involucrados en proyectos de investigación.</t>
  </si>
  <si>
    <t>Facilitar a los decentes el desarrollo de su investigación</t>
  </si>
  <si>
    <t>Oficios de solicitud de la descarga académica.</t>
  </si>
  <si>
    <t>Docentes involucrados en proyectos de investigación</t>
  </si>
  <si>
    <t>Jefe de la Unidad de Gestión de la Investigación Dra. Carolina Arévalo.</t>
  </si>
  <si>
    <t>Anuencias del personal responsable</t>
  </si>
  <si>
    <t xml:space="preserve">Contar con un laboratorio equipado y calificado para desarrollar proyectos de investigación y servicio. </t>
  </si>
  <si>
    <t>Documento del anteproyecto concluido</t>
  </si>
  <si>
    <t>Anuencia del personal organizador,anuencia de las autoridades  al financiamiento de los costos.</t>
  </si>
  <si>
    <t>Llevar a cabo una capacitación para la redacción de artículos científicos.</t>
  </si>
  <si>
    <t>Oficios de solicitud para la realización de la capacitación, Correo de la compra del boleto y Comprobante con firma de los viáticos recibidos por el expositor.</t>
  </si>
  <si>
    <t>Grupos de investigación de la FCQF.</t>
  </si>
  <si>
    <t>Grupo de investigación de productos naturales.</t>
  </si>
  <si>
    <t>Aceptación del articulo por la revista.</t>
  </si>
  <si>
    <t>Dar a conocer los resultados de la investigación.</t>
  </si>
  <si>
    <t>articulo publicado.</t>
  </si>
  <si>
    <t>Comunidad Científica.</t>
  </si>
  <si>
    <t>Grupo de investigación de Química.</t>
  </si>
  <si>
    <t>Anuencia del personal de UGI  gestionar el boletín.</t>
  </si>
  <si>
    <t>Divulgar el trabajo realizado por los grupos de investigación y la UGI en materia de investigación.</t>
  </si>
  <si>
    <t>Oficios de solicitud.</t>
  </si>
  <si>
    <t>Unidad de Gestión de la Investigación.</t>
  </si>
  <si>
    <t>Anuencia del personal de UGI  redactar el boletín.</t>
  </si>
  <si>
    <t>Boletín redactado</t>
  </si>
  <si>
    <t xml:space="preserve">Aprobación del financiamiento </t>
  </si>
  <si>
    <t>Boletines impresos.</t>
  </si>
  <si>
    <t>Anuencia de los integrantes del grupo de investigación a presentar los resultados de la investigación.</t>
  </si>
  <si>
    <t>Dar a conocer los resultados de la investigación a la FCQF.</t>
  </si>
  <si>
    <t>Diplomas de participación  memoria del Congreso.</t>
  </si>
  <si>
    <t>La FCQF</t>
  </si>
  <si>
    <t>Adaptación a la programación de cursos que oferta la DICU.</t>
  </si>
  <si>
    <t>Personal capacitado en materia de investigación.</t>
  </si>
  <si>
    <t>Oficios de invitación</t>
  </si>
  <si>
    <t>Personal  del unidad de Gestión de la investigación..</t>
  </si>
  <si>
    <t>UGI.</t>
  </si>
  <si>
    <t>Diplomas de participación.</t>
  </si>
  <si>
    <t>Contar con la participación de los grupos de investigación , los docentes y alumnos de la Facultad.</t>
  </si>
  <si>
    <t>Crear una cultura de investigación.</t>
  </si>
  <si>
    <t>Fotografías, Diplomas, listas de asistencia.</t>
  </si>
  <si>
    <t>Facultad de Ciencias Química y Farmacia.</t>
  </si>
  <si>
    <t>UGI, Grupos de investigación.</t>
  </si>
  <si>
    <t>Trabajo de organización de los grupos de investigación.</t>
  </si>
  <si>
    <t>monitoreo de trabajo de organización de los diferentes grupos de investigación.</t>
  </si>
  <si>
    <t>Informes de avances.</t>
  </si>
  <si>
    <t>Grupos de investigación.</t>
  </si>
  <si>
    <t>Disponibilidad del experto para viajar a Honduras, obtención del financiamiento.</t>
  </si>
  <si>
    <t>Personal capacitado en temas específicos.</t>
  </si>
  <si>
    <t>miembros del grupo de investigación en Productos naturales y demás docentes que deseen participar.</t>
  </si>
  <si>
    <t>Grupo de investigación en Productos naturales.</t>
  </si>
  <si>
    <t>Personal capacitado en redacción de proyectos.</t>
  </si>
  <si>
    <t>listas de participación, Diplomas.</t>
  </si>
  <si>
    <t>Anuencia  del conferencista y de los interesados.</t>
  </si>
  <si>
    <t>Personal capacitado en investigación en productos naturales.</t>
  </si>
  <si>
    <t>Diplomas de participación, listas de asistencia, memoria del evento.</t>
  </si>
  <si>
    <t>Grupo de investigación de Productos naturales.</t>
  </si>
  <si>
    <t>Gestión en tiempo y forma del material y Asignación de presupuesto</t>
  </si>
  <si>
    <t>Material necesario para desarrollar las actividades de la unidad.</t>
  </si>
  <si>
    <t>Oficio de solicitud y facturas de compras del material.</t>
  </si>
  <si>
    <t>Unidad de Gestión de la investigación.</t>
  </si>
  <si>
    <t>UGI y Facultad de Ciencias Química y Farmacia.</t>
  </si>
  <si>
    <t>Disponibilidad de las organizaciones a establecer contacto con la facultad.</t>
  </si>
  <si>
    <t>gestionar financiamiento con organismos gubernamentales.</t>
  </si>
  <si>
    <t>Cartas de entendimiento.</t>
  </si>
  <si>
    <t>Aceptación de la ponencia en un evento internacional.</t>
  </si>
  <si>
    <t>Divulgación de resultados de investigación.</t>
  </si>
  <si>
    <t>Diploma de participación.</t>
  </si>
  <si>
    <t>Grupo de Investigación de Productos naturales.</t>
  </si>
  <si>
    <t>3) Fortalecer de manera permanente y sostenida la Vinculación de la UNAH con el Estado, sus graduados, las fuerzas sociales, productivas y demás que integran la sociedad hondureña.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aprendizaje.Fortalecer de manera permanente y sostenida la Vinculación de la UNAH con el Estado, sus graduados, las fuerzas sociales, productivas y demás que integran la sociedad hondureña.</t>
  </si>
  <si>
    <r>
      <rPr>
        <b/>
        <sz val="20"/>
        <color indexed="56"/>
        <rFont val="Calibri"/>
        <family val="2"/>
      </rPr>
      <t xml:space="preserve">1) </t>
    </r>
    <r>
      <rPr>
        <b/>
        <sz val="12"/>
        <color indexed="56"/>
        <rFont val="Calibri"/>
        <family val="2"/>
      </rPr>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                   de la política de bimodalidad en la UNAH.</t>
    </r>
  </si>
  <si>
    <t xml:space="preserve">a) Afianzar una cultura de compromiso social, permanente y sostenible, que vincule esta Facultad, con todos los actores que integran la sociedad, mediante la práctica profesional supervisada, el servicio social, la investigación y la gestión de convenios interinstitucionales de cooperación y desarrollo. </t>
  </si>
  <si>
    <t>Cultura de compromiso social, permanente y sostenible de la Facultad y la Sociedad.</t>
  </si>
  <si>
    <t xml:space="preserve">Una Facultad vinculada e identificada con las necesidades de la sociedad, a través de la practica profesional, el servicio social, la investigación y demás convenios realizados e implementados. </t>
  </si>
  <si>
    <t xml:space="preserve">Al menos el 70% de alumnos de la practica profesional, servicio social e investigación participando en los convenios con Alcaldías Municipales. </t>
  </si>
  <si>
    <t>13 Talleres de Capacitación en atencion primaria en salud a los estudiantes de la practica profesional supervisada.</t>
  </si>
  <si>
    <t>Número de convenios de cooperacion con ONG's y organizaciones gubernamentales</t>
  </si>
  <si>
    <t>Número de proyectos de investigación integrados a la Vinculacion Universidad-Sociedad.</t>
  </si>
  <si>
    <t>8 campañas educativas sobre el uso correcto de medicamentos y uso adecuado de plantas medicinales como alternativa para la salud en diferentes comunidades.</t>
  </si>
  <si>
    <t>3.a.1</t>
  </si>
  <si>
    <t>3.a.2</t>
  </si>
  <si>
    <t>3.a.3</t>
  </si>
  <si>
    <t>3.a.4</t>
  </si>
  <si>
    <t>3.a.5</t>
  </si>
  <si>
    <t>3.a.6</t>
  </si>
  <si>
    <t>3.a.7</t>
  </si>
  <si>
    <t>3.a.8</t>
  </si>
  <si>
    <t>3.a.9</t>
  </si>
  <si>
    <t>3.a.10</t>
  </si>
  <si>
    <t>3.a.11</t>
  </si>
  <si>
    <t>3.a.12</t>
  </si>
  <si>
    <t>3.a.13</t>
  </si>
  <si>
    <t>Reunion con la DVUS para establecer el mecanismo y requisitos necesarios para incorporar los estudiantes de la practica profesional supervisada de la FCQF al programa de Atencion Primaria en Salud que ya tiene la DVUS con la AHMON.</t>
  </si>
  <si>
    <t xml:space="preserve">Seleccion de los docentes participantes en el proyecto de Atencion Primaria en Salud </t>
  </si>
  <si>
    <t>Socialización del mecanismo de participacion con los estudiantes de la practica profesional supervisada.</t>
  </si>
  <si>
    <t>Establecimiento del mecanismo de seleccion de los estudiantes participantes en el proyecto de Atencion Primaria en Salud.</t>
  </si>
  <si>
    <t xml:space="preserve">Elaboración del manual de procedimientos de atencion primaria en salud por parte de los estudiantes de la practica profesional supervisada de la FCQF.   </t>
  </si>
  <si>
    <t>Seleccion de talento humano que dara la capacitacion y el temario que se impartira.</t>
  </si>
  <si>
    <t xml:space="preserve">Taller de capacitación a jovenes acerca del programa de Atencion Primaria en Salud y las competencias necesarias para participar en el mismo. </t>
  </si>
  <si>
    <t>Elaboracion de un proyecto de cooperacion con la "Fundacion Hodureña para el Niño con Cancer FUHNICA" sobre campanas educativas en nutrición, manipulacion y conservacion de alimentos.</t>
  </si>
  <si>
    <t>Acordar y establecer con la Unidad de Gestion de Investigacion de la FCQF que todos los proyectos propuestos de investigacion incluyan un componente de vinculacion como requisito de aprobacion.</t>
  </si>
  <si>
    <t>3.a.14</t>
  </si>
  <si>
    <t>3.a.15</t>
  </si>
  <si>
    <t>3.a.16</t>
  </si>
  <si>
    <t>3.a.17</t>
  </si>
  <si>
    <t>3.a.18</t>
  </si>
  <si>
    <t>3.a.19</t>
  </si>
  <si>
    <t>3.a.20</t>
  </si>
  <si>
    <t>3.a.21</t>
  </si>
  <si>
    <t>3.a.22</t>
  </si>
  <si>
    <t>3.a.23</t>
  </si>
  <si>
    <t>Gestionar con COPECO reuniones de acercamiento y socializacion de la propuesta de un Plan de Acción para situaciones de Emergencia Nacional.</t>
  </si>
  <si>
    <t>Elaborar el documento con los linemientos acordados con COPECO de acuerdo a las capacidades de la FCQF</t>
  </si>
  <si>
    <t>Socializar el Plan de Accion de la FCQF con todos los involucrados, personal administrativo, docentes y estudiantes.</t>
  </si>
  <si>
    <t>Realización de un simulacro de situación de Emergencia Nacional para  preparar  al personal administrativo, docentes y estudiantes de la FCQF según el plan de acción con COPECO.</t>
  </si>
  <si>
    <t>Se logra establecer el mecanismo de incorporacion de los estudiantes de practica profesional supervisada en el proyecto de Atencion Primaria en Salud de la DVUS</t>
  </si>
  <si>
    <t>Actualmente la FCQF no participa en el proyeto de Atencion Primaria en Salud, a pesar de ser una carrera del area de la salud</t>
  </si>
  <si>
    <t xml:space="preserve">Acuerdo logrado con la DVUS </t>
  </si>
  <si>
    <t>Estudiantes de la practica profesional supervisada</t>
  </si>
  <si>
    <t>Coordinacion de Vinculacion Universidad Sociedad (Dra. Viena Medrano)</t>
  </si>
  <si>
    <t>Deben haber doentes participantes en este proyecto para supervisar a los estudiantes en su practica profesional</t>
  </si>
  <si>
    <t>Carga academica asignada a los docentes seleccionados</t>
  </si>
  <si>
    <t>Docentes de la FCQF</t>
  </si>
  <si>
    <t xml:space="preserve">Decana (Maria Victoria Zelaya) Jefes de departamento (Lic. Gustavo Sanchez, Dr. Selvin Mayes y Dra. Betina Rivera </t>
  </si>
  <si>
    <t>Los estudiantes se informan de los requisitos necesarios para participar en el proyecto de Atencion Primaria en Salud</t>
  </si>
  <si>
    <t>Debe existir un procedimiento establecido para que los estudiantes de la Practica Profesional supervisada  realizen sus actividades en el proyecto de Atencion Primaria en Salud</t>
  </si>
  <si>
    <t>Lista de asistencia a la reunion de socizacion.</t>
  </si>
  <si>
    <t xml:space="preserve">Decana (Maria Victoria Zelaya) , Coordinador Practica Profesional Supervisada </t>
  </si>
  <si>
    <t>Los estudiantes de la practica profesional supervisadacumplen con los requisitos necesarios para participar en el proyecto de Atencion Primaria en Salud</t>
  </si>
  <si>
    <t>Deben existir requisitos establecidos para los estudiantes participantes en el proyecto de Atencion Primaria en Salud</t>
  </si>
  <si>
    <t>Listado de estudiantes seleccionados</t>
  </si>
  <si>
    <t>Los estudiantes cuentan con un documneto guia para su trabajo</t>
  </si>
  <si>
    <t>Es necesario que exista un documento que orienta los estudiantes en como desarrollar su trabajo</t>
  </si>
  <si>
    <t>Documento terminado</t>
  </si>
  <si>
    <t>Coordinacion de Carrera, Coordinacion Practica Profesional Supervisada, Coordinacion Vinculacion</t>
  </si>
  <si>
    <t>Todos los estudiantes de la practica profesional supervisada se capacitaran para participar en el proyecto de Atencion Primaria en Salud</t>
  </si>
  <si>
    <t>Es necesario que los estudiantes posean las competencias paraparticipar en proyecto de este tipo</t>
  </si>
  <si>
    <t>Listado de asistencia a la capacitacion, entrega de diploma</t>
  </si>
  <si>
    <t>Coordinacion practica profesional supervisada, coordinacion vinculacion</t>
  </si>
  <si>
    <t>Se establecen lineas de accion para la cooperacion hacia la FUHNICA</t>
  </si>
  <si>
    <t>Se debe contar con una carta de entendimiento con las organizaciones con las que se va a realizar vinculacion</t>
  </si>
  <si>
    <t>Documento socializado y firmado</t>
  </si>
  <si>
    <t>Decana y Coordinacion Vinculacion</t>
  </si>
  <si>
    <t>Se elabora el proyecto final</t>
  </si>
  <si>
    <t xml:space="preserve">La FCQF debe proyectarse a institucionesque atiendan a la poblacion </t>
  </si>
  <si>
    <t>Proyecto registrado en la DVUS</t>
  </si>
  <si>
    <t>Padres de familia FUHNICA</t>
  </si>
  <si>
    <t>Coordiacion de Vinculacion FCQF</t>
  </si>
  <si>
    <t>Se ejecuta el proyecto de manera exitosa</t>
  </si>
  <si>
    <t>La Vinculacion como linea de accion en la academia</t>
  </si>
  <si>
    <t>Visitas y encuestas a la FUHNICA sobre la experienia con el proyecto</t>
  </si>
  <si>
    <t>Coordiacion de Carrera, Coordinacion  de Vinculacion FCQF y Coordinacion Practica Profesional Supervisada</t>
  </si>
  <si>
    <r>
      <rPr>
        <sz val="12"/>
        <rFont val="Calibri"/>
        <family val="2"/>
        <scheme val="minor"/>
      </rPr>
      <t>Se establece como requisito de aprobacion de proyectos de investigacion la vinculacion</t>
    </r>
    <r>
      <rPr>
        <sz val="12"/>
        <rFont val="Arial"/>
        <family val="2"/>
      </rPr>
      <t xml:space="preserve"> </t>
    </r>
    <r>
      <rPr>
        <sz val="12"/>
        <rFont val="Calibri"/>
        <family val="2"/>
        <scheme val="minor"/>
      </rPr>
      <t>como parte de sus actividades</t>
    </r>
  </si>
  <si>
    <r>
      <t>I</t>
    </r>
    <r>
      <rPr>
        <sz val="12"/>
        <rFont val="Calibri"/>
        <family val="2"/>
        <scheme val="minor"/>
      </rPr>
      <t>nvestigacion y vinculacion son ejes fundamentales de la academia segun la reforma de la UNAH</t>
    </r>
  </si>
  <si>
    <t>Proyectos de investigacion aprobados y regisrados</t>
  </si>
  <si>
    <t>Jefe de la Unidad de Gestion de Investigacion de la FCQF y Coordinacion de Vinculacion</t>
  </si>
  <si>
    <t>Se capacita a los pobladores dde La Brea sobre el uso adecuadp de plaguicidas</t>
  </si>
  <si>
    <t>Muchas de las personas dedcadas a actividades agricolas no tienen conciencia en el uso adecuado de los plaguicidas, lo cual representa un riesgo para su salud y la de su familia</t>
  </si>
  <si>
    <t>Brochure educativo en el uso adecuado de plaguicidas</t>
  </si>
  <si>
    <t>Pobladores de La Brea, Lepaterique</t>
  </si>
  <si>
    <t>Grupo de Investigacion de Analisis Quimico y Coordinacion de Vinculacion FCQF</t>
  </si>
  <si>
    <t xml:space="preserve">Se establecen los lineamientos bajo los cuales funcionara la  FCQF en situaciones de desastre </t>
  </si>
  <si>
    <t xml:space="preserve">En situaciones de emergencia nacional todos los sectores de la sociedad debe contribuir </t>
  </si>
  <si>
    <t>Ayuda de memoria y listas de asistencia de la reunion</t>
  </si>
  <si>
    <t>Decana, coordinacion de Carrera, Coordinacion Practica Profesional Supervisada, Coordinacion 40 Horas y Coordinacion Vinculacion</t>
  </si>
  <si>
    <t>El Plan de accion en situaciones de desastre nacional de la FCQF es aprobado por todos los actos</t>
  </si>
  <si>
    <t xml:space="preserve">Todo plan o procedimiento en donde hay varios actores debe estar socializado para su implementacion. </t>
  </si>
  <si>
    <t>Listado de asistencia y ayuda de memoria de las reuniones</t>
  </si>
  <si>
    <t>Personal administrativo, docentes y estudiantes de la FCQF</t>
  </si>
  <si>
    <t>Todos los participantes realizan con exito el simulacro del Plan de Accion en Situaciones de Desasre de la FCQF</t>
  </si>
  <si>
    <t>Todo plan de accion antes de implementarse debe ptacticarse para que su aplicacion seaun exito</t>
  </si>
  <si>
    <t>Los estudiantes llevan a cabo con exito la capacitacion en el uso de plantas medicinales en Lepaterique</t>
  </si>
  <si>
    <t>La poblacion tiene por costumbre el uso de plantas medicinales, la capacitacion es necesaria para que su uso sea de la forma adecuada</t>
  </si>
  <si>
    <t>Revista sobre el uso adecuado de plantas medicinales</t>
  </si>
  <si>
    <t>Pobladores de Lepaterique</t>
  </si>
  <si>
    <t>Docente de la clase de Framacognosia II (Dra. Maria Mercedes Arriola) y Coordinacion de Vinculacion</t>
  </si>
  <si>
    <t>Los estudiantes llevan a cabo con exito la capacitacion en la importancia del consumo de vitaminas y minerales a los pobladores de Lepaterique</t>
  </si>
  <si>
    <t>La poblacion en general no tiene conciencia de la importancia del consumo de alimentos con los suficientes vitaminas y minerales</t>
  </si>
  <si>
    <t>Revista sobre la importancia del consumo de vitaminas y minerales</t>
  </si>
  <si>
    <t>Los estudiantes llevan a cabo con exito la capacitacion en el uso adecuado en el centro del diabetico</t>
  </si>
  <si>
    <t>Los pacientes con diabetes son un grupo delicado de pacientes y deben tomar conciencia sobre el uso adecuado de medicamentos para tener una buena calidad ded vida</t>
  </si>
  <si>
    <t>Brochure informativo sobre el uso adecuado de medicamentos</t>
  </si>
  <si>
    <t>Pacientes del Centro del Diabetico del Distrito Central</t>
  </si>
  <si>
    <t>Coordinacion Vinculacion del Departamento de Quimica y Coordinacion de Vinculacion FCQF</t>
  </si>
  <si>
    <t xml:space="preserve">Se seleccionan docentes de todos los departamentos para participar en asesoria de las ferias de ciencias de los colegios del Distrito Central </t>
  </si>
  <si>
    <t>Listado de docentes seleccionados para el proyecto</t>
  </si>
  <si>
    <t>Decana, Jefes de los tres departamentos de la FCQF</t>
  </si>
  <si>
    <t>Se seleccionan los experimentos para asesorar en ferias de ciencias</t>
  </si>
  <si>
    <t>Proponer experimentos de quimica para que se adapten a nuestra sociedad y nececidades y no copia de sitios de internet</t>
  </si>
  <si>
    <t>Catalogo de experimentos de ciencias</t>
  </si>
  <si>
    <t>Decana, Jefes de los tres departamentos de la FCQF, Coordinacion 40 horas, Coordinacion Vinculacion FCQF</t>
  </si>
  <si>
    <t>Se lleva a cabo la Feria Cientifica de la FCQF</t>
  </si>
  <si>
    <t>os estudiantes de los diferentes colegios suelen consultar sus experimentos en internet y  no suelen buscar apoyo en los profesionales de las areas relacionadas</t>
  </si>
  <si>
    <t>Feria Cientifica</t>
  </si>
  <si>
    <t>Estudiantes de institutos del Distrito Central</t>
  </si>
  <si>
    <r>
      <rPr>
        <b/>
        <sz val="20"/>
        <color indexed="56"/>
        <rFont val="Calibri"/>
        <family val="2"/>
      </rPr>
      <t>4)</t>
    </r>
    <r>
      <rPr>
        <b/>
        <sz val="12"/>
        <color indexed="56"/>
        <rFont val="Calibri"/>
        <family val="2"/>
      </rPr>
      <t xml:space="preserve"> 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r>
  </si>
  <si>
    <r>
      <rPr>
        <b/>
        <sz val="20"/>
        <color indexed="56"/>
        <rFont val="Calibri"/>
        <family val="2"/>
      </rPr>
      <t xml:space="preserve">a) </t>
    </r>
    <r>
      <rPr>
        <b/>
        <sz val="12"/>
        <color indexed="56"/>
        <rFont val="Calibri"/>
        <family val="2"/>
      </rPr>
      <t xml:space="preserve">Optimizar de manera permanente el sistema de formación y capacitación del profesorado universitario de esta Facultad, acorde al modelo educativo de la Universidad Nacional Autónoma de Honduras para fortalecer la docencia, investigación y vinculación con la sociedad. </t>
    </r>
  </si>
  <si>
    <t>Mejoramiento de la Calidad del personal académico de la Facultad de Ciencias Químicas y Farmacia.</t>
  </si>
  <si>
    <t>Un docente actualizado, innovador. comprometido con la sociedad y que responda a las necesidades del país.</t>
  </si>
  <si>
    <t>El 90% de los docentes cumplen con el estandar o modelo del profesor de la UNAH.</t>
  </si>
  <si>
    <t>4.a.1</t>
  </si>
  <si>
    <t>4.a.2</t>
  </si>
  <si>
    <t>4.a.3</t>
  </si>
  <si>
    <t>4.a.4</t>
  </si>
  <si>
    <t>4.a.5</t>
  </si>
  <si>
    <t>4.a.6</t>
  </si>
  <si>
    <t>4.a.7</t>
  </si>
  <si>
    <t>4.a.8</t>
  </si>
  <si>
    <t>4.a.9</t>
  </si>
  <si>
    <t>4.a.10</t>
  </si>
  <si>
    <t>4.a.11</t>
  </si>
  <si>
    <t>4.a.12</t>
  </si>
  <si>
    <t>4.a.13</t>
  </si>
  <si>
    <t>4.a.14</t>
  </si>
  <si>
    <t>4.a.15</t>
  </si>
  <si>
    <t>4.a.16</t>
  </si>
  <si>
    <t>4.a.17</t>
  </si>
  <si>
    <t>4.a.18</t>
  </si>
  <si>
    <t>4.a.19</t>
  </si>
  <si>
    <t>4.a.20</t>
  </si>
  <si>
    <t>4.a.21</t>
  </si>
  <si>
    <t>4.a.22</t>
  </si>
  <si>
    <t>4.a.23</t>
  </si>
  <si>
    <t>4.a.24</t>
  </si>
  <si>
    <t xml:space="preserve"> Capacitacion a docentes sobre del Programa Aprender (IPSD) Insumos: recursos aportados por el IPSD. Numero de personas: 2</t>
  </si>
  <si>
    <t xml:space="preserve"> Capacitacion a docentes del Planeamiento Didactico en Base a Competencias. (IPSD) Insumos: recursos aportados por el IPSD. Numero de personas: 2</t>
  </si>
  <si>
    <t>Capacitacion de Aprendizaje basado en Problemas. (IPSD) Insumos: recursos aportados por el IPSD. Numero de personas: 2</t>
  </si>
  <si>
    <t>Capacitacion a docentes de Aprendizaje basado en Proyectos. (IPSD) Insumos: recursos aportados por el IPSD. Numero de personas: 2</t>
  </si>
  <si>
    <t>Solicitar a las instancias correspondiente de la facultad la adquisicion del equipo de analisis instrumental. Insumos: papel, fotocopias.</t>
  </si>
  <si>
    <t>Promover con la DICYP capacitacion sobre investigacion y propuesta de proyectos.</t>
  </si>
  <si>
    <t xml:space="preserve"> Trabajar mancomunadamente con la unidad de gestion de investigacion de la facultad. Numero de personas: 10</t>
  </si>
  <si>
    <t>anuencia de las autoridades, disponibilidad de los docentes y expertos.</t>
  </si>
  <si>
    <t>Enriquecer los conocimientos de los miembros del grupo de investigacion y desarrollar proyectos de investigacion.</t>
  </si>
  <si>
    <t>Lista de asistencia, entrega del informe del personal participante al taller y diploma de participacion respectivo.</t>
  </si>
  <si>
    <t>Personal docentes que participará en la capacitacion.</t>
  </si>
  <si>
    <t>jefe de departamento de Control quimico.</t>
  </si>
  <si>
    <t>anuencia de las autoridades, disponibilidad de los docentes a capacitarse  y expertos.</t>
  </si>
  <si>
    <t>Confiabilidad y validez de los resultados de los analisis realizados en la facultad.</t>
  </si>
  <si>
    <t>Jefes de los departamentos de la facultad.</t>
  </si>
  <si>
    <t>Lista de asistencia, entrega de diploma a participantes.</t>
  </si>
  <si>
    <t>1. Fortalecer y actualizar conocimientos sobre el riesgo de contaminacion por sustancias  quimicas. 2. Aplicar normas de bioseguridad y buenas practicas de laboratorio. 3. Prevenir la contaminacion por sustancias quimicas.</t>
  </si>
  <si>
    <t>Personal docentes, instructores y personal administrativo del almacen de reactivos que participará en la capacitacion.</t>
  </si>
  <si>
    <t>anuencia de las autoridades, disponibilidad de los docentes e instructores a capacitarse  y expertos.</t>
  </si>
  <si>
    <t>Formar docentes e instructores expertos en taxonomia vegetal.</t>
  </si>
  <si>
    <t>Listas de asistencias, diplomas de participacion a participantes y propuesta de herbario a las autoridades de la facultad.</t>
  </si>
  <si>
    <t>Docentes e instructores de la facultad.</t>
  </si>
  <si>
    <t>Comision  de Productos Naturales.</t>
  </si>
  <si>
    <t>anuencia de las autoridades, disponibilidad de los docentes e instructores a capacitarse.</t>
  </si>
  <si>
    <t>Docentes e instructores capacitados en las nuevas metodologia de enseñanza y las TIC's.</t>
  </si>
  <si>
    <t>Listas de asistencias, material didactico, carpetas, diplomas de participacion.</t>
  </si>
  <si>
    <t>Docentes e instructeres de la facultad.</t>
  </si>
  <si>
    <t>Instituto de Profesionalizacion y Superacion Docente (IPSD)</t>
  </si>
  <si>
    <t>Personal capacitado en el manejo y uso del equipo analitico instrumental y metodos de analisis.</t>
  </si>
  <si>
    <t>Listas de asistencia, diplomas de participacion hojas de resultados, comprobacion de ensayos analiticos confiables.</t>
  </si>
  <si>
    <t>anuencia de las autoridades.</t>
  </si>
  <si>
    <t>Interes de las autoridades por incentivar la investigacion.</t>
  </si>
  <si>
    <t>Contribuir a la resolucion de problemas y desarrollo del pais a traves de la investigacion.</t>
  </si>
  <si>
    <t>Aprobacion por la DICYP de los proyectos presentados por la Unidad de Investigacion de la Facultad.</t>
  </si>
  <si>
    <t>Docentes interesados en la investigacion.</t>
  </si>
  <si>
    <t>Jefes de departamentos y Unidad de Investigacion de la Facultad.</t>
  </si>
  <si>
    <t>Interes de las autoridades de la facultad.</t>
  </si>
  <si>
    <t>Docentes con una nueva vision de la educacion superior a nivel internacional.</t>
  </si>
  <si>
    <t>Documentos autenticados de los estudios realizados.</t>
  </si>
  <si>
    <t>Docentes interesados que cumplan los requisitos.</t>
  </si>
  <si>
    <t>Vicerectoria de Relaciones internacionales y Autoridades.</t>
  </si>
  <si>
    <t>ESTUDIANTES</t>
  </si>
  <si>
    <r>
      <rPr>
        <b/>
        <sz val="18"/>
        <color indexed="56"/>
        <rFont val="Calibri"/>
        <family val="2"/>
      </rPr>
      <t>5)</t>
    </r>
    <r>
      <rPr>
        <b/>
        <sz val="12"/>
        <color indexed="56"/>
        <rFont val="Calibri"/>
        <family val="2"/>
      </rPr>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r>
  </si>
  <si>
    <r>
      <rPr>
        <b/>
        <sz val="20"/>
        <color indexed="56"/>
        <rFont val="Calibri"/>
        <family val="2"/>
      </rPr>
      <t xml:space="preserve">5) </t>
    </r>
    <r>
      <rPr>
        <b/>
        <sz val="12"/>
        <color indexed="56"/>
        <rFont val="Calibri"/>
        <family val="2"/>
      </rPr>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 Velar y promover de manera efectiva, la inclusión de los Graduados Universitarios calificados para el relevo docente ( entre otros, reorientado y fortaleciendo a través de un nuevo Reglamento, a los Instructores).</t>
    </r>
  </si>
  <si>
    <r>
      <rPr>
        <b/>
        <sz val="18"/>
        <color indexed="56"/>
        <rFont val="Calibri"/>
        <family val="2"/>
      </rPr>
      <t xml:space="preserve">b) </t>
    </r>
    <r>
      <rPr>
        <b/>
        <sz val="12"/>
        <color indexed="56"/>
        <rFont val="Calibri"/>
        <family val="2"/>
      </rPr>
      <t xml:space="preserve">GRADUADOS: Focalizar los mercados de trabajo en los diferentes ámbitos donde los graduados puedan ejercer y desarrollar su ciencia, a través de la comunicación permanente con la Facultad y los actores sociales pertinentes, procurando la inclusión de los graduados calificados en el relevo docente; estimulando el emprendedurismo y la innovación para el desarrollo sostenible del país.  </t>
    </r>
  </si>
  <si>
    <t>La Pertinencia en la formación académica de los estudiantes y el seguimiento a los graduados de la Facultad.</t>
  </si>
  <si>
    <t>Progama seguimiento a graduados "Alumni" de la FCQF desarrollado y ejecutandose.</t>
  </si>
  <si>
    <t xml:space="preserve">Base de datos de egresados elaborada al 100% y en constante actualización. </t>
  </si>
  <si>
    <t xml:space="preserve"> Plan de trabajo de la asociación elaborado y en ejecución.</t>
  </si>
  <si>
    <t xml:space="preserve">Al menos dos encuentros realizados para la organización del gremio </t>
  </si>
  <si>
    <t xml:space="preserve">Base de datos de empresas públicas y privadas elaborada y en constante actualización </t>
  </si>
  <si>
    <t>Al menos cuatro alianzas con empresas públicas-  privadas y colegio de profesionales químicos farmacéuticos   a nivel regional establecidas.</t>
  </si>
  <si>
    <t xml:space="preserve">Al menos el 90% de los graduados organizados y asociaciados </t>
  </si>
  <si>
    <t xml:space="preserve">Al menos dos ferias laborales realizadas </t>
  </si>
  <si>
    <t>5.b.1</t>
  </si>
  <si>
    <t>5.b.2</t>
  </si>
  <si>
    <t>5.b.3</t>
  </si>
  <si>
    <t>5.b.4</t>
  </si>
  <si>
    <t>5.b.5</t>
  </si>
  <si>
    <t>5.b.6</t>
  </si>
  <si>
    <t>5.b.7</t>
  </si>
  <si>
    <t>5.b.8</t>
  </si>
  <si>
    <t>5.b.9</t>
  </si>
  <si>
    <t>5.b.10</t>
  </si>
  <si>
    <t>5.b.11</t>
  </si>
  <si>
    <t>5.b.12</t>
  </si>
  <si>
    <t>5.b.13</t>
  </si>
  <si>
    <t>Gestión con la DEGT-UNAH  para crear la base de datos.</t>
  </si>
  <si>
    <t xml:space="preserve">Gestión y aprobacion de los insumos necesarios para la realización del plan de trabajo de la asociación de graduados </t>
  </si>
  <si>
    <t>Creación de una comisión dentro de la asociación de graduados responsable del diagnostico de las empresas publicas y privadas afines.</t>
  </si>
  <si>
    <t>Visitas  a empresas públicas y privadas  para   la creación de alianzas y  convenios e identificación de plazas vacantes para farmaceuticos.</t>
  </si>
  <si>
    <t>Desarrollo de feria laboral de la Facultad de Ciencias Químicas y Farmacia en el Palacio de los deportes (Polideportivo)</t>
  </si>
  <si>
    <t>Anuencia de la DEGT.</t>
  </si>
  <si>
    <t>Creación del programa "Alumni"</t>
  </si>
  <si>
    <t>Base de datos creada y en constante actualización.</t>
  </si>
  <si>
    <t>Graduados</t>
  </si>
  <si>
    <t xml:space="preserve">Secretaría Académica/ DGET </t>
  </si>
  <si>
    <t>Contar con base de datos. Anuencia de los graduados</t>
  </si>
  <si>
    <t>Asociación creada, lista de asistencia e informe de resultado, fotos, videos, presupuesto ejecutado.</t>
  </si>
  <si>
    <t>Secretaría Académica/  Decanato</t>
  </si>
  <si>
    <t>Graduados organizados en asociación</t>
  </si>
  <si>
    <t>Dar lineamientos para realizar las actividades previstas.</t>
  </si>
  <si>
    <t>Documento de plan de trabajo.</t>
  </si>
  <si>
    <t>Asocación, Secretaría Académica, Decanato</t>
  </si>
  <si>
    <t>Anuencia DGET</t>
  </si>
  <si>
    <t>Establecer alianzas con las empresas para crear una bolsa de trabajo</t>
  </si>
  <si>
    <t>Secretaría Académica/ DGET/Asociación</t>
  </si>
  <si>
    <t>Anuencia de los representantes de las empresas</t>
  </si>
  <si>
    <t>Crear una bolsa de trabajo y ferias laborales</t>
  </si>
  <si>
    <t>Alianzas establecidas y convenios firmados.</t>
  </si>
  <si>
    <t>Decanato</t>
  </si>
  <si>
    <t>Alizanzas establecidas con las diferentes empresas</t>
  </si>
  <si>
    <t>Crear oportuniades de trabajo</t>
  </si>
  <si>
    <t>Base de datos de la bolsa de trabajo</t>
  </si>
  <si>
    <t>Asociación/ Decanato</t>
  </si>
  <si>
    <t>Alizanzas establecidas con las diferentes empresas y bolsa de trabajo creada</t>
  </si>
  <si>
    <t>Promover opotunidades de trabajo</t>
  </si>
  <si>
    <t>Lista de asistencia de las empresas participantes y de los interesados</t>
  </si>
  <si>
    <t>Asociación/ Facultad de Ciencias Químicas y Farmacia</t>
  </si>
  <si>
    <r>
      <rPr>
        <b/>
        <sz val="22"/>
        <color theme="4" tint="-0.499984740745262"/>
        <rFont val="Calibri"/>
        <family val="2"/>
        <scheme val="minor"/>
      </rPr>
      <t xml:space="preserve">6) </t>
    </r>
    <r>
      <rPr>
        <b/>
        <sz val="12"/>
        <color theme="4" tint="-0.499984740745262"/>
        <rFont val="Calibri"/>
        <family val="2"/>
        <scheme val="minor"/>
      </rPr>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r>
  </si>
  <si>
    <r>
      <rPr>
        <b/>
        <sz val="22"/>
        <color theme="4" tint="-0.499984740745262"/>
        <rFont val="Calibri"/>
        <family val="2"/>
        <scheme val="minor"/>
      </rPr>
      <t xml:space="preserve">a) </t>
    </r>
    <r>
      <rPr>
        <b/>
        <sz val="12"/>
        <color theme="4" tint="-0.499984740745262"/>
        <rFont val="Calibri"/>
        <family val="2"/>
        <scheme val="minor"/>
      </rPr>
      <t>Gestionar y promover el conocimiento científico humanista a través del intercambio de conocimientos académicos, tecnológicos y culturales dentro y fuera del país, contribuyendo al desarrollo humano sostenible del país.</t>
    </r>
  </si>
  <si>
    <t>Promoción del Conocimiento científico humanista y el intercambio de conocimientos en la Facultad.</t>
  </si>
  <si>
    <t xml:space="preserve">Docentes y estudiantes de la Facultad participando en convenios de movilidad e intercambio de conocimientos académicos, tecnológicos y culturales con otras instituciones académicas, dentro y fuera del país. </t>
  </si>
  <si>
    <t xml:space="preserve">70% de docentes y estudiantes incorporados al intercambio de conocimientos sobre el mejoramiento de cultivos de plantas medicinales y control de calidad de medicamentos. </t>
  </si>
  <si>
    <t xml:space="preserve">4 Proyectos de reciclaje, conservación y envasado de alimentos en las comunidades en donde exista convenio. </t>
  </si>
  <si>
    <t>Al menos 4 talleres de  capacitación sobre métodos de reciclaje y sobre la coservacion y envasado de alimentos.</t>
  </si>
  <si>
    <t xml:space="preserve">Al menos 4 talleres de capacitación sobre automedicación. </t>
  </si>
  <si>
    <t>6.a.1</t>
  </si>
  <si>
    <t>6.a.2</t>
  </si>
  <si>
    <t>6.a.3</t>
  </si>
  <si>
    <t>6.a.4</t>
  </si>
  <si>
    <t>6.a.5</t>
  </si>
  <si>
    <t>6.a.6</t>
  </si>
  <si>
    <t>6.a.7</t>
  </si>
  <si>
    <t>6.a.8</t>
  </si>
  <si>
    <t>6.a.9</t>
  </si>
  <si>
    <t>6.a.10</t>
  </si>
  <si>
    <t>6.a.11</t>
  </si>
  <si>
    <t xml:space="preserve">Visitas a la Vicerrectoría de Asuntos Internacionales para hacer una revisión de la normativa de movilidad e intercambio estudiantíl y docente y revisión de los convenios existentes con distintas instituciones.                                                                        </t>
  </si>
  <si>
    <t xml:space="preserve">Formulación de un  proyecto de farmacovigilancia con el Hopital Escuela Universitario o  Hospital San Felipe a traves del centro del diabetico. </t>
  </si>
  <si>
    <t>Elaboración de un Diagnóstico en una Comunidad seleccionada para formular un un proyecto de conservación y envasado de alimentos.</t>
  </si>
  <si>
    <t>Elaboración de un Diagnóstico, en una Institución de Salud, sobre los tratamientos administrados al paciente diabetico y las patologias relacionadas para el manejo oportuno de los medicamentos, para formular un taller de Farmacovigilancia.</t>
  </si>
  <si>
    <t>Propuesta del Taller de farmacovigilancia al claustro docente de la Facultas y a la Comisión de vinculación para su aprovación e implementación. (papeleria, equipo audiovisual, local)</t>
  </si>
  <si>
    <t>Anuencia del personal de asistir a la capacitación</t>
  </si>
  <si>
    <t xml:space="preserve">Mejorar habilidades de sistematización de experiencias para un mejor control de gestión </t>
  </si>
  <si>
    <t xml:space="preserve">Lista de asistencia a la Capacitación, fotografías, memoria de trabajo </t>
  </si>
  <si>
    <t>Coordinadores, jefes de departamento y comisiones</t>
  </si>
  <si>
    <t xml:space="preserve">Comisión de Gestión del Conocimiento </t>
  </si>
  <si>
    <t xml:space="preserve">Disposición de la Vicerrectoria a antender la visita </t>
  </si>
  <si>
    <t xml:space="preserve">Tener conocimiento del procedimiento a seguir para la movilidad e intercambio estudiantíl y docente y tener conocimiento sobre las instituciones con las que se tienen convenios </t>
  </si>
  <si>
    <t>Copia de la normativa de movilidad e intercambio y listado de instituciones con las que la Facultad pueda tener contacto.</t>
  </si>
  <si>
    <t>Estudiantes y Docentes de la Facultad</t>
  </si>
  <si>
    <t>Intercambio de conocimientos para mejorar la calidad educativa e investigativa</t>
  </si>
  <si>
    <t>Cartas de entendimiento, fotografias de las visitas.</t>
  </si>
  <si>
    <t xml:space="preserve">Anuencia por parte de las auoridades de la UNA de Olancho,  a participar en convenios y alianzas con la Facultad </t>
  </si>
  <si>
    <t>Conformación del grupo de investigación para la formulación del Proyecto, anuencia de parte de la Institución de Saud en participar y aprobación del proyecto por el claustro de docentes de la Facultad</t>
  </si>
  <si>
    <t>Proyección social con el sector salud</t>
  </si>
  <si>
    <t>Grupo de investigación conformado, Documento de perfil del proyecto</t>
  </si>
  <si>
    <t>Pacientes diabéticos del Hospital con el que se logre el convenio</t>
  </si>
  <si>
    <t xml:space="preserve">Comisión del Gestión del Conocimiento </t>
  </si>
  <si>
    <t>Anuencia para la aprobación del proyecto departe del claustro de docentes de la Facultad y Financiamiento para la realización del mismo.</t>
  </si>
  <si>
    <t xml:space="preserve">Documento de perfil de proyecto presentado al Claustro. </t>
  </si>
  <si>
    <t>Comisión de Gestión del Conocimiento</t>
  </si>
  <si>
    <t xml:space="preserve">Tener un convenio con la Comunidad seleccionada y anuencia por parte de los docentes a participar en el proyecto </t>
  </si>
  <si>
    <t>Proyección social con las Comunidades para el mejoramiento en la calidad de vida de sus pobladores</t>
  </si>
  <si>
    <t>Carta de entendimiento con la Comunidad, conformación del equipo de trabajo para llevar a cabo el proyecto</t>
  </si>
  <si>
    <t>Grupo focal de pobladores de la Comunidad Seleccionada</t>
  </si>
  <si>
    <t xml:space="preserve">Anuencia del claustro de docentes a la realización del Proyecto y financiamiento para el mismo. </t>
  </si>
  <si>
    <t>Tener un convenio con la Institución de Salud para la realización del diagnóstico y tener el grupo de investigación conformado</t>
  </si>
  <si>
    <t>Grupo de investigación conformado y carta de entendimiento con la Institución de Salud</t>
  </si>
  <si>
    <t>Pacientes diabéticos de la institución</t>
  </si>
  <si>
    <t xml:space="preserve">Anuencia del claustro de docentes a la realización del Taller y financiamiento para el mismo. </t>
  </si>
  <si>
    <t xml:space="preserve">Documento de propuesta del taller presentado al Claustro. </t>
  </si>
  <si>
    <r>
      <rPr>
        <b/>
        <sz val="16"/>
        <color indexed="56"/>
        <rFont val="Calibri"/>
        <family val="2"/>
      </rPr>
      <t xml:space="preserve">7) </t>
    </r>
    <r>
      <rPr>
        <b/>
        <sz val="12"/>
        <color indexed="56"/>
        <rFont val="Calibri"/>
        <family val="2"/>
      </rPr>
      <t xml:space="preserve">Transversalizar en los planes de estudios, curriculares y didácticos, y en todas las funciones académicas y actividades administrativas de la UNAH, la PRÁCTICA DE LA ÉTICA, la identidad y la cultura para la construcción de ciudadanía: ÉTICA </t>
    </r>
  </si>
  <si>
    <r>
      <rPr>
        <b/>
        <sz val="18"/>
        <color indexed="56"/>
        <rFont val="Calibri"/>
        <family val="2"/>
      </rPr>
      <t>a)</t>
    </r>
    <r>
      <rPr>
        <b/>
        <sz val="12"/>
        <color indexed="56"/>
        <rFont val="Calibri"/>
        <family val="2"/>
      </rPr>
      <t xml:space="preserve"> Integrar lo esencial de la reforma universitaria en los procesos administrativos y académicos de la Facultad, en los cuales se integren la ética, la identidad nacional, la cultura, el arte y el deporte como elementos esenciales para la formación de ciudadanos íntegros, conscientes y comprometidos con el desarrollo del país.</t>
    </r>
  </si>
  <si>
    <t xml:space="preserve">Garantizar una educación integral, que incorpore la gestión académica del conocimiento, de cultura para el desarrollo, como parte de la dinámica institucional, y del perfil profesional, orientado al fortalecimiento de la ciudadano. </t>
  </si>
  <si>
    <t>Priorizar la producción y gestión del conocimiento con alto contenido de identidad nacional, regional y local; que refuerce el saber local-regional, aborde los problemas nacionales, y que transite hacia la internacionalización del conocimiento.</t>
  </si>
  <si>
    <t>Fortalecer en la comunidad universitaria la práctica de la cultura física y deportes, el aprecio por las artes y la cultura como parte de la formación integral y del buen vivir.</t>
  </si>
  <si>
    <t>Integración de lo esencial de la Reforma Universitaria en los procesos administrativos y académicos de la Facultad</t>
  </si>
  <si>
    <t xml:space="preserve">Planes de estudios oficiales que incluyan, como eje transversal, lo esencial de la reforma.   </t>
  </si>
  <si>
    <t xml:space="preserve">2 talleres por periodo para los alumnos    </t>
  </si>
  <si>
    <t>2 catedras para docentes y administrativos (1 primer periodo academico, 1 tercer periodo academico)</t>
  </si>
  <si>
    <t xml:space="preserve">el 100% de los planes de estudios aprobados, con un eje transversal de lo esencial de la reforma. </t>
  </si>
  <si>
    <t xml:space="preserve">26 talleres con al menos un 80% de alumnos.       </t>
  </si>
  <si>
    <t>9 catedras sobre la reforma universitaria</t>
  </si>
  <si>
    <t>Un proceso de organización y capacitación para el cuadro y el coro.</t>
  </si>
  <si>
    <t>7.a.1</t>
  </si>
  <si>
    <t>7.a.2</t>
  </si>
  <si>
    <t>7.a.3</t>
  </si>
  <si>
    <t>7.a.4</t>
  </si>
  <si>
    <t>7.a.5</t>
  </si>
  <si>
    <t>7.a.6</t>
  </si>
  <si>
    <t>7.a.7</t>
  </si>
  <si>
    <t>7.a.8</t>
  </si>
  <si>
    <t>7.a.9</t>
  </si>
  <si>
    <t>7.a.10</t>
  </si>
  <si>
    <t>7.a.11</t>
  </si>
  <si>
    <t>7.a.12</t>
  </si>
  <si>
    <t>Cátedra sobre lo esencial de la reforma docentes y personal administrativo de la Facultad.</t>
  </si>
  <si>
    <t xml:space="preserve">Gestión de solicitud ante la coordinación de carrera, para la inclusión de  lo esencial de la reforma, como eje transversal de los  planes de estudio de las carreras de las Escuelas de la Facultad.      </t>
  </si>
  <si>
    <t>Reunión de trabajo de la coordinación de carrera y comisión de diseño curricular para medir el avance o finalización del proceso de inclusión como eje transversal de la practica de lo esencial de la reforma en el plan de estudios</t>
  </si>
  <si>
    <t>Taller de la Socialización de la inclusión de lo esencial de la reforma en el plan de estudios ante docentes, personal administrativo y estudiantes de la Facultad.</t>
  </si>
  <si>
    <t>Formación de la comisión o cómite de actividades deportivas, culturales y de arte</t>
  </si>
  <si>
    <t>Elaboración del cronograma de actividades académicas, deportivas, culturales y de arte.</t>
  </si>
  <si>
    <t>Remitir el cronograma de las actividades académicas, deportivas,culturales y de arte  a  la decanatura, a la unidad de comunicación de la UNAH y al portal de la Facultad en la página de la UNAH</t>
  </si>
  <si>
    <t>Organización de una exposición de pintura en el marco de la semana del estudiante de química y farmacia, con la participación de pintores invitados. (al menos 10 invitados)</t>
  </si>
  <si>
    <t>Divulgar los evento en diversos medios escritos, radiales y televisivos de UNAH.</t>
  </si>
  <si>
    <t>Creación, organización y capacitación del equipo de fútbol (Femenino y masculino) de la facultad de química y farmacia.</t>
  </si>
  <si>
    <t>Anuencia por parte de los docentes a asistir a la Cátedra</t>
  </si>
  <si>
    <t>Establecer una cultura de ética y construcción de la ciudadania</t>
  </si>
  <si>
    <t>Contenido de disertación, lista de participación, fotografías y memoria de trabajo</t>
  </si>
  <si>
    <t>Comunidad universitaria de la Facultad</t>
  </si>
  <si>
    <t>Decanato, coordinación de carrera, secretaría académica y jefes de departamento</t>
  </si>
  <si>
    <t xml:space="preserve">Anuencia por parte de la coordinación de carrera </t>
  </si>
  <si>
    <t>Oficio de solicitud</t>
  </si>
  <si>
    <t>Coordinación de carrera</t>
  </si>
  <si>
    <t>Plan de estudios aprobado</t>
  </si>
  <si>
    <t>plan de estudios aprobado</t>
  </si>
  <si>
    <t>Coordinación de carrera, sescretaria acádemica, decanato y jefes de departamento</t>
  </si>
  <si>
    <t>inclusión de lo esencial de la reforma a los planes de estudios de las carreras.</t>
  </si>
  <si>
    <t>Contenido de disertación y lista de participación</t>
  </si>
  <si>
    <t>Docentes y personal administrativo y estudiantes</t>
  </si>
  <si>
    <t>Coordinación de carrera, sescretaria acádemica, decanato, jefes de departamento y administrador de la Facultad</t>
  </si>
  <si>
    <t xml:space="preserve">Anuencia por parte de los estudiantes y docentes a participar en actividades deportivas, culturales y artísticas </t>
  </si>
  <si>
    <t>Fortalecer una cultura deportiva y artística en la Facultad</t>
  </si>
  <si>
    <t>Juramentación y presentación de la comisión o comité</t>
  </si>
  <si>
    <t>Comunidad de la facultad, padres de familia y comunidad de la UNAH</t>
  </si>
  <si>
    <t>Decanato de la facultad</t>
  </si>
  <si>
    <t>Comité de de actividades deportivas, culturales y de arte conformado</t>
  </si>
  <si>
    <t>Fomento de estilos de vida saludable para la formación de ciudadanos integros conscientes y comprometidos con el desarrollo del pais.</t>
  </si>
  <si>
    <t xml:space="preserve">Cronograma de actividades </t>
  </si>
  <si>
    <t>Comité de deportes, cultura y artes</t>
  </si>
  <si>
    <t xml:space="preserve">Cronogramas de las actividades </t>
  </si>
  <si>
    <t>Divulgar las actividades deportivas, culturales y de arte</t>
  </si>
  <si>
    <t>Cronograma en el portal de la facultad en la página de la UNAH</t>
  </si>
  <si>
    <t>Coordinación de la carrera y comité de deportes, arte y cultura</t>
  </si>
  <si>
    <t>Buena organización del evento</t>
  </si>
  <si>
    <t xml:space="preserve">Fomentar la integración del arte y la cultura como elementos esencial para la formación de ciudadanos íntegros </t>
  </si>
  <si>
    <t>fotografías y grabaciones</t>
  </si>
  <si>
    <t>comunidad de la facultad, padres de familia y comunidad de la UNAH</t>
  </si>
  <si>
    <t>Espacios establecidos en los diferentes medios de comunicación</t>
  </si>
  <si>
    <t>Anuncio, paginas electronicas, agenda informativa 2015,  fotografías y grabaciones.</t>
  </si>
  <si>
    <t>Decanato, jefes de departamento y comité de deportes, arte y cultura</t>
  </si>
  <si>
    <t>Anuencia de parte de los estudiantes a formar parte del coro</t>
  </si>
  <si>
    <t>Listado del grupo, fotografías y grabaciones</t>
  </si>
  <si>
    <t>Anuencia de parte de los estudiantes a formar parte del equipo.</t>
  </si>
  <si>
    <t xml:space="preserve">Fomentar la integración del deporte del fútbol como elemento esencial para la formación de ciudadanos íntegros </t>
  </si>
  <si>
    <t>Campeonato de fútbol en el marco de la semana del estudiante de química y farmacia.</t>
  </si>
  <si>
    <t xml:space="preserve">Fomentar la integración del deporte del fútbol como elemento esencial para la formación de ciudadanos íntegros  </t>
  </si>
  <si>
    <t>Grabaciones, fotos y listado de participantes</t>
  </si>
  <si>
    <r>
      <rPr>
        <b/>
        <sz val="18"/>
        <color indexed="56"/>
        <rFont val="Calibri"/>
        <family val="2"/>
      </rPr>
      <t xml:space="preserve">8) </t>
    </r>
    <r>
      <rPr>
        <b/>
        <sz val="12"/>
        <color indexed="56"/>
        <rFont val="Calibri"/>
        <family val="2"/>
      </rPr>
      <t xml:space="preserve">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r>
  </si>
  <si>
    <t>Promover un sistema de aseguramiento de la calidad en la UNAH, con participación de todas las Unidades Académicas, Administrativas, Financieras y Logísticas.</t>
  </si>
  <si>
    <r>
      <rPr>
        <b/>
        <sz val="20"/>
        <color indexed="56"/>
        <rFont val="Calibri"/>
        <family val="2"/>
      </rPr>
      <t xml:space="preserve">a) </t>
    </r>
    <r>
      <rPr>
        <b/>
        <sz val="12"/>
        <color indexed="56"/>
        <rFont val="Calibri"/>
        <family val="2"/>
      </rPr>
      <t xml:space="preserve">Consolidar la calidad de los servicios de docencia, investigación, programas y vinculación de la Facultad con la sociedad hondureña y el medio ambiente, procurando la participación de todas las unidades académicas, administrativas, financieras y logísticas de la Universidad, con el propósito de mejorar el estilo y calidad de vida de la población. </t>
    </r>
  </si>
  <si>
    <t>Mejoramiento de la Calidad y la pertinencia de los servicios de docencia, investigación, programas y vinculación de la Facultad con la sociedad hondureña y el medio ambiente</t>
  </si>
  <si>
    <t xml:space="preserve">Establecer un Programa de capacitación continúa al docente en un tiempo de tres  años.           </t>
  </si>
  <si>
    <t xml:space="preserve">Espacios de investigación creados en la facultad de Química y Farmacia en un periodo no mayor de dos años . </t>
  </si>
  <si>
    <t>Programas con el tópico de química verde incorporado, en un periodo de dos años</t>
  </si>
  <si>
    <t xml:space="preserve">Mejorar la salud comunitaria  mediante la difución de  reglas de higiene como una medida preventiva.    </t>
  </si>
  <si>
    <t xml:space="preserve">Promover donación  de medicamentos en las comunidades más pobres del país en un periodo no mayor a dos años. </t>
  </si>
  <si>
    <t xml:space="preserve">Programa de capacitacion funcionando </t>
  </si>
  <si>
    <t>Espacios de investigacion creados y funcionando</t>
  </si>
  <si>
    <t>Programa actualizado y en ejecución</t>
  </si>
  <si>
    <t>No de visitas comunitarias realizadas</t>
  </si>
  <si>
    <t>8.a.1</t>
  </si>
  <si>
    <t>8.a.2</t>
  </si>
  <si>
    <t>8.a.3</t>
  </si>
  <si>
    <t>8.a.4</t>
  </si>
  <si>
    <t>8.a.5</t>
  </si>
  <si>
    <t>8.a.6</t>
  </si>
  <si>
    <t>Equipar el laboratorio de investigacion Elvira Castejon de David.</t>
  </si>
  <si>
    <t>Talleres sobre el concepto de Quimica verde.  Una vez entendido el concepto realizar actividades que implementen su desarrollo.</t>
  </si>
  <si>
    <t>Brigada sobre la higiene personal como una medida preventiva de salud, en una Comunidad seleccionada (se harán donaciones de medicamentos, pastas y cepillos de diente, jabón, etc.)</t>
  </si>
  <si>
    <t>Investigación fitoquímica de Bauhinia Monandra, Comprobar la actividad antifungica y antibacterial, de los extractos de Bauhinia monandra.</t>
  </si>
  <si>
    <t>Docentes y alumnos.</t>
  </si>
  <si>
    <t>Lic. Gustavo Sanchez</t>
  </si>
  <si>
    <t xml:space="preserve">Financiamiento  aprobado </t>
  </si>
  <si>
    <t xml:space="preserve">Mejorar los servicios y calidad del Laboratorio </t>
  </si>
  <si>
    <t>Facturas de compras, fotografías</t>
  </si>
  <si>
    <t>Decanatura</t>
  </si>
  <si>
    <t>Anuencia de los docentes a participar en los talleres</t>
  </si>
  <si>
    <t>Manejar el tema de Quimica Verde.</t>
  </si>
  <si>
    <t>Listas de asistencia a los talleres</t>
  </si>
  <si>
    <t>Aprobación del presupuesto, Ubicacion del lugar, anuencia de los docentes y alumnos a participar en la brigada</t>
  </si>
  <si>
    <t>Proyección social en la enseñanza de la higiene personal como medida de salud preventiva.</t>
  </si>
  <si>
    <t>Lista de participantes, fotografías, memoria de trabajo</t>
  </si>
  <si>
    <t>Comunidades de Francisco Morazan.</t>
  </si>
  <si>
    <t>Anuencia de otras unidades académicas a participar mancomunadamente en la actividad</t>
  </si>
  <si>
    <t>Unificar los procedimientos de desecho en la UNAH</t>
  </si>
  <si>
    <t>Informes de trabajo.</t>
  </si>
  <si>
    <t>CU y alrededores</t>
  </si>
  <si>
    <t>Dra. Wendy Cruz.</t>
  </si>
  <si>
    <t>Disposición de tiempo y recursos</t>
  </si>
  <si>
    <t>Manual terminado, socializado  y entregado</t>
  </si>
  <si>
    <t>Realizacion de ensayos in vitro</t>
  </si>
  <si>
    <t>Entender el por que de su actividad farmacologica.</t>
  </si>
  <si>
    <t>Publicacion de resultados.</t>
  </si>
  <si>
    <t>Poblacion en general.</t>
  </si>
  <si>
    <t>Lic. Gustavo Sanchez.</t>
  </si>
  <si>
    <r>
      <rPr>
        <b/>
        <sz val="20"/>
        <color indexed="56"/>
        <rFont val="Calibri"/>
        <family val="2"/>
      </rPr>
      <t xml:space="preserve">9) </t>
    </r>
    <r>
      <rPr>
        <b/>
        <sz val="12"/>
        <color indexed="56"/>
        <rFont val="Calibri"/>
        <family val="2"/>
      </rPr>
      <t>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r>
  </si>
  <si>
    <t xml:space="preserve">a) Fortalecer la cultura innovadora institucional que permita, a través de procesos eficientes de gestión,  estimular el uso y  desarrollo de herramientas de aprendizaje, recursos didácticos, uso de las Tecnologías de Información y Comunicación (TIC) y el   razonamiento crítico en el estudiante, así como la profesionalización y actualización docente,   pertinente a  los procesos académicos y administrativos de esta Facultad. </t>
  </si>
  <si>
    <t>Fortalecimiento de una Cultura Innovadora en la Facultad.</t>
  </si>
  <si>
    <t xml:space="preserve">Tener una oferta de asignaturas bimodales.        </t>
  </si>
  <si>
    <t xml:space="preserve">3 talleres anuales para el desarrollo de recursos de aprendizaje.   </t>
  </si>
  <si>
    <t>Docentes capacitados en el uso de las tecnologias de la informacion y comunicación.</t>
  </si>
  <si>
    <t>80% de las asignaturas impartidas bajo el sistema bimodal.</t>
  </si>
  <si>
    <t xml:space="preserve">13 talleres para el desarrollo de recursos de aprendizaje impartidos a los docentes. </t>
  </si>
  <si>
    <t xml:space="preserve">76 docentes capacitados en el uso de las tecnologias de la informacion y comunicacion </t>
  </si>
  <si>
    <t>9.a.1</t>
  </si>
  <si>
    <t>9.a.2</t>
  </si>
  <si>
    <t>9.a.3</t>
  </si>
  <si>
    <r>
      <rPr>
        <b/>
        <sz val="20"/>
        <color indexed="56"/>
        <rFont val="Calibri"/>
        <family val="2"/>
      </rPr>
      <t xml:space="preserve">a) </t>
    </r>
    <r>
      <rPr>
        <b/>
        <sz val="12"/>
        <color indexed="56"/>
        <rFont val="Calibri"/>
        <family val="2"/>
      </rPr>
      <t>Optimizar los procesos de gestión administrativa y financiera, a través procedimientos de ejecución presupuestaria y estrategias económico-financieras factibles, a corto, mediano y largo plazo, que procuren el uso racional, transparente, eficiente y eficaz de los recursos que cuenta esta Facultad.</t>
    </r>
  </si>
  <si>
    <r>
      <rPr>
        <b/>
        <sz val="22"/>
        <color indexed="56"/>
        <rFont val="Calibri"/>
        <family val="2"/>
      </rPr>
      <t xml:space="preserve">c) </t>
    </r>
    <r>
      <rPr>
        <b/>
        <sz val="12"/>
        <color indexed="56"/>
        <rFont val="Calibri"/>
        <family val="2"/>
      </rPr>
      <t>Garantizar el buen estado y mantenimiento adecuado de la infraestructura, mobiliario y equipo, laboratorios y demás áreas, que aseguren  la salubridad, el ornato y el buen funcionamiento de esta Facultad para el desarrollo de actividades académicas, administrativas y de apoyo institucional.</t>
    </r>
  </si>
  <si>
    <r>
      <rPr>
        <b/>
        <sz val="18"/>
        <color indexed="56"/>
        <rFont val="Calibri"/>
        <family val="2"/>
      </rPr>
      <t xml:space="preserve">b) </t>
    </r>
    <r>
      <rPr>
        <b/>
        <sz val="12"/>
        <color indexed="56"/>
        <rFont val="Calibri"/>
        <family val="2"/>
      </rPr>
      <t>Adecuar la estructura organizativa de esta Facultad, que procure su funcionalidad administrativa y operativa con procesos eficientes, en consonancia a las demandas de transformación de la Universidad y del país.</t>
    </r>
  </si>
  <si>
    <t>Fortalecimiento y mejoramiento de los procesos de gestión administrativa y financiera de la Facultad.</t>
  </si>
  <si>
    <t xml:space="preserve">Procesos administrativos, financieros y académicos implementados con racionalidad, transparencia, eficiencia y eficacia en la Facultad y Actividades académicas, administrativas y de apoyo institucional desarrolladas en instalaciones en buen estado, salubres y seguras. </t>
  </si>
  <si>
    <t>sistema de gestión de calidad administrativa implementado en un 100%</t>
  </si>
  <si>
    <t>Personal administrativo y docente de la Facultad capacitado en el seguimiento y control del sistema de gestión de la calidad administrativa.</t>
  </si>
  <si>
    <t>11.a.1</t>
  </si>
  <si>
    <t>11.a.2</t>
  </si>
  <si>
    <t>11.a.3</t>
  </si>
  <si>
    <t>11.a.4</t>
  </si>
  <si>
    <t>11.a.5</t>
  </si>
  <si>
    <t>11.a.6</t>
  </si>
  <si>
    <t>11.a.7</t>
  </si>
  <si>
    <t>11.a.8</t>
  </si>
  <si>
    <t>11.a.9</t>
  </si>
  <si>
    <t>11.a.10</t>
  </si>
  <si>
    <t>11.a.11</t>
  </si>
  <si>
    <t>Contratar un asesor para la implementacion, seguimiento y sostenibilidad del sistema de gestion de calidad administrativa (si aplica)</t>
  </si>
  <si>
    <t>Estructurar la comision de gestion de calidad y designar las funciones .</t>
  </si>
  <si>
    <t>Definir la matriz a utilizar para desglosar los requisitos de gestion para implementar las actividades del sistema de calidad.</t>
  </si>
  <si>
    <t xml:space="preserve">Definir la matriz electronica de trabajo para dar cumplimiento al cronograma de actividades de la gestion de calidad. </t>
  </si>
  <si>
    <t>Definir los documentos a crear en respuesta a los requisitos de la Norma ISO 9001 (Sistema de Gestion de la Calidad. Requisitos)</t>
  </si>
  <si>
    <t>Crear los documentos necesarios y exigidos por la normativa  en respuesta a los requisitos de la Norma ISO 9001 (Sistema de Gestion de la Calidad. Requisitos)</t>
  </si>
  <si>
    <t>Definir los temas de capacitacion y elaborar el programa de capacitaciones en base a las necesidades para la implementacion y sostenimiento del sistema de gestion de la calidad.</t>
  </si>
  <si>
    <t>Adecuación de la Estructura organizativa de la Facultad en consonancia a las 3 Escuelas propuestas.</t>
  </si>
  <si>
    <t>Conformar el grupo de trabajo para elaborar el anteproyecto de diseño, construccion, instalacion, equipamiento y puesto en operacion del laboratorio de ensayo Universitario.</t>
  </si>
  <si>
    <t>Elaborar el documento de anteproyecto del diseño, construccion, instalacion, equipamiento y puesto en operacion del laboratorio de ensayo Universitario.</t>
  </si>
  <si>
    <t>Solicitar el proceso de licitacion publica para el diseño, construccion, instalacion, equipamiento y puesto en operacion del laboratorio de ensayo Universitario.</t>
  </si>
  <si>
    <t>Gestionar el mantenimiento correctivo y preventivo de los equipos de control de calidad existentes en la Facultad de Ciencias Quimicas y Farmacia.</t>
  </si>
  <si>
    <t xml:space="preserve"> Conformar el grupo de trabajo para elaborar el anteproyecto de diseño, construccion, instalacion, equipamiento y puesto en operacion del laboratorio de produccion de medicamentos a mediana escala.</t>
  </si>
  <si>
    <t>Elaborar el documento de anteproyecto de diseño, construccion, instalacion, equipamiento y puesto en operacion del laboratorio de produccion de medicamentos a mediana escala.</t>
  </si>
  <si>
    <t>Solicitar el proceso de licitacion publica para el diseño, construccion, instalacion, equipamiento y puesto en operacion del laboratorio de produccion de medicamentos a mediana escala.</t>
  </si>
  <si>
    <t>Gestionar el mantenimiento correctivo y preventivo de los equipos de produccion de medicamentos existentes en la Facultad de Ciencias Quimicas y Farmacia.</t>
  </si>
  <si>
    <t>Conformar el grupo de trabajo como apoyo al consultor internacional en la elaboracion del anteproyecto de diseño, construccion, instalacion, equipamiento y puesto en operacion del laboratorio de produccion de medicamentos a gran escala (Laboratorio Farmaceutico Universitario)</t>
  </si>
  <si>
    <t>Elaborar el documento de anteproyecto de diseño, construccion, instalacion, equipamiento y puesto en operacion del laboratorio de produccion de medicamentos a gran escala (Laboratorio Farmaceutico Universitario)</t>
  </si>
  <si>
    <t>Solicitar el proceso de licitacion publica internacional para el diseño, construccion, instalacion, equipamiento y puesto en operacion del laboratorio de produccion de medicamentos a gran escala (Laboratorio Farmaceutico Universitario)</t>
  </si>
  <si>
    <t xml:space="preserve">Conformar el grupo de trabajo para elaborar el anteproyecto de diseño, construccion, instalacion, equipamiento y puesto en operacion del almacen de medicamentos </t>
  </si>
  <si>
    <t>Elaborar el documento de anteproyecto de diseño, construccion, instalacion, equipamiento y puesto en operacion del almacen de medicamento</t>
  </si>
  <si>
    <t>Solicitar el proceso de licitacion publica para el diseño, construccion, instalacion, equipamiento y puesto en operacion del almacen de medicamentos.</t>
  </si>
  <si>
    <t>Creacion de las comision de desechos solidos y sustancias quimicas, para trabajar en apoyo a la Comision Proyecto Reactivo HEU-UNAH nombrada por la rectoria</t>
  </si>
  <si>
    <t xml:space="preserve"> Determinar la estructura y la normativa a considerar para el funcionamiento de la comision de desechos solidos y sustancias quimicas.</t>
  </si>
  <si>
    <t>Crear la unidad de venta de productos y servicios basados en los resultados del diagnostico</t>
  </si>
  <si>
    <t xml:space="preserve"> Conformar y nombrar el personal de la unidad de BPM y BPL en la Facultad de Ciencias Quimicas y Farmacia.</t>
  </si>
  <si>
    <t>1 Laboratorios de producción de medicamentos a mediana y gran escala</t>
  </si>
  <si>
    <t>1 almacén de medicamentos</t>
  </si>
  <si>
    <t>1 Unidad de venta de Productos y servicios</t>
  </si>
  <si>
    <t>1 Unidad de buenas prácticas de manufactura y laboratorios</t>
  </si>
  <si>
    <t>1 centro de Información toxicológico CIT</t>
  </si>
  <si>
    <t>1 centro de información de Medicamentos</t>
  </si>
  <si>
    <r>
      <rPr>
        <b/>
        <sz val="18"/>
        <color indexed="56"/>
        <rFont val="Calibri"/>
        <family val="2"/>
      </rPr>
      <t xml:space="preserve">11) </t>
    </r>
    <r>
      <rPr>
        <b/>
        <sz val="12"/>
        <color indexed="56"/>
        <rFont val="Calibri"/>
        <family val="2"/>
      </rPr>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r>
  </si>
  <si>
    <t>Tener la norma ISO 9001</t>
  </si>
  <si>
    <t xml:space="preserve">Para conocer la normativa de referencia a seguir </t>
  </si>
  <si>
    <t>Factura de compra, Norma ISO 9001</t>
  </si>
  <si>
    <t>Facultad de Ciencias Quimicas y Farmacia</t>
  </si>
  <si>
    <t>Decanato, Oficial administrativo</t>
  </si>
  <si>
    <t xml:space="preserve">Contar con un asesor con experiencia </t>
  </si>
  <si>
    <t>Para apoyar y asesorar en la implementacion del sistema de gesion de calidad</t>
  </si>
  <si>
    <t xml:space="preserve">Contrato del asesor </t>
  </si>
  <si>
    <t>Contar con el espacio fisico necesario</t>
  </si>
  <si>
    <t xml:space="preserve">Lugar para las reuniones y trabajo de Gestion </t>
  </si>
  <si>
    <t>Oficina para Gesion de Calidad</t>
  </si>
  <si>
    <t>Tener los recursos necesarios</t>
  </si>
  <si>
    <t>Cubrir las necesidades basicas para el funcionamiento del sistema de gestion de calidad.</t>
  </si>
  <si>
    <t>Facturas de Compras, recursos comprados</t>
  </si>
  <si>
    <t>Comision de Gestion de la Calidad</t>
  </si>
  <si>
    <t>Posser una comision conformada</t>
  </si>
  <si>
    <t xml:space="preserve">Para poder poner en funcionamiento el sistema </t>
  </si>
  <si>
    <t>Oficios de nombramiento de los integrantes de la comision</t>
  </si>
  <si>
    <t>Contar con los puestos definido y funciones identificadas</t>
  </si>
  <si>
    <t xml:space="preserve">Para tener un control de las actividades a realizar </t>
  </si>
  <si>
    <t>Manual de perfiles de puesto</t>
  </si>
  <si>
    <t>Tener un documento a seguir para el cronograma</t>
  </si>
  <si>
    <t>para tener un documento marco de aplicación</t>
  </si>
  <si>
    <t>El documento base para hacer los cronogramas</t>
  </si>
  <si>
    <t>Contar con los insumos para la creacion y mantenimeitno de la matriz</t>
  </si>
  <si>
    <t xml:space="preserve">tener un medio electronico para el control de las actividades </t>
  </si>
  <si>
    <t>La matriz electronica creada</t>
  </si>
  <si>
    <t>contar con la documenetacion de respaldo</t>
  </si>
  <si>
    <t>para el desarrollo de las actividades admisnistrativas en apoyo a la  academia</t>
  </si>
  <si>
    <t>documentos del sistema de gestion de  la calidad  administrativa</t>
  </si>
  <si>
    <t xml:space="preserve">estudiantes,docentes,personal administrativo y de apoyo </t>
  </si>
  <si>
    <t>Poseer oficialmente la  Norma ISO 9001 (Sistema de Gestion de la Calidad. Requisitos)</t>
  </si>
  <si>
    <t>Para normar los procedimiento para el desarrollo de las actividades administrativas en apoyo a la academia</t>
  </si>
  <si>
    <t>Tener los temas de capacitacion</t>
  </si>
  <si>
    <t xml:space="preserve">Personal capacitado </t>
  </si>
  <si>
    <t>Lista aistencia, diplomas, evaluaciones</t>
  </si>
  <si>
    <t>Miembros de la comision</t>
  </si>
  <si>
    <t xml:space="preserve">Gestor de Calidad de la Comision </t>
  </si>
  <si>
    <t>Contar con personal anuente para formar parte del grupo de trabajo.</t>
  </si>
  <si>
    <t>para dar inicio al proyecto de diseño y construccion, instalacion, equipamiento y puesto en operacion del laboratorio de Ensayo Universitario</t>
  </si>
  <si>
    <t>Oficio de nombramiento de los integrantes del grupo de trabajo</t>
  </si>
  <si>
    <t>Miembros del grupo de trabajo</t>
  </si>
  <si>
    <t>Tener el grupo de trabajo conformado</t>
  </si>
  <si>
    <t>Para presentar ante las autoridades la propuesta y asignacion presupuestaria del proyecto.</t>
  </si>
  <si>
    <t>El documento de propuesta</t>
  </si>
  <si>
    <t>La poblacion hondureña</t>
  </si>
  <si>
    <t>Grupo de trabajo, Decanato</t>
  </si>
  <si>
    <t>Tener el documento de anteproyecto</t>
  </si>
  <si>
    <t>Poder poner en marcha el diseño, construccion, instalacion, equipamiento y puesto en operacion del laboratorio de ensayo Universitario.</t>
  </si>
  <si>
    <t>Solicitud de el proceso de licitacion, La publicacion de la licitacion publica</t>
  </si>
  <si>
    <t xml:space="preserve">Decanato, </t>
  </si>
  <si>
    <t>Tener personal capacitado para ejecucion de mantenimientos</t>
  </si>
  <si>
    <t xml:space="preserve">para tener maquinaria en buen estado de funcionamiento </t>
  </si>
  <si>
    <t>reportes de mantenimientos realizados</t>
  </si>
  <si>
    <t>para dar inicio al proyecto de diseño y construccion, instalacion, equipamiento y puesto en operacion del laboratorio de produccion de medicamentos a mediana escala</t>
  </si>
  <si>
    <t>Poder poner en marcha el diseño, construccion, instalacion, equipamiento y puesto en operacion del laboratorio de produccion de medicamentos a mediana escala.</t>
  </si>
  <si>
    <t>Contar con el consultor internacional, personal anuente para formar parte del grupo de trabajo.</t>
  </si>
  <si>
    <t>para dar inicio al proyecto de diseño y construccion, instalacion, equipamiento y puesto en operacion del laboratorio de medicamentos a gran escala (LFU)</t>
  </si>
  <si>
    <t>Contrato del consultor internacional, Oficio de nombramiento de los integrantes del grupo de trabajo</t>
  </si>
  <si>
    <t>Poder poner en marcha el diseño, construccion, instalacion, equipamiento y puesto en operacion del laboratorio de produccion de medicamentos a gran escala (LFU)</t>
  </si>
  <si>
    <t>Solicitud de el proceso de licitacion, La publicacion de la licitacion publica internacional</t>
  </si>
  <si>
    <t>para dar inicio al proyecto de diseño y construccion, instalacion, equipamiento y puesto en operacion del almacen de medicamentos</t>
  </si>
  <si>
    <t xml:space="preserve"> Oficio de nombramiento de los integrantes del grupo de trabajo</t>
  </si>
  <si>
    <t xml:space="preserve">Poder poner en marcha el diseño, construccion, instalacion, equipamiento y puesto en operacion del almacen de medicamentos </t>
  </si>
  <si>
    <t>para tener las comision de desechos solidos y sustancias quimicas, para trabajar en apoyo a la Comision Proyecto Reactivo HEU-UNAH nombrada por la rectoria</t>
  </si>
  <si>
    <t>Tener documentadas las actividades de trabajo y normativa marco para el buen  funcionamiento de la comision.</t>
  </si>
  <si>
    <t xml:space="preserve">La normativa </t>
  </si>
  <si>
    <t>Decanato, comisiones de desechos solidos y sustancias quimicas.</t>
  </si>
  <si>
    <t>Personal capacitado para realizar el diagnostico</t>
  </si>
  <si>
    <t>Conocer la necesidad de los productos o servicios que puede ofrecer la FCQF</t>
  </si>
  <si>
    <t xml:space="preserve">El informe del diagnostico </t>
  </si>
  <si>
    <t xml:space="preserve">Tener el diagnostico </t>
  </si>
  <si>
    <t>Para trabajar en las soluciones a las solicitudes del diagnostico</t>
  </si>
  <si>
    <t>Unidad creada</t>
  </si>
  <si>
    <t>Tener personal anuente para participar en la unidad de BPM y BPL</t>
  </si>
  <si>
    <t>Tener control y seguimiento al cumplimiento de la normativa existente para BPM y BPL</t>
  </si>
  <si>
    <t>Unidad de trabajo conformada</t>
  </si>
  <si>
    <t>Miembros de la unidad</t>
  </si>
  <si>
    <t xml:space="preserve">Decanato </t>
  </si>
  <si>
    <t>Tener capacitadores</t>
  </si>
  <si>
    <t>Capacitar a los miembros de la unidad de BPM y BPL</t>
  </si>
  <si>
    <t>Listas de asistencia, diplomas</t>
  </si>
  <si>
    <t>Decanato, oficial administrativo, director de la unidad de BPM y BPL</t>
  </si>
  <si>
    <t>Personal anuente para participar en el grupo de trabajo</t>
  </si>
  <si>
    <t>poseer comité y normativa que regulen la seguridad y el riego laboral</t>
  </si>
  <si>
    <t>Oficio de nombramiento de los integrantes del grupo de trabajo, la normativa a seguir</t>
  </si>
  <si>
    <t>tener la informacion toxicologica de las sustancias</t>
  </si>
  <si>
    <t>Dar servicio a la comunidad sobre la informacion toxicologica</t>
  </si>
  <si>
    <t>tener el centro creado</t>
  </si>
  <si>
    <t>la poblacion hondureña</t>
  </si>
  <si>
    <t>decanato</t>
  </si>
  <si>
    <t>Poner en funcionamiento el CIT</t>
  </si>
  <si>
    <t>tener la informacion farmacologica de los medicamentos</t>
  </si>
  <si>
    <t>Dar servicio a la comunidad sobre la informacion farmacologica de los medicamentos</t>
  </si>
  <si>
    <t>Poner en funcionamiento el centro de informacion de medicamentos</t>
  </si>
  <si>
    <t>Desarrollo constante del personal docente y administrativo de la Facultad</t>
  </si>
  <si>
    <t>Evaluación del 100% del personal administrativo y docente.</t>
  </si>
  <si>
    <t>Personal capacitado ( al menos 20) en el área de manejo y desecho de sustancias químicas. Realizar asesoría en esta área.</t>
  </si>
  <si>
    <t>Personal capacitado en BPM. ( el 100% de los docentes  e intructores del area de y Farmacotecnia) Que brinde asesoría y auditorias en el área</t>
  </si>
  <si>
    <t>Al menos el 80% de los docentes tengan o se encuentren estudiando una maestría afín a su área de enseñanza.</t>
  </si>
  <si>
    <t>100 % del personal docente y administrativo involucrado en intercambios o pasantias con otras instituciones privadas y publicas en áreas especificas de conocimiento.</t>
  </si>
  <si>
    <t>Tener instaurado un sistema de premiación acorde al área de desempeño.</t>
  </si>
  <si>
    <t xml:space="preserve">Numero de evaluaciones aplicadas al personal administrativo y docente.    </t>
  </si>
  <si>
    <t>Numero de certificados recibidos por los participantes y Equipo asesor para manejo y desecho de sustancias químicas integrado.</t>
  </si>
  <si>
    <t>Numero de certificados recibidos por los participantes y Equipo asesor en BPM integrado.</t>
  </si>
  <si>
    <t>Numero de docentes inscritos  y egresados en las maestrías.</t>
  </si>
  <si>
    <t>Numero de convenios alcanzados con las diferentes  instituciones</t>
  </si>
  <si>
    <t xml:space="preserve">Numero de reconocimientos entregados al personal administrativo y docente galardonado.   </t>
  </si>
  <si>
    <r>
      <rPr>
        <b/>
        <sz val="18"/>
        <color indexed="56"/>
        <rFont val="Calibri"/>
        <family val="2"/>
      </rPr>
      <t xml:space="preserve">12) </t>
    </r>
    <r>
      <rPr>
        <b/>
        <sz val="12"/>
        <color indexed="56"/>
        <rFont val="Calibri"/>
        <family val="2"/>
      </rPr>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r>
  </si>
  <si>
    <r>
      <rPr>
        <b/>
        <sz val="20"/>
        <color indexed="56"/>
        <rFont val="Calibri"/>
        <family val="2"/>
      </rPr>
      <t xml:space="preserve">a) </t>
    </r>
    <r>
      <rPr>
        <b/>
        <sz val="12"/>
        <color indexed="56"/>
        <rFont val="Calibri"/>
        <family val="2"/>
      </rPr>
      <t>Promover el desarrollo pertinente y constante del personal docente y administrativo, por medio de la evaluación continua, la motivación, la formación y especialización adecuada y el intercambio de personal con otras universidades nacionales e internacionales,  para contar con talento humano mejor calificado y certificado de la región.</t>
    </r>
  </si>
  <si>
    <t>12.a.1</t>
  </si>
  <si>
    <t>12.a.2</t>
  </si>
  <si>
    <t>12.a.3</t>
  </si>
  <si>
    <t>12.a.4</t>
  </si>
  <si>
    <t>12.a.5</t>
  </si>
  <si>
    <t>12.a.6</t>
  </si>
  <si>
    <t>Creación  del  diplomado para el manejo y desecho de Sustancias quimicas para personal de la facultad (que nos permita brindar servicio de asesoria y auditoria para la empresa privada)</t>
  </si>
  <si>
    <t>Gestionar la contratacion del consultor que impartira el diplomado en manejo de desecho de sustancias quimicas</t>
  </si>
  <si>
    <t>Contratar el consultor que impartira el diplomado en manejo de desecho de sustancias quimicas</t>
  </si>
  <si>
    <t>Creación del  diplomado en sobre Buenas Practicas de Manufactura de tal manera que el aprendizaje permita crear un equipo que asesore y audite laboratorios publicos y privados.</t>
  </si>
  <si>
    <t>Gestionar la contratacion del consultor que impartira el diplomado en manejo en BPM</t>
  </si>
  <si>
    <t>Contratar el consultor que impartira el diplomado en BPM</t>
  </si>
  <si>
    <t>Participacion activa de todo el persona de la F.C.Q.F.</t>
  </si>
  <si>
    <t>Promover la eficiencia y eficacia del personal administrativo y docente en el desarrollo de las actividades</t>
  </si>
  <si>
    <t>Espacio fisico asignado con el equipo requerido. Nombres de las personas que integran el comité</t>
  </si>
  <si>
    <t>Personal administrativo y docente</t>
  </si>
  <si>
    <t>Jefes de departamento, Quimica, Control Quíco. Tecnologia. Gerente administrativo.</t>
  </si>
  <si>
    <t>Comité de evaluacion establecido, instrumentos de evaluacion aprobados</t>
  </si>
  <si>
    <t>Conocer la situacion real del desempeño a nivel administrativo y docente</t>
  </si>
  <si>
    <t>listados de asistencia, Instrumentos, fotografias</t>
  </si>
  <si>
    <t>Comité evaluador</t>
  </si>
  <si>
    <t>Resultados obtenidos mediante tabulacion de datos</t>
  </si>
  <si>
    <t>Capacitar en base a las necesidades identificadas</t>
  </si>
  <si>
    <t>Documentovalidado</t>
  </si>
  <si>
    <t>Contar con la asignacion presupuestaria</t>
  </si>
  <si>
    <t>implementar la gestion adecuada en tratamiento de desechos quimicos de la facultad fortaleciendo el proyecto de Universidades verdes y saludables de la UNAH</t>
  </si>
  <si>
    <t>Correspondencia</t>
  </si>
  <si>
    <t>Todos los especialistas en el ramo del manejo de desechos quimicos y solidos</t>
  </si>
  <si>
    <t xml:space="preserve"> la comision de Evaluacion del perosnal </t>
  </si>
  <si>
    <t>Se contratara al consultor idoneo para impartir el diplomado</t>
  </si>
  <si>
    <t>impartir un diplomado del manejo de sustancias quimicas y desechos solidos</t>
  </si>
  <si>
    <t>Contrato por servicios</t>
  </si>
  <si>
    <t xml:space="preserve"> el especialista</t>
  </si>
  <si>
    <t>Comision y autoridades de la facultad</t>
  </si>
  <si>
    <t>Desarrollara en tiempo y forma el diplomado</t>
  </si>
  <si>
    <t>se requiere capacitar en dicho al personal que maneja desechos quimicos y solidos ademas de preparar futuros capacitadores para el resto del personal de la facultad</t>
  </si>
  <si>
    <t>Asistencia, diploma</t>
  </si>
  <si>
    <t>20 colaboradores escogidos y que representen a  intructores, docentes y personal adminisytrativo</t>
  </si>
  <si>
    <t>Consultor y la comision</t>
  </si>
  <si>
    <t>Todos los especialistas en el ramo de BPM</t>
  </si>
  <si>
    <t>impartir un diplomado sobre BPM</t>
  </si>
  <si>
    <t>se requiere capacitar en dicho al personal relacionado con el area Farmacotecnia ademas de preparar futuros capacitadores para el resto del personal de la facultad</t>
  </si>
  <si>
    <t>conformacion del comité</t>
  </si>
  <si>
    <t>se requiere motivar y premiar a los colaboradores</t>
  </si>
  <si>
    <t>acta u oficio de conformacion</t>
  </si>
  <si>
    <t>Personal de la Facultad</t>
  </si>
  <si>
    <t>Comision Evalaudora y las autoridades de la facultad</t>
  </si>
  <si>
    <t>12.a.7</t>
  </si>
  <si>
    <t>12.a.8</t>
  </si>
  <si>
    <t>12.a.9</t>
  </si>
  <si>
    <t>12.a.10</t>
  </si>
  <si>
    <t>12.a.11</t>
  </si>
  <si>
    <t>12.a.12</t>
  </si>
  <si>
    <t>12.a.17</t>
  </si>
  <si>
    <t>12.a.18</t>
  </si>
  <si>
    <r>
      <rPr>
        <b/>
        <sz val="16"/>
        <color indexed="56"/>
        <rFont val="Calibri"/>
        <family val="2"/>
      </rPr>
      <t xml:space="preserve">13) </t>
    </r>
    <r>
      <rPr>
        <b/>
        <sz val="11"/>
        <color indexed="56"/>
        <rFont val="Calibri"/>
        <family val="2"/>
      </rPr>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r>
  </si>
  <si>
    <r>
      <rPr>
        <b/>
        <sz val="16"/>
        <color indexed="56"/>
        <rFont val="Calibri"/>
        <family val="2"/>
      </rPr>
      <t xml:space="preserve">a) </t>
    </r>
    <r>
      <rPr>
        <b/>
        <sz val="11"/>
        <color indexed="56"/>
        <rFont val="Calibri"/>
        <family val="2"/>
      </rPr>
      <t xml:space="preserve">Establecer una Gestión Académica orientada a la calidad educativa, en consonancia a las políticas y normas internacionales y estándares de eficiencia y eficacia en los diversos procedimientos académicos, con esquemas administrativos flexibles e innovadores de la docencia, investigación, y vinculación universidad-sociedad. </t>
    </r>
  </si>
  <si>
    <t>Gestión académica orientada a la Calidad educativa.</t>
  </si>
  <si>
    <t xml:space="preserve">Procesos de gestión académica de la Facultad llevados a cabo de forma eficiente y eficaz, en consocnancia a politicas, normas y estánderes internacionales. </t>
  </si>
  <si>
    <t>Sistema de calidad de la gestión académica implementado.</t>
  </si>
  <si>
    <t xml:space="preserve">4 comisiones encargadas de los procesos de autoevaluación , rediseño curricular, unidad de gestión de la investigación y comisión de vinculación universidad – sociedad, evaluadas trimestralmente. </t>
  </si>
  <si>
    <t>Sistema de coordinación de las redes académicas de la UNAH integrándose con los distintos centros regionales implementado.</t>
  </si>
  <si>
    <t>13.a.1</t>
  </si>
  <si>
    <t>13.a.2</t>
  </si>
  <si>
    <t>13.a.3</t>
  </si>
  <si>
    <t>Nombrar la comisión para el Diseño e implementación del sistema  de calidad de la gestión académica que garantice la eficiencia y eficacia de la calidad educativa de la FCQF</t>
  </si>
  <si>
    <t>Definir de  las funciones de la comisión de académica</t>
  </si>
  <si>
    <t>Elaborar un plan de trabajo y cronograma de actividades de la comisión de gestión de la calidad de la FCQF</t>
  </si>
  <si>
    <t xml:space="preserve">se contará con la disposición de los docentes encargados de la comisión </t>
  </si>
  <si>
    <t>Es necesaria la creación de la comisión que guiará todo el proceso de gestión educativa</t>
  </si>
  <si>
    <t>Oficio de nombramiento</t>
  </si>
  <si>
    <t>alumnos, docentes y administrativos de la FCQF</t>
  </si>
  <si>
    <t>Decano y jefes de departamento</t>
  </si>
  <si>
    <t>Se contará con la participacipación de los jefes de departamento y decanos</t>
  </si>
  <si>
    <t>Es necesaria definir las funciones de esta comisión para delimitar su accionar y asignar las tareas respectivas</t>
  </si>
  <si>
    <t>Oficio que incluye las funciones de la comisión</t>
  </si>
  <si>
    <t>Se contará con la participacipación de todos los miembros de la comisión</t>
  </si>
  <si>
    <t>Es necesaria definir un cronograma de actividades para establecer tiempos de desarrollo de las mismas</t>
  </si>
  <si>
    <t>Documento del cronograma</t>
  </si>
  <si>
    <t>Comisión de gestión académica</t>
  </si>
  <si>
    <t>Estudiantes</t>
  </si>
  <si>
    <t>14) Promover una política institucional de relaciones internacionales para ubicar a la UNAH en una posición de liderazgo en la educación superior. Desarrollar un sistema integral de internacionalización de la educación superior como eje transversal que contribuya al fortalecimiento institucional y el mejoramiento de la calidad en el marco de la Reforma Universitaria.</t>
  </si>
  <si>
    <r>
      <rPr>
        <b/>
        <sz val="14"/>
        <color indexed="56"/>
        <rFont val="Calibri"/>
        <family val="2"/>
      </rPr>
      <t xml:space="preserve">a) </t>
    </r>
    <r>
      <rPr>
        <b/>
        <sz val="11"/>
        <color indexed="56"/>
        <rFont val="Calibri"/>
        <family val="2"/>
      </rPr>
      <t xml:space="preserve">Gestionar convenios, nacionales e internacionales, de intercambio profesional y estudiantil, así como la acreditación de programas de  formación de pregrado, postgrado y especialidades de las áreas de las Ciencias químicas, Farmacia y Alimentos, para fortalecer el talento humano nacional, mediante el desarrollo de competencias pertinentes al desarrollo humano sostenible. </t>
    </r>
  </si>
  <si>
    <t>Pertinencia del proceso de internacionalización de la Educación a través de la Gestión de convenios internacionales.</t>
  </si>
  <si>
    <t>Una maestria en marketing farmaceutico ya instalada y reconocida a nivel centroamericano en el termino de 18 meses.</t>
  </si>
  <si>
    <t>Las maestrias de Farmacia Clinica,  Tecnologia y control de medicamentos  impartiendose a profesionales  nacionales y extranjeros en octubre 2014</t>
  </si>
  <si>
    <t>Creacion de la  maestria en quimica analitica ambiental</t>
  </si>
  <si>
    <t>Convenios de intercambio de al menos 10 profesionales academicos, con las Universidades San Carlos de Guatemala, Universidad ICESI de cali Colombia,Instituto de Farmacia y Alimentos de la habana cuba, Universidad de Nuevo leon Mexico.</t>
  </si>
  <si>
    <t>Programas de investigacion cientifica  UNAH y otras universidades , aportando resultados en beneficio de nuestro pais y la region.</t>
  </si>
  <si>
    <t>Convenios firmados y en ejecución</t>
  </si>
  <si>
    <t>14.a.1</t>
  </si>
  <si>
    <t>14.a.2</t>
  </si>
  <si>
    <t>14.a.3</t>
  </si>
  <si>
    <t>14.a.4</t>
  </si>
  <si>
    <t>14.a.5</t>
  </si>
  <si>
    <t>14.a.6</t>
  </si>
  <si>
    <t>14.a.7</t>
  </si>
  <si>
    <t>Establecer comunicación por escrito con las autoridades de la universidad de ICESI ,Colombia para explorar la posibilidad de desarrollar la Maestria en marketing farmaceutico.</t>
  </si>
  <si>
    <t>Gestionar el Intercambio de profesionales academicos de la Quimica y Farmacia con la Universidad  de la Habana, cuba</t>
  </si>
  <si>
    <r>
      <rPr>
        <b/>
        <sz val="16"/>
        <color indexed="56"/>
        <rFont val="Calibri"/>
        <family val="2"/>
      </rPr>
      <t>15)</t>
    </r>
    <r>
      <rPr>
        <b/>
        <sz val="12"/>
        <color indexed="56"/>
        <rFont val="Calibri"/>
        <family val="2"/>
      </rPr>
      <t xml:space="preserve">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 </t>
    </r>
  </si>
  <si>
    <r>
      <rPr>
        <b/>
        <sz val="18"/>
        <color indexed="56"/>
        <rFont val="Calibri"/>
        <family val="2"/>
      </rPr>
      <t>a)</t>
    </r>
    <r>
      <rPr>
        <b/>
        <sz val="12"/>
        <color indexed="56"/>
        <rFont val="Calibri"/>
        <family val="2"/>
      </rPr>
      <t xml:space="preserve"> Participar activamente en los procesos de descentralización, basados en la coordinación, cooperación e interacción con las diferentes redes educativas regionales de la Universidad, para mejorar el acceso a una educación superior pertinente de alta calidad. </t>
    </r>
  </si>
  <si>
    <t>Mejoramiento de los procesos de descentralización en la Facultad.</t>
  </si>
  <si>
    <t>Docentes competentes y comprometidos con la enseñanza básica de la química en cada uno de los centros regionales.</t>
  </si>
  <si>
    <t xml:space="preserve">Salas de laboratorio debidamente equipadas en los Centros  Regionales.    </t>
  </si>
  <si>
    <t>Programas homólogos de las asignaturas de química impartidos en los centros regionals.</t>
  </si>
  <si>
    <t xml:space="preserve">50% de los docentes supervisados y capacitados en la enseñanza de la química.                     </t>
  </si>
  <si>
    <t>100% de los docentes cumpliendo con los programas de asignatura rediseñados.</t>
  </si>
  <si>
    <t xml:space="preserve">80% Centros regionales con salas de laboratorio debidamente equipadas en los Centros  Regionales.        </t>
  </si>
  <si>
    <t>100% de los Centros regionales realizando Prácticas de laboratorio homólogas con las impartidas en Ciudad Universitaria.</t>
  </si>
  <si>
    <t>15.a.1</t>
  </si>
  <si>
    <t>15.a.2</t>
  </si>
  <si>
    <t>15.a.3</t>
  </si>
  <si>
    <t>15.a.4</t>
  </si>
  <si>
    <t>15.a.5</t>
  </si>
  <si>
    <t>15.a.6</t>
  </si>
  <si>
    <t>15.a.7</t>
  </si>
  <si>
    <t>15.a.8</t>
  </si>
  <si>
    <t xml:space="preserve"> Seleccionar el o los centros regionales para la evaluación de los microcurrículos de las asignaturas de química impartidas en dicho Centro Regional. </t>
  </si>
  <si>
    <t xml:space="preserve">Verificar las asignaturas de Química impartidas en el Centro Regional seleccionado para hacer la seleccion de los pares afines que revisarán los programas de asignatura del centro Regional. (mínimo 5   integrantes)        </t>
  </si>
  <si>
    <t>Anuencia de las autoridaes de los Centros Regionales para participar en la revisión de los programas de asignatura.  Disponibilidad de los docentes a participar.           Disponibilidad de espacios físicos para realizar los talleres.</t>
  </si>
  <si>
    <t>Estandarización de los contenidos programáticos de la asignaturas de química</t>
  </si>
  <si>
    <t>Programas homólogos entre las asignaturas de química impartidas en Ciudad Universitaria y el Centro regional  elegido.</t>
  </si>
  <si>
    <t>Catedráticos y estudiantes del o los Centros Regionales seleccionados</t>
  </si>
  <si>
    <t xml:space="preserve"> Decanatura , Jefe del Departamento de química (Lic. Gustavo ánchez)</t>
  </si>
  <si>
    <t>Que los laboratorios de química impartidos en los distintos Centros Regionales de la UNAH cumplan con los estándares de calidad y bioseguri- dad.</t>
  </si>
  <si>
    <t>Documento con recomendeciones elaborado y entregado a autoridades del Centro regional</t>
  </si>
  <si>
    <t>Docentes e instructores de laboratorio de química de los Centros regionales</t>
  </si>
  <si>
    <t xml:space="preserve">1.Decanatura  2.Jefe del Departamento de Química   3. Encargada de almacen de reactivos (Dra. Wendy Cruz)        </t>
  </si>
  <si>
    <t xml:space="preserve">a) ESTUDIANTES: Garantizar la educación holística acreditada del estudiante  de las ciencias químicas, farmacia y alimentos; a través de una formación científica, investigativa y vinculante, la  movilidad internacional, promoción del bienestar estudiantil y de estilos de vida saludables, para lograr la  excelencia académica. </t>
  </si>
  <si>
    <t xml:space="preserve">Proyecto de movilidad estudiantil formulado y aprobado funcionando..   </t>
  </si>
  <si>
    <t>Estudiantes de matrícula 2016 - 2018 participando en procesos de formación en el extranjero</t>
  </si>
  <si>
    <t>Un Proyecto formulado, aprobado y en ejecución</t>
  </si>
  <si>
    <t xml:space="preserve">Al menos un  10% de estudiantes participando en la movilizacion a universidades del área centroamericana. </t>
  </si>
  <si>
    <t xml:space="preserve"> Al menos  90% de los estudiantes movilizados incorporadosal programa de tutoría estudiantil.</t>
  </si>
  <si>
    <t>5.a.1</t>
  </si>
  <si>
    <t>5.a.2</t>
  </si>
  <si>
    <t>5.a.3</t>
  </si>
  <si>
    <t>5.a.4</t>
  </si>
  <si>
    <t>Existencia de una organización estudiantil en la Facultad. Anuencia de los estudiantes</t>
  </si>
  <si>
    <t>Internacionalizacion de la formacion academica del estudiantes de Farmacia</t>
  </si>
  <si>
    <t>Numero de estudiantes participando en el proyecto de movilidad</t>
  </si>
  <si>
    <t>Coordinacion academica y Comision</t>
  </si>
  <si>
    <t>Elevar el nivel academico del estudiante de Farmacia</t>
  </si>
  <si>
    <t>Convenio formulado, aprobado.</t>
  </si>
  <si>
    <t>estudiantes</t>
  </si>
  <si>
    <t>coordinacion Academica, Comision y Asociacion de Estudiantes</t>
  </si>
  <si>
    <t>Proyecto formulado. Anuencia de actores</t>
  </si>
  <si>
    <t>captar el mayor numero de aspirantes a movilizacion estudiantil</t>
  </si>
  <si>
    <t>Numero de personas participando en la socializacion, lista de asistemcia al evento, materiial de apoyo recibido por los participantes</t>
  </si>
  <si>
    <t>Coordinacion Academica, Comision</t>
  </si>
  <si>
    <t>Convenio firmado, destinos de la movilidad asegurado, anuencia de estudiantes a la movilizacion</t>
  </si>
  <si>
    <t>Asegurar la movilidad estudiantil</t>
  </si>
  <si>
    <t>Existencia de convenio</t>
  </si>
  <si>
    <t>Comision</t>
  </si>
  <si>
    <t>La facultad y centros regionales se insertan en el eje de Los posgrados, la UNAH y el país; diseñando, posgrados que el país, la ciencia y la propia universidad necesitan, contribuyendo de esa  manera al desarrollo económico, político y social de nuestro país.</t>
  </si>
  <si>
    <r>
      <rPr>
        <b/>
        <sz val="14"/>
        <color indexed="56"/>
        <rFont val="Calibri"/>
        <family val="2"/>
      </rPr>
      <t xml:space="preserve">10) </t>
    </r>
    <r>
      <rPr>
        <b/>
        <sz val="12"/>
        <color indexed="56"/>
        <rFont val="Calibri"/>
        <family val="2"/>
      </rPr>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r>
  </si>
  <si>
    <t>10.a.1</t>
  </si>
  <si>
    <t>10.a.2</t>
  </si>
  <si>
    <t>10.a.3</t>
  </si>
  <si>
    <t>10.a.4</t>
  </si>
  <si>
    <t>10.a.5</t>
  </si>
  <si>
    <t>10.a.6</t>
  </si>
  <si>
    <t>Formación de nuevos grupos de investigación para el fortalecimiento de la investigación en la Facutad.</t>
  </si>
  <si>
    <t>Al menos un convenio de cooperación con otras instituciones firmado</t>
  </si>
  <si>
    <t>La facultad firma convenios de cooperación con instituciones nacionales e internacionales.</t>
  </si>
  <si>
    <t>Estudio de la calidad del agua, 2015.  y Beca sustantiva</t>
  </si>
  <si>
    <t>Reuniones con la Fundacion Hondureña para el Niño con Cancer para establecer vias de cooperacion por parte de los estudiantes e la practica profesonal supervisada. (área de alimentos)</t>
  </si>
  <si>
    <t>3.a.24</t>
  </si>
  <si>
    <t>Seleccion de docentes de los diferentes departamentos que participaran en el programa de asesoria en el centro del Diabético del Distrito Central.</t>
  </si>
  <si>
    <t>Reunion con los docentes participantes en el proyecto para la propuesta y seleccion de experimentos a sugerir a los estudiantes de las ferias de ciencias de los colegios del Distrito Central.</t>
  </si>
  <si>
    <t>Desarrollo de conferencias de ética: expositor, refrigerio, papeleria, 150 personas.</t>
  </si>
  <si>
    <t>Contar con la participación del personal docente y administrativo</t>
  </si>
  <si>
    <t>Fortalecer los valores y motivar a la ética como eje transversal en el pénsum académico.</t>
  </si>
  <si>
    <t xml:space="preserve">listas de asistencia, diplomas, memorias de trabajo. </t>
  </si>
  <si>
    <t>Jefe de Departamento de Tecnología Farmacéutica y la Dra. Nancy Alvarado</t>
  </si>
  <si>
    <t xml:space="preserve">Contar con la participación del personal docente interesado y estudiantes </t>
  </si>
  <si>
    <t>Actualizar los conocimientos en Farmacología de enfermedades crónicas no transmisibles.</t>
  </si>
  <si>
    <t xml:space="preserve">Contrato de servicios profesionales, diplomas, listas de aiatencia. </t>
  </si>
  <si>
    <t>Jefe de Departamento de Tecnología Farmacéutica, Dra. Dulce Blanco y Dra. Melba Ramírez.</t>
  </si>
  <si>
    <t>Asistencia de todos los docentes del departamento</t>
  </si>
  <si>
    <t>Capacitar a los docentes en legislación farmacéutica</t>
  </si>
  <si>
    <t>Diplomas y listas de asistencia</t>
  </si>
  <si>
    <t>Docentes del Departamento de Tecnología Farmacéutica</t>
  </si>
  <si>
    <t>1 laboratorio de ensayo Universitario</t>
  </si>
  <si>
    <t>Tinta canon 210</t>
  </si>
  <si>
    <t xml:space="preserve">Material Impreso </t>
  </si>
  <si>
    <t>Reglas de 30 cm plasticas</t>
  </si>
  <si>
    <t>Clip Estándar # 1 (caja)</t>
  </si>
  <si>
    <t>Cglicerina 1.5 oz  (unidad)</t>
  </si>
  <si>
    <t>Goma en parra (pegamento)</t>
  </si>
  <si>
    <t>Almohadilla para sello # 1</t>
  </si>
  <si>
    <t>Archivador plus negro tamaño oficio</t>
  </si>
  <si>
    <t>Clips jumbo cj-1 150x10mm</t>
  </si>
  <si>
    <t>Tape transparente 3/4 x 36 yds</t>
  </si>
  <si>
    <t>Saca grapas</t>
  </si>
  <si>
    <t>Tinta para sello 2 oz color negro roll-on</t>
  </si>
  <si>
    <t>Grapas tamaño estándar  (caja)</t>
  </si>
  <si>
    <t>Pendaflex tamaño oficio  (caja)</t>
  </si>
  <si>
    <t>Fastener 8cm (caja)</t>
  </si>
  <si>
    <t>Maskin tape 3/4x40.5 mt</t>
  </si>
  <si>
    <t>Liquido corrector blanco tipo  lapiz</t>
  </si>
  <si>
    <t>Folder tamaño carta (caja)</t>
  </si>
  <si>
    <t>Borrador para pizarra</t>
  </si>
  <si>
    <t>Perforadora Estándar</t>
  </si>
  <si>
    <t>Boligrafo negro 0.7</t>
  </si>
  <si>
    <t>Boligrafo rojo 0.7</t>
  </si>
  <si>
    <t>Sobres manila 10x15</t>
  </si>
  <si>
    <t>Engrapadora E1426/2</t>
  </si>
  <si>
    <t xml:space="preserve">Basurero grande 45QT negros </t>
  </si>
  <si>
    <t>Lapiz grafito 2HB</t>
  </si>
  <si>
    <t xml:space="preserve">Oasis </t>
  </si>
  <si>
    <t>Vidrio para pizarra</t>
  </si>
  <si>
    <t>Puntero</t>
  </si>
  <si>
    <t>Telefono</t>
  </si>
  <si>
    <t>Protector de picos</t>
  </si>
  <si>
    <t>Extension electrica</t>
  </si>
  <si>
    <t>Enero</t>
  </si>
  <si>
    <t>Archivador plus negro tamaño carta</t>
  </si>
  <si>
    <t>Calibración de los equipos del laboratorio de investigación por ente nacional calificado SEPLAN</t>
  </si>
  <si>
    <t>Dos talleres de trabajo de 8:00 am a 2:00 pm</t>
  </si>
  <si>
    <t>Elaboración de los objetivos  y Definición de los Ejes Curriculares y Disciplinares del  nuevo plan de estudios  la carrera de Química y Farmacia.</t>
  </si>
  <si>
    <t>Tres talleres de Trabajo de 8:00 am a 2:00 pm Comision de Desarrollo</t>
  </si>
  <si>
    <t>Diez talleres de Trabajo de 8:00 am a 2:00 pm con las diferentes disciplinas.</t>
  </si>
  <si>
    <t>Contratación de Consultor en Alimentos</t>
  </si>
  <si>
    <t>Compra de kits de reactivos de nutrientes fosfatos y nitritos y de  Equipo de laboratorio: turbidimetro, oxinometro y micropipetas.</t>
  </si>
  <si>
    <t>Kit de reactivo de nutrientes</t>
  </si>
  <si>
    <t>Kit de reactivo de Fosfatos</t>
  </si>
  <si>
    <t>Kit de reactivo de Nitritos</t>
  </si>
  <si>
    <t>Turbidímetro</t>
  </si>
  <si>
    <t>Oxinómetro</t>
  </si>
  <si>
    <t>Micropipetas</t>
  </si>
  <si>
    <t>Placas Petri</t>
  </si>
  <si>
    <t>Reactivos</t>
  </si>
  <si>
    <t>Cloroformo (4 litros)</t>
  </si>
  <si>
    <t>Acetato de etilo (4 litros)</t>
  </si>
  <si>
    <t>Lámpara ultravioleta</t>
  </si>
  <si>
    <t xml:space="preserve"> Gestión para la  capacitación del personal de la unidad de gestión de investigación y del laboratorio, en la implementación de un sistema de gestión de la calidad en el laboratorio.</t>
  </si>
  <si>
    <t>Capacitación sobre la implementación del sistema de gestión de la calidad en el laboratorio.  (personal de la unidad de gestión de investigación UGI y del laboratorio)</t>
  </si>
  <si>
    <t xml:space="preserve">Calibración de Hornos </t>
  </si>
  <si>
    <t>Calibración de termómetros</t>
  </si>
  <si>
    <t>Calibración de Phmetro</t>
  </si>
  <si>
    <t>Calibración de Balanza</t>
  </si>
  <si>
    <t>MATRAZ ERLENMEYER VIDRIO, 250ML</t>
  </si>
  <si>
    <t>FRASCO VOLUMETRICO VIDRIO, 1000ML</t>
  </si>
  <si>
    <t>ESPATULA PLANA, 4 PULGADAS</t>
  </si>
  <si>
    <t>TUBO VIDRIO, DIAMETRO 5MM, LONGITUD 52CM</t>
  </si>
  <si>
    <t>TAPON HULE, 1 AGUJERO NO.7</t>
  </si>
  <si>
    <t>PROBETA PLASTICA, 1000ML</t>
  </si>
  <si>
    <t>PROBETA PLASTICA, 250ML</t>
  </si>
  <si>
    <t>PROBETA VIDRIO, 50ML</t>
  </si>
  <si>
    <t>PROBETA VIDRIO, 25ML</t>
  </si>
  <si>
    <t>PROBETA VIDRIO, 10ML</t>
  </si>
  <si>
    <t>TERMOMETRO VARILLA, -10+110°C, RELLENO</t>
  </si>
  <si>
    <t>BEAKER VIDRIO, 50ML</t>
  </si>
  <si>
    <t>BEAKER VIDRIO, 100ML</t>
  </si>
  <si>
    <t>BEAKER VIDRIO, 250ML</t>
  </si>
  <si>
    <t>BURETA LLAVE RECTA, PTFE, 25/0.1ML</t>
  </si>
  <si>
    <t>FRASCO VIDRIO AMBAR, BOCA ANCHA, 125ML</t>
  </si>
  <si>
    <t>AGITADOR VIDRIO</t>
  </si>
  <si>
    <t>PISETA, 100ML COMPLETA</t>
  </si>
  <si>
    <t>VIALES</t>
  </si>
  <si>
    <t>BAÑO ULTRASONICO</t>
  </si>
  <si>
    <t>MICROPIPETAS</t>
  </si>
  <si>
    <t>PIPETA PASTEUR 13" (330mm)</t>
  </si>
  <si>
    <t>PUNTAS PIPETAS, 200UN</t>
  </si>
  <si>
    <t>PERILLAS 1ml</t>
  </si>
  <si>
    <t>PERILLAS 2ml</t>
  </si>
  <si>
    <t>FRASCO VIDRIO AMBAR, BOCA ANCHA, 1000ML</t>
  </si>
  <si>
    <t>HIDROXIDO SODIO, PERLAS, 1KG</t>
  </si>
  <si>
    <t>HIDROXIDO POTASIO, PERLAS, 500G</t>
  </si>
  <si>
    <t>ACIDO CLORHIDRICO 36.5-38.0%, 2.5LT</t>
  </si>
  <si>
    <t>CLOROFORMO RA ACS, 4LT</t>
  </si>
  <si>
    <t>ALCOHOL ETILICO ANHIDRO, GALON</t>
  </si>
  <si>
    <t>ETER ANHIDRO RA ACS, 1LT</t>
  </si>
  <si>
    <t>ACIDO ACETICO GLACIAL RA ACS, 2.5LT</t>
  </si>
  <si>
    <t>YODURO POTASIO, GRANULAR, 1KG</t>
  </si>
  <si>
    <t>TIOSULFATO SODIO 5-HIDRATO, CRISTAL, 500G</t>
  </si>
  <si>
    <t>DICROMATO POTASIO, 500G</t>
  </si>
  <si>
    <t>BICARBONATO SODIO, POLVO, 500G</t>
  </si>
  <si>
    <t>BIFTALATO POTASIO, CRISTAL  RA ACS, 100G</t>
  </si>
  <si>
    <t xml:space="preserve">Procesador manual </t>
  </si>
  <si>
    <t>Guantes de látex</t>
  </si>
  <si>
    <t>Paletas de plástico</t>
  </si>
  <si>
    <t>Guantes de nitrilo</t>
  </si>
  <si>
    <t>Mascarilla (caja)</t>
  </si>
  <si>
    <t>Papel de aluminio</t>
  </si>
  <si>
    <t>Jabón liquido</t>
  </si>
  <si>
    <t>Papel toalla</t>
  </si>
  <si>
    <t>pHmetro</t>
  </si>
  <si>
    <t>Baño Ultrasonido</t>
  </si>
  <si>
    <t>EDTA Kg</t>
  </si>
  <si>
    <t>Fragancia limón detergente</t>
  </si>
  <si>
    <t>Fragancia lavanda (floral)</t>
  </si>
  <si>
    <t>Fragancias rosas rojas</t>
  </si>
  <si>
    <t>Propilenglicol 1 kg</t>
  </si>
  <si>
    <t>Glicerina 1 galón</t>
  </si>
  <si>
    <t>Elaboración y presentación de anteproyecto de investigación de instructoras del laboratorio de investigación y posterior capacitación.</t>
  </si>
  <si>
    <t>Moldes, capacidad 110g (6 unid)</t>
  </si>
  <si>
    <t>Guantes de lona</t>
  </si>
  <si>
    <t>Gafas transparentes</t>
  </si>
  <si>
    <t>Mascarillas industriales, con filtro.</t>
  </si>
  <si>
    <t>Balanza con cap. 1 libra</t>
  </si>
  <si>
    <t>Balanza cap. 44 Libras</t>
  </si>
  <si>
    <t>Gabacha.</t>
  </si>
  <si>
    <t>Cofias o gorros (caja)2</t>
  </si>
  <si>
    <t>Espátulas de madera, grandes.</t>
  </si>
  <si>
    <t>Ollas de acero inoxidable</t>
  </si>
  <si>
    <t>Hidróxido de sodio 500g</t>
  </si>
  <si>
    <t xml:space="preserve">Capacitación sobre Redacción de Artículos Científicos </t>
  </si>
  <si>
    <t>2.a.1</t>
  </si>
  <si>
    <t>2.a.2</t>
  </si>
  <si>
    <t>2.a.3</t>
  </si>
  <si>
    <t>2.a.4</t>
  </si>
  <si>
    <t>2.a.5</t>
  </si>
  <si>
    <t>2.a.6</t>
  </si>
  <si>
    <t>2.a.7</t>
  </si>
  <si>
    <t>2.a.8</t>
  </si>
  <si>
    <t>2.a.9</t>
  </si>
  <si>
    <t>2.a.10</t>
  </si>
  <si>
    <t>2.a.11</t>
  </si>
  <si>
    <t>2.a.12</t>
  </si>
  <si>
    <t>2.a.13</t>
  </si>
  <si>
    <t>2.a.14</t>
  </si>
  <si>
    <t>2.a.15</t>
  </si>
  <si>
    <t>2.a.16</t>
  </si>
  <si>
    <t>2.a.17</t>
  </si>
  <si>
    <t>2.a.18</t>
  </si>
  <si>
    <t>2.a.19</t>
  </si>
  <si>
    <t>2.a.20</t>
  </si>
  <si>
    <t>2.a.21</t>
  </si>
  <si>
    <t>2.a.22</t>
  </si>
  <si>
    <t>2.a.23</t>
  </si>
  <si>
    <t>2.a.24</t>
  </si>
  <si>
    <t>2.a.25</t>
  </si>
  <si>
    <t>2.a.26</t>
  </si>
  <si>
    <t>2.a.27</t>
  </si>
  <si>
    <t>2.a.28</t>
  </si>
  <si>
    <t>2.a.29</t>
  </si>
  <si>
    <t>2.a.30</t>
  </si>
  <si>
    <t>2.a.31</t>
  </si>
  <si>
    <t>2.a.32</t>
  </si>
  <si>
    <t>2.a.33</t>
  </si>
  <si>
    <t>2.a.34</t>
  </si>
  <si>
    <t>2.a.35</t>
  </si>
  <si>
    <t>2.a.36</t>
  </si>
  <si>
    <t>2.a.37</t>
  </si>
  <si>
    <t>2.a.38</t>
  </si>
  <si>
    <t>2.a.39</t>
  </si>
  <si>
    <t>2.a.40</t>
  </si>
  <si>
    <t>Material Impreso</t>
  </si>
  <si>
    <t>Tinta</t>
  </si>
  <si>
    <t>Papel (resma)</t>
  </si>
  <si>
    <t xml:space="preserve">Publicación de 100  boletines informativos de las actividades realzadas en materia de investigación de la FCQF. UGI. </t>
  </si>
  <si>
    <t xml:space="preserve">Participación en eventos de investigación científica organizados por la Dirección de Investigación Científica y otros organizados por la facultad.     </t>
  </si>
  <si>
    <t>(Compra de boleto aéreo del expositor radicado en Costa Rica),  Adquisición de viáticos  para el expositor. Duración del taller 5 días. 40 personas por 5 días= 200</t>
  </si>
  <si>
    <t>(700 personas por 3 días= 2100,  viáticos para 2 conferencistas: 1 Nacional y 1 Internacional)</t>
  </si>
  <si>
    <t>Organización III Simposio de Ciencias Químicas y Farmacia, UGIFCQF y grupos de investigación.</t>
  </si>
  <si>
    <t xml:space="preserve"> 1 Experto internacional, CUBA. Viáticos por 7 días. (50 personas por 5 días=250)</t>
  </si>
  <si>
    <t xml:space="preserve">Capacitación a Docentes en materia de investigación, a través de cursos de apoyo a la investigación y diplomado de metodología de investigación. </t>
  </si>
  <si>
    <t xml:space="preserve"> 1 Experto Nacional. Viáticos por 5 días. (30 personas por 3 días=90)</t>
  </si>
  <si>
    <t xml:space="preserve"> 1 Experto Internacional. Viáticos por 7 días. (50 personas por 5 días=250)</t>
  </si>
  <si>
    <t xml:space="preserve">Taller Dr. Paul Brown. GIPN       </t>
  </si>
  <si>
    <t>Compra de Material Básico para el Laboratorio de Investigación, para el desarrollo de investigaciones científicas.</t>
  </si>
  <si>
    <t>Frasco de 1 litro, color ambar, de vidrio (cajas)</t>
  </si>
  <si>
    <t>Pipetas Pasteur (cajas)</t>
  </si>
  <si>
    <t>Frasco de 1 litro, color ambar, de vidrio, boca ancha (cajas)</t>
  </si>
  <si>
    <t>Frasco 500 Mililitros, color ambar, de vidrio, cuello pequeño (caja)</t>
  </si>
  <si>
    <t>Frasco 1 litro, de plástico (caja de 24 unidades)</t>
  </si>
  <si>
    <t>Frasco 500 Mililitros, de plástico  (caja de 40 unidades)</t>
  </si>
  <si>
    <t>Frasco 500 Mililitros para solventes (caja de 4 Unidades)</t>
  </si>
  <si>
    <t>Balones de fondo redondo de 250 Mililitros (caja de 12 Unidades)</t>
  </si>
  <si>
    <t>Perillas para pipetas pasteur (caja)</t>
  </si>
  <si>
    <t xml:space="preserve">Bomba al vacío </t>
  </si>
  <si>
    <t>Viales (caja)</t>
  </si>
  <si>
    <t>Placas cromatogáficas  (Cajas de 20 Unidades)</t>
  </si>
  <si>
    <t xml:space="preserve">Cubas cromatográficas </t>
  </si>
  <si>
    <t>Columna HPLC C18</t>
  </si>
  <si>
    <t xml:space="preserve">Bomba al vacío para rotavapor </t>
  </si>
  <si>
    <t xml:space="preserve">Compra de estanteria para el Laboratorio de Investigación. UGI laboratorio. </t>
  </si>
  <si>
    <t>2.a.41</t>
  </si>
  <si>
    <t xml:space="preserve">Acondicionamiento de la Oficina de la Unidad de Gestión de la Investigación UGI. </t>
  </si>
  <si>
    <t>Papel (resmas)</t>
  </si>
  <si>
    <t>Tijeras</t>
  </si>
  <si>
    <t>Contar con el espacio físico acondicionado acorde a las necesidades de trabajo de Unidad de Gestión de la Investigación UGI</t>
  </si>
  <si>
    <t>Docentes y estudiantes de la Facultad</t>
  </si>
  <si>
    <t xml:space="preserve">Material impreso </t>
  </si>
  <si>
    <t>200 alumnos</t>
  </si>
  <si>
    <t>200 estudiantes 1 día</t>
  </si>
  <si>
    <t>Rotafolios</t>
  </si>
  <si>
    <t xml:space="preserve">Alimentos y bebidas </t>
  </si>
  <si>
    <t>Material didáctico  (paquete)</t>
  </si>
  <si>
    <t>Papel para rotafolio (Paquete)</t>
  </si>
  <si>
    <t>Papel carta (resma)</t>
  </si>
  <si>
    <t>Papel iris de colores (paquete)</t>
  </si>
  <si>
    <t>Lápices (caja)</t>
  </si>
  <si>
    <t>Capacitación en el uso de plaguicidas del proyecto de investigacion del grupo de analisis quimico "Analisis en Sangre de la Actividad de la Enzima Colinesterasa en Pobladores Expuestos y No Expuestos Sobre el Uso de Plaguicidas en la Comunidad de La Brea, Lepaterique"</t>
  </si>
  <si>
    <t>140 PERSONAS por 1 día</t>
  </si>
  <si>
    <t>150 ejemplares</t>
  </si>
  <si>
    <t>Contratación de persona especialista en enseñanza a no videntes (20 capacitados)</t>
  </si>
  <si>
    <t>Capacitación a inductores sobre enseñanza a No Videntes (20 capacitados).</t>
  </si>
  <si>
    <t xml:space="preserve">Población del CAIPAC anuante a ser capacitada en el uso racional de medicamentos y estilos de vida saludables </t>
  </si>
  <si>
    <t>Atención a la Población no vidente en temas de salud y uso adecuado de medicamentos para contribuir al mejoramiento de la calidad de vida de este grupo.</t>
  </si>
  <si>
    <t>Carta de acuerdo del CAIPAC, listas de aistencia, Diplomas.</t>
  </si>
  <si>
    <t xml:space="preserve">45-50 estudiantes No Videntes de la Escuela CAIPAC (Centro Artesanal e Industrial para Ciegos) </t>
  </si>
  <si>
    <t xml:space="preserve">Dra. Gloria Aguilar Matamoros, Dra. Dulce María Blanco, Dr. José Rolando Ortega, Jefe del Departamento de Tecnología Farmacéutica. </t>
  </si>
  <si>
    <t>Ejecución de Proyecto: "Capacitacion en el uso adecuado de medicamentos y plantas medicinales como alternativa para la salud en la escuela para ciegos en Santa Lucia CAIPAC"</t>
  </si>
  <si>
    <t>Para 50 alumnos no videntes del CAIPAC</t>
  </si>
  <si>
    <t>Material didáctico para No videntes</t>
  </si>
  <si>
    <t xml:space="preserve"> Ejecucion del proyecto de campañas de educacion en el uso adecuado de medicamentos  en el centro del Diabético del Distrito Central. Preguntar Dr. Gustavo Sánchez </t>
  </si>
  <si>
    <t>Feria Científica para expocisión de experimentos con invitación de diferentes institutos del Distrito Central. Preguntar al Dr. Gustavo Sánchez</t>
  </si>
  <si>
    <t>Viáticos para 10 personas al CRURLA (por 5 dias)</t>
  </si>
  <si>
    <t xml:space="preserve">Participación en el Taller de  Análisis de la calidad del Agua residual y potable en el CURLA. Preguntar por pasajes </t>
  </si>
  <si>
    <t xml:space="preserve"> Capacitación para Instructores y Docentes en el area de Metrologia, Analitica, Alimentos y fitoquimica. Insumos: equipo de referencia para calibracion, balanza, pH-metros,  laboratorio acondicionado con el espacio fisico adecuado, alimentacion y  bebidas, pago de experto, hojas de asistencia, diplomas, folders, hojas en blanco. Numero de Personas: 50 (dos jornadas)</t>
  </si>
  <si>
    <t>Capacitación en taxonomia y nomenclatura vegetal. Insumos: (Recoleccion de muestra).</t>
  </si>
  <si>
    <t>Espectrofotómetro de absorción atómica y sus accesorios (incluye flete y seguro)</t>
  </si>
  <si>
    <t>Cromatógrafo de gases y sus accesorios (incluye flete y seguro)</t>
  </si>
  <si>
    <t>Capacitacion sobre el manejo y uso del equipo de analisis instrumental. Numero de personas: 20 personas por periodo.</t>
  </si>
  <si>
    <t>Nombrar un representante por cada departamento, para gestionar ante la direccion Ejecutiva de Gestion y Tecnologia la creacion de la plataforma Moodle para la Facultad  de Química y Farmacia.</t>
  </si>
  <si>
    <t>Socialización de la plataforma Moodle con los demás docentes e instructores de la facultad. fotocopias. Numero de personas: 30</t>
  </si>
  <si>
    <t>Creación de alianzas con organismos nacionales e internacionales en conjunto con vicerectoria de asuntos internacionales de la UNAH.</t>
  </si>
  <si>
    <t xml:space="preserve">Para 150 personas </t>
  </si>
  <si>
    <t xml:space="preserve">Ciclo de conferencias en farmacología de enferemedades crónicas no transmitibles. </t>
  </si>
  <si>
    <t>( Semana de farmacia). Expositor externo para 6 conferencias en 2 dias. 50 PERSONAS</t>
  </si>
  <si>
    <t xml:space="preserve">Para 100 personas (se deberá hacer un día viernes) </t>
  </si>
  <si>
    <t xml:space="preserve">Taller sobre registro de medicamentos con Docentes del departamento de Tecnología Farmacéutica. </t>
  </si>
  <si>
    <t xml:space="preserve">Taller de bioequivalencia de medicamentos por la Dra. Gloria Aguilar para 50 personas. </t>
  </si>
  <si>
    <t>Anuencia de los Docentes e instructores a participar</t>
  </si>
  <si>
    <t>Actualizar a los Docentes en APS</t>
  </si>
  <si>
    <t xml:space="preserve">Listas de asistencia, diplomas, memorias de trabajo. </t>
  </si>
  <si>
    <t>Dra. Dulce María Blanco y jefe del departamento de Tecnología Farmacéutica</t>
  </si>
  <si>
    <t xml:space="preserve">Anuencia de los farmacéuticos que quiran participar del Diplomado </t>
  </si>
  <si>
    <t>Generar un evento de alto impacto en el sector de marketing y administración farmacéutica</t>
  </si>
  <si>
    <t>Diplomas, memorias de trabajo, fotografías  y listas de asistencia</t>
  </si>
  <si>
    <t xml:space="preserve">Farmacéuticos en general </t>
  </si>
  <si>
    <t xml:space="preserve">Dr. Jorge Siwady, Dr. Miguel Valeriano y Jefe del Departamento de Tecología Farmacéutica. </t>
  </si>
  <si>
    <t>Docentes e instructores del Departamento anuentes a ser capacitados.</t>
  </si>
  <si>
    <t xml:space="preserve">Capacitar a los docentes en Bioequivalencia de medicamentos </t>
  </si>
  <si>
    <t>Diplomas y listas de asistencia, fotografías</t>
  </si>
  <si>
    <t>Docentes e Instructores del Departamento de Tecnología Farmacéutica</t>
  </si>
  <si>
    <t xml:space="preserve">Dra. Gloria Aguilar y Jefe del Departamento de Tecnología Farmacéutica. </t>
  </si>
  <si>
    <t>50 personas</t>
  </si>
  <si>
    <t>(40 Horas) 5 días,  impartido por Dr. Rafaél Ortíz (tendrá un costo de 5,000 lempiras por persona) Máximo de 50 personas.</t>
  </si>
  <si>
    <t xml:space="preserve"> (50 personas por 5 dias por 2 meriendas= 25000) (50 personas por 5 dias por 1 almuerzo=37500) = 62,500</t>
  </si>
  <si>
    <t xml:space="preserve">100 graduados </t>
  </si>
  <si>
    <t>Material impreso (trifolios)</t>
  </si>
  <si>
    <t>Realización de  una reunion inicial  para   la creación de la asociación de graduados con la participación de la Dirección de Vinculación Uiversidad-Sociedad (DIVUS)</t>
  </si>
  <si>
    <t>Reunion inicial para la integracion de graduados. (con la participación de 100 graduados.)</t>
  </si>
  <si>
    <t>Elaboración del plan de trabajo de  la asociación de graduados. con la participación de 50 graduados. (Trifolios, coffee break, papeleria).</t>
  </si>
  <si>
    <t>50 graduados</t>
  </si>
  <si>
    <t>Creacion de la base de datos por parte de la DEGT- UNAH y Crear base de datos sobre empresas publicas y privadas.</t>
  </si>
  <si>
    <t xml:space="preserve">Gestión del espacio fisico e  insumos necesarios parael desarrollo la feria laboral (Palacio de los deportes o polideportivo) </t>
  </si>
  <si>
    <t>Banners</t>
  </si>
  <si>
    <t>Trifolios</t>
  </si>
  <si>
    <t xml:space="preserve">Mantas </t>
  </si>
  <si>
    <t xml:space="preserve">volantes </t>
  </si>
  <si>
    <t xml:space="preserve">Capacitación sobre Sistematización de Experiencias a la comisión de Gestión del Conocimiento, Jefes de departamento, Coordinadores y asistentes de otras dimencione (30 personas). </t>
  </si>
  <si>
    <t xml:space="preserve">30 personas </t>
  </si>
  <si>
    <t>Establecer contacto con las Autoridades de la Universidad Agrícola Panamericana "El Zamorano", para establecer convenios sobre temas de interés para la Facultad.</t>
  </si>
  <si>
    <t>Visita a las Autoridades de la Universidad Agrícola Panamericana "El Zamorano", para establecer convenios sobre temas de interés para la Facultad.</t>
  </si>
  <si>
    <t>6.a.12</t>
  </si>
  <si>
    <t>Contacto con las Autoridades de la Universidad Nacional Agrícola UNA en Olancho, para establecer convenios sobre temas de interés para la Facultad.</t>
  </si>
  <si>
    <t>Visitas a las Autoridades de la Universidad Nacional Agrícola UNA en Olancho, para establecer convenios sobre temas de interés para la Facultad.</t>
  </si>
  <si>
    <t>6.a.13</t>
  </si>
  <si>
    <t xml:space="preserve">3 personas </t>
  </si>
  <si>
    <t>Propuesta del proyecto de farmacovigilancia con el Hopital Escuela Universitario o  Hospital San Felipe, a través del centro del diabetico, al claustro docente de la Facultad y a la Comisión de vinculación para su aprobación e implementación.</t>
  </si>
  <si>
    <t>Viáticos para 3 personas por 5 días (1150x3x5= 17250)</t>
  </si>
  <si>
    <t>Propuesta del proyecto  de conservación y envasado de alimentos en una Comunidad seleccionada al claustro docente de la Facultad y a la Comisión de vinculación para su aprobación e implementación.</t>
  </si>
  <si>
    <t>Desarrollo del Taller sobre conservación y envasado de alimentos en la Comunidad Seleccionada. Insumos para desarrollar el taller</t>
  </si>
  <si>
    <t>6.a.14</t>
  </si>
  <si>
    <t xml:space="preserve">Para 30 personas por 3 días </t>
  </si>
  <si>
    <t>Para 30 personas por 3 días (viáticos para 3 personas por 4 días)</t>
  </si>
  <si>
    <t>10 invitados</t>
  </si>
  <si>
    <t>150 personas   3 cátedras en el año de 50 personas cada una</t>
  </si>
  <si>
    <t>2 talleres en el año  para maximo de 50 personas por cada uno (50x2= 100)</t>
  </si>
  <si>
    <t>Instructor del coro</t>
  </si>
  <si>
    <t>Compra de vestuario para integrantes del coro</t>
  </si>
  <si>
    <t xml:space="preserve">20 integrantes </t>
  </si>
  <si>
    <t>Entrenador de fútbol</t>
  </si>
  <si>
    <t xml:space="preserve">Compra de vestuario para integrantes de los equipos de futbol </t>
  </si>
  <si>
    <t xml:space="preserve">Implementos deportivos </t>
  </si>
  <si>
    <t>Medallas de premiación</t>
  </si>
  <si>
    <t>Señalizaciones</t>
  </si>
  <si>
    <t>Bebidas y alimentos para árbitros e invitados especiales</t>
  </si>
  <si>
    <t>Pago de árbitros</t>
  </si>
  <si>
    <t>Publicidad (volantes, mantas)</t>
  </si>
  <si>
    <t>Organización de un campeonato de fútbol en el marco de la semana del estudiante de química y farmacia: Premios, arbitros, señalizaciones..etc cuanto durará el tornero y cuanto se le pagará a los árbitros</t>
  </si>
  <si>
    <t>Sistema completo de extracción</t>
  </si>
  <si>
    <t>Manta de calentamiento rígida Glas-col para balones de fondo redondo de 3000ml</t>
  </si>
  <si>
    <t>Rotavapor Ika work Serie Rv8</t>
  </si>
  <si>
    <t>Rotavapor BUCHI R3</t>
  </si>
  <si>
    <t>RE100-PRO Rotary Evaporator SCILOGEX</t>
  </si>
  <si>
    <t xml:space="preserve">Cámara de luz ultavioleta con lámpara para luz de onda corta y larga </t>
  </si>
  <si>
    <t>Beakers de vidrio de 10 ml (Paquete de 12)</t>
  </si>
  <si>
    <t>Impuesto sobre venta</t>
  </si>
  <si>
    <t>Viáticos para 10 personas por 1 días (1150x10= 11500)</t>
  </si>
  <si>
    <t>Talleres de capacitacion junto con otras unidades del area de salud: microbiologia, biologia, odontologia y medicina. para el establecimiento de procedimientos de desecho. Buscar manera de financiar</t>
  </si>
  <si>
    <t>Elaboración de un Manuales para el manejo de residuos químicos y de Buenas Practicas de Manufactura (BPM).</t>
  </si>
  <si>
    <t>Material impreso (150 ejemplares de cada manual)</t>
  </si>
  <si>
    <t>Certificación de los docentes para impartir asignaturas en línea.  5 Docentes, Dirección de Innovación Educativa.</t>
  </si>
  <si>
    <t xml:space="preserve">Talleres de capacitación sobre elaboración de recursos didácticos innovadores pertinentes a las áreas de trabajo. </t>
  </si>
  <si>
    <t>3 talleres en el año (80 docentes y 30 instructores= 110 personas entre los  3)</t>
  </si>
  <si>
    <t xml:space="preserve">Revisar  la carta de intensiones por parte del Instituto de profesionalizacion docente. </t>
  </si>
  <si>
    <t>Publicidad y propaganda</t>
  </si>
  <si>
    <t>Útiles de escritorio, oficina y enseñanza</t>
  </si>
  <si>
    <t>Tinta para impresora</t>
  </si>
  <si>
    <t>Otros repuestos y accesorios menores</t>
  </si>
  <si>
    <t xml:space="preserve">Escritorio </t>
  </si>
  <si>
    <t xml:space="preserve">Sillas </t>
  </si>
  <si>
    <t xml:space="preserve">Servicios de transporte eventuales </t>
  </si>
  <si>
    <t xml:space="preserve">Servicios de imprenta y publicaciones </t>
  </si>
  <si>
    <t>Gasolina</t>
  </si>
  <si>
    <t>Impuesto aeroportuario internacional</t>
  </si>
  <si>
    <t xml:space="preserve">Productos químicos </t>
  </si>
  <si>
    <t xml:space="preserve">Administrador </t>
  </si>
  <si>
    <t>Secretaria</t>
  </si>
  <si>
    <t>Matrícula Maestría en Tecnología Farmacéutica</t>
  </si>
  <si>
    <t>Matrícula Maestría en Farmacia Clínica</t>
  </si>
  <si>
    <t>Mensualidad Maestría en Tecnología Farmacéutica (23 meses por 30 alumnos )</t>
  </si>
  <si>
    <t>Mensualidad Maestría en Farmacia Clínica (23 meses por 30 alumnos )</t>
  </si>
  <si>
    <t>10.a.7</t>
  </si>
  <si>
    <t>10.a.8</t>
  </si>
  <si>
    <t>10.a.9</t>
  </si>
  <si>
    <t>10.a.10</t>
  </si>
  <si>
    <t>Escritorios</t>
  </si>
  <si>
    <t>Acondicionamiento de Aula de Clase Maestría en Tecnología Farmacéutica.</t>
  </si>
  <si>
    <t xml:space="preserve">Acondicionamiento de Aula de Clase Maestría en Farmacia Clínica </t>
  </si>
  <si>
    <t>Costos de funcionamiento de la Maestría en Tecnología Farmacéutica</t>
  </si>
  <si>
    <t xml:space="preserve">Costos de funcionamiento de la Maestría en Farmacia Clínica </t>
  </si>
  <si>
    <t>Evento científico</t>
  </si>
  <si>
    <t>Sueldos de Coordinación, Honorarios profesionales de Docentes Internacionales con Posgrado, pasajes y viáticos de Maestría en Tecnología Farmacéutica</t>
  </si>
  <si>
    <t xml:space="preserve">Sueldos de Coordinación, Honorarios profesionales de Docentes Internacionales con Posgrado, pasajes y viáticos de Maestría en Farmacia Clínica </t>
  </si>
  <si>
    <t xml:space="preserve">Coordinador de la Maestría </t>
  </si>
  <si>
    <t>Coordinador de Investigación y Vinculación</t>
  </si>
  <si>
    <t xml:space="preserve">Honorarios Profesionales a Docentes Internacionales con Doctorado </t>
  </si>
  <si>
    <t xml:space="preserve">Pasajes Internacionales </t>
  </si>
  <si>
    <t>Enviar borrador de carta de intension por parte de la UNAH , al representante legal de la Univeridad de ICESI para ser aceptada.</t>
  </si>
  <si>
    <t>Norma ISO 9001</t>
  </si>
  <si>
    <t>Definir como normativa para el diseño del sistema de Gestion de Calidad, la Norma ISO 9001. (Compra de la norma a utilizar).</t>
  </si>
  <si>
    <t>Contratación de asesor experto en Sistema de Gestión de Calidad</t>
  </si>
  <si>
    <t xml:space="preserve">Contratación por 3 meses </t>
  </si>
  <si>
    <t>Definir y asignar el espacio fisico para el funcionamiento de la comisión de gestion de calidad.</t>
  </si>
  <si>
    <t>Acondicionamiento de la oficina de Gestión de Calidad y los recusos necesarios para el funcionamiento del sistema de gestion de calidad.</t>
  </si>
  <si>
    <t>Pizarra de formica</t>
  </si>
  <si>
    <t>Selección y nombramiento de la comision de gestion de calidad administrativa.</t>
  </si>
  <si>
    <t>Aprox 200 Personas entre Docentes, Instructores y personal administrativo.</t>
  </si>
  <si>
    <t xml:space="preserve">Marcadores </t>
  </si>
  <si>
    <t xml:space="preserve">Diagnóstico de las necesidades de productos y servicios para la cración de la unidad de venta de Medicamentos la Facultad. </t>
  </si>
  <si>
    <t>Creación  del comité y la normativa de seguridad y riesgo laboral.</t>
  </si>
  <si>
    <t>11.a.12</t>
  </si>
  <si>
    <t>11.a.13</t>
  </si>
  <si>
    <t>11.a.14</t>
  </si>
  <si>
    <t>11.a.15</t>
  </si>
  <si>
    <t>11.a.16</t>
  </si>
  <si>
    <t>11.a.17</t>
  </si>
  <si>
    <t>11.a.18</t>
  </si>
  <si>
    <t>11.a.19</t>
  </si>
  <si>
    <t>11.a.20</t>
  </si>
  <si>
    <t>11.a.21</t>
  </si>
  <si>
    <t>11.a.22</t>
  </si>
  <si>
    <t>11.a.23</t>
  </si>
  <si>
    <t>11.a.24</t>
  </si>
  <si>
    <t>11.a.25</t>
  </si>
  <si>
    <t>11.a.26</t>
  </si>
  <si>
    <t>11.a.27</t>
  </si>
  <si>
    <t>11.a.28</t>
  </si>
  <si>
    <t>11.a.29</t>
  </si>
  <si>
    <t>11.a.30</t>
  </si>
  <si>
    <t>11.a.31</t>
  </si>
  <si>
    <t>11.a.32</t>
  </si>
  <si>
    <t>11.a.33</t>
  </si>
  <si>
    <t>11.a.34</t>
  </si>
  <si>
    <t>11.a.35</t>
  </si>
  <si>
    <t>11.a.36</t>
  </si>
  <si>
    <t>11.a.37</t>
  </si>
  <si>
    <t>11.a.38</t>
  </si>
  <si>
    <t>11.a.39</t>
  </si>
  <si>
    <t>Creación del Centro de Informacion Toxicologico (CIT) y el Centro de Informacion de Medicamentos (CIM) (documentacion y recursos necesarios para su funcionamiento)</t>
  </si>
  <si>
    <t>Nombrar el personal necesario para poner en funcionamiento el CIT Y  el CIM</t>
  </si>
  <si>
    <t xml:space="preserve">Compra e instalación de aire acondicionado para areas específicas de la Facultad. </t>
  </si>
  <si>
    <t xml:space="preserve">Polarizado de Vidrios en el almacén de sustancias químicas </t>
  </si>
  <si>
    <t>Compra de material de cristaleria y porcelana</t>
  </si>
  <si>
    <t xml:space="preserve">Compra de equipo de laboratorio </t>
  </si>
  <si>
    <t>Abastecimiento de sustancias químicas para los laboratorios</t>
  </si>
  <si>
    <t xml:space="preserve">Abastecimiento de materias primas para los laboratorios </t>
  </si>
  <si>
    <t>11.a.40</t>
  </si>
  <si>
    <t>11.a.41</t>
  </si>
  <si>
    <t>11.a.42</t>
  </si>
  <si>
    <t>11.a.43</t>
  </si>
  <si>
    <t>Aire acondicionado Minisplit 12000 btu</t>
  </si>
  <si>
    <t>Aire acondicionado Minisplit 18000 btu</t>
  </si>
  <si>
    <t>Aire acondicionado Minisplit 24000 btu</t>
  </si>
  <si>
    <t>Aire acondicionado Minisplit 36000 btu</t>
  </si>
  <si>
    <t>Aire acondicionado minisplit 60000 tbu</t>
  </si>
  <si>
    <t xml:space="preserve">Material de refrigeración </t>
  </si>
  <si>
    <t>Material de anclaje</t>
  </si>
  <si>
    <t>Mano de obra</t>
  </si>
  <si>
    <t>Polarizado de 24 vidrios de 37x28</t>
  </si>
  <si>
    <t>Polarizado de 12 vidrios de 37x25</t>
  </si>
  <si>
    <t>Extractores tipo hongo de 1 sobre 23 hp de 120 voltios</t>
  </si>
  <si>
    <t xml:space="preserve">Compra e instalación de extractores de gases tipo hongo para el almacén de sustancias químicas </t>
  </si>
  <si>
    <t>Matraz Volumetrico de 25ml</t>
  </si>
  <si>
    <t>Matraz Volumetrico de 50ml</t>
  </si>
  <si>
    <t>Matraz Volumetrico de 100ml</t>
  </si>
  <si>
    <t>Matraz Volumetrico de 1000ml</t>
  </si>
  <si>
    <t>Alargadera 24/40</t>
  </si>
  <si>
    <t>Adaptador de 3 vias 24/40</t>
  </si>
  <si>
    <t>Beakers Vidrio de 50ml</t>
  </si>
  <si>
    <t>Beakers Vidrio 100ml</t>
  </si>
  <si>
    <t>Beakers Vidrio 250ml</t>
  </si>
  <si>
    <t>Buretas Vidrio de 25ml</t>
  </si>
  <si>
    <t>Buretas Vidrio 50ml</t>
  </si>
  <si>
    <t>Balon Destilacion 3 cuellos 500ml 24/40</t>
  </si>
  <si>
    <t>Cabeza de Claysen 24/40  Pyrex</t>
  </si>
  <si>
    <t>Condensador Liebig de 400mm 24/40</t>
  </si>
  <si>
    <t>Embudo  separacion  de 500ml (llave de plastico)</t>
  </si>
  <si>
    <t>Embudo filtracion bushner plastica de 130mm</t>
  </si>
  <si>
    <t>Espatula metalica acanalada de 6"</t>
  </si>
  <si>
    <t>Espatula plana metalica de 6"</t>
  </si>
  <si>
    <t>Gradillas plasticas de 12 depositos</t>
  </si>
  <si>
    <t>Gradillas plasticas de 24 depositos</t>
  </si>
  <si>
    <t>Probetas vidrio de 10ml</t>
  </si>
  <si>
    <t>Probetas vidrio de 25ml</t>
  </si>
  <si>
    <t>Probetas vidrio de 50ml</t>
  </si>
  <si>
    <t>Probetas vidrio de 100ml</t>
  </si>
  <si>
    <t>Pipetas graduadas de 1ml</t>
  </si>
  <si>
    <t>Mortero y pistilo porcelana de 500ml</t>
  </si>
  <si>
    <t>Plato caliente (Estufa  con agitador magnético o stirr) 110 voltios</t>
  </si>
  <si>
    <t>Manto calefactor de 500 ML</t>
  </si>
  <si>
    <t>Manto calefactor de 250 ML</t>
  </si>
  <si>
    <t>Centrífugas de 6 tubos (eléctricas de mesa)</t>
  </si>
  <si>
    <t>Peachimetro manual digital</t>
  </si>
  <si>
    <t>Acetona</t>
  </si>
  <si>
    <t>Ácido Nítrico 65%, frasco de 2.5L,GII/C8/5.1</t>
  </si>
  <si>
    <t>Ácido acético glacial 2.5 litros jtbeaker</t>
  </si>
  <si>
    <t>Acido benzoico acs reactivo, frasco de 500g</t>
  </si>
  <si>
    <t>Lamina aluminio 6 x 6in de 454g, caja de 4 x 454g</t>
  </si>
  <si>
    <t>Anilina acs reactivo, frasco de 4L, GIII/C6.1</t>
  </si>
  <si>
    <t>Antrona acs reactivo, frasco de 25g</t>
  </si>
  <si>
    <t>Nitroblue Tetrazolium Chloride, frasco de 500mg</t>
  </si>
  <si>
    <t>Boldine, analytical standard, 100 g</t>
  </si>
  <si>
    <t>2-Propanol</t>
  </si>
  <si>
    <t>Acetato de etilo</t>
  </si>
  <si>
    <t>Acetonitrilo</t>
  </si>
  <si>
    <t>Cafeina, frasco 500g</t>
  </si>
  <si>
    <t>Cloruro de sodio, frasco 500g</t>
  </si>
  <si>
    <t>Cloruro ferrico hexahidratado, frasco 500g, GIII/C8</t>
  </si>
  <si>
    <t>Lámina de cobre, 250g</t>
  </si>
  <si>
    <t>Dicromato de potasio, frasco de 500g, GII/C6.1</t>
  </si>
  <si>
    <t>Ditionito de sodio, frasco 500g, GII/C4.2</t>
  </si>
  <si>
    <t>EDTA sal sodica, frasco 500g</t>
  </si>
  <si>
    <t xml:space="preserve">Acetaldeido al 99.5% </t>
  </si>
  <si>
    <t>Ácido sulfúrico 2.5 litros</t>
  </si>
  <si>
    <t>Eosina sal sodica, frasco de 100g</t>
  </si>
  <si>
    <t>Cloruro de hierro anhidro. Frasco de 500g GIII/C8</t>
  </si>
  <si>
    <t>Fenol acs reactivo, frasco de 500g,GII/C6.1</t>
  </si>
  <si>
    <t>Fenoftaleina acs eractivo, frasco 100g</t>
  </si>
  <si>
    <t>Ftalato Acido de Potasio, frasco de 500g</t>
  </si>
  <si>
    <t>Lauril sulfato de sodio acs reactivo, fco.500g</t>
  </si>
  <si>
    <t>Hierro en polvo 99.9%, frasco de 500g</t>
  </si>
  <si>
    <t xml:space="preserve">Metanol </t>
  </si>
  <si>
    <t>Molibdato de amonio, tetrahidratado, fco de 100g</t>
  </si>
  <si>
    <t>Murexida, frasco 25g</t>
  </si>
  <si>
    <t>Decano, 500ml, GIII/C3</t>
  </si>
  <si>
    <t>Ninhidrina para analisis, fco,100g</t>
  </si>
  <si>
    <t>Nitrato de plata acs reactivo, fco.100g,GII/C5.1</t>
  </si>
  <si>
    <t>Quinina USP, frasco 10g</t>
  </si>
  <si>
    <t>Resorcinol, ACS reagent, =99.0%, 500 g, GIII/C6.1</t>
  </si>
  <si>
    <t>Sacarosa frasco de 5Kg</t>
  </si>
  <si>
    <t xml:space="preserve">Benzaldehido </t>
  </si>
  <si>
    <t>Saponin 125 G Baker Analyzed® Reagent</t>
  </si>
  <si>
    <t>Sulfanilamide, =99%, 500 g</t>
  </si>
  <si>
    <t>Silica Gel 60 G, frasco de 1Kg</t>
  </si>
  <si>
    <t>Sulfato de cobre anhidro acs, fco.500g, GIII/C19</t>
  </si>
  <si>
    <t>Tiocianato de cobalto, frasco de 25g</t>
  </si>
  <si>
    <t>Urea acs reactivo, frasco 100g</t>
  </si>
  <si>
    <t>Zinc Granular , frasco de 1Kg</t>
  </si>
  <si>
    <t>Alcohol etílico 95-97%</t>
  </si>
  <si>
    <t>Eter etílico</t>
  </si>
  <si>
    <t xml:space="preserve">Hidróxido de sodio </t>
  </si>
  <si>
    <t xml:space="preserve">Yoduro de potasio </t>
  </si>
  <si>
    <t>Cloroformo</t>
  </si>
  <si>
    <t>Acetato de plomo trihidrato, frasco de 500g, GIII/C6.1</t>
  </si>
  <si>
    <t>Ácido Oxalico dihidratado acs, frasco 500g, GIII/C8</t>
  </si>
  <si>
    <t>Ácido tioglicolico para sintesis, frasco de 250ml, GII/C8</t>
  </si>
  <si>
    <t>Fosfato de potasio monobasico acs reactivo, frasco de 500g</t>
  </si>
  <si>
    <t>2-furancarboxialdehido acs, frasco de 500ml, GII/C3/6.1</t>
  </si>
  <si>
    <t>Sulfato de cobre pentahidratado acs, fco.500g, GIII/C9</t>
  </si>
  <si>
    <t>Ácido benzoico grado industrial</t>
  </si>
  <si>
    <t>Ácido fosfórico 85% foodgrade</t>
  </si>
  <si>
    <t xml:space="preserve">Ácido salicílico </t>
  </si>
  <si>
    <t>CMC (Carboximetilceluloso) fh 2000</t>
  </si>
  <si>
    <t>Guaifenecina</t>
  </si>
  <si>
    <t>Hibuprofeno</t>
  </si>
  <si>
    <t xml:space="preserve">Propilparaben </t>
  </si>
  <si>
    <t xml:space="preserve">Salicilato de metilo </t>
  </si>
  <si>
    <t>Talco chino grado cosmetcio 325 mesh</t>
  </si>
  <si>
    <t>Trietanolamina 99%</t>
  </si>
  <si>
    <t>Trimetroprin bp 202-usp26</t>
  </si>
  <si>
    <t>Sabor de Frambuesa S. C 1x1</t>
  </si>
  <si>
    <t>Sabor de Fresa madura SDC C 1x1</t>
  </si>
  <si>
    <t>AC. ES. Menta piperita</t>
  </si>
  <si>
    <t>Sabor de limón soluble DICSA</t>
  </si>
  <si>
    <t>Goma arábiga</t>
  </si>
  <si>
    <t>Vaselina líquida</t>
  </si>
  <si>
    <t xml:space="preserve">Paracetamol </t>
  </si>
  <si>
    <t xml:space="preserve">Ácido ascórbico </t>
  </si>
  <si>
    <t>Alcanfor polvo DAB 8</t>
  </si>
  <si>
    <t>Alcohol Cetilico</t>
  </si>
  <si>
    <t>Almidón de maíz nativo</t>
  </si>
  <si>
    <t xml:space="preserve">Aspartame polvo </t>
  </si>
  <si>
    <t>Calamina</t>
  </si>
  <si>
    <t xml:space="preserve">Kaolin coloidal </t>
  </si>
  <si>
    <t>Cera abeja 8070 blanqueada</t>
  </si>
  <si>
    <t xml:space="preserve">Cloruro de calcio deshidratado FARMA </t>
  </si>
  <si>
    <t>Cloruro de sodio USPGRADE</t>
  </si>
  <si>
    <t>Clotrimazole</t>
  </si>
  <si>
    <t>Dextroza anhidra</t>
  </si>
  <si>
    <t>Silice progénico hidrófilo 200</t>
  </si>
  <si>
    <t xml:space="preserve">Dióxido de titanio USP </t>
  </si>
  <si>
    <t xml:space="preserve">EDTA </t>
  </si>
  <si>
    <t xml:space="preserve">AC.ES. Eucalipto </t>
  </si>
  <si>
    <t>Formaldehido</t>
  </si>
  <si>
    <t xml:space="preserve">Glicerina </t>
  </si>
  <si>
    <t>Jarábe de glucosa 39-44</t>
  </si>
  <si>
    <t>Base de shampoo SLES 70%</t>
  </si>
  <si>
    <t xml:space="preserve">Mentol cristales </t>
  </si>
  <si>
    <t>Metilparaben</t>
  </si>
  <si>
    <t>Pectina cítrica</t>
  </si>
  <si>
    <t>Permetrina al 95.2% TG</t>
  </si>
  <si>
    <t xml:space="preserve">Sacarina de sodio </t>
  </si>
  <si>
    <t>Vainillina FCC 100%</t>
  </si>
  <si>
    <t>Creación del  instrumento de evaluacion 360° para el personal administrativo y docente, con base a las normativas academicas, políticas y reglamentos de la UNAH.</t>
  </si>
  <si>
    <t>Aplicación del instrumento de evaluación a personal docente y administrativo. tabular datos y realizar analisis.  Papeleria, lapices, folder,encuestadores</t>
  </si>
  <si>
    <t xml:space="preserve">Creación del comité y la unidad  de evaluación Administrativa y Docente de la Facultad. </t>
  </si>
  <si>
    <t xml:space="preserve">para 200 personas </t>
  </si>
  <si>
    <t xml:space="preserve">Elaborar y programar un plan de mejora en base a resultados. </t>
  </si>
  <si>
    <t>Creación del Comité de premiación que motive al personal a mejorar su desmpeño.</t>
  </si>
  <si>
    <t xml:space="preserve">Desarrollo del  Diplomado sobre Manejo de Desechos Solidos y Quimicos. </t>
  </si>
  <si>
    <t>Desarrollo del  Diplomado sobre Buenas Practicas de Manufactura.</t>
  </si>
  <si>
    <t>2 semanas, 20 personas (20 personas por 10 días=200)</t>
  </si>
  <si>
    <t>2 semanas, 12 personas (12 personas por 10 días=120)</t>
  </si>
  <si>
    <t>Premiaciones trimestrales al Mejor Docente y Mejor empleado administrativo</t>
  </si>
  <si>
    <t>1 premio al mejor Docente y 1 para el mejor empleado cada trimestre</t>
  </si>
  <si>
    <t>Premio (cena para 2)</t>
  </si>
  <si>
    <t xml:space="preserve">Diplomas </t>
  </si>
  <si>
    <t>Establecer contactos con las autoridades de la Universidad San Carlos en Guatemala para promover programas de investigación científica, intercambios de alumnos y docentes y demás convenios que puedan surgir.</t>
  </si>
  <si>
    <t>Visitas a las autoridades de la Universidad de San Carlos en Guatemala para establecer convenios o carta de intenciones de trabajo conjunto entre la UNAH y esa institución.</t>
  </si>
  <si>
    <t>Establecer contactos con las autoridades de la Universidad de El Salvador,  para promover programas de investigación científica, intercambios de alumnos y docentes y demás convenios que puedan surgir.</t>
  </si>
  <si>
    <t>Visitas a las autoridades de la Universidad de El Salvador, para establecer convenios o carta de intenciones de trabajo conjunto entre la UNAH y esa institución.</t>
  </si>
  <si>
    <t>Establecer contactos con las autoridades de la Universidad de Costa Rica,  para promover programas de investigación científica, intercambios de alumnos y docentes y demás convenios que puedan surgir.</t>
  </si>
  <si>
    <t>Visitas a las autoridades de la Universidad de Costa Rica, para establecer convenios o carta de intenciones de trabajo conjunto entre la UNAH y esa institución.</t>
  </si>
  <si>
    <t xml:space="preserve">Acordar con las autoridades del Centro Regional seleccionado, las fechas, lugar y participantes con quienes se revisarán los programas de asignatura.     </t>
  </si>
  <si>
    <t>Desarrollo del taller para la discusión y revisión de los programas de asignaturas  de  química impartidas en el Centro Regional seleccionado. (visita al Centro Regional Seleccionado)</t>
  </si>
  <si>
    <t xml:space="preserve">Conformar un grupo técnico de tres personas especializadas en equipo y medidas de seguridad  para la supervisión de los laboratorios tanto en el equipamiento , instalaciones como en las prácticas desarrolladas en el Centro Regionl Seleccionado. </t>
  </si>
  <si>
    <t>Realización de visita de supervisión en el Centro Regional seleccionado.</t>
  </si>
  <si>
    <t xml:space="preserve">Desarrollo del taller para estandarizar los contenidos programáticos de las asignaturas  de Química impartidas en el  Centros Regional seleccionado.                      </t>
  </si>
  <si>
    <t xml:space="preserve">Elaboración del informe final de la supervisión con las recomendaciones sugeridas por los miembros del equipo técnico y demás miembros que participaron en el proceso.              </t>
  </si>
  <si>
    <t>Elaboración de la propuesta de Rediseño del Plan de estudios de la carrera. (Definición de Recursos materiales y Talento Humano)</t>
  </si>
  <si>
    <t>Comisión de Desarrollo Curricular, dirigida por la Dra. Berny Tovar y Milgiam Membreño</t>
  </si>
  <si>
    <t xml:space="preserve">Proyecto "La Actividad de la Enzima Colinesterasa en Personas Expuestas y no Expuestas  de la Comunidad de La Brea Lepaterique"       </t>
  </si>
  <si>
    <t>Etanol (4 litros)</t>
  </si>
  <si>
    <t>Hospedaje 4 noches</t>
  </si>
  <si>
    <t>Alimentación: 40 platos</t>
  </si>
  <si>
    <t>Transporte</t>
  </si>
  <si>
    <t>Estanteria de vidrio y aluminio (5.66 pies ancho, 81 pulg. Alto, 2 pies de profundidad)</t>
  </si>
  <si>
    <t>Estanteria de vidrio y aluminio (77 pulg. Ancho, 81 pulg. Alto, 2 pies de profundidad)</t>
  </si>
  <si>
    <t xml:space="preserve">Gestión para la participación en congreso internacional:  ponencia de proyecto de "Mejor Aprovechamiento de Jaboncillo" </t>
  </si>
  <si>
    <t>2.a.42</t>
  </si>
  <si>
    <t>Proyecto extracción de una enzima a partir de aceite de soya.</t>
  </si>
  <si>
    <t>Ejecucion del proyecto de Cooperación con la "Fundacion Hodureña para el Niño con Cancer FUHNICA"sobre sobre campanas educativas en nutrición, manipulacion y conservacion de alimentos.</t>
  </si>
  <si>
    <t xml:space="preserve">6 Campañas al año para 50 Padres de Familia por cada campaña 2015 2 campañas </t>
  </si>
  <si>
    <t xml:space="preserve">Ejecucion del proyecto de la clase de Farmacognosia II en la importancia del consumo de Vitaminas y Minerales en una Comunidad Seleccionada. </t>
  </si>
  <si>
    <t>Ejecucion del proyecto de la clase de Farmacognosia II en el uso adecuado de plantas medicinales en una Comunidad Seleccionada.</t>
  </si>
  <si>
    <t xml:space="preserve"> (2 JORNADAS DE 50 PERSONAS C/U)</t>
  </si>
  <si>
    <t xml:space="preserve"> (PARA 100 PERSONAS)</t>
  </si>
  <si>
    <t xml:space="preserve"> (PARA 6 PERSONAS)</t>
  </si>
  <si>
    <t>Compra de equipo de Análisis Instrumental: HPLC, Espectrofotometro de Absorcion Atomica y Cromatografo de Gases. VER COTIZACIÓN va en POA 2015, No en Recurrente</t>
  </si>
  <si>
    <t xml:space="preserve">Para 20 personas por período en 3 períodos = 60 personas </t>
  </si>
  <si>
    <t xml:space="preserve">Capacitación sobre el manejo de la plataforma Moodle para los docentes de la facultad. Insumos. DEGT </t>
  </si>
  <si>
    <t xml:space="preserve">Difusión de  informacion sobre oportunidades de capacitaciones en el extranjero. </t>
  </si>
  <si>
    <t xml:space="preserve">Seminario-Taller de Mercadeo y administración farmacéutica (Marketing Farmacéutico). 50 personas </t>
  </si>
  <si>
    <t>Diplomado en Marketing Farmacéutico</t>
  </si>
  <si>
    <t xml:space="preserve">Diplomado en Marketing Farmacéutico </t>
  </si>
  <si>
    <t>Formulación y aprobación del proyecto de movilidad estudiantil a nivel región centroamericana.</t>
  </si>
  <si>
    <t>Socialización del  del proyecto de movilidad estudiantil a nivel región centroamericana a todos los actores de la FCQyF.</t>
  </si>
  <si>
    <t>Establecimiento de convenios para oficializar el proyecto</t>
  </si>
  <si>
    <t>Conformación de una comisión de gestión de la movilidad estudiantil a nivel de la FCQyF.</t>
  </si>
  <si>
    <t xml:space="preserve">. </t>
  </si>
  <si>
    <t>Gestión y aprobacion de todos los insumos necesarios para la realización de la reunión inicial con la participación de 100 graduados</t>
  </si>
  <si>
    <t>Elaboración de la bolsa de trabajo de la asociación de graduados. (Creación de redes sociales)</t>
  </si>
  <si>
    <t>Convocatoria a representantes de las empresas privadas para ofertar las plazas vacantes para graduados que demanden una plaza laboral en las redes sociales creadas.</t>
  </si>
  <si>
    <t xml:space="preserve">    </t>
  </si>
  <si>
    <t>Implementación del programa  de farmacovigilancia y nutrción en comunidades en las que exista convenio.</t>
  </si>
  <si>
    <t>Desarrollo del Taller de Farmacología en una Institución de Salud. Insumos para desarrollar el taller</t>
  </si>
  <si>
    <t xml:space="preserve">Anuencia por parte de las autoridades del Zamorano a participar en convenios y alianzas con la Facultad </t>
  </si>
  <si>
    <t>Trasporte conseguido</t>
  </si>
  <si>
    <t>Creación, organización y capacitación del coro de la facultad de química y farmacia.</t>
  </si>
  <si>
    <t>No de Reuniones  realizadas, Perfil elaborado, aprobado y en ejecucion</t>
  </si>
  <si>
    <t xml:space="preserve"> Vincularnos con  otras unidades académicas de CU y Centros Regionales para el establecimiento de procedimientos de desecho en un periodo no mayor de dos años. Establecer un perfil para el manejo de residuos químicos en un periodo no mayor a dos años.  </t>
  </si>
  <si>
    <t>2 talleres (10 docentes y 5 instructores= 15 personas entre los 2)</t>
  </si>
  <si>
    <t>Realización de diplomado en el uso de las tecnologias de la informacion y comunicacion.  (Computación DEGT)</t>
  </si>
  <si>
    <t xml:space="preserve">Anuencia de la DEGT </t>
  </si>
  <si>
    <t>Actualizar a los Docentes en TIIC´S</t>
  </si>
  <si>
    <t xml:space="preserve">Lista de asistencia </t>
  </si>
  <si>
    <t>Docentes e Instructores</t>
  </si>
  <si>
    <t>Comisión de innovación</t>
  </si>
  <si>
    <t>Anuencia de la Unidad de Innovación educativa</t>
  </si>
  <si>
    <t>Capacitar a los Docentes en el manejo de clases el línea</t>
  </si>
  <si>
    <t>Anuencia de los Docentes</t>
  </si>
  <si>
    <t xml:space="preserve">Mejorar las habilidades de los Docentes en materia de recursos didácticos para impartir sus clases </t>
  </si>
  <si>
    <t>listas de asistencia</t>
  </si>
  <si>
    <t>Todas las condiciones administrativas, legales, logísticas y financieras llevadas a cabo con éxito</t>
  </si>
  <si>
    <t xml:space="preserve">Contar con un Posgrado de Calidad en la Facultad </t>
  </si>
  <si>
    <t>Acuerdos, convenios, matricula, facturas</t>
  </si>
  <si>
    <t>Docentes y estudiantes que deseen optar al título de Máster</t>
  </si>
  <si>
    <t xml:space="preserve">Posgrado </t>
  </si>
  <si>
    <t xml:space="preserve">Cromatógrafos líquidos de alta precisión </t>
  </si>
  <si>
    <t>Espectrofotómetro UV / Vis</t>
  </si>
  <si>
    <t xml:space="preserve">Disolutores </t>
  </si>
  <si>
    <t xml:space="preserve">Cromatógrafo de Gases </t>
  </si>
  <si>
    <t xml:space="preserve">Balanza de analítica precisión </t>
  </si>
  <si>
    <t>Cámaras de extracción</t>
  </si>
  <si>
    <t>Cámara de estabilidad</t>
  </si>
  <si>
    <t>Medidor de Ph y Conductividad</t>
  </si>
  <si>
    <t>Balanza semi analítica</t>
  </si>
  <si>
    <t>Titulador Karl Fisher</t>
  </si>
  <si>
    <t xml:space="preserve">Estufas de secado </t>
  </si>
  <si>
    <t>Balanza de humedad</t>
  </si>
  <si>
    <t>Friabilizador</t>
  </si>
  <si>
    <t xml:space="preserve">Desintegrador </t>
  </si>
  <si>
    <t>Durómetro</t>
  </si>
  <si>
    <t>Viscosímetro</t>
  </si>
  <si>
    <t xml:space="preserve">Estufa climatizada para patrones de referencia </t>
  </si>
  <si>
    <t>Centrífugas</t>
  </si>
  <si>
    <t xml:space="preserve">Lote de Cristaleria de vidrio clase I </t>
  </si>
  <si>
    <t xml:space="preserve">Lote de reactivos sólidos </t>
  </si>
  <si>
    <t xml:space="preserve">Lote de solventes y reactivos líquidos </t>
  </si>
  <si>
    <t>Contador de colonias digital</t>
  </si>
  <si>
    <t xml:space="preserve">Cámaras de flujo laminar vertical calse II tipo A </t>
  </si>
  <si>
    <t xml:space="preserve">Medidor de Ph </t>
  </si>
  <si>
    <t>TERMOHIGRÓMETROS</t>
  </si>
  <si>
    <t xml:space="preserve">Microscópio </t>
  </si>
  <si>
    <t xml:space="preserve">Agitador HOT PLATE </t>
  </si>
  <si>
    <t xml:space="preserve">Baño de agua </t>
  </si>
  <si>
    <t xml:space="preserve">Kit de filtración manifold de 3 posiciones </t>
  </si>
  <si>
    <t xml:space="preserve">Kit de filtración manifold de 6 posiciones </t>
  </si>
  <si>
    <t xml:space="preserve">Bomba de vacío </t>
  </si>
  <si>
    <t xml:space="preserve">Estúfa (Horno) </t>
  </si>
  <si>
    <t xml:space="preserve">Esterilizador autoclave de doble puerta </t>
  </si>
  <si>
    <t xml:space="preserve">Esterilizador automático </t>
  </si>
  <si>
    <t xml:space="preserve">Incubadoras </t>
  </si>
  <si>
    <t xml:space="preserve">Incinerador eléctrico para asas </t>
  </si>
  <si>
    <t>agitador VORTEX multitubos</t>
  </si>
  <si>
    <t>Diseño, construcción, instalación y equipamento del Laboratorio de Ensayo Universitario</t>
  </si>
  <si>
    <t>Diseño, construcción, instalación y equipamento y puesta en operación del Laboratorio de Producción de Medicamentos a Mediana Escala.</t>
  </si>
  <si>
    <t>Mantenimiento correctivo y preventivo de equipos de control de calidad</t>
  </si>
  <si>
    <t xml:space="preserve">Mantenimiento correctivo y preventivo del equipos de producción de medicamentos </t>
  </si>
  <si>
    <t>Diseño, construcción, instalación y equipamento y puesta en operación del Laboratorio de Producción de Medicamentos a gran escala (Laboratorio Farmacéutico Universitario)</t>
  </si>
  <si>
    <t>Acondicionamiento de la Oficina de la Unidad de BPM y BPL.</t>
  </si>
  <si>
    <t>Abastecimiento de papelería y útiles de oficina y de enseñanza</t>
  </si>
  <si>
    <t>Abastecimiento de alimento para animales del Bioterio</t>
  </si>
  <si>
    <t>11.a.44</t>
  </si>
  <si>
    <t xml:space="preserve">Papelería y Útiles </t>
  </si>
  <si>
    <t>Papel y Cartón</t>
  </si>
  <si>
    <t xml:space="preserve">Tintas </t>
  </si>
  <si>
    <t>Máster para duplicadora</t>
  </si>
  <si>
    <t>Toners</t>
  </si>
  <si>
    <t>Papel para escritorio</t>
  </si>
  <si>
    <t>Alimento para animales del bioterio</t>
  </si>
  <si>
    <t>11.a.45</t>
  </si>
  <si>
    <t>Venta de Manuales de Laboratorio</t>
  </si>
  <si>
    <t xml:space="preserve">Capacitacion de personal de  todos departamentos de la F.C.Q.F para el manejo de desechos quimicos. </t>
  </si>
  <si>
    <t xml:space="preserve">Taller de Atención Primaria en Salud para Docentes e Instructores. 150 personas </t>
  </si>
  <si>
    <t>Columna Cromatográfica</t>
  </si>
  <si>
    <t>Impresión de la Normativa</t>
  </si>
  <si>
    <t>Pasajes a Guatemala</t>
  </si>
  <si>
    <t xml:space="preserve">Pasajes a El Salvador </t>
  </si>
  <si>
    <t>Pasajes a Costa Rica</t>
  </si>
  <si>
    <t>11.a.46</t>
  </si>
  <si>
    <t xml:space="preserve">Planilla de la Facultad </t>
  </si>
  <si>
    <t xml:space="preserve">División de vidrio, aires acondicionados y estantes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</si>
</sst>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 #,##0.0_ ;_ * \-#,##0.0_ ;_ * &quot;-&quot;_ ;_ @_ "/>
    <numFmt numFmtId="175" formatCode="_ [$L.-480A]\ * #,##0.00_ ;_ [$L.-480A]\ * \-#,##0.00_ ;_ [$L.-480A]\ * &quot;-&quot;??_ ;_ @_ "/>
  </numFmts>
  <fonts count="7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b/>
      <sz val="10"/>
      <color theme="3" tint="-0.249977111117893"/>
      <name val="Arial"/>
      <family val="2"/>
    </font>
    <font>
      <b/>
      <sz val="12"/>
      <color theme="3"/>
      <name val="Calibri"/>
      <family val="2"/>
    </font>
    <font>
      <b/>
      <sz val="18"/>
      <color indexed="56"/>
      <name val="Calibri"/>
      <family val="2"/>
    </font>
    <font>
      <b/>
      <sz val="20"/>
      <color indexed="56"/>
      <name val="Calibri"/>
      <family val="2"/>
    </font>
    <font>
      <b/>
      <sz val="22"/>
      <color indexed="56"/>
      <name val="Calibri"/>
      <family val="2"/>
    </font>
    <font>
      <b/>
      <sz val="24"/>
      <color indexed="56"/>
      <name val="Calibri"/>
      <family val="2"/>
    </font>
    <font>
      <b/>
      <sz val="11"/>
      <color theme="3"/>
      <name val="Calibri"/>
      <family val="2"/>
    </font>
    <font>
      <b/>
      <sz val="22"/>
      <color theme="4" tint="-0.499984740745262"/>
      <name val="Calibri"/>
      <family val="2"/>
      <scheme val="minor"/>
    </font>
    <font>
      <b/>
      <sz val="12"/>
      <color theme="3"/>
      <name val="Calibri"/>
      <family val="2"/>
      <scheme val="minor"/>
    </font>
    <font>
      <b/>
      <sz val="11"/>
      <color theme="0"/>
      <name val="Calibri"/>
      <family val="2"/>
    </font>
    <font>
      <sz val="10"/>
      <color indexed="56"/>
      <name val="Calibri"/>
      <family val="2"/>
    </font>
    <font>
      <b/>
      <sz val="11"/>
      <color rgb="FF002060"/>
      <name val="Calibri"/>
      <family val="2"/>
      <scheme val="minor"/>
    </font>
    <font>
      <sz val="10"/>
      <color theme="1"/>
      <name val="Verdana"/>
      <family val="2"/>
    </font>
    <font>
      <sz val="11"/>
      <color rgb="FF0F243E"/>
      <name val="Calibri"/>
      <family val="2"/>
      <scheme val="minor"/>
    </font>
    <font>
      <sz val="12"/>
      <color rgb="FF000000"/>
      <name val="Times New Roman"/>
      <family val="1"/>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0"/>
        <bgColor indexed="22"/>
      </patternFill>
    </fill>
    <fill>
      <patternFill patternType="solid">
        <fgColor theme="5" tint="0.59999389629810485"/>
        <bgColor indexed="64"/>
      </patternFill>
    </fill>
    <fill>
      <patternFill patternType="solid">
        <fgColor rgb="FFF2DCDB"/>
        <bgColor indexed="64"/>
      </patternFill>
    </fill>
    <fill>
      <patternFill patternType="solid">
        <fgColor rgb="FFFF0000"/>
        <bgColor indexed="64"/>
      </patternFill>
    </fill>
    <fill>
      <patternFill patternType="solid">
        <fgColor theme="3" tint="0.39997558519241921"/>
        <bgColor indexed="64"/>
      </patternFill>
    </fill>
    <fill>
      <patternFill patternType="solid">
        <fgColor theme="7" tint="0.39997558519241921"/>
        <bgColor indexed="64"/>
      </patternFill>
    </fill>
  </fills>
  <borders count="5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5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39" fillId="0" borderId="0" xfId="0" applyFont="1" applyAlignment="1">
      <alignment horizontal="center" vertical="center"/>
    </xf>
    <xf numFmtId="0" fontId="39" fillId="0" borderId="0" xfId="0" applyFont="1" applyAlignment="1">
      <alignment vertical="center"/>
    </xf>
    <xf numFmtId="172" fontId="39" fillId="0" borderId="0" xfId="18" applyNumberFormat="1" applyFont="1" applyAlignment="1">
      <alignment vertical="center"/>
    </xf>
    <xf numFmtId="0" fontId="40" fillId="0" borderId="0" xfId="0" applyFont="1" applyAlignment="1">
      <alignment vertical="center"/>
    </xf>
    <xf numFmtId="172" fontId="41" fillId="0" borderId="0" xfId="18" applyNumberFormat="1" applyFont="1" applyAlignment="1">
      <alignment vertical="center"/>
    </xf>
    <xf numFmtId="0" fontId="0" fillId="0" borderId="0" xfId="0" applyAlignment="1">
      <alignment vertical="center"/>
    </xf>
    <xf numFmtId="0" fontId="42" fillId="7" borderId="0" xfId="0" applyFont="1" applyFill="1" applyAlignment="1">
      <alignment vertical="center" wrapText="1"/>
    </xf>
    <xf numFmtId="173" fontId="43"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8" xfId="0" applyFont="1" applyFill="1" applyBorder="1" applyAlignment="1">
      <alignment horizontal="center" vertical="center"/>
    </xf>
    <xf numFmtId="0" fontId="22" fillId="5" borderId="21" xfId="0" applyFont="1" applyFill="1" applyBorder="1" applyAlignment="1">
      <alignment horizontal="center"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39" fillId="0" borderId="0" xfId="18" applyNumberFormat="1" applyFont="1" applyAlignment="1">
      <alignment horizontal="center" vertical="center"/>
    </xf>
    <xf numFmtId="172" fontId="41" fillId="0" borderId="0" xfId="18" applyNumberFormat="1" applyFont="1" applyAlignment="1">
      <alignment horizontal="center" vertical="center"/>
    </xf>
    <xf numFmtId="173" fontId="43"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6"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7" fillId="13" borderId="26" xfId="0" applyFont="1" applyFill="1" applyBorder="1" applyAlignment="1">
      <alignment horizontal="center" vertical="center"/>
    </xf>
    <xf numFmtId="0" fontId="47" fillId="13" borderId="26" xfId="0" applyFont="1" applyFill="1" applyBorder="1" applyAlignment="1">
      <alignment vertical="center"/>
    </xf>
    <xf numFmtId="172" fontId="47" fillId="13" borderId="26" xfId="18" applyNumberFormat="1" applyFont="1" applyFill="1" applyBorder="1" applyAlignment="1">
      <alignment horizontal="center" vertical="center"/>
    </xf>
    <xf numFmtId="0" fontId="46"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48" fillId="3" borderId="26" xfId="0" applyFont="1" applyFill="1" applyBorder="1" applyAlignment="1">
      <alignment horizontal="center" vertical="center"/>
    </xf>
    <xf numFmtId="0" fontId="45" fillId="3" borderId="26" xfId="0" applyFont="1" applyFill="1" applyBorder="1" applyAlignment="1">
      <alignment horizontal="left" vertical="center"/>
    </xf>
    <xf numFmtId="172" fontId="45" fillId="3" borderId="26" xfId="18" applyNumberFormat="1" applyFont="1" applyFill="1" applyBorder="1" applyAlignment="1">
      <alignment horizontal="center" vertical="center"/>
    </xf>
    <xf numFmtId="0" fontId="47" fillId="15" borderId="41" xfId="0" applyFont="1" applyFill="1" applyBorder="1" applyAlignment="1">
      <alignment horizontal="center" vertical="center"/>
    </xf>
    <xf numFmtId="43" fontId="47" fillId="15" borderId="39" xfId="18" applyFont="1" applyFill="1" applyBorder="1" applyAlignment="1">
      <alignment horizontal="center" vertical="center"/>
    </xf>
    <xf numFmtId="0" fontId="42"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49"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4" fillId="0" borderId="0" xfId="18" applyNumberFormat="1" applyFont="1" applyAlignment="1">
      <alignment vertical="center"/>
    </xf>
    <xf numFmtId="0" fontId="50" fillId="0" borderId="0" xfId="0" applyFont="1" applyAlignment="1">
      <alignment vertical="center"/>
    </xf>
    <xf numFmtId="172" fontId="50" fillId="0" borderId="0" xfId="18" applyNumberFormat="1" applyFont="1" applyAlignment="1">
      <alignment vertical="center"/>
    </xf>
    <xf numFmtId="44" fontId="0" fillId="0" borderId="26" xfId="0" applyNumberFormat="1" applyFill="1" applyBorder="1" applyAlignment="1">
      <alignment vertical="center"/>
    </xf>
    <xf numFmtId="0" fontId="51" fillId="13" borderId="0" xfId="0" applyFont="1" applyFill="1" applyAlignment="1">
      <alignment horizontal="left" vertical="center"/>
    </xf>
    <xf numFmtId="44" fontId="51" fillId="13" borderId="0" xfId="10" applyFont="1" applyFill="1" applyAlignment="1">
      <alignment horizontal="center" vertical="center"/>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2" fillId="0" borderId="0" xfId="0" applyNumberFormat="1" applyFont="1" applyFill="1" applyAlignment="1">
      <alignment horizontal="left" vertical="center"/>
    </xf>
    <xf numFmtId="43" fontId="47" fillId="15" borderId="39" xfId="18" applyFont="1" applyFill="1" applyBorder="1" applyAlignment="1">
      <alignment horizontal="center" vertical="center" wrapText="1"/>
    </xf>
    <xf numFmtId="43" fontId="46" fillId="13" borderId="0" xfId="18" applyFont="1" applyFill="1" applyAlignment="1">
      <alignment horizontal="center" vertical="center"/>
    </xf>
    <xf numFmtId="43" fontId="53" fillId="13" borderId="0" xfId="18" applyFont="1" applyFill="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46"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6" fillId="13" borderId="0" xfId="0" applyFont="1" applyFill="1" applyAlignment="1">
      <alignment vertical="center"/>
    </xf>
    <xf numFmtId="0" fontId="54"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4" fillId="13" borderId="0" xfId="0" applyFont="1" applyFill="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5" fillId="0" borderId="0" xfId="0" applyFont="1" applyAlignment="1">
      <alignment horizontal="center" vertical="center"/>
    </xf>
    <xf numFmtId="43" fontId="55" fillId="0" borderId="0" xfId="18" applyFont="1" applyAlignment="1">
      <alignment vertical="center"/>
    </xf>
    <xf numFmtId="172" fontId="55" fillId="0" borderId="0" xfId="18" applyNumberFormat="1" applyFont="1" applyAlignment="1">
      <alignment vertical="center"/>
    </xf>
    <xf numFmtId="172" fontId="55"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51"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39" fillId="0" borderId="0" xfId="0" applyFont="1" applyAlignment="1">
      <alignment vertical="center" wrapText="1"/>
    </xf>
    <xf numFmtId="0" fontId="36" fillId="0" borderId="26" xfId="19" applyFont="1" applyBorder="1" applyAlignment="1">
      <alignment horizontal="center"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19" applyFont="1" applyAlignment="1">
      <alignment vertical="top"/>
    </xf>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34" fillId="10" borderId="26" xfId="16" applyFont="1" applyFill="1" applyBorder="1" applyAlignment="1">
      <alignment horizontal="left" vertical="center"/>
    </xf>
    <xf numFmtId="0" fontId="47"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6" fillId="17" borderId="23" xfId="0" applyFont="1" applyFill="1" applyBorder="1" applyAlignment="1">
      <alignment horizontal="center" vertical="center"/>
    </xf>
    <xf numFmtId="0" fontId="22" fillId="2" borderId="45"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7"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1" fillId="20" borderId="6" xfId="0" applyFont="1" applyFill="1" applyBorder="1" applyAlignment="1">
      <alignment vertical="center"/>
    </xf>
    <xf numFmtId="44" fontId="61"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43" fontId="47" fillId="15" borderId="7" xfId="18" applyFont="1" applyFill="1" applyBorder="1" applyAlignment="1">
      <alignment horizontal="center" vertical="center" wrapText="1"/>
    </xf>
    <xf numFmtId="0" fontId="54" fillId="15"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36" fillId="2" borderId="26" xfId="19" applyFont="1" applyFill="1" applyBorder="1" applyAlignment="1">
      <alignment horizontal="center" vertical="center" wrapText="1"/>
    </xf>
    <xf numFmtId="0" fontId="37" fillId="0" borderId="26" xfId="19" applyFont="1" applyBorder="1" applyAlignment="1">
      <alignment horizontal="center" vertical="center" wrapText="1"/>
    </xf>
    <xf numFmtId="0" fontId="32" fillId="0" borderId="26" xfId="0" applyFont="1" applyBorder="1" applyAlignment="1">
      <alignment horizontal="center" vertical="center"/>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9" fontId="32" fillId="0" borderId="26" xfId="0" applyNumberFormat="1" applyFont="1" applyBorder="1" applyAlignment="1">
      <alignment horizontal="center" vertical="center"/>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0" fontId="0" fillId="0" borderId="0" xfId="0"/>
    <xf numFmtId="0" fontId="33" fillId="0" borderId="26" xfId="16"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1"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64"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9" fillId="0" borderId="30" xfId="19" applyFont="1" applyBorder="1" applyAlignment="1">
      <alignment horizontal="center" vertical="center" wrapText="1"/>
    </xf>
    <xf numFmtId="0" fontId="27" fillId="8" borderId="0" xfId="19" applyFont="1" applyFill="1" applyBorder="1" applyAlignment="1">
      <alignment horizontal="left" vertical="top"/>
    </xf>
    <xf numFmtId="0" fontId="33" fillId="0" borderId="30" xfId="16" applyFont="1" applyBorder="1" applyAlignment="1">
      <alignment horizontal="center" vertical="center" wrapText="1"/>
    </xf>
    <xf numFmtId="9" fontId="33" fillId="0" borderId="30" xfId="16" applyNumberFormat="1" applyFont="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65" fillId="0" borderId="26" xfId="19" applyFont="1" applyBorder="1" applyAlignment="1">
      <alignment horizontal="left" vertical="top" wrapText="1"/>
    </xf>
    <xf numFmtId="0" fontId="69" fillId="8" borderId="0" xfId="19" applyFont="1" applyFill="1" applyBorder="1" applyAlignment="1">
      <alignment vertical="center"/>
    </xf>
    <xf numFmtId="0" fontId="68" fillId="8" borderId="0" xfId="16" applyFont="1" applyFill="1" applyBorder="1" applyAlignment="1">
      <alignment vertical="center"/>
    </xf>
    <xf numFmtId="0" fontId="33" fillId="0" borderId="26" xfId="19" applyFont="1" applyBorder="1" applyAlignment="1">
      <alignment horizontal="center" vertical="top" wrapText="1"/>
    </xf>
    <xf numFmtId="0" fontId="33" fillId="0" borderId="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9" fontId="33" fillId="2" borderId="26" xfId="19" applyNumberFormat="1" applyFont="1" applyFill="1" applyBorder="1" applyAlignment="1">
      <alignment horizontal="center" vertical="center" wrapText="1"/>
    </xf>
    <xf numFmtId="0" fontId="28" fillId="8" borderId="0" xfId="19" applyFont="1" applyFill="1" applyBorder="1" applyAlignment="1">
      <alignment vertical="top"/>
    </xf>
    <xf numFmtId="0" fontId="29" fillId="0" borderId="26" xfId="19" applyFont="1" applyBorder="1" applyAlignment="1">
      <alignment horizontal="left" vertical="top" wrapText="1"/>
    </xf>
    <xf numFmtId="0" fontId="65" fillId="0" borderId="30" xfId="19" applyFont="1" applyFill="1" applyBorder="1" applyAlignment="1">
      <alignment horizontal="left" vertical="top" wrapText="1"/>
    </xf>
    <xf numFmtId="0" fontId="65" fillId="0" borderId="30" xfId="19" applyFont="1" applyBorder="1" applyAlignment="1">
      <alignment horizontal="left" vertical="top" wrapText="1"/>
    </xf>
    <xf numFmtId="0" fontId="65" fillId="0" borderId="36" xfId="19" applyFont="1" applyBorder="1" applyAlignment="1">
      <alignment horizontal="left" vertical="top" wrapText="1"/>
    </xf>
    <xf numFmtId="0" fontId="37" fillId="0" borderId="26" xfId="19" applyFont="1" applyBorder="1" applyAlignment="1">
      <alignment horizontal="right" vertical="top"/>
    </xf>
    <xf numFmtId="9" fontId="37" fillId="0" borderId="26" xfId="19" applyNumberFormat="1" applyFont="1" applyBorder="1" applyAlignment="1">
      <alignment horizontal="center" vertical="center"/>
    </xf>
    <xf numFmtId="0" fontId="35" fillId="0" borderId="26" xfId="19" applyFont="1" applyBorder="1" applyAlignment="1">
      <alignment horizontal="center" vertical="center" wrapText="1"/>
    </xf>
    <xf numFmtId="0" fontId="35" fillId="0" borderId="26" xfId="19" applyFont="1" applyBorder="1" applyAlignment="1">
      <alignment vertical="top" wrapText="1"/>
    </xf>
    <xf numFmtId="0" fontId="35" fillId="0" borderId="26" xfId="19" applyFont="1" applyBorder="1" applyAlignment="1">
      <alignment horizontal="center" vertical="top" wrapText="1"/>
    </xf>
    <xf numFmtId="0" fontId="33" fillId="0" borderId="26" xfId="19" applyFont="1" applyBorder="1" applyAlignment="1">
      <alignment vertical="top" wrapText="1"/>
    </xf>
    <xf numFmtId="0" fontId="33" fillId="0" borderId="26" xfId="19" applyFont="1" applyBorder="1" applyAlignment="1">
      <alignment vertical="center" wrapText="1"/>
    </xf>
    <xf numFmtId="0" fontId="8" fillId="0" borderId="26" xfId="19" applyBorder="1" applyAlignment="1">
      <alignment vertical="top"/>
    </xf>
    <xf numFmtId="0" fontId="35" fillId="0" borderId="26" xfId="19" applyFont="1" applyBorder="1" applyAlignment="1" applyProtection="1">
      <alignment vertical="top" wrapText="1"/>
      <protection locked="0"/>
    </xf>
    <xf numFmtId="0" fontId="35" fillId="0" borderId="26" xfId="19" applyFont="1" applyBorder="1" applyAlignment="1" applyProtection="1">
      <alignment horizontal="center" vertical="top" wrapText="1"/>
      <protection locked="0"/>
    </xf>
    <xf numFmtId="0" fontId="37" fillId="0" borderId="26" xfId="19" applyFont="1" applyBorder="1" applyAlignment="1" applyProtection="1">
      <alignment vertical="top" wrapText="1"/>
      <protection locked="0"/>
    </xf>
    <xf numFmtId="0" fontId="37" fillId="0" borderId="26" xfId="19" applyFont="1" applyBorder="1" applyAlignment="1" applyProtection="1">
      <alignment horizontal="center" vertical="top" wrapText="1"/>
      <protection locked="0"/>
    </xf>
    <xf numFmtId="0" fontId="26" fillId="2" borderId="26" xfId="19" applyFont="1" applyFill="1" applyBorder="1" applyAlignment="1">
      <alignment vertical="top" wrapText="1"/>
    </xf>
    <xf numFmtId="0" fontId="66" fillId="8" borderId="0" xfId="19" applyFont="1" applyFill="1" applyBorder="1" applyAlignment="1">
      <alignment vertical="top"/>
    </xf>
    <xf numFmtId="0" fontId="67" fillId="8" borderId="0" xfId="19" applyFont="1" applyFill="1" applyBorder="1" applyAlignment="1">
      <alignment vertical="top"/>
    </xf>
    <xf numFmtId="0" fontId="29" fillId="0" borderId="26" xfId="19" applyFont="1" applyFill="1" applyBorder="1" applyAlignment="1">
      <alignment horizontal="left" vertical="top" wrapText="1"/>
    </xf>
    <xf numFmtId="0" fontId="33" fillId="0" borderId="26" xfId="19" applyFont="1" applyFill="1" applyBorder="1" applyAlignment="1">
      <alignment vertical="top" wrapText="1"/>
    </xf>
    <xf numFmtId="0" fontId="33" fillId="0" borderId="26" xfId="19" applyFont="1" applyFill="1" applyBorder="1" applyAlignment="1">
      <alignment horizontal="center" vertical="top" wrapText="1"/>
    </xf>
    <xf numFmtId="0" fontId="35" fillId="0" borderId="26" xfId="0" applyFont="1" applyFill="1" applyBorder="1" applyAlignment="1">
      <alignment vertical="top" wrapText="1"/>
    </xf>
    <xf numFmtId="0" fontId="72" fillId="0" borderId="26" xfId="0" applyFont="1" applyBorder="1" applyAlignment="1">
      <alignment horizontal="left" vertical="top" wrapText="1"/>
    </xf>
    <xf numFmtId="0" fontId="72" fillId="0" borderId="26" xfId="0" applyFont="1" applyBorder="1" applyAlignment="1">
      <alignment vertical="top" wrapText="1"/>
    </xf>
    <xf numFmtId="0" fontId="45" fillId="0" borderId="30" xfId="0" applyFont="1" applyBorder="1" applyAlignment="1">
      <alignment horizontal="left" vertical="top" wrapText="1"/>
    </xf>
    <xf numFmtId="0" fontId="45" fillId="0" borderId="26" xfId="0" applyFont="1" applyBorder="1" applyAlignment="1">
      <alignment horizontal="left" vertical="top" wrapText="1"/>
    </xf>
    <xf numFmtId="0" fontId="35" fillId="0" borderId="26"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26" xfId="0" applyFont="1" applyBorder="1" applyAlignment="1">
      <alignment vertical="center" wrapText="1"/>
    </xf>
    <xf numFmtId="0" fontId="35" fillId="0" borderId="37" xfId="0" applyFont="1" applyBorder="1" applyAlignment="1">
      <alignment vertical="center" wrapText="1"/>
    </xf>
    <xf numFmtId="0" fontId="27" fillId="9" borderId="0" xfId="19" applyFont="1" applyFill="1" applyBorder="1" applyAlignment="1" applyProtection="1">
      <alignment vertical="top"/>
      <protection locked="0"/>
    </xf>
    <xf numFmtId="0" fontId="29" fillId="0" borderId="30" xfId="19" applyFont="1" applyFill="1" applyBorder="1" applyAlignment="1">
      <alignment horizontal="left" vertical="top" wrapText="1"/>
    </xf>
    <xf numFmtId="0" fontId="32" fillId="0" borderId="30" xfId="0" applyFont="1" applyBorder="1" applyAlignment="1">
      <alignment horizontal="center" vertical="center" wrapText="1"/>
    </xf>
    <xf numFmtId="0" fontId="32" fillId="0" borderId="26" xfId="0" applyFont="1" applyBorder="1" applyAlignment="1">
      <alignment horizontal="center" vertical="top" wrapText="1"/>
    </xf>
    <xf numFmtId="0" fontId="32" fillId="0" borderId="27" xfId="0" applyFont="1" applyBorder="1" applyAlignment="1">
      <alignment horizontal="center" vertical="center" wrapText="1"/>
    </xf>
    <xf numFmtId="0" fontId="72" fillId="0" borderId="30" xfId="0" applyFont="1" applyBorder="1" applyAlignment="1">
      <alignment horizontal="left" vertical="top" wrapText="1"/>
    </xf>
    <xf numFmtId="0" fontId="65" fillId="0" borderId="30" xfId="19" applyFont="1" applyFill="1" applyBorder="1" applyAlignment="1">
      <alignment horizontal="left" vertical="top" wrapText="1"/>
    </xf>
    <xf numFmtId="0" fontId="65" fillId="0" borderId="30" xfId="19" applyFont="1" applyBorder="1" applyAlignment="1">
      <alignment horizontal="left" vertical="top" wrapText="1"/>
    </xf>
    <xf numFmtId="0" fontId="29" fillId="0" borderId="26" xfId="19" applyFont="1" applyBorder="1" applyAlignment="1">
      <alignment vertical="top" wrapText="1"/>
    </xf>
    <xf numFmtId="0" fontId="29" fillId="2" borderId="26" xfId="19" applyFont="1" applyFill="1" applyBorder="1" applyAlignment="1">
      <alignment vertical="top" wrapText="1"/>
    </xf>
    <xf numFmtId="0" fontId="32" fillId="0" borderId="28" xfId="0" applyFont="1" applyFill="1" applyBorder="1" applyAlignment="1">
      <alignment horizontal="center" vertical="center" wrapText="1"/>
    </xf>
    <xf numFmtId="0" fontId="72" fillId="0" borderId="27" xfId="0" applyFont="1" applyBorder="1" applyAlignment="1">
      <alignment horizontal="left" vertical="top" wrapText="1"/>
    </xf>
    <xf numFmtId="0" fontId="32" fillId="0" borderId="28" xfId="0" applyFont="1" applyBorder="1" applyAlignment="1">
      <alignment horizontal="center" vertical="center" wrapText="1"/>
    </xf>
    <xf numFmtId="0" fontId="62" fillId="2" borderId="27" xfId="0" applyFont="1" applyFill="1" applyBorder="1" applyAlignment="1">
      <alignment horizontal="center" vertical="center" wrapText="1"/>
    </xf>
    <xf numFmtId="0" fontId="74" fillId="21" borderId="27" xfId="0" applyFont="1" applyFill="1" applyBorder="1" applyAlignment="1" applyProtection="1">
      <alignment horizontal="center" vertical="center" wrapText="1"/>
      <protection locked="0"/>
    </xf>
    <xf numFmtId="0" fontId="45" fillId="0" borderId="26" xfId="0" applyFont="1" applyFill="1" applyBorder="1" applyAlignment="1">
      <alignment horizontal="left" vertical="top" wrapText="1"/>
    </xf>
    <xf numFmtId="0" fontId="45" fillId="0" borderId="26" xfId="0" applyFont="1" applyBorder="1" applyAlignment="1">
      <alignment vertical="top" wrapText="1"/>
    </xf>
    <xf numFmtId="0" fontId="32" fillId="0" borderId="26" xfId="0" applyFont="1" applyBorder="1" applyAlignment="1">
      <alignment vertical="top" wrapText="1"/>
    </xf>
    <xf numFmtId="9" fontId="33" fillId="0" borderId="30" xfId="19" applyNumberFormat="1" applyFont="1" applyBorder="1" applyAlignment="1">
      <alignment horizontal="center" vertical="center" wrapText="1"/>
    </xf>
    <xf numFmtId="0" fontId="33" fillId="2" borderId="26" xfId="19" applyFont="1" applyFill="1" applyBorder="1" applyAlignment="1">
      <alignment horizontal="center" vertical="top" wrapText="1"/>
    </xf>
    <xf numFmtId="0" fontId="33" fillId="0" borderId="30" xfId="19" applyFont="1" applyBorder="1" applyAlignment="1">
      <alignment horizontal="center" vertical="top" wrapText="1"/>
    </xf>
    <xf numFmtId="0" fontId="22" fillId="5" borderId="26" xfId="0" applyNumberFormat="1" applyFont="1" applyFill="1" applyBorder="1" applyAlignment="1">
      <alignment horizontal="center" vertical="center"/>
    </xf>
    <xf numFmtId="0" fontId="22" fillId="5" borderId="34" xfId="0" applyNumberFormat="1" applyFont="1" applyFill="1" applyBorder="1" applyAlignment="1">
      <alignment horizontal="center" vertical="center"/>
    </xf>
    <xf numFmtId="0" fontId="22" fillId="5" borderId="26" xfId="0" applyFont="1" applyFill="1" applyBorder="1" applyAlignment="1">
      <alignment vertical="center"/>
    </xf>
    <xf numFmtId="41" fontId="22" fillId="5" borderId="26" xfId="0" applyNumberFormat="1" applyFont="1" applyFill="1" applyBorder="1" applyAlignment="1">
      <alignment vertical="center"/>
    </xf>
    <xf numFmtId="41" fontId="22" fillId="2" borderId="33" xfId="0" applyNumberFormat="1" applyFont="1" applyFill="1" applyBorder="1" applyAlignment="1">
      <alignment vertical="center"/>
    </xf>
    <xf numFmtId="0" fontId="0" fillId="0" borderId="38" xfId="0" applyBorder="1"/>
    <xf numFmtId="0" fontId="0" fillId="0" borderId="26" xfId="0" applyBorder="1"/>
    <xf numFmtId="0" fontId="76" fillId="0" borderId="38" xfId="0" applyFont="1" applyBorder="1"/>
    <xf numFmtId="0" fontId="32" fillId="2" borderId="38" xfId="0" applyFont="1" applyFill="1" applyBorder="1"/>
    <xf numFmtId="2" fontId="0" fillId="0" borderId="26" xfId="0" applyNumberFormat="1" applyBorder="1"/>
    <xf numFmtId="2" fontId="0" fillId="0" borderId="48" xfId="0" applyNumberFormat="1" applyBorder="1"/>
    <xf numFmtId="2" fontId="0" fillId="2" borderId="26" xfId="0" applyNumberFormat="1" applyFill="1" applyBorder="1"/>
    <xf numFmtId="171" fontId="22" fillId="2" borderId="12" xfId="0" applyNumberFormat="1" applyFont="1" applyFill="1" applyBorder="1" applyAlignment="1">
      <alignment vertical="center"/>
    </xf>
    <xf numFmtId="171" fontId="22" fillId="2" borderId="9" xfId="0" applyNumberFormat="1" applyFont="1" applyFill="1" applyBorder="1" applyAlignment="1">
      <alignment vertical="center"/>
    </xf>
    <xf numFmtId="171" fontId="21" fillId="3" borderId="3" xfId="10" applyNumberFormat="1" applyFont="1" applyFill="1" applyBorder="1" applyAlignment="1">
      <alignment horizontal="center" vertical="center"/>
    </xf>
    <xf numFmtId="171" fontId="22" fillId="2" borderId="11" xfId="0" applyNumberFormat="1" applyFont="1" applyFill="1" applyBorder="1" applyAlignment="1">
      <alignment vertical="center"/>
    </xf>
    <xf numFmtId="0" fontId="72" fillId="0" borderId="27" xfId="0" applyFont="1" applyBorder="1" applyAlignment="1">
      <alignment horizontal="left" vertical="top" wrapText="1"/>
    </xf>
    <xf numFmtId="0" fontId="22" fillId="2" borderId="36" xfId="0" applyFont="1" applyFill="1" applyBorder="1" applyAlignment="1">
      <alignment horizontal="center" vertical="center"/>
    </xf>
    <xf numFmtId="0" fontId="4" fillId="2" borderId="26" xfId="0" applyNumberFormat="1" applyFont="1" applyFill="1" applyBorder="1" applyAlignment="1">
      <alignment horizontal="left" vertical="center" wrapText="1"/>
    </xf>
    <xf numFmtId="41" fontId="22" fillId="2" borderId="13" xfId="0" applyNumberFormat="1" applyFont="1" applyFill="1" applyBorder="1" applyAlignment="1">
      <alignment vertical="center"/>
    </xf>
    <xf numFmtId="174" fontId="22" fillId="2" borderId="33" xfId="0" applyNumberFormat="1" applyFont="1" applyFill="1" applyBorder="1" applyAlignment="1">
      <alignment vertical="center"/>
    </xf>
    <xf numFmtId="0" fontId="22" fillId="2" borderId="26" xfId="0" applyFont="1" applyFill="1" applyBorder="1" applyAlignment="1">
      <alignment vertical="center"/>
    </xf>
    <xf numFmtId="174" fontId="22" fillId="2" borderId="17" xfId="0" applyNumberFormat="1" applyFont="1" applyFill="1" applyBorder="1" applyAlignment="1">
      <alignment vertical="center"/>
    </xf>
    <xf numFmtId="41" fontId="22" fillId="2" borderId="26" xfId="0" applyNumberFormat="1" applyFont="1" applyFill="1" applyBorder="1" applyAlignment="1">
      <alignment vertical="center"/>
    </xf>
    <xf numFmtId="0" fontId="0" fillId="2" borderId="0" xfId="0" applyFill="1" applyAlignment="1">
      <alignment vertical="center"/>
    </xf>
    <xf numFmtId="0" fontId="22" fillId="22" borderId="15" xfId="0" applyFont="1" applyFill="1" applyBorder="1" applyAlignment="1">
      <alignment horizontal="center" vertical="center"/>
    </xf>
    <xf numFmtId="41" fontId="23" fillId="13" borderId="8" xfId="0" applyNumberFormat="1" applyFont="1" applyFill="1" applyBorder="1" applyAlignment="1">
      <alignment horizontal="center" vertical="center" wrapText="1"/>
    </xf>
    <xf numFmtId="41" fontId="23" fillId="13" borderId="32" xfId="0" applyNumberFormat="1" applyFont="1" applyFill="1" applyBorder="1" applyAlignment="1">
      <alignment horizontal="center" vertical="center" wrapText="1"/>
    </xf>
    <xf numFmtId="0" fontId="23" fillId="17" borderId="26" xfId="0" applyNumberFormat="1" applyFont="1" applyFill="1" applyBorder="1" applyAlignment="1">
      <alignment horizontal="center" vertical="center"/>
    </xf>
    <xf numFmtId="174" fontId="22" fillId="2" borderId="26" xfId="0" applyNumberFormat="1" applyFont="1" applyFill="1" applyBorder="1" applyAlignment="1">
      <alignment vertical="center"/>
    </xf>
    <xf numFmtId="172" fontId="33" fillId="2" borderId="26" xfId="18" applyNumberFormat="1" applyFont="1" applyFill="1" applyBorder="1" applyAlignment="1">
      <alignment vertical="center" wrapText="1"/>
    </xf>
    <xf numFmtId="0" fontId="23" fillId="17" borderId="47" xfId="0" applyFont="1" applyFill="1" applyBorder="1" applyAlignment="1">
      <alignment horizontal="center" vertical="center"/>
    </xf>
    <xf numFmtId="0" fontId="23" fillId="17" borderId="2" xfId="0" applyFont="1" applyFill="1" applyBorder="1" applyAlignment="1">
      <alignment vertical="center"/>
    </xf>
    <xf numFmtId="0" fontId="23" fillId="17" borderId="40" xfId="0" applyNumberFormat="1" applyFont="1" applyFill="1" applyBorder="1" applyAlignment="1">
      <alignment horizontal="center" vertical="center"/>
    </xf>
    <xf numFmtId="41" fontId="22" fillId="2" borderId="41" xfId="0" applyNumberFormat="1" applyFont="1" applyFill="1" applyBorder="1" applyAlignment="1">
      <alignment vertical="center"/>
    </xf>
    <xf numFmtId="171" fontId="22" fillId="2" borderId="41" xfId="0" applyNumberFormat="1" applyFont="1" applyFill="1" applyBorder="1" applyAlignment="1">
      <alignment vertical="center"/>
    </xf>
    <xf numFmtId="0" fontId="23" fillId="17" borderId="3" xfId="0" applyFont="1" applyFill="1" applyBorder="1" applyAlignment="1">
      <alignment horizontal="center" vertical="center"/>
    </xf>
    <xf numFmtId="0" fontId="22" fillId="2" borderId="3" xfId="0" applyFont="1" applyFill="1" applyBorder="1" applyAlignment="1">
      <alignment horizontal="center" vertical="center"/>
    </xf>
    <xf numFmtId="0" fontId="22" fillId="22" borderId="23" xfId="0" applyFont="1" applyFill="1" applyBorder="1" applyAlignment="1">
      <alignment horizontal="center" vertical="center"/>
    </xf>
    <xf numFmtId="0" fontId="22" fillId="22" borderId="3" xfId="0" applyFont="1" applyFill="1" applyBorder="1" applyAlignment="1">
      <alignment horizontal="center" vertical="center"/>
    </xf>
    <xf numFmtId="0" fontId="22" fillId="2" borderId="13" xfId="0" applyNumberFormat="1" applyFont="1" applyFill="1" applyBorder="1" applyAlignment="1">
      <alignment horizontal="center" vertical="center"/>
    </xf>
    <xf numFmtId="0" fontId="26" fillId="0" borderId="26" xfId="19" applyFont="1" applyBorder="1" applyAlignment="1">
      <alignment vertical="center" wrapText="1"/>
    </xf>
    <xf numFmtId="0" fontId="22" fillId="2" borderId="9" xfId="0" applyFont="1" applyFill="1" applyBorder="1" applyAlignment="1">
      <alignment vertical="center"/>
    </xf>
    <xf numFmtId="0" fontId="22" fillId="5" borderId="50" xfId="0" applyNumberFormat="1" applyFont="1" applyFill="1" applyBorder="1" applyAlignment="1">
      <alignment horizontal="center" vertical="center"/>
    </xf>
    <xf numFmtId="0" fontId="22" fillId="2" borderId="38" xfId="0" applyFont="1" applyFill="1" applyBorder="1" applyAlignment="1">
      <alignment vertical="center"/>
    </xf>
    <xf numFmtId="0" fontId="22" fillId="2" borderId="51" xfId="0" applyFont="1" applyFill="1" applyBorder="1" applyAlignment="1">
      <alignment vertical="center"/>
    </xf>
    <xf numFmtId="0" fontId="22" fillId="5" borderId="52" xfId="0" applyNumberFormat="1" applyFont="1" applyFill="1" applyBorder="1" applyAlignment="1">
      <alignment horizontal="center" vertical="center"/>
    </xf>
    <xf numFmtId="41" fontId="22" fillId="2" borderId="52" xfId="0" applyNumberFormat="1" applyFont="1" applyFill="1" applyBorder="1" applyAlignment="1">
      <alignment vertical="center"/>
    </xf>
    <xf numFmtId="0" fontId="22" fillId="2" borderId="49" xfId="0" applyFont="1" applyFill="1" applyBorder="1" applyAlignment="1">
      <alignment vertical="center"/>
    </xf>
    <xf numFmtId="0" fontId="22" fillId="5" borderId="30" xfId="0" applyNumberFormat="1" applyFont="1" applyFill="1" applyBorder="1" applyAlignment="1">
      <alignment horizontal="center" vertical="center"/>
    </xf>
    <xf numFmtId="41" fontId="22" fillId="2" borderId="30" xfId="0" applyNumberFormat="1" applyFont="1" applyFill="1" applyBorder="1" applyAlignment="1">
      <alignment vertical="center"/>
    </xf>
    <xf numFmtId="175" fontId="33" fillId="0" borderId="30" xfId="16" applyNumberFormat="1" applyFont="1" applyBorder="1" applyAlignment="1">
      <alignment horizontal="center" vertical="center" wrapText="1"/>
    </xf>
    <xf numFmtId="175" fontId="33" fillId="10" borderId="26" xfId="18" applyNumberFormat="1" applyFont="1" applyFill="1" applyBorder="1" applyAlignment="1">
      <alignment vertical="center" wrapText="1"/>
    </xf>
    <xf numFmtId="175" fontId="33" fillId="0" borderId="30" xfId="17" applyNumberFormat="1" applyFont="1" applyBorder="1" applyAlignment="1">
      <alignment horizontal="center" vertical="center" wrapText="1"/>
    </xf>
    <xf numFmtId="175" fontId="33" fillId="10" borderId="26" xfId="17" applyNumberFormat="1" applyFont="1" applyFill="1" applyBorder="1" applyAlignment="1">
      <alignment vertical="center" wrapText="1"/>
    </xf>
    <xf numFmtId="175" fontId="33" fillId="0" borderId="30" xfId="18" applyNumberFormat="1" applyFont="1" applyBorder="1" applyAlignment="1">
      <alignment horizontal="center" vertical="center" wrapText="1"/>
    </xf>
    <xf numFmtId="175" fontId="33" fillId="2" borderId="26" xfId="19" applyNumberFormat="1" applyFont="1" applyFill="1" applyBorder="1" applyAlignment="1">
      <alignment horizontal="center" vertical="center" wrapText="1"/>
    </xf>
    <xf numFmtId="175" fontId="33" fillId="2" borderId="26" xfId="19" applyNumberFormat="1" applyFont="1" applyFill="1" applyBorder="1" applyAlignment="1">
      <alignment vertical="center" wrapText="1"/>
    </xf>
    <xf numFmtId="175" fontId="33" fillId="10" borderId="26" xfId="19" applyNumberFormat="1" applyFont="1" applyFill="1" applyBorder="1" applyAlignment="1">
      <alignment vertical="center" wrapText="1"/>
    </xf>
    <xf numFmtId="175" fontId="33" fillId="2" borderId="26" xfId="18" applyNumberFormat="1" applyFont="1" applyFill="1" applyBorder="1" applyAlignment="1">
      <alignment horizontal="center" vertical="center" wrapText="1"/>
    </xf>
    <xf numFmtId="175" fontId="26" fillId="0" borderId="26" xfId="19" applyNumberFormat="1" applyFont="1" applyBorder="1" applyAlignment="1">
      <alignment vertical="center" wrapText="1"/>
    </xf>
    <xf numFmtId="175" fontId="33" fillId="0" borderId="26" xfId="18" applyNumberFormat="1" applyFont="1" applyBorder="1" applyAlignment="1">
      <alignment horizontal="center" vertical="center" wrapText="1"/>
    </xf>
    <xf numFmtId="175" fontId="33" fillId="2" borderId="26" xfId="19" applyNumberFormat="1" applyFont="1" applyFill="1" applyBorder="1" applyAlignment="1">
      <alignment horizontal="right" vertical="center" wrapText="1"/>
    </xf>
    <xf numFmtId="9" fontId="37" fillId="0" borderId="26" xfId="19" applyNumberFormat="1" applyFont="1" applyBorder="1" applyAlignment="1">
      <alignment horizontal="center" vertical="center" wrapText="1"/>
    </xf>
    <xf numFmtId="175" fontId="37" fillId="0" borderId="26" xfId="19" applyNumberFormat="1" applyFont="1" applyBorder="1" applyAlignment="1">
      <alignment horizontal="center" vertical="center"/>
    </xf>
    <xf numFmtId="175" fontId="33" fillId="10" borderId="26" xfId="19" applyNumberFormat="1" applyFont="1" applyFill="1" applyBorder="1" applyAlignment="1">
      <alignment vertical="top" wrapText="1"/>
    </xf>
    <xf numFmtId="175" fontId="37" fillId="0" borderId="26" xfId="18" applyNumberFormat="1" applyFont="1" applyBorder="1" applyAlignment="1">
      <alignment horizontal="center" vertical="center" wrapText="1"/>
    </xf>
    <xf numFmtId="0" fontId="22" fillId="22" borderId="21" xfId="0" applyFont="1" applyFill="1" applyBorder="1" applyAlignment="1">
      <alignment horizontal="center" vertical="center"/>
    </xf>
    <xf numFmtId="0" fontId="22" fillId="2" borderId="13" xfId="0" applyNumberFormat="1" applyFont="1" applyFill="1" applyBorder="1" applyAlignment="1">
      <alignment horizontal="center"/>
    </xf>
    <xf numFmtId="0" fontId="22" fillId="2" borderId="16" xfId="0" applyNumberFormat="1" applyFont="1" applyFill="1" applyBorder="1" applyAlignment="1">
      <alignment horizontal="center"/>
    </xf>
    <xf numFmtId="41" fontId="22" fillId="2" borderId="14" xfId="0" applyNumberFormat="1" applyFont="1" applyFill="1" applyBorder="1" applyAlignment="1">
      <alignment horizontal="right" vertical="center"/>
    </xf>
    <xf numFmtId="41" fontId="22" fillId="2" borderId="17" xfId="0" applyNumberFormat="1" applyFont="1" applyFill="1" applyBorder="1" applyAlignment="1">
      <alignment horizontal="right" vertical="center"/>
    </xf>
    <xf numFmtId="175" fontId="33" fillId="0" borderId="26" xfId="18" applyNumberFormat="1" applyFont="1" applyFill="1" applyBorder="1" applyAlignment="1">
      <alignment horizontal="center" vertical="center" wrapText="1"/>
    </xf>
    <xf numFmtId="0" fontId="45" fillId="22" borderId="26" xfId="0" applyFont="1" applyFill="1" applyBorder="1" applyAlignment="1">
      <alignment horizontal="left" vertical="top" wrapText="1"/>
    </xf>
    <xf numFmtId="175" fontId="32" fillId="0" borderId="26" xfId="18" applyNumberFormat="1" applyFont="1" applyBorder="1" applyAlignment="1">
      <alignment horizontal="center" vertical="center" wrapText="1"/>
    </xf>
    <xf numFmtId="41" fontId="22" fillId="2" borderId="13" xfId="0" applyNumberFormat="1" applyFont="1" applyFill="1" applyBorder="1" applyAlignment="1">
      <alignment horizontal="center" vertical="center"/>
    </xf>
    <xf numFmtId="0" fontId="22" fillId="22" borderId="26" xfId="0" applyFont="1" applyFill="1" applyBorder="1" applyAlignment="1">
      <alignment horizontal="center" vertical="center"/>
    </xf>
    <xf numFmtId="0" fontId="22" fillId="2" borderId="13" xfId="0" applyFont="1" applyFill="1" applyBorder="1" applyAlignment="1">
      <alignment horizontal="center" vertical="center"/>
    </xf>
    <xf numFmtId="0" fontId="22" fillId="5" borderId="0" xfId="0" applyNumberFormat="1" applyFont="1" applyFill="1" applyBorder="1" applyAlignment="1">
      <alignment horizontal="center" vertical="center"/>
    </xf>
    <xf numFmtId="0" fontId="22" fillId="2" borderId="1" xfId="0" applyFont="1" applyFill="1" applyBorder="1" applyAlignment="1">
      <alignment vertical="center"/>
    </xf>
    <xf numFmtId="174" fontId="22" fillId="2" borderId="53" xfId="0" applyNumberFormat="1" applyFont="1" applyFill="1" applyBorder="1" applyAlignment="1">
      <alignment vertical="center"/>
    </xf>
    <xf numFmtId="0" fontId="22" fillId="2" borderId="6" xfId="0" applyFont="1" applyFill="1" applyBorder="1" applyAlignment="1">
      <alignment vertical="center"/>
    </xf>
    <xf numFmtId="0" fontId="22" fillId="5" borderId="3" xfId="0" applyNumberFormat="1" applyFont="1" applyFill="1" applyBorder="1" applyAlignment="1">
      <alignment horizontal="center" vertical="center"/>
    </xf>
    <xf numFmtId="0" fontId="22" fillId="2" borderId="47" xfId="0" applyFont="1" applyFill="1" applyBorder="1" applyAlignment="1">
      <alignment vertical="center"/>
    </xf>
    <xf numFmtId="0" fontId="22" fillId="5" borderId="2" xfId="0" applyNumberFormat="1" applyFont="1" applyFill="1" applyBorder="1" applyAlignment="1">
      <alignment horizontal="center" vertical="center"/>
    </xf>
    <xf numFmtId="174" fontId="22" fillId="2" borderId="2" xfId="0" applyNumberFormat="1" applyFont="1" applyFill="1" applyBorder="1" applyAlignment="1">
      <alignment vertical="center"/>
    </xf>
    <xf numFmtId="41" fontId="22" fillId="2" borderId="2" xfId="0" applyNumberFormat="1" applyFont="1" applyFill="1" applyBorder="1" applyAlignment="1">
      <alignment vertical="center"/>
    </xf>
    <xf numFmtId="0" fontId="46" fillId="17" borderId="26" xfId="0" applyFont="1" applyFill="1" applyBorder="1" applyAlignment="1">
      <alignment horizontal="center" vertical="center"/>
    </xf>
    <xf numFmtId="0" fontId="22" fillId="2" borderId="26" xfId="0" applyFont="1" applyFill="1" applyBorder="1" applyAlignment="1">
      <alignment horizontal="center" vertical="center"/>
    </xf>
    <xf numFmtId="171" fontId="22" fillId="0" borderId="14" xfId="0" applyNumberFormat="1" applyFont="1" applyFill="1" applyBorder="1" applyAlignment="1">
      <alignment vertical="center"/>
    </xf>
    <xf numFmtId="171" fontId="22" fillId="2" borderId="13" xfId="0" applyNumberFormat="1" applyFont="1" applyFill="1" applyBorder="1" applyAlignment="1">
      <alignment vertical="center"/>
    </xf>
    <xf numFmtId="171" fontId="22" fillId="2" borderId="33" xfId="0" applyNumberFormat="1" applyFont="1" applyFill="1" applyBorder="1" applyAlignment="1">
      <alignment vertical="center"/>
    </xf>
    <xf numFmtId="171" fontId="22" fillId="2" borderId="26" xfId="0" applyNumberFormat="1" applyFont="1" applyFill="1" applyBorder="1" applyAlignment="1">
      <alignment vertical="center"/>
    </xf>
    <xf numFmtId="0" fontId="22" fillId="2" borderId="33" xfId="0" applyFont="1" applyFill="1" applyBorder="1" applyAlignment="1">
      <alignment vertical="center"/>
    </xf>
    <xf numFmtId="0" fontId="77" fillId="23" borderId="26" xfId="0" applyFont="1" applyFill="1" applyBorder="1" applyAlignment="1">
      <alignment horizontal="center" vertical="center"/>
    </xf>
    <xf numFmtId="41" fontId="22" fillId="2" borderId="30" xfId="0" applyNumberFormat="1" applyFont="1" applyFill="1" applyBorder="1" applyAlignment="1">
      <alignment horizontal="center" vertical="center"/>
    </xf>
    <xf numFmtId="0" fontId="46" fillId="17" borderId="30" xfId="0" applyFont="1" applyFill="1" applyBorder="1" applyAlignment="1">
      <alignment horizontal="center" vertical="center"/>
    </xf>
    <xf numFmtId="0" fontId="0" fillId="0" borderId="26" xfId="0" applyBorder="1" applyAlignment="1">
      <alignment vertical="center" wrapText="1"/>
    </xf>
    <xf numFmtId="0" fontId="77" fillId="2" borderId="26" xfId="0" applyFont="1" applyFill="1" applyBorder="1" applyAlignment="1">
      <alignment vertical="center"/>
    </xf>
    <xf numFmtId="3" fontId="77" fillId="2" borderId="26" xfId="0" applyNumberFormat="1" applyFont="1" applyFill="1" applyBorder="1" applyAlignment="1">
      <alignment vertical="center"/>
    </xf>
    <xf numFmtId="0" fontId="0" fillId="5" borderId="26" xfId="0" applyFill="1" applyBorder="1" applyAlignment="1">
      <alignment horizontal="center" vertical="center" wrapText="1"/>
    </xf>
    <xf numFmtId="0" fontId="0" fillId="5" borderId="26" xfId="0" applyFill="1" applyBorder="1" applyAlignment="1">
      <alignment horizontal="center"/>
    </xf>
    <xf numFmtId="0" fontId="77" fillId="23" borderId="46" xfId="0" applyFont="1" applyFill="1" applyBorder="1" applyAlignment="1">
      <alignment horizontal="center" vertical="center"/>
    </xf>
    <xf numFmtId="0" fontId="23" fillId="13" borderId="37" xfId="0" applyFont="1" applyFill="1" applyBorder="1" applyAlignment="1">
      <alignment horizontal="center" vertical="center" wrapText="1"/>
    </xf>
    <xf numFmtId="41" fontId="23" fillId="13" borderId="36" xfId="0" applyNumberFormat="1" applyFont="1" applyFill="1" applyBorder="1" applyAlignment="1">
      <alignment horizontal="center" vertical="center" wrapText="1"/>
    </xf>
    <xf numFmtId="0" fontId="78" fillId="2" borderId="2" xfId="0" applyFont="1" applyFill="1" applyBorder="1" applyAlignment="1">
      <alignment vertical="center" wrapText="1"/>
    </xf>
    <xf numFmtId="0" fontId="78" fillId="2" borderId="2" xfId="0" applyFont="1" applyFill="1" applyBorder="1" applyAlignment="1">
      <alignment vertical="center"/>
    </xf>
    <xf numFmtId="4" fontId="77" fillId="2" borderId="26" xfId="0" applyNumberFormat="1" applyFont="1" applyFill="1" applyBorder="1" applyAlignment="1">
      <alignment vertical="center"/>
    </xf>
    <xf numFmtId="2" fontId="77" fillId="2" borderId="26" xfId="0" applyNumberFormat="1" applyFont="1" applyFill="1" applyBorder="1" applyAlignment="1">
      <alignment vertical="center"/>
    </xf>
    <xf numFmtId="2" fontId="0" fillId="0" borderId="26" xfId="0" applyNumberFormat="1" applyBorder="1" applyAlignment="1">
      <alignment vertical="center"/>
    </xf>
    <xf numFmtId="0" fontId="22" fillId="24" borderId="0" xfId="0" applyFont="1" applyFill="1" applyAlignment="1">
      <alignment vertical="center"/>
    </xf>
    <xf numFmtId="0" fontId="0" fillId="24" borderId="0" xfId="0" applyFill="1" applyAlignment="1">
      <alignment vertical="center"/>
    </xf>
    <xf numFmtId="175" fontId="33" fillId="2" borderId="30" xfId="16" applyNumberFormat="1" applyFont="1" applyFill="1" applyBorder="1" applyAlignment="1">
      <alignment horizontal="center" vertical="center" wrapText="1"/>
    </xf>
    <xf numFmtId="0" fontId="22" fillId="5" borderId="26" xfId="0" applyFont="1" applyFill="1" applyBorder="1" applyAlignment="1">
      <alignment horizontal="center" vertical="center"/>
    </xf>
    <xf numFmtId="0" fontId="33" fillId="2" borderId="30" xfId="19" applyFont="1" applyFill="1" applyBorder="1" applyAlignment="1">
      <alignment horizontal="center" vertical="center" wrapText="1"/>
    </xf>
    <xf numFmtId="0" fontId="72" fillId="0" borderId="30" xfId="0" applyFont="1" applyBorder="1" applyAlignment="1">
      <alignment horizontal="left" vertical="top" wrapText="1"/>
    </xf>
    <xf numFmtId="0" fontId="33" fillId="2" borderId="30" xfId="16" applyFont="1" applyFill="1" applyBorder="1" applyAlignment="1">
      <alignment horizontal="center" vertical="center" wrapText="1"/>
    </xf>
    <xf numFmtId="0" fontId="22" fillId="5" borderId="37" xfId="0" applyNumberFormat="1" applyFont="1" applyFill="1" applyBorder="1" applyAlignment="1">
      <alignment horizontal="center" vertical="center"/>
    </xf>
    <xf numFmtId="0" fontId="22" fillId="5" borderId="20" xfId="0" applyFont="1" applyFill="1" applyBorder="1" applyAlignment="1">
      <alignment horizontal="center" vertical="center"/>
    </xf>
    <xf numFmtId="0" fontId="65" fillId="2" borderId="30" xfId="16" applyFont="1" applyFill="1" applyBorder="1" applyAlignment="1">
      <alignment horizontal="left" vertical="top" wrapText="1"/>
    </xf>
    <xf numFmtId="0" fontId="65" fillId="2" borderId="26" xfId="19" applyFont="1" applyFill="1" applyBorder="1" applyAlignment="1">
      <alignment horizontal="left" vertical="top" wrapText="1"/>
    </xf>
    <xf numFmtId="0" fontId="4" fillId="2" borderId="15" xfId="0" applyFont="1" applyFill="1" applyBorder="1" applyAlignment="1">
      <alignment horizontal="center" vertical="center"/>
    </xf>
    <xf numFmtId="3" fontId="0" fillId="0" borderId="26" xfId="0" applyNumberFormat="1" applyBorder="1"/>
    <xf numFmtId="0" fontId="0" fillId="0" borderId="0" xfId="0" applyBorder="1"/>
    <xf numFmtId="0" fontId="0" fillId="0" borderId="0" xfId="0" applyFont="1" applyBorder="1"/>
    <xf numFmtId="0" fontId="0" fillId="5" borderId="26" xfId="0" applyFont="1" applyFill="1" applyBorder="1" applyAlignment="1">
      <alignment horizontal="center"/>
    </xf>
    <xf numFmtId="0" fontId="4" fillId="2" borderId="18" xfId="0" applyFont="1" applyFill="1" applyBorder="1" applyAlignment="1">
      <alignment horizontal="center" vertical="center"/>
    </xf>
    <xf numFmtId="0" fontId="3" fillId="2" borderId="16" xfId="0" applyNumberFormat="1" applyFont="1" applyFill="1" applyBorder="1" applyAlignment="1">
      <alignment horizontal="center" vertical="center"/>
    </xf>
    <xf numFmtId="0" fontId="23" fillId="17" borderId="6"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6" xfId="0" applyFont="1" applyFill="1" applyBorder="1" applyAlignment="1">
      <alignment horizontal="center" vertical="center"/>
    </xf>
    <xf numFmtId="175" fontId="37" fillId="0" borderId="26" xfId="19" applyNumberFormat="1" applyFont="1" applyBorder="1" applyAlignment="1">
      <alignment vertical="center"/>
    </xf>
    <xf numFmtId="0" fontId="37" fillId="0" borderId="26" xfId="19" applyFont="1" applyBorder="1" applyAlignment="1">
      <alignment vertical="center"/>
    </xf>
    <xf numFmtId="0" fontId="37" fillId="0" borderId="26" xfId="19" applyFont="1" applyBorder="1" applyAlignment="1">
      <alignment horizontal="center" vertical="center"/>
    </xf>
    <xf numFmtId="175" fontId="37" fillId="0" borderId="26" xfId="19" applyNumberFormat="1" applyFont="1" applyBorder="1" applyAlignment="1">
      <alignment horizontal="right" vertical="center"/>
    </xf>
    <xf numFmtId="175" fontId="37" fillId="0" borderId="26" xfId="19" applyNumberFormat="1" applyFont="1" applyBorder="1" applyAlignment="1">
      <alignment vertical="top"/>
    </xf>
    <xf numFmtId="0" fontId="37" fillId="0" borderId="26" xfId="19" applyFont="1" applyBorder="1" applyAlignment="1">
      <alignment vertical="top"/>
    </xf>
    <xf numFmtId="0" fontId="37" fillId="0" borderId="26" xfId="19" applyFont="1" applyBorder="1" applyAlignment="1">
      <alignment vertical="center" wrapText="1"/>
    </xf>
    <xf numFmtId="175" fontId="33" fillId="10" borderId="26" xfId="18" applyNumberFormat="1" applyFont="1" applyFill="1" applyBorder="1" applyAlignment="1">
      <alignment vertical="top" wrapText="1"/>
    </xf>
    <xf numFmtId="175" fontId="33" fillId="10" borderId="26" xfId="17" applyNumberFormat="1" applyFont="1" applyFill="1" applyBorder="1" applyAlignment="1">
      <alignment vertical="top" wrapText="1"/>
    </xf>
    <xf numFmtId="0" fontId="70" fillId="2" borderId="26" xfId="19" applyFont="1" applyFill="1" applyBorder="1" applyAlignment="1">
      <alignment horizontal="left" vertical="top" wrapText="1"/>
    </xf>
    <xf numFmtId="9" fontId="33" fillId="0" borderId="26" xfId="17" applyNumberFormat="1" applyFont="1" applyBorder="1" applyAlignment="1">
      <alignment horizontal="center" vertical="center" wrapText="1"/>
    </xf>
    <xf numFmtId="175" fontId="33" fillId="10" borderId="26" xfId="18" applyNumberFormat="1" applyFont="1" applyFill="1" applyBorder="1" applyAlignment="1">
      <alignment horizontal="right" vertical="top" wrapText="1"/>
    </xf>
    <xf numFmtId="175" fontId="32" fillId="0" borderId="26" xfId="18" applyNumberFormat="1" applyFont="1" applyBorder="1" applyAlignment="1">
      <alignment horizontal="center" vertical="center"/>
    </xf>
    <xf numFmtId="175" fontId="37" fillId="0" borderId="26" xfId="18" applyNumberFormat="1" applyFont="1" applyFill="1" applyBorder="1" applyAlignment="1">
      <alignment horizontal="center" vertical="center"/>
    </xf>
    <xf numFmtId="9" fontId="37" fillId="0" borderId="26" xfId="19" applyNumberFormat="1" applyFont="1" applyFill="1" applyBorder="1" applyAlignment="1">
      <alignment horizontal="center" vertical="center"/>
    </xf>
    <xf numFmtId="0" fontId="72" fillId="2" borderId="26" xfId="0" applyFont="1" applyFill="1" applyBorder="1" applyAlignment="1">
      <alignment horizontal="left" vertical="top" wrapText="1"/>
    </xf>
    <xf numFmtId="9" fontId="32" fillId="0" borderId="26" xfId="17" applyFont="1" applyBorder="1" applyAlignment="1">
      <alignment horizontal="center" vertical="center"/>
    </xf>
    <xf numFmtId="175" fontId="33" fillId="10" borderId="26" xfId="18" applyNumberFormat="1" applyFont="1" applyFill="1" applyBorder="1" applyAlignment="1">
      <alignment horizontal="right" wrapText="1"/>
    </xf>
    <xf numFmtId="0" fontId="45" fillId="2" borderId="26" xfId="0" applyFont="1" applyFill="1" applyBorder="1" applyAlignment="1">
      <alignment horizontal="left" vertical="top" wrapText="1"/>
    </xf>
    <xf numFmtId="9" fontId="32" fillId="0" borderId="30" xfId="0" applyNumberFormat="1" applyFont="1" applyBorder="1" applyAlignment="1">
      <alignment horizontal="center" vertical="center" wrapText="1"/>
    </xf>
    <xf numFmtId="175" fontId="32" fillId="0" borderId="30" xfId="18" applyNumberFormat="1" applyFont="1" applyBorder="1" applyAlignment="1">
      <alignment horizontal="center" vertical="center" wrapText="1"/>
    </xf>
    <xf numFmtId="0" fontId="72" fillId="2" borderId="30" xfId="0" applyFont="1" applyFill="1" applyBorder="1" applyAlignment="1">
      <alignment vertical="top" wrapText="1"/>
    </xf>
    <xf numFmtId="0" fontId="72" fillId="2" borderId="26" xfId="0" applyFont="1" applyFill="1" applyBorder="1" applyAlignment="1">
      <alignment vertical="top" wrapText="1"/>
    </xf>
    <xf numFmtId="0" fontId="22" fillId="22" borderId="18" xfId="0" applyFont="1" applyFill="1" applyBorder="1" applyAlignment="1">
      <alignment horizontal="center" vertical="center"/>
    </xf>
    <xf numFmtId="175" fontId="32" fillId="0" borderId="26" xfId="18" applyNumberFormat="1" applyFont="1" applyFill="1" applyBorder="1" applyAlignment="1">
      <alignment horizontal="center" vertical="center" wrapText="1"/>
    </xf>
    <xf numFmtId="0" fontId="29" fillId="2" borderId="30" xfId="19" applyFont="1" applyFill="1" applyBorder="1" applyAlignment="1">
      <alignment horizontal="left" vertical="top" wrapText="1"/>
    </xf>
    <xf numFmtId="0" fontId="22" fillId="5" borderId="26" xfId="0" applyFont="1" applyFill="1" applyBorder="1" applyAlignment="1">
      <alignment horizontal="center" vertical="center"/>
    </xf>
    <xf numFmtId="0" fontId="22" fillId="5" borderId="1" xfId="0" applyFont="1" applyFill="1" applyBorder="1" applyAlignment="1">
      <alignment horizontal="center" vertical="center"/>
    </xf>
    <xf numFmtId="0" fontId="33" fillId="3" borderId="30" xfId="16" applyFont="1" applyFill="1" applyBorder="1" applyAlignment="1">
      <alignment horizontal="center" vertical="center" wrapText="1"/>
    </xf>
    <xf numFmtId="0" fontId="33" fillId="24" borderId="30" xfId="16" applyFont="1" applyFill="1" applyBorder="1" applyAlignment="1">
      <alignment horizontal="center" vertical="center" wrapText="1"/>
    </xf>
    <xf numFmtId="0" fontId="36" fillId="24" borderId="26" xfId="19" applyFont="1" applyFill="1" applyBorder="1" applyAlignment="1">
      <alignment horizontal="center" vertical="center" wrapText="1"/>
    </xf>
    <xf numFmtId="0" fontId="33" fillId="24" borderId="26" xfId="19" applyFont="1" applyFill="1" applyBorder="1" applyAlignment="1">
      <alignment horizontal="center" vertical="center" wrapText="1"/>
    </xf>
    <xf numFmtId="0" fontId="32" fillId="24" borderId="26" xfId="0" applyFont="1" applyFill="1" applyBorder="1" applyAlignment="1">
      <alignment horizontal="center" vertical="center" wrapText="1"/>
    </xf>
    <xf numFmtId="175" fontId="32" fillId="2" borderId="26" xfId="18" applyNumberFormat="1" applyFont="1" applyFill="1" applyBorder="1" applyAlignment="1">
      <alignment horizontal="center" vertical="center"/>
    </xf>
    <xf numFmtId="175" fontId="32" fillId="2" borderId="26" xfId="18" applyNumberFormat="1" applyFont="1" applyFill="1" applyBorder="1" applyAlignment="1">
      <alignment horizontal="center" vertical="center" wrapText="1"/>
    </xf>
    <xf numFmtId="175" fontId="35" fillId="2" borderId="26" xfId="18" applyNumberFormat="1" applyFont="1" applyFill="1" applyBorder="1" applyAlignment="1">
      <alignment horizontal="center" vertical="center" wrapText="1"/>
    </xf>
    <xf numFmtId="0" fontId="0" fillId="24" borderId="26" xfId="0" applyFill="1" applyBorder="1" applyAlignment="1">
      <alignment horizontal="center" vertical="center" wrapText="1"/>
    </xf>
    <xf numFmtId="0" fontId="32" fillId="25" borderId="26" xfId="0" applyFont="1" applyFill="1" applyBorder="1" applyAlignment="1">
      <alignment horizontal="center" vertical="center" wrapText="1"/>
    </xf>
    <xf numFmtId="0" fontId="0" fillId="25" borderId="0" xfId="0" applyFill="1" applyAlignment="1">
      <alignment vertical="center"/>
    </xf>
    <xf numFmtId="0" fontId="77" fillId="23" borderId="0" xfId="0" applyFont="1" applyFill="1" applyBorder="1" applyAlignment="1">
      <alignment horizontal="center" vertical="center"/>
    </xf>
    <xf numFmtId="0" fontId="78" fillId="2" borderId="1" xfId="0" applyFont="1" applyFill="1" applyBorder="1" applyAlignment="1">
      <alignment vertical="center"/>
    </xf>
    <xf numFmtId="2" fontId="0" fillId="0" borderId="30" xfId="0" applyNumberFormat="1" applyBorder="1" applyAlignment="1">
      <alignment vertical="center"/>
    </xf>
    <xf numFmtId="2" fontId="77" fillId="2" borderId="30" xfId="0" applyNumberFormat="1" applyFont="1" applyFill="1" applyBorder="1" applyAlignment="1">
      <alignment vertical="center"/>
    </xf>
    <xf numFmtId="0" fontId="22" fillId="5" borderId="4" xfId="0" applyFont="1" applyFill="1" applyBorder="1" applyAlignment="1">
      <alignment horizontal="center" vertical="center"/>
    </xf>
    <xf numFmtId="0" fontId="78" fillId="2" borderId="26" xfId="0" applyFont="1" applyFill="1" applyBorder="1" applyAlignment="1">
      <alignment vertical="center"/>
    </xf>
    <xf numFmtId="0" fontId="0" fillId="0" borderId="36" xfId="0" applyBorder="1" applyAlignment="1">
      <alignment vertical="center"/>
    </xf>
    <xf numFmtId="9" fontId="32" fillId="0" borderId="28" xfId="0" applyNumberFormat="1" applyFont="1" applyFill="1" applyBorder="1" applyAlignment="1">
      <alignment horizontal="center" vertical="center" wrapText="1"/>
    </xf>
    <xf numFmtId="174" fontId="22" fillId="2" borderId="54" xfId="0" applyNumberFormat="1" applyFont="1" applyFill="1" applyBorder="1" applyAlignment="1">
      <alignment vertical="center"/>
    </xf>
    <xf numFmtId="174" fontId="22" fillId="2" borderId="6" xfId="0" applyNumberFormat="1" applyFont="1" applyFill="1" applyBorder="1" applyAlignment="1">
      <alignment vertical="center"/>
    </xf>
    <xf numFmtId="0" fontId="22" fillId="22" borderId="36" xfId="0" applyFont="1" applyFill="1" applyBorder="1" applyAlignment="1">
      <alignment horizontal="center" vertical="center"/>
    </xf>
    <xf numFmtId="0" fontId="29" fillId="2" borderId="30" xfId="19" applyFont="1" applyFill="1" applyBorder="1" applyAlignment="1">
      <alignment vertical="top" wrapText="1"/>
    </xf>
    <xf numFmtId="9" fontId="33" fillId="0" borderId="30" xfId="19" applyNumberFormat="1" applyFont="1" applyFill="1" applyBorder="1" applyAlignment="1">
      <alignment horizontal="center" vertical="center" wrapText="1"/>
    </xf>
    <xf numFmtId="175" fontId="33" fillId="0" borderId="30" xfId="18" applyNumberFormat="1" applyFont="1" applyFill="1" applyBorder="1" applyAlignment="1">
      <alignment horizontal="center" vertical="center" wrapText="1"/>
    </xf>
    <xf numFmtId="44" fontId="0" fillId="26" borderId="0" xfId="0" applyNumberFormat="1" applyFill="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0" fillId="0" borderId="46" xfId="0" applyFont="1" applyBorder="1" applyAlignment="1">
      <alignment horizontal="center" vertical="center"/>
    </xf>
    <xf numFmtId="0" fontId="60" fillId="0" borderId="46" xfId="0" applyFont="1" applyFill="1" applyBorder="1" applyAlignment="1">
      <alignment horizontal="center" vertical="center"/>
    </xf>
    <xf numFmtId="0" fontId="22" fillId="5" borderId="26"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9" fillId="0" borderId="31" xfId="16" applyFont="1" applyBorder="1" applyAlignment="1">
      <alignment horizontal="left" vertical="top" wrapText="1"/>
    </xf>
    <xf numFmtId="0" fontId="29" fillId="0" borderId="44" xfId="16" applyFont="1" applyBorder="1" applyAlignment="1">
      <alignment horizontal="left" vertical="top" wrapText="1"/>
    </xf>
    <xf numFmtId="0" fontId="33" fillId="0" borderId="30" xfId="16" applyFont="1" applyBorder="1" applyAlignment="1">
      <alignment horizontal="center" vertical="center" wrapText="1"/>
    </xf>
    <xf numFmtId="0" fontId="33" fillId="0" borderId="28" xfId="16" applyFont="1" applyBorder="1" applyAlignment="1">
      <alignment horizontal="center" vertical="center" wrapText="1"/>
    </xf>
    <xf numFmtId="0" fontId="33" fillId="0" borderId="27" xfId="16" applyFont="1" applyBorder="1" applyAlignment="1">
      <alignment horizontal="center" vertical="center" wrapText="1"/>
    </xf>
    <xf numFmtId="0" fontId="29" fillId="0" borderId="30" xfId="16" applyFont="1" applyBorder="1" applyAlignment="1">
      <alignment horizontal="left" vertical="top" wrapText="1"/>
    </xf>
    <xf numFmtId="0" fontId="29" fillId="0" borderId="28" xfId="16" applyFont="1" applyBorder="1" applyAlignment="1">
      <alignment horizontal="left" vertical="top" wrapText="1"/>
    </xf>
    <xf numFmtId="0" fontId="33" fillId="0" borderId="30" xfId="16" applyFont="1" applyBorder="1" applyAlignment="1">
      <alignment horizontal="center" vertical="top" wrapText="1"/>
    </xf>
    <xf numFmtId="0" fontId="33" fillId="0" borderId="28" xfId="16" applyFont="1" applyBorder="1" applyAlignment="1">
      <alignment horizontal="center" vertical="top"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3" fillId="16" borderId="30" xfId="0" applyFont="1" applyFill="1" applyBorder="1" applyAlignment="1" applyProtection="1">
      <alignment horizontal="center" vertical="center" wrapText="1"/>
      <protection locked="0"/>
    </xf>
    <xf numFmtId="0" fontId="63" fillId="16" borderId="28" xfId="0" applyFont="1" applyFill="1" applyBorder="1" applyAlignment="1" applyProtection="1">
      <alignment horizontal="center" vertical="center" wrapText="1"/>
      <protection locked="0"/>
    </xf>
    <xf numFmtId="0" fontId="63"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65" fillId="0" borderId="30" xfId="19" applyFont="1" applyFill="1" applyBorder="1" applyAlignment="1">
      <alignment horizontal="left" vertical="top" wrapText="1"/>
    </xf>
    <xf numFmtId="0" fontId="65" fillId="0" borderId="28" xfId="19" applyFont="1" applyFill="1" applyBorder="1" applyAlignment="1">
      <alignment horizontal="left" vertical="top" wrapText="1"/>
    </xf>
    <xf numFmtId="0" fontId="33" fillId="2" borderId="30" xfId="19" applyFont="1" applyFill="1" applyBorder="1" applyAlignment="1">
      <alignment horizontal="center" vertical="center" wrapText="1"/>
    </xf>
    <xf numFmtId="0" fontId="33" fillId="2" borderId="28" xfId="19" applyFont="1" applyFill="1" applyBorder="1" applyAlignment="1">
      <alignment horizontal="center" vertical="center" wrapText="1"/>
    </xf>
    <xf numFmtId="0" fontId="33" fillId="2"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69" fillId="10" borderId="26" xfId="19" applyFont="1" applyFill="1" applyBorder="1" applyAlignment="1">
      <alignment horizontal="center" vertical="center" wrapText="1"/>
    </xf>
    <xf numFmtId="0" fontId="65" fillId="0" borderId="30" xfId="19" applyFont="1" applyBorder="1" applyAlignment="1">
      <alignment horizontal="left" vertical="top" wrapText="1"/>
    </xf>
    <xf numFmtId="0" fontId="65" fillId="0" borderId="28" xfId="19" applyFont="1" applyBorder="1" applyAlignment="1">
      <alignment horizontal="left" vertical="top" wrapText="1"/>
    </xf>
    <xf numFmtId="0" fontId="29" fillId="0" borderId="27" xfId="19" applyFont="1" applyBorder="1" applyAlignment="1">
      <alignment horizontal="left" vertical="top" wrapText="1"/>
    </xf>
    <xf numFmtId="0" fontId="65" fillId="0" borderId="27" xfId="19" applyFont="1" applyBorder="1" applyAlignment="1">
      <alignment horizontal="left" vertical="top" wrapText="1"/>
    </xf>
    <xf numFmtId="0" fontId="38" fillId="0" borderId="30" xfId="0" applyFont="1" applyBorder="1" applyAlignment="1">
      <alignment vertical="top" wrapText="1"/>
    </xf>
    <xf numFmtId="0" fontId="38" fillId="0" borderId="28" xfId="0" applyFont="1" applyBorder="1" applyAlignment="1">
      <alignment vertical="top" wrapText="1"/>
    </xf>
    <xf numFmtId="0" fontId="72" fillId="0" borderId="30" xfId="0" applyFont="1" applyBorder="1" applyAlignment="1">
      <alignment vertical="top" wrapText="1"/>
    </xf>
    <xf numFmtId="0" fontId="72" fillId="0" borderId="28" xfId="0" applyFont="1" applyBorder="1" applyAlignment="1">
      <alignment vertical="top"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5" fillId="0" borderId="30" xfId="0" applyFont="1" applyBorder="1" applyAlignment="1">
      <alignment horizontal="left" vertical="top" wrapText="1"/>
    </xf>
    <xf numFmtId="0" fontId="45" fillId="0" borderId="28" xfId="0" applyFont="1" applyBorder="1" applyAlignment="1">
      <alignment horizontal="left"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top" wrapText="1"/>
    </xf>
    <xf numFmtId="0" fontId="29" fillId="0" borderId="28" xfId="19" applyFont="1" applyFill="1" applyBorder="1" applyAlignment="1">
      <alignment horizontal="center" vertical="top" wrapText="1"/>
    </xf>
    <xf numFmtId="0" fontId="29" fillId="0" borderId="30" xfId="19" applyFont="1" applyFill="1" applyBorder="1" applyAlignment="1">
      <alignment horizontal="left" vertical="top" wrapText="1"/>
    </xf>
    <xf numFmtId="0" fontId="29" fillId="0" borderId="28" xfId="19" applyFont="1" applyFill="1" applyBorder="1" applyAlignment="1">
      <alignment horizontal="left" vertical="top"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58" fillId="0" borderId="0" xfId="19" applyFont="1" applyAlignment="1">
      <alignment horizontal="left" vertical="center" wrapText="1"/>
    </xf>
    <xf numFmtId="0" fontId="27" fillId="8" borderId="13" xfId="19" applyFont="1" applyFill="1" applyBorder="1" applyAlignment="1">
      <alignment horizontal="left" vertical="top" wrapText="1"/>
    </xf>
    <xf numFmtId="0" fontId="72" fillId="0" borderId="30" xfId="0" applyFont="1" applyFill="1" applyBorder="1" applyAlignment="1">
      <alignment horizontal="left" vertical="top" wrapText="1"/>
    </xf>
    <xf numFmtId="0" fontId="72" fillId="0" borderId="28" xfId="0" applyFont="1" applyFill="1" applyBorder="1" applyAlignment="1">
      <alignment horizontal="left" vertical="top" wrapText="1"/>
    </xf>
    <xf numFmtId="0" fontId="72" fillId="0" borderId="27" xfId="0" applyFont="1" applyFill="1" applyBorder="1" applyAlignment="1">
      <alignment horizontal="left" vertical="top" wrapText="1"/>
    </xf>
    <xf numFmtId="0" fontId="29" fillId="0" borderId="26" xfId="19" applyFont="1" applyBorder="1" applyAlignment="1">
      <alignment horizontal="left" vertical="top" wrapText="1"/>
    </xf>
    <xf numFmtId="0" fontId="72" fillId="0" borderId="30" xfId="0" applyFont="1" applyBorder="1" applyAlignment="1">
      <alignment horizontal="left" vertical="top" wrapText="1"/>
    </xf>
    <xf numFmtId="0" fontId="72" fillId="0" borderId="28" xfId="0" applyFont="1" applyBorder="1" applyAlignment="1">
      <alignment horizontal="left" vertical="top" wrapText="1"/>
    </xf>
    <xf numFmtId="0" fontId="27" fillId="0" borderId="30" xfId="16" applyFont="1" applyBorder="1" applyAlignment="1">
      <alignment horizontal="left" vertical="top" wrapText="1"/>
    </xf>
    <xf numFmtId="0" fontId="27" fillId="0" borderId="28" xfId="16" applyFont="1" applyBorder="1" applyAlignment="1">
      <alignment horizontal="left" vertical="top" wrapText="1"/>
    </xf>
    <xf numFmtId="0" fontId="45" fillId="0" borderId="30" xfId="0" applyFont="1" applyBorder="1" applyAlignment="1">
      <alignment horizontal="center" vertical="top" wrapText="1"/>
    </xf>
    <xf numFmtId="0" fontId="45" fillId="0" borderId="28" xfId="0"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73" fillId="16" borderId="30" xfId="0" applyFont="1" applyFill="1" applyBorder="1" applyAlignment="1" applyProtection="1">
      <alignment horizontal="center" vertical="center" wrapText="1"/>
      <protection locked="0"/>
    </xf>
    <xf numFmtId="0" fontId="73" fillId="16" borderId="28" xfId="0" applyFont="1" applyFill="1" applyBorder="1" applyAlignment="1" applyProtection="1">
      <alignment horizontal="center" vertical="center" wrapText="1"/>
      <protection locked="0"/>
    </xf>
    <xf numFmtId="0" fontId="73" fillId="16" borderId="27" xfId="0" applyFont="1" applyFill="1" applyBorder="1" applyAlignment="1" applyProtection="1">
      <alignment horizontal="center" vertical="center" wrapText="1"/>
      <protection locked="0"/>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27" fillId="0" borderId="30" xfId="19" applyFont="1" applyBorder="1" applyAlignment="1">
      <alignment horizontal="left" vertical="top" wrapText="1"/>
    </xf>
    <xf numFmtId="0" fontId="27" fillId="0" borderId="28" xfId="19" applyFont="1" applyBorder="1" applyAlignment="1">
      <alignment horizontal="left" vertical="top" wrapText="1"/>
    </xf>
    <xf numFmtId="0" fontId="45" fillId="0" borderId="30" xfId="0" applyFont="1" applyFill="1" applyBorder="1" applyAlignment="1">
      <alignment horizontal="left" vertical="top" wrapText="1"/>
    </xf>
    <xf numFmtId="0" fontId="45" fillId="0" borderId="28" xfId="0" applyFont="1" applyFill="1" applyBorder="1" applyAlignment="1">
      <alignment horizontal="left" vertical="top" wrapText="1"/>
    </xf>
    <xf numFmtId="0" fontId="75" fillId="0" borderId="30" xfId="0" applyFont="1" applyFill="1" applyBorder="1" applyAlignment="1">
      <alignment horizontal="left" vertical="top" wrapText="1"/>
    </xf>
    <xf numFmtId="0" fontId="75" fillId="0" borderId="28" xfId="0" applyFont="1" applyFill="1" applyBorder="1" applyAlignment="1">
      <alignment horizontal="left" vertical="top"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43" fontId="0" fillId="0" borderId="26" xfId="0" applyNumberFormat="1" applyBorder="1" applyAlignment="1">
      <alignment vertical="center"/>
    </xf>
    <xf numFmtId="44" fontId="0" fillId="0" borderId="26" xfId="0" applyNumberFormat="1" applyBorder="1" applyAlignment="1">
      <alignment vertical="center"/>
    </xf>
    <xf numFmtId="0" fontId="0" fillId="0" borderId="26" xfId="0" applyBorder="1" applyAlignment="1">
      <alignment horizontal="lef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2">
    <dxf>
      <fill>
        <patternFill patternType="solid">
          <fgColor rgb="FFFFFF00"/>
          <bgColor rgb="FF00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42</c:v>
                </c:pt>
                <c:pt idx="12">
                  <c:v>0</c:v>
                </c:pt>
                <c:pt idx="13">
                  <c:v>12</c:v>
                </c:pt>
                <c:pt idx="14">
                  <c:v>0</c:v>
                </c:pt>
                <c:pt idx="15">
                  <c:v>1</c:v>
                </c:pt>
                <c:pt idx="16">
                  <c:v>0</c:v>
                </c:pt>
              </c:numCache>
            </c:numRef>
          </c:val>
        </c:ser>
        <c:dLbls>
          <c:showLegendKey val="0"/>
          <c:showVal val="0"/>
          <c:showCatName val="0"/>
          <c:showSerName val="0"/>
          <c:showPercent val="0"/>
          <c:showBubbleSize val="0"/>
        </c:dLbls>
        <c:gapWidth val="150"/>
        <c:shape val="box"/>
        <c:axId val="657024512"/>
        <c:axId val="657026048"/>
        <c:axId val="0"/>
      </c:bar3DChart>
      <c:catAx>
        <c:axId val="657024512"/>
        <c:scaling>
          <c:orientation val="minMax"/>
        </c:scaling>
        <c:delete val="0"/>
        <c:axPos val="b"/>
        <c:numFmt formatCode="General" sourceLinked="0"/>
        <c:majorTickMark val="none"/>
        <c:minorTickMark val="none"/>
        <c:tickLblPos val="nextTo"/>
        <c:txPr>
          <a:bodyPr/>
          <a:lstStyle/>
          <a:p>
            <a:pPr>
              <a:defRPr lang="es-HN"/>
            </a:pPr>
            <a:endParaRPr lang="es-HN"/>
          </a:p>
        </c:txPr>
        <c:crossAx val="657026048"/>
        <c:crosses val="autoZero"/>
        <c:auto val="1"/>
        <c:lblAlgn val="ctr"/>
        <c:lblOffset val="100"/>
        <c:noMultiLvlLbl val="0"/>
      </c:catAx>
      <c:valAx>
        <c:axId val="657026048"/>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657024512"/>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5</c:v>
                </c:pt>
                <c:pt idx="1">
                  <c:v>4</c:v>
                </c:pt>
                <c:pt idx="2">
                  <c:v>30</c:v>
                </c:pt>
                <c:pt idx="3">
                  <c:v>5</c:v>
                </c:pt>
                <c:pt idx="4">
                  <c:v>5</c:v>
                </c:pt>
                <c:pt idx="5">
                  <c:v>5</c:v>
                </c:pt>
                <c:pt idx="6">
                  <c:v>5</c:v>
                </c:pt>
                <c:pt idx="7">
                  <c:v>0</c:v>
                </c:pt>
                <c:pt idx="8">
                  <c:v>0</c:v>
                </c:pt>
                <c:pt idx="9">
                  <c:v>0</c:v>
                </c:pt>
              </c:numCache>
            </c:numRef>
          </c:val>
        </c:ser>
        <c:dLbls>
          <c:showLegendKey val="0"/>
          <c:showVal val="0"/>
          <c:showCatName val="0"/>
          <c:showSerName val="0"/>
          <c:showPercent val="0"/>
          <c:showBubbleSize val="0"/>
        </c:dLbls>
        <c:gapWidth val="150"/>
        <c:shape val="box"/>
        <c:axId val="89544192"/>
        <c:axId val="89545728"/>
        <c:axId val="0"/>
      </c:bar3DChart>
      <c:catAx>
        <c:axId val="89544192"/>
        <c:scaling>
          <c:orientation val="minMax"/>
        </c:scaling>
        <c:delete val="0"/>
        <c:axPos val="b"/>
        <c:numFmt formatCode="General" sourceLinked="0"/>
        <c:majorTickMark val="none"/>
        <c:minorTickMark val="none"/>
        <c:tickLblPos val="nextTo"/>
        <c:txPr>
          <a:bodyPr/>
          <a:lstStyle/>
          <a:p>
            <a:pPr>
              <a:defRPr lang="es-HN"/>
            </a:pPr>
            <a:endParaRPr lang="es-HN"/>
          </a:p>
        </c:txPr>
        <c:crossAx val="89545728"/>
        <c:crosses val="autoZero"/>
        <c:auto val="1"/>
        <c:lblAlgn val="ctr"/>
        <c:lblOffset val="100"/>
        <c:noMultiLvlLbl val="0"/>
      </c:catAx>
      <c:valAx>
        <c:axId val="89545728"/>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89544192"/>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3</c:v>
                </c:pt>
                <c:pt idx="1">
                  <c:v>0</c:v>
                </c:pt>
                <c:pt idx="2">
                  <c:v>0</c:v>
                </c:pt>
                <c:pt idx="3">
                  <c:v>7</c:v>
                </c:pt>
                <c:pt idx="4">
                  <c:v>0</c:v>
                </c:pt>
                <c:pt idx="5">
                  <c:v>0</c:v>
                </c:pt>
                <c:pt idx="6">
                  <c:v>1</c:v>
                </c:pt>
                <c:pt idx="7">
                  <c:v>5</c:v>
                </c:pt>
                <c:pt idx="8">
                  <c:v>5</c:v>
                </c:pt>
                <c:pt idx="9">
                  <c:v>0</c:v>
                </c:pt>
                <c:pt idx="10">
                  <c:v>0</c:v>
                </c:pt>
                <c:pt idx="11">
                  <c:v>0</c:v>
                </c:pt>
                <c:pt idx="12">
                  <c:v>3</c:v>
                </c:pt>
                <c:pt idx="13">
                  <c:v>0</c:v>
                </c:pt>
                <c:pt idx="14">
                  <c:v>1</c:v>
                </c:pt>
                <c:pt idx="15">
                  <c:v>4</c:v>
                </c:pt>
                <c:pt idx="16">
                  <c:v>0</c:v>
                </c:pt>
              </c:numCache>
            </c:numRef>
          </c:val>
        </c:ser>
        <c:dLbls>
          <c:showLegendKey val="0"/>
          <c:showVal val="0"/>
          <c:showCatName val="0"/>
          <c:showSerName val="0"/>
          <c:showPercent val="0"/>
          <c:showBubbleSize val="0"/>
        </c:dLbls>
        <c:gapWidth val="150"/>
        <c:shape val="box"/>
        <c:axId val="89572480"/>
        <c:axId val="89574016"/>
        <c:axId val="0"/>
      </c:bar3DChart>
      <c:catAx>
        <c:axId val="89572480"/>
        <c:scaling>
          <c:orientation val="minMax"/>
        </c:scaling>
        <c:delete val="0"/>
        <c:axPos val="b"/>
        <c:numFmt formatCode="General" sourceLinked="0"/>
        <c:majorTickMark val="none"/>
        <c:minorTickMark val="none"/>
        <c:tickLblPos val="nextTo"/>
        <c:txPr>
          <a:bodyPr/>
          <a:lstStyle/>
          <a:p>
            <a:pPr>
              <a:defRPr lang="es-HN"/>
            </a:pPr>
            <a:endParaRPr lang="es-HN"/>
          </a:p>
        </c:txPr>
        <c:crossAx val="89574016"/>
        <c:crosses val="autoZero"/>
        <c:auto val="1"/>
        <c:lblAlgn val="ctr"/>
        <c:lblOffset val="100"/>
        <c:noMultiLvlLbl val="0"/>
      </c:catAx>
      <c:valAx>
        <c:axId val="89574016"/>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8957248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9</xdr:col>
      <xdr:colOff>3244087</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9</xdr:col>
      <xdr:colOff>3197131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9</xdr:col>
      <xdr:colOff>4070325</xdr:colOff>
      <xdr:row>11</xdr:row>
      <xdr:rowOff>64491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861065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1918339</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twoCellAnchor editAs="oneCell">
    <xdr:from>
      <xdr:col>9</xdr:col>
      <xdr:colOff>2159000</xdr:colOff>
      <xdr:row>0</xdr:row>
      <xdr:rowOff>0</xdr:rowOff>
    </xdr:from>
    <xdr:to>
      <xdr:col>10</xdr:col>
      <xdr:colOff>1919246</xdr:colOff>
      <xdr:row>8</xdr:row>
      <xdr:rowOff>107739</xdr:rowOff>
    </xdr:to>
    <xdr:pic>
      <xdr:nvPicPr>
        <xdr:cNvPr id="3"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36400" y="0"/>
          <a:ext cx="2236746" cy="15364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riam/Desktop/CME%202015%20con%20Posgrado%20para%20sacar%20planill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OA-2015%20con%20presupue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75">
          <cell r="E75">
            <v>0</v>
          </cell>
          <cell r="F75">
            <v>0</v>
          </cell>
        </row>
        <row r="76">
          <cell r="E76">
            <v>0</v>
          </cell>
          <cell r="F76">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75">
          <cell r="E75">
            <v>0</v>
          </cell>
          <cell r="F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sheetData>
      <sheetData sheetId="18">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sheetData>
      <sheetData sheetId="25">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Estudiantes"/>
      <sheetName val="Gestión del Conocimiento"/>
      <sheetName val="Lo Esencial"/>
      <sheetName val="Mejoramiento Ambiental"/>
      <sheetName val="Cultura de innovación Educativa"/>
      <sheetName val="Gestion Administrativa"/>
      <sheetName val="Gestión del Talento Humano"/>
      <sheetName val="Gestion Academica"/>
      <sheetName val="Internacionalización de la E.S."/>
      <sheetName val="Gobernabilidad"/>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id="1" name="Tabla17" displayName="Tabla17" ref="B3:C15" totalsRowShown="0" headerRowDxfId="21" dataDxfId="20">
  <autoFilter ref="B3:C15"/>
  <tableColumns count="2">
    <tableColumn id="1" name="Descripción" dataDxfId="19"/>
    <tableColumn id="2" name="Monto" dataDxfId="18"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7" dataDxfId="16">
  <autoFilter ref="B37:D55"/>
  <tableColumns count="3">
    <tableColumn id="1" name="Descripción" dataDxfId="15"/>
    <tableColumn id="2" name="Cantidad" dataDxfId="14" dataCellStyle="Millares"/>
    <tableColumn id="3" name="Montos" dataDxfId="13">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2" dataDxfId="11">
  <autoFilter ref="B66:D78"/>
  <tableColumns count="3">
    <tableColumn id="1" name="Descripción" dataDxfId="10"/>
    <tableColumn id="2" name="Cantidad" dataDxfId="9" dataCellStyle="Millares"/>
    <tableColumn id="3" name="Montos" dataDxfId="8">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7">
  <autoFilter ref="B83:D101"/>
  <tableColumns count="3">
    <tableColumn id="1" name="Descripción " dataDxfId="6"/>
    <tableColumn id="2" name="Cantidad" dataDxfId="5" dataCellStyle="Millares"/>
    <tableColumn id="3" name="Montos" dataDxfId="4">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44"/>
      <c r="U2" s="644"/>
      <c r="V2" s="644"/>
      <c r="W2" s="644"/>
      <c r="X2" s="644"/>
      <c r="Y2" s="644"/>
      <c r="Z2" s="644"/>
      <c r="AA2" s="644"/>
      <c r="AB2" s="644"/>
      <c r="AC2" s="644" t="s">
        <v>25</v>
      </c>
      <c r="AD2" s="644"/>
      <c r="AE2" s="644"/>
      <c r="AF2" s="644"/>
      <c r="AG2" s="644"/>
      <c r="AH2" s="644"/>
      <c r="AI2" s="644"/>
      <c r="AJ2" s="644"/>
    </row>
    <row r="3" spans="2:36" ht="16.5" customHeight="1" x14ac:dyDescent="0.25">
      <c r="B3" s="33" t="s">
        <v>7</v>
      </c>
      <c r="C3" s="33"/>
      <c r="D3" s="33"/>
      <c r="E3" s="33"/>
      <c r="F3" s="33"/>
      <c r="G3" s="33"/>
      <c r="H3" s="33"/>
      <c r="I3" s="33"/>
      <c r="J3" s="33"/>
      <c r="K3" s="33"/>
      <c r="L3" s="33"/>
      <c r="M3" s="33"/>
      <c r="N3" s="33"/>
      <c r="O3" s="33"/>
      <c r="P3" s="33"/>
      <c r="Q3" s="33"/>
      <c r="R3" s="33"/>
      <c r="S3" s="33"/>
      <c r="T3" s="644"/>
      <c r="U3" s="644"/>
      <c r="V3" s="644"/>
      <c r="W3" s="644"/>
      <c r="X3" s="644"/>
      <c r="Y3" s="644"/>
      <c r="Z3" s="644"/>
      <c r="AA3" s="644"/>
      <c r="AB3" s="644"/>
      <c r="AC3" s="644" t="s">
        <v>7</v>
      </c>
      <c r="AD3" s="644"/>
      <c r="AE3" s="644"/>
      <c r="AF3" s="644"/>
      <c r="AG3" s="644"/>
      <c r="AH3" s="644"/>
      <c r="AI3" s="644"/>
      <c r="AJ3" s="644"/>
    </row>
    <row r="4" spans="2:36" ht="12.75" customHeight="1" x14ac:dyDescent="0.25">
      <c r="B4" s="33" t="s">
        <v>36</v>
      </c>
      <c r="C4" s="33"/>
      <c r="D4" s="33"/>
      <c r="E4" s="33"/>
      <c r="F4" s="33"/>
      <c r="G4" s="33"/>
      <c r="H4" s="33"/>
      <c r="I4" s="33"/>
      <c r="J4" s="33"/>
      <c r="K4" s="33"/>
      <c r="L4" s="33"/>
      <c r="M4" s="33"/>
      <c r="N4" s="33"/>
      <c r="O4" s="33"/>
      <c r="P4" s="33"/>
      <c r="Q4" s="33"/>
      <c r="R4" s="33"/>
      <c r="S4" s="33"/>
      <c r="T4" s="644"/>
      <c r="U4" s="644"/>
      <c r="V4" s="644"/>
      <c r="W4" s="644"/>
      <c r="X4" s="644"/>
      <c r="Y4" s="644"/>
      <c r="Z4" s="644"/>
      <c r="AA4" s="644"/>
      <c r="AB4" s="644"/>
      <c r="AC4" s="644" t="s">
        <v>36</v>
      </c>
      <c r="AD4" s="644"/>
      <c r="AE4" s="644"/>
      <c r="AF4" s="644"/>
      <c r="AG4" s="644"/>
      <c r="AH4" s="644"/>
      <c r="AI4" s="644"/>
      <c r="AJ4" s="644"/>
    </row>
    <row r="5" spans="2:36" ht="15.75" x14ac:dyDescent="0.25">
      <c r="B5" s="2"/>
      <c r="C5" s="2"/>
      <c r="D5" s="2"/>
    </row>
    <row r="6" spans="2:36" ht="16.5" thickBot="1" x14ac:dyDescent="0.3">
      <c r="B6" s="2"/>
      <c r="C6" s="2"/>
      <c r="D6" s="2"/>
    </row>
    <row r="7" spans="2:36" ht="75.75" customHeight="1" x14ac:dyDescent="0.25">
      <c r="B7" s="639" t="s">
        <v>20</v>
      </c>
      <c r="C7" s="639" t="s">
        <v>38</v>
      </c>
      <c r="D7" s="639" t="s">
        <v>39</v>
      </c>
      <c r="E7" s="641" t="s">
        <v>40</v>
      </c>
      <c r="F7" s="639" t="s">
        <v>37</v>
      </c>
      <c r="G7" s="641" t="s">
        <v>9</v>
      </c>
      <c r="H7" s="643" t="s">
        <v>0</v>
      </c>
      <c r="I7" s="643" t="s">
        <v>8</v>
      </c>
      <c r="J7" s="643" t="s">
        <v>16</v>
      </c>
      <c r="K7" s="643"/>
      <c r="L7" s="643" t="s">
        <v>13</v>
      </c>
      <c r="M7" s="643"/>
      <c r="N7" s="643"/>
      <c r="O7" s="643"/>
      <c r="P7" s="643"/>
      <c r="Q7" s="643"/>
      <c r="R7" s="643"/>
      <c r="S7" s="643"/>
      <c r="T7" s="639" t="s">
        <v>14</v>
      </c>
      <c r="U7" s="643" t="s">
        <v>18</v>
      </c>
      <c r="V7" s="643" t="s">
        <v>26</v>
      </c>
      <c r="W7" s="643"/>
      <c r="X7" s="643" t="s">
        <v>15</v>
      </c>
      <c r="Y7" s="643" t="s">
        <v>17</v>
      </c>
      <c r="Z7" s="643"/>
      <c r="AA7" s="643" t="s">
        <v>22</v>
      </c>
      <c r="AB7" s="643" t="s">
        <v>32</v>
      </c>
      <c r="AC7" s="645" t="s">
        <v>31</v>
      </c>
      <c r="AD7" s="645"/>
      <c r="AE7" s="645"/>
      <c r="AF7" s="645"/>
      <c r="AG7" s="643" t="s">
        <v>28</v>
      </c>
      <c r="AH7" s="643" t="s">
        <v>29</v>
      </c>
      <c r="AI7" s="643" t="s">
        <v>1</v>
      </c>
      <c r="AJ7" s="643" t="s">
        <v>2</v>
      </c>
    </row>
    <row r="8" spans="2:36" ht="15.75" customHeight="1" x14ac:dyDescent="0.25">
      <c r="B8" s="640"/>
      <c r="C8" s="640"/>
      <c r="D8" s="640"/>
      <c r="E8" s="642"/>
      <c r="F8" s="640"/>
      <c r="G8" s="642"/>
      <c r="H8" s="638"/>
      <c r="I8" s="638"/>
      <c r="J8" s="638" t="s">
        <v>33</v>
      </c>
      <c r="K8" s="638" t="s">
        <v>19</v>
      </c>
      <c r="L8" s="646" t="s">
        <v>3</v>
      </c>
      <c r="M8" s="646"/>
      <c r="N8" s="646" t="s">
        <v>4</v>
      </c>
      <c r="O8" s="646"/>
      <c r="P8" s="646" t="s">
        <v>5</v>
      </c>
      <c r="Q8" s="646"/>
      <c r="R8" s="646" t="s">
        <v>6</v>
      </c>
      <c r="S8" s="646"/>
      <c r="T8" s="640"/>
      <c r="U8" s="638"/>
      <c r="V8" s="638" t="s">
        <v>23</v>
      </c>
      <c r="W8" s="638" t="s">
        <v>21</v>
      </c>
      <c r="X8" s="638"/>
      <c r="Y8" s="638" t="s">
        <v>23</v>
      </c>
      <c r="Z8" s="638" t="s">
        <v>21</v>
      </c>
      <c r="AA8" s="638"/>
      <c r="AB8" s="638"/>
      <c r="AC8" s="14" t="s">
        <v>3</v>
      </c>
      <c r="AD8" s="14" t="s">
        <v>4</v>
      </c>
      <c r="AE8" s="14" t="s">
        <v>5</v>
      </c>
      <c r="AF8" s="14" t="s">
        <v>6</v>
      </c>
      <c r="AG8" s="638"/>
      <c r="AH8" s="638"/>
      <c r="AI8" s="638"/>
      <c r="AJ8" s="638"/>
    </row>
    <row r="9" spans="2:36" ht="78.75" x14ac:dyDescent="0.25">
      <c r="B9" s="640"/>
      <c r="C9" s="640"/>
      <c r="D9" s="640"/>
      <c r="E9" s="642"/>
      <c r="F9" s="640"/>
      <c r="G9" s="642"/>
      <c r="H9" s="638"/>
      <c r="I9" s="638"/>
      <c r="J9" s="638"/>
      <c r="K9" s="638"/>
      <c r="L9" s="32" t="s">
        <v>11</v>
      </c>
      <c r="M9" s="32" t="s">
        <v>12</v>
      </c>
      <c r="N9" s="32" t="s">
        <v>11</v>
      </c>
      <c r="O9" s="32" t="s">
        <v>12</v>
      </c>
      <c r="P9" s="32" t="s">
        <v>11</v>
      </c>
      <c r="Q9" s="32" t="s">
        <v>12</v>
      </c>
      <c r="R9" s="32" t="s">
        <v>11</v>
      </c>
      <c r="S9" s="32" t="s">
        <v>12</v>
      </c>
      <c r="T9" s="640"/>
      <c r="U9" s="638"/>
      <c r="V9" s="638"/>
      <c r="W9" s="638"/>
      <c r="X9" s="638"/>
      <c r="Y9" s="638"/>
      <c r="Z9" s="638"/>
      <c r="AA9" s="638"/>
      <c r="AB9" s="638"/>
      <c r="AC9" s="14" t="s">
        <v>24</v>
      </c>
      <c r="AD9" s="14" t="s">
        <v>24</v>
      </c>
      <c r="AE9" s="14" t="s">
        <v>24</v>
      </c>
      <c r="AF9" s="14" t="s">
        <v>24</v>
      </c>
      <c r="AG9" s="638"/>
      <c r="AH9" s="638"/>
      <c r="AI9" s="638"/>
      <c r="AJ9" s="638"/>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36" t="s">
        <v>10</v>
      </c>
      <c r="K31" s="637"/>
      <c r="L31" s="634"/>
      <c r="M31" s="635"/>
      <c r="N31" s="634"/>
      <c r="O31" s="635"/>
      <c r="P31" s="634"/>
      <c r="Q31" s="635"/>
      <c r="R31" s="634"/>
      <c r="S31" s="63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1"/>
  <sheetViews>
    <sheetView showGridLines="0" topLeftCell="B4" zoomScale="86" zoomScaleNormal="86" zoomScaleSheetLayoutView="80" workbookViewId="0">
      <selection activeCell="D34" activeCellId="2" sqref="D11 D23 D34"/>
    </sheetView>
  </sheetViews>
  <sheetFormatPr baseColWidth="10" defaultColWidth="11.5703125" defaultRowHeight="15" x14ac:dyDescent="0.25"/>
  <cols>
    <col min="1" max="1" width="3" style="86" customWidth="1"/>
    <col min="2" max="2" width="7.85546875" style="86" customWidth="1"/>
    <col min="3" max="3" width="51.7109375" style="86" customWidth="1"/>
    <col min="4" max="4" width="56" style="86" customWidth="1"/>
    <col min="5" max="5" width="36.7109375" style="86" bestFit="1" customWidth="1"/>
    <col min="6" max="6" width="21.85546875" style="86" customWidth="1"/>
    <col min="7" max="7" width="16.5703125" style="76" customWidth="1"/>
    <col min="8" max="8" width="24.140625" style="86" bestFit="1" customWidth="1"/>
    <col min="9" max="9" width="55" style="86" customWidth="1"/>
    <col min="10" max="10" width="70.85546875" style="86" customWidth="1"/>
    <col min="11" max="11" width="19.85546875" style="86" bestFit="1" customWidth="1"/>
    <col min="12" max="12" width="12.7109375" style="86" bestFit="1" customWidth="1"/>
    <col min="13" max="16384" width="11.5703125" style="86"/>
  </cols>
  <sheetData>
    <row r="1" spans="1:555" ht="26.25" hidden="1" x14ac:dyDescent="0.25">
      <c r="A1" s="183" t="s">
        <v>249</v>
      </c>
      <c r="B1" s="186" t="s">
        <v>250</v>
      </c>
      <c r="C1" s="177" t="s">
        <v>251</v>
      </c>
      <c r="D1" s="177" t="s">
        <v>496</v>
      </c>
      <c r="E1" s="177" t="s">
        <v>498</v>
      </c>
      <c r="F1" s="177" t="s">
        <v>500</v>
      </c>
      <c r="G1" s="177" t="s">
        <v>502</v>
      </c>
      <c r="H1" s="177" t="s">
        <v>504</v>
      </c>
      <c r="I1" s="177" t="s">
        <v>506</v>
      </c>
      <c r="J1" s="177" t="s">
        <v>252</v>
      </c>
      <c r="K1" s="177" t="s">
        <v>509</v>
      </c>
      <c r="L1" s="177" t="s">
        <v>253</v>
      </c>
      <c r="M1" s="177" t="s">
        <v>511</v>
      </c>
      <c r="N1" s="177" t="s">
        <v>513</v>
      </c>
      <c r="O1" s="177" t="s">
        <v>515</v>
      </c>
      <c r="P1" s="177" t="s">
        <v>254</v>
      </c>
      <c r="Q1" s="177" t="s">
        <v>516</v>
      </c>
      <c r="R1" s="177" t="s">
        <v>519</v>
      </c>
      <c r="S1" s="177" t="s">
        <v>255</v>
      </c>
      <c r="T1" s="177" t="s">
        <v>521</v>
      </c>
      <c r="U1" s="177" t="s">
        <v>256</v>
      </c>
      <c r="V1" s="177" t="s">
        <v>522</v>
      </c>
      <c r="W1" s="177" t="s">
        <v>523</v>
      </c>
      <c r="X1" s="177" t="s">
        <v>527</v>
      </c>
      <c r="Y1" s="177" t="s">
        <v>272</v>
      </c>
      <c r="Z1" s="177" t="s">
        <v>528</v>
      </c>
      <c r="AA1" s="177" t="s">
        <v>530</v>
      </c>
      <c r="AB1" s="177" t="s">
        <v>532</v>
      </c>
      <c r="AC1" s="177" t="s">
        <v>273</v>
      </c>
      <c r="AD1" s="177" t="s">
        <v>534</v>
      </c>
      <c r="AE1" s="177" t="s">
        <v>536</v>
      </c>
      <c r="AF1" s="177" t="s">
        <v>538</v>
      </c>
      <c r="AG1" s="177" t="s">
        <v>540</v>
      </c>
      <c r="AH1" s="177" t="s">
        <v>248</v>
      </c>
      <c r="AI1" s="177" t="s">
        <v>542</v>
      </c>
      <c r="AJ1" s="186" t="s">
        <v>257</v>
      </c>
      <c r="AK1" s="177" t="s">
        <v>544</v>
      </c>
      <c r="AL1" s="177" t="s">
        <v>258</v>
      </c>
      <c r="AM1" s="177" t="s">
        <v>546</v>
      </c>
      <c r="AN1" s="177" t="s">
        <v>548</v>
      </c>
      <c r="AO1" s="177" t="s">
        <v>259</v>
      </c>
      <c r="AP1" s="177" t="s">
        <v>550</v>
      </c>
      <c r="AQ1" s="177" t="s">
        <v>552</v>
      </c>
      <c r="AR1" s="177" t="s">
        <v>260</v>
      </c>
      <c r="AS1" s="177" t="s">
        <v>553</v>
      </c>
      <c r="AT1" s="177" t="s">
        <v>555</v>
      </c>
      <c r="AU1" s="177" t="s">
        <v>556</v>
      </c>
      <c r="AV1" s="177" t="s">
        <v>557</v>
      </c>
      <c r="AW1" s="177" t="s">
        <v>559</v>
      </c>
      <c r="AX1" s="177" t="s">
        <v>561</v>
      </c>
      <c r="AY1" s="177" t="s">
        <v>562</v>
      </c>
      <c r="AZ1" s="177" t="s">
        <v>261</v>
      </c>
      <c r="BA1" s="177" t="s">
        <v>564</v>
      </c>
      <c r="BB1" s="177" t="s">
        <v>566</v>
      </c>
      <c r="BC1" s="177" t="s">
        <v>568</v>
      </c>
      <c r="BD1" s="177" t="s">
        <v>570</v>
      </c>
      <c r="BE1" s="177" t="s">
        <v>572</v>
      </c>
      <c r="BF1" s="177" t="s">
        <v>574</v>
      </c>
      <c r="BG1" s="177" t="s">
        <v>576</v>
      </c>
      <c r="BH1" s="177" t="s">
        <v>578</v>
      </c>
      <c r="BI1" s="177" t="s">
        <v>274</v>
      </c>
      <c r="BJ1" s="177" t="s">
        <v>580</v>
      </c>
      <c r="BK1" s="177" t="s">
        <v>582</v>
      </c>
      <c r="BL1" s="177" t="s">
        <v>584</v>
      </c>
      <c r="BM1" s="177" t="s">
        <v>586</v>
      </c>
      <c r="BN1" s="177" t="s">
        <v>588</v>
      </c>
      <c r="BO1" s="177" t="s">
        <v>590</v>
      </c>
      <c r="BP1" s="177" t="s">
        <v>592</v>
      </c>
      <c r="BQ1" s="177" t="s">
        <v>594</v>
      </c>
      <c r="BR1" s="177" t="s">
        <v>596</v>
      </c>
      <c r="BS1" s="177" t="s">
        <v>598</v>
      </c>
      <c r="BT1" s="186" t="s">
        <v>262</v>
      </c>
      <c r="BU1" s="177" t="s">
        <v>263</v>
      </c>
      <c r="BV1" s="177" t="s">
        <v>600</v>
      </c>
      <c r="BW1" s="177" t="s">
        <v>264</v>
      </c>
      <c r="BX1" s="177" t="s">
        <v>602</v>
      </c>
      <c r="BY1" s="177" t="s">
        <v>604</v>
      </c>
      <c r="BZ1" s="186" t="s">
        <v>265</v>
      </c>
      <c r="CA1" s="177" t="s">
        <v>266</v>
      </c>
      <c r="CB1" s="177" t="s">
        <v>606</v>
      </c>
      <c r="CC1" s="177" t="s">
        <v>267</v>
      </c>
      <c r="CD1" s="177" t="s">
        <v>608</v>
      </c>
      <c r="CE1" s="177" t="s">
        <v>610</v>
      </c>
      <c r="CF1" s="177" t="s">
        <v>612</v>
      </c>
      <c r="CG1" s="186" t="s">
        <v>268</v>
      </c>
      <c r="CH1" s="177" t="s">
        <v>618</v>
      </c>
      <c r="CI1" s="177" t="s">
        <v>620</v>
      </c>
      <c r="CJ1" s="177" t="s">
        <v>269</v>
      </c>
      <c r="CK1" s="177" t="s">
        <v>614</v>
      </c>
      <c r="CL1" s="177" t="s">
        <v>616</v>
      </c>
      <c r="CM1" s="177" t="s">
        <v>270</v>
      </c>
      <c r="CN1" s="177" t="s">
        <v>622</v>
      </c>
      <c r="CO1" s="177" t="s">
        <v>271</v>
      </c>
      <c r="CP1" s="177" t="s">
        <v>623</v>
      </c>
      <c r="CQ1" s="174" t="s">
        <v>275</v>
      </c>
      <c r="CR1" s="186" t="s">
        <v>276</v>
      </c>
      <c r="CS1" s="177" t="s">
        <v>624</v>
      </c>
      <c r="CT1" s="177" t="s">
        <v>625</v>
      </c>
      <c r="CU1" s="177" t="s">
        <v>627</v>
      </c>
      <c r="CV1" s="177" t="s">
        <v>277</v>
      </c>
      <c r="CW1" s="177" t="s">
        <v>629</v>
      </c>
      <c r="CX1" s="177" t="s">
        <v>631</v>
      </c>
      <c r="CY1" s="177" t="s">
        <v>633</v>
      </c>
      <c r="CZ1" s="177" t="s">
        <v>635</v>
      </c>
      <c r="DA1" s="177" t="s">
        <v>637</v>
      </c>
      <c r="DB1" s="177" t="s">
        <v>639</v>
      </c>
      <c r="DC1" s="186" t="s">
        <v>278</v>
      </c>
      <c r="DD1" s="177" t="s">
        <v>279</v>
      </c>
      <c r="DE1" s="177" t="s">
        <v>641</v>
      </c>
      <c r="DF1" s="177" t="s">
        <v>280</v>
      </c>
      <c r="DG1" s="177" t="s">
        <v>643</v>
      </c>
      <c r="DH1" s="177" t="s">
        <v>645</v>
      </c>
      <c r="DI1" s="177" t="s">
        <v>647</v>
      </c>
      <c r="DJ1" s="177" t="s">
        <v>649</v>
      </c>
      <c r="DK1" s="177" t="s">
        <v>651</v>
      </c>
      <c r="DL1" s="177" t="s">
        <v>653</v>
      </c>
      <c r="DM1" s="177" t="s">
        <v>655</v>
      </c>
      <c r="DN1" s="177" t="s">
        <v>281</v>
      </c>
      <c r="DO1" s="177" t="s">
        <v>657</v>
      </c>
      <c r="DP1" s="177" t="s">
        <v>659</v>
      </c>
      <c r="DQ1" s="177" t="s">
        <v>661</v>
      </c>
      <c r="DR1" s="186" t="s">
        <v>282</v>
      </c>
      <c r="DS1" s="177" t="s">
        <v>663</v>
      </c>
      <c r="DT1" s="177" t="s">
        <v>283</v>
      </c>
      <c r="DU1" s="177" t="s">
        <v>665</v>
      </c>
      <c r="DV1" s="177" t="s">
        <v>284</v>
      </c>
      <c r="DW1" s="177" t="s">
        <v>667</v>
      </c>
      <c r="DX1" s="177" t="s">
        <v>669</v>
      </c>
      <c r="DY1" s="177" t="s">
        <v>671</v>
      </c>
      <c r="DZ1" s="177" t="s">
        <v>673</v>
      </c>
      <c r="EA1" s="177" t="s">
        <v>675</v>
      </c>
      <c r="EB1" s="177" t="s">
        <v>677</v>
      </c>
      <c r="EC1" s="177" t="s">
        <v>679</v>
      </c>
      <c r="ED1" s="177" t="s">
        <v>681</v>
      </c>
      <c r="EE1" s="177" t="s">
        <v>683</v>
      </c>
      <c r="EF1" s="177" t="s">
        <v>685</v>
      </c>
      <c r="EG1" s="177" t="s">
        <v>687</v>
      </c>
      <c r="EH1" s="186" t="s">
        <v>285</v>
      </c>
      <c r="EI1" s="177" t="s">
        <v>689</v>
      </c>
      <c r="EJ1" s="177" t="s">
        <v>286</v>
      </c>
      <c r="EK1" s="177" t="s">
        <v>691</v>
      </c>
      <c r="EL1" s="177" t="s">
        <v>693</v>
      </c>
      <c r="EM1" s="177" t="s">
        <v>287</v>
      </c>
      <c r="EN1" s="177" t="s">
        <v>695</v>
      </c>
      <c r="EO1" s="177" t="s">
        <v>697</v>
      </c>
      <c r="EP1" s="177" t="s">
        <v>288</v>
      </c>
      <c r="EQ1" s="177" t="s">
        <v>699</v>
      </c>
      <c r="ER1" s="177" t="s">
        <v>701</v>
      </c>
      <c r="ES1" s="177" t="s">
        <v>703</v>
      </c>
      <c r="ET1" s="177" t="s">
        <v>289</v>
      </c>
      <c r="EU1" s="177" t="s">
        <v>705</v>
      </c>
      <c r="EV1" s="177" t="s">
        <v>707</v>
      </c>
      <c r="EW1" s="186" t="s">
        <v>290</v>
      </c>
      <c r="EX1" s="177" t="s">
        <v>291</v>
      </c>
      <c r="EY1" s="177" t="s">
        <v>709</v>
      </c>
      <c r="EZ1" s="177" t="s">
        <v>711</v>
      </c>
      <c r="FA1" s="177" t="s">
        <v>713</v>
      </c>
      <c r="FB1" s="177" t="s">
        <v>715</v>
      </c>
      <c r="FC1" s="177" t="s">
        <v>292</v>
      </c>
      <c r="FD1" s="177" t="s">
        <v>717</v>
      </c>
      <c r="FE1" s="177" t="s">
        <v>719</v>
      </c>
      <c r="FF1" s="177" t="s">
        <v>721</v>
      </c>
      <c r="FG1" s="177" t="s">
        <v>723</v>
      </c>
      <c r="FH1" s="177" t="s">
        <v>725</v>
      </c>
      <c r="FI1" s="177" t="s">
        <v>293</v>
      </c>
      <c r="FJ1" s="177" t="s">
        <v>728</v>
      </c>
      <c r="FK1" s="177" t="s">
        <v>294</v>
      </c>
      <c r="FL1" s="177" t="s">
        <v>731</v>
      </c>
      <c r="FM1" s="177" t="s">
        <v>732</v>
      </c>
      <c r="FN1" s="177" t="s">
        <v>734</v>
      </c>
      <c r="FO1" s="177" t="s">
        <v>295</v>
      </c>
      <c r="FP1" s="177" t="s">
        <v>737</v>
      </c>
      <c r="FQ1" s="177" t="s">
        <v>738</v>
      </c>
      <c r="FR1" s="177" t="s">
        <v>740</v>
      </c>
      <c r="FS1" s="177" t="s">
        <v>296</v>
      </c>
      <c r="FT1" s="177" t="s">
        <v>743</v>
      </c>
      <c r="FU1" s="177" t="s">
        <v>745</v>
      </c>
      <c r="FV1" s="177" t="s">
        <v>747</v>
      </c>
      <c r="FW1" s="186" t="s">
        <v>297</v>
      </c>
      <c r="FX1" s="186" t="s">
        <v>298</v>
      </c>
      <c r="FY1" s="177" t="s">
        <v>304</v>
      </c>
      <c r="FZ1" s="177" t="s">
        <v>749</v>
      </c>
      <c r="GA1" s="177" t="s">
        <v>751</v>
      </c>
      <c r="GB1" s="177" t="s">
        <v>753</v>
      </c>
      <c r="GC1" s="177" t="s">
        <v>755</v>
      </c>
      <c r="GD1" s="177" t="s">
        <v>757</v>
      </c>
      <c r="GE1" s="177" t="s">
        <v>759</v>
      </c>
      <c r="GF1" s="186" t="s">
        <v>299</v>
      </c>
      <c r="GG1" s="177" t="s">
        <v>305</v>
      </c>
      <c r="GH1" s="177" t="s">
        <v>761</v>
      </c>
      <c r="GI1" s="177" t="s">
        <v>763</v>
      </c>
      <c r="GJ1" s="177" t="s">
        <v>764</v>
      </c>
      <c r="GK1" s="177" t="s">
        <v>306</v>
      </c>
      <c r="GL1" s="177" t="s">
        <v>767</v>
      </c>
      <c r="GM1" s="177" t="s">
        <v>768</v>
      </c>
      <c r="GN1" s="186" t="s">
        <v>300</v>
      </c>
      <c r="GO1" s="177" t="s">
        <v>301</v>
      </c>
      <c r="GP1" s="177" t="s">
        <v>770</v>
      </c>
      <c r="GQ1" s="177" t="s">
        <v>772</v>
      </c>
      <c r="GR1" s="177" t="s">
        <v>774</v>
      </c>
      <c r="GS1" s="177" t="s">
        <v>776</v>
      </c>
      <c r="GT1" s="177" t="s">
        <v>778</v>
      </c>
      <c r="GU1" s="186" t="s">
        <v>302</v>
      </c>
      <c r="GV1" s="177" t="s">
        <v>303</v>
      </c>
      <c r="GW1" s="177" t="s">
        <v>780</v>
      </c>
      <c r="GX1" s="177" t="s">
        <v>782</v>
      </c>
      <c r="GY1" s="177" t="s">
        <v>784</v>
      </c>
      <c r="GZ1" s="177" t="s">
        <v>786</v>
      </c>
      <c r="HA1" s="177" t="s">
        <v>788</v>
      </c>
      <c r="HB1" s="177" t="s">
        <v>790</v>
      </c>
      <c r="HC1" s="174" t="s">
        <v>307</v>
      </c>
      <c r="HD1" s="186" t="s">
        <v>308</v>
      </c>
      <c r="HE1" s="177" t="s">
        <v>309</v>
      </c>
      <c r="HF1" s="177" t="s">
        <v>792</v>
      </c>
      <c r="HG1" s="177" t="s">
        <v>794</v>
      </c>
      <c r="HH1" s="177" t="s">
        <v>796</v>
      </c>
      <c r="HI1" s="177" t="s">
        <v>798</v>
      </c>
      <c r="HJ1" s="177" t="s">
        <v>310</v>
      </c>
      <c r="HK1" s="177" t="s">
        <v>801</v>
      </c>
      <c r="HL1" s="177" t="s">
        <v>327</v>
      </c>
      <c r="HM1" s="177" t="s">
        <v>839</v>
      </c>
      <c r="HN1" s="177" t="s">
        <v>841</v>
      </c>
      <c r="HO1" s="177" t="s">
        <v>843</v>
      </c>
      <c r="HP1" s="186" t="s">
        <v>311</v>
      </c>
      <c r="HQ1" s="177" t="s">
        <v>803</v>
      </c>
      <c r="HR1" s="177" t="s">
        <v>805</v>
      </c>
      <c r="HS1" s="177" t="s">
        <v>312</v>
      </c>
      <c r="HT1" s="177" t="s">
        <v>808</v>
      </c>
      <c r="HU1" s="177" t="s">
        <v>810</v>
      </c>
      <c r="HV1" s="177" t="s">
        <v>811</v>
      </c>
      <c r="HW1" s="177" t="s">
        <v>813</v>
      </c>
      <c r="HX1" s="186" t="s">
        <v>313</v>
      </c>
      <c r="HY1" s="177" t="s">
        <v>815</v>
      </c>
      <c r="HZ1" s="177" t="s">
        <v>817</v>
      </c>
      <c r="IA1" s="177" t="s">
        <v>819</v>
      </c>
      <c r="IB1" s="177" t="s">
        <v>314</v>
      </c>
      <c r="IC1" s="177" t="s">
        <v>821</v>
      </c>
      <c r="ID1" s="177" t="s">
        <v>823</v>
      </c>
      <c r="IE1" s="177" t="s">
        <v>315</v>
      </c>
      <c r="IF1" s="177" t="s">
        <v>825</v>
      </c>
      <c r="IG1" s="177" t="s">
        <v>827</v>
      </c>
      <c r="IH1" s="177" t="s">
        <v>316</v>
      </c>
      <c r="II1" s="177" t="s">
        <v>829</v>
      </c>
      <c r="IJ1" s="177" t="s">
        <v>831</v>
      </c>
      <c r="IK1" s="177" t="s">
        <v>833</v>
      </c>
      <c r="IL1" s="177" t="s">
        <v>835</v>
      </c>
      <c r="IM1" s="177" t="s">
        <v>317</v>
      </c>
      <c r="IN1" s="177" t="s">
        <v>837</v>
      </c>
      <c r="IO1" s="186" t="s">
        <v>318</v>
      </c>
      <c r="IP1" s="177" t="s">
        <v>845</v>
      </c>
      <c r="IQ1" s="177" t="s">
        <v>847</v>
      </c>
      <c r="IR1" s="177" t="s">
        <v>319</v>
      </c>
      <c r="IS1" s="177" t="s">
        <v>849</v>
      </c>
      <c r="IT1" s="177" t="s">
        <v>851</v>
      </c>
      <c r="IU1" s="177" t="s">
        <v>853</v>
      </c>
      <c r="IV1" s="186" t="s">
        <v>320</v>
      </c>
      <c r="IW1" s="177" t="s">
        <v>855</v>
      </c>
      <c r="IX1" s="177" t="s">
        <v>321</v>
      </c>
      <c r="IY1" s="177" t="s">
        <v>858</v>
      </c>
      <c r="IZ1" s="177" t="s">
        <v>860</v>
      </c>
      <c r="JA1" s="177" t="s">
        <v>862</v>
      </c>
      <c r="JB1" s="177" t="s">
        <v>864</v>
      </c>
      <c r="JC1" s="177" t="s">
        <v>866</v>
      </c>
      <c r="JD1" s="177" t="s">
        <v>868</v>
      </c>
      <c r="JE1" s="177" t="s">
        <v>322</v>
      </c>
      <c r="JF1" s="177" t="s">
        <v>871</v>
      </c>
      <c r="JG1" s="177" t="s">
        <v>873</v>
      </c>
      <c r="JH1" s="177" t="s">
        <v>875</v>
      </c>
      <c r="JI1" s="177" t="s">
        <v>877</v>
      </c>
      <c r="JJ1" s="177" t="s">
        <v>879</v>
      </c>
      <c r="JK1" s="177" t="s">
        <v>881</v>
      </c>
      <c r="JL1" s="177" t="s">
        <v>883</v>
      </c>
      <c r="JM1" s="177" t="s">
        <v>885</v>
      </c>
      <c r="JN1" s="177" t="s">
        <v>323</v>
      </c>
      <c r="JO1" s="177" t="s">
        <v>888</v>
      </c>
      <c r="JP1" s="177" t="s">
        <v>890</v>
      </c>
      <c r="JQ1" s="177" t="s">
        <v>892</v>
      </c>
      <c r="JR1" s="177" t="s">
        <v>894</v>
      </c>
      <c r="JS1" s="177" t="s">
        <v>895</v>
      </c>
      <c r="JT1" s="177" t="s">
        <v>897</v>
      </c>
      <c r="JU1" s="177" t="s">
        <v>899</v>
      </c>
      <c r="JV1" s="177" t="s">
        <v>901</v>
      </c>
      <c r="JW1" s="177" t="s">
        <v>903</v>
      </c>
      <c r="JX1" s="177" t="s">
        <v>905</v>
      </c>
      <c r="JY1" s="177" t="s">
        <v>907</v>
      </c>
      <c r="JZ1" s="177" t="s">
        <v>909</v>
      </c>
      <c r="KA1" s="177" t="s">
        <v>911</v>
      </c>
      <c r="KB1" s="177" t="s">
        <v>913</v>
      </c>
      <c r="KC1" s="177" t="s">
        <v>915</v>
      </c>
      <c r="KD1" s="177" t="s">
        <v>917</v>
      </c>
      <c r="KE1" s="177" t="s">
        <v>919</v>
      </c>
      <c r="KF1" s="177" t="s">
        <v>921</v>
      </c>
      <c r="KG1" s="177" t="s">
        <v>923</v>
      </c>
      <c r="KH1" s="177" t="s">
        <v>925</v>
      </c>
      <c r="KI1" s="177" t="s">
        <v>927</v>
      </c>
      <c r="KJ1" s="177" t="s">
        <v>929</v>
      </c>
      <c r="KK1" s="177" t="s">
        <v>931</v>
      </c>
      <c r="KL1" s="177" t="s">
        <v>933</v>
      </c>
      <c r="KM1" s="177" t="s">
        <v>935</v>
      </c>
      <c r="KN1" s="177" t="s">
        <v>937</v>
      </c>
      <c r="KO1" s="186" t="s">
        <v>324</v>
      </c>
      <c r="KP1" s="177" t="s">
        <v>939</v>
      </c>
      <c r="KQ1" s="177" t="s">
        <v>325</v>
      </c>
      <c r="KR1" s="177" t="s">
        <v>942</v>
      </c>
      <c r="KS1" s="177" t="s">
        <v>944</v>
      </c>
      <c r="KT1" s="177" t="s">
        <v>946</v>
      </c>
      <c r="KU1" s="177" t="s">
        <v>948</v>
      </c>
      <c r="KV1" s="177" t="s">
        <v>326</v>
      </c>
      <c r="KW1" s="177" t="s">
        <v>951</v>
      </c>
      <c r="KX1" s="177" t="s">
        <v>953</v>
      </c>
      <c r="KY1" s="177" t="s">
        <v>955</v>
      </c>
      <c r="KZ1" s="177" t="s">
        <v>957</v>
      </c>
      <c r="LA1" s="177" t="s">
        <v>959</v>
      </c>
      <c r="LB1" s="177" t="s">
        <v>961</v>
      </c>
      <c r="LC1" s="177" t="s">
        <v>963</v>
      </c>
      <c r="LD1" s="174" t="s">
        <v>328</v>
      </c>
      <c r="LE1" s="186" t="s">
        <v>329</v>
      </c>
      <c r="LF1" s="177" t="s">
        <v>330</v>
      </c>
      <c r="LG1" s="177" t="s">
        <v>344</v>
      </c>
      <c r="LH1" s="177" t="s">
        <v>965</v>
      </c>
      <c r="LI1" s="177" t="s">
        <v>967</v>
      </c>
      <c r="LJ1" s="177" t="s">
        <v>969</v>
      </c>
      <c r="LK1" s="177" t="s">
        <v>971</v>
      </c>
      <c r="LL1" s="177" t="s">
        <v>345</v>
      </c>
      <c r="LM1" s="177" t="s">
        <v>973</v>
      </c>
      <c r="LN1" s="177" t="s">
        <v>346</v>
      </c>
      <c r="LO1" s="177" t="s">
        <v>975</v>
      </c>
      <c r="LP1" s="177" t="s">
        <v>331</v>
      </c>
      <c r="LQ1" s="177" t="s">
        <v>977</v>
      </c>
      <c r="LR1" s="177" t="s">
        <v>347</v>
      </c>
      <c r="LS1" s="177" t="s">
        <v>979</v>
      </c>
      <c r="LT1" s="177" t="s">
        <v>981</v>
      </c>
      <c r="LU1" s="177" t="s">
        <v>348</v>
      </c>
      <c r="LV1" s="186" t="s">
        <v>332</v>
      </c>
      <c r="LW1" s="177" t="s">
        <v>333</v>
      </c>
      <c r="LX1" s="177" t="s">
        <v>983</v>
      </c>
      <c r="LY1" s="177" t="s">
        <v>985</v>
      </c>
      <c r="LZ1" s="177" t="s">
        <v>986</v>
      </c>
      <c r="MA1" s="177" t="s">
        <v>988</v>
      </c>
      <c r="MB1" s="177" t="s">
        <v>989</v>
      </c>
      <c r="MC1" s="177" t="s">
        <v>991</v>
      </c>
      <c r="MD1" s="177" t="s">
        <v>993</v>
      </c>
      <c r="ME1" s="177" t="s">
        <v>995</v>
      </c>
      <c r="MF1" s="177" t="s">
        <v>997</v>
      </c>
      <c r="MG1" s="177" t="s">
        <v>334</v>
      </c>
      <c r="MH1" s="177" t="s">
        <v>1000</v>
      </c>
      <c r="MI1" s="177" t="s">
        <v>1001</v>
      </c>
      <c r="MJ1" s="177" t="s">
        <v>1003</v>
      </c>
      <c r="MK1" s="177" t="s">
        <v>335</v>
      </c>
      <c r="ML1" s="177" t="s">
        <v>1006</v>
      </c>
      <c r="MM1" s="177" t="s">
        <v>1007</v>
      </c>
      <c r="MN1" s="177" t="s">
        <v>1009</v>
      </c>
      <c r="MO1" s="177" t="s">
        <v>1011</v>
      </c>
      <c r="MP1" s="177" t="s">
        <v>336</v>
      </c>
      <c r="MQ1" s="177" t="s">
        <v>1014</v>
      </c>
      <c r="MR1" s="177" t="s">
        <v>1016</v>
      </c>
      <c r="MS1" s="177" t="s">
        <v>1018</v>
      </c>
      <c r="MT1" s="177" t="s">
        <v>1020</v>
      </c>
      <c r="MU1" s="177" t="s">
        <v>337</v>
      </c>
      <c r="MV1" s="177" t="s">
        <v>1023</v>
      </c>
      <c r="MW1" s="177" t="s">
        <v>1025</v>
      </c>
      <c r="MX1" s="177" t="s">
        <v>1027</v>
      </c>
      <c r="MY1" s="177" t="s">
        <v>1029</v>
      </c>
      <c r="MZ1" s="177" t="s">
        <v>1031</v>
      </c>
      <c r="NA1" s="177" t="s">
        <v>1033</v>
      </c>
      <c r="NB1" s="177" t="s">
        <v>1035</v>
      </c>
      <c r="NC1" s="177" t="s">
        <v>1037</v>
      </c>
      <c r="ND1" s="177" t="s">
        <v>1039</v>
      </c>
      <c r="NE1" s="177" t="s">
        <v>1041</v>
      </c>
      <c r="NF1" s="177" t="s">
        <v>1043</v>
      </c>
      <c r="NG1" s="177" t="s">
        <v>1044</v>
      </c>
      <c r="NH1" s="186" t="s">
        <v>338</v>
      </c>
      <c r="NI1" s="177" t="s">
        <v>339</v>
      </c>
      <c r="NJ1" s="177" t="s">
        <v>1046</v>
      </c>
      <c r="NK1" s="177" t="s">
        <v>1048</v>
      </c>
      <c r="NL1" s="177" t="s">
        <v>1050</v>
      </c>
      <c r="NM1" s="177" t="s">
        <v>1052</v>
      </c>
      <c r="NN1" s="186" t="s">
        <v>340</v>
      </c>
      <c r="NO1" s="177" t="s">
        <v>341</v>
      </c>
      <c r="NP1" s="177" t="s">
        <v>1053</v>
      </c>
      <c r="NQ1" s="177" t="s">
        <v>342</v>
      </c>
      <c r="NR1" s="177" t="s">
        <v>1055</v>
      </c>
      <c r="NS1" s="177" t="s">
        <v>1057</v>
      </c>
      <c r="NT1" s="177" t="s">
        <v>343</v>
      </c>
      <c r="NU1" s="177" t="s">
        <v>1059</v>
      </c>
      <c r="NV1" s="174" t="s">
        <v>349</v>
      </c>
      <c r="NW1" s="186" t="s">
        <v>350</v>
      </c>
      <c r="NX1" s="177" t="s">
        <v>351</v>
      </c>
      <c r="NY1" s="177" t="s">
        <v>1062</v>
      </c>
      <c r="NZ1" s="177" t="s">
        <v>1064</v>
      </c>
      <c r="OA1" s="177" t="s">
        <v>352</v>
      </c>
      <c r="OB1" s="177" t="s">
        <v>362</v>
      </c>
      <c r="OC1" s="177" t="s">
        <v>1066</v>
      </c>
      <c r="OD1" s="177" t="s">
        <v>1068</v>
      </c>
      <c r="OE1" s="177" t="s">
        <v>1070</v>
      </c>
      <c r="OF1" s="177" t="s">
        <v>1072</v>
      </c>
      <c r="OG1" s="177" t="s">
        <v>1074</v>
      </c>
      <c r="OH1" s="177" t="s">
        <v>1076</v>
      </c>
      <c r="OI1" s="177" t="s">
        <v>1078</v>
      </c>
      <c r="OJ1" s="177" t="s">
        <v>1080</v>
      </c>
      <c r="OK1" s="177" t="s">
        <v>1082</v>
      </c>
      <c r="OL1" s="177" t="s">
        <v>1084</v>
      </c>
      <c r="OM1" s="177" t="s">
        <v>1086</v>
      </c>
      <c r="ON1" s="177" t="s">
        <v>1088</v>
      </c>
      <c r="OO1" s="177" t="s">
        <v>1090</v>
      </c>
      <c r="OP1" s="177" t="s">
        <v>1092</v>
      </c>
      <c r="OQ1" s="177" t="s">
        <v>1094</v>
      </c>
      <c r="OR1" s="177" t="s">
        <v>1096</v>
      </c>
      <c r="OS1" s="177" t="s">
        <v>1098</v>
      </c>
      <c r="OT1" s="177" t="s">
        <v>1100</v>
      </c>
      <c r="OU1" s="177" t="s">
        <v>1102</v>
      </c>
      <c r="OV1" s="177" t="s">
        <v>1104</v>
      </c>
      <c r="OW1" s="177" t="s">
        <v>1106</v>
      </c>
      <c r="OX1" s="177" t="s">
        <v>1108</v>
      </c>
      <c r="OY1" s="177" t="s">
        <v>363</v>
      </c>
      <c r="OZ1" s="177" t="s">
        <v>1111</v>
      </c>
      <c r="PA1" s="177" t="s">
        <v>1113</v>
      </c>
      <c r="PB1" s="177" t="s">
        <v>1114</v>
      </c>
      <c r="PC1" s="177" t="s">
        <v>1116</v>
      </c>
      <c r="PD1" s="177" t="s">
        <v>1118</v>
      </c>
      <c r="PE1" s="177" t="s">
        <v>1120</v>
      </c>
      <c r="PF1" s="177" t="s">
        <v>1122</v>
      </c>
      <c r="PG1" s="177" t="s">
        <v>1124</v>
      </c>
      <c r="PH1" s="177" t="s">
        <v>1126</v>
      </c>
      <c r="PI1" s="177" t="s">
        <v>1128</v>
      </c>
      <c r="PJ1" s="177" t="s">
        <v>1130</v>
      </c>
      <c r="PK1" s="177" t="s">
        <v>1132</v>
      </c>
      <c r="PL1" s="177" t="s">
        <v>1134</v>
      </c>
      <c r="PM1" s="177" t="s">
        <v>1136</v>
      </c>
      <c r="PN1" s="177" t="s">
        <v>1138</v>
      </c>
      <c r="PO1" s="177" t="s">
        <v>1140</v>
      </c>
      <c r="PP1" s="177" t="s">
        <v>1142</v>
      </c>
      <c r="PQ1" s="177" t="s">
        <v>1144</v>
      </c>
      <c r="PR1" s="177" t="s">
        <v>1146</v>
      </c>
      <c r="PS1" s="177" t="s">
        <v>1148</v>
      </c>
      <c r="PT1" s="177" t="s">
        <v>1150</v>
      </c>
      <c r="PU1" s="177" t="s">
        <v>1152</v>
      </c>
      <c r="PV1" s="177" t="s">
        <v>1154</v>
      </c>
      <c r="PW1" s="177" t="s">
        <v>1156</v>
      </c>
      <c r="PX1" s="177" t="s">
        <v>1158</v>
      </c>
      <c r="PY1" s="177" t="s">
        <v>1160</v>
      </c>
      <c r="PZ1" s="177" t="s">
        <v>353</v>
      </c>
      <c r="QA1" s="177" t="s">
        <v>1162</v>
      </c>
      <c r="QB1" s="177" t="s">
        <v>1164</v>
      </c>
      <c r="QC1" s="177" t="s">
        <v>1166</v>
      </c>
      <c r="QD1" s="177" t="s">
        <v>1168</v>
      </c>
      <c r="QE1" s="177" t="s">
        <v>1170</v>
      </c>
      <c r="QF1" s="186" t="s">
        <v>354</v>
      </c>
      <c r="QG1" s="177" t="s">
        <v>355</v>
      </c>
      <c r="QH1" s="177" t="s">
        <v>1172</v>
      </c>
      <c r="QI1" s="177" t="s">
        <v>1174</v>
      </c>
      <c r="QJ1" s="177" t="s">
        <v>1176</v>
      </c>
      <c r="QK1" s="177" t="s">
        <v>1178</v>
      </c>
      <c r="QL1" s="177" t="s">
        <v>1180</v>
      </c>
      <c r="QM1" s="177" t="s">
        <v>1182</v>
      </c>
      <c r="QN1" s="186" t="s">
        <v>356</v>
      </c>
      <c r="QO1" s="177" t="s">
        <v>1184</v>
      </c>
      <c r="QP1" s="177" t="s">
        <v>357</v>
      </c>
      <c r="QQ1" s="177" t="s">
        <v>364</v>
      </c>
      <c r="QR1" s="177" t="s">
        <v>1186</v>
      </c>
      <c r="QS1" s="177" t="s">
        <v>1188</v>
      </c>
      <c r="QT1" s="177" t="s">
        <v>1190</v>
      </c>
      <c r="QU1" s="177" t="s">
        <v>1192</v>
      </c>
      <c r="QV1" s="177" t="s">
        <v>1194</v>
      </c>
      <c r="QW1" s="177" t="s">
        <v>1196</v>
      </c>
      <c r="QX1" s="177" t="s">
        <v>1198</v>
      </c>
      <c r="QY1" s="177" t="s">
        <v>1200</v>
      </c>
      <c r="QZ1" s="177" t="s">
        <v>1202</v>
      </c>
      <c r="RA1" s="177" t="s">
        <v>1204</v>
      </c>
      <c r="RB1" s="177" t="s">
        <v>1206</v>
      </c>
      <c r="RC1" s="177" t="s">
        <v>1208</v>
      </c>
      <c r="RD1" s="177" t="s">
        <v>1210</v>
      </c>
      <c r="RE1" s="177" t="s">
        <v>1212</v>
      </c>
      <c r="RF1" s="186" t="s">
        <v>358</v>
      </c>
      <c r="RG1" s="177" t="s">
        <v>359</v>
      </c>
      <c r="RH1" s="177" t="s">
        <v>1214</v>
      </c>
      <c r="RI1" s="177" t="s">
        <v>1216</v>
      </c>
      <c r="RJ1" s="186" t="s">
        <v>360</v>
      </c>
      <c r="RK1" s="177" t="s">
        <v>361</v>
      </c>
      <c r="RL1" s="177" t="s">
        <v>1218</v>
      </c>
      <c r="RM1" s="177" t="s">
        <v>1219</v>
      </c>
      <c r="RN1" s="177" t="s">
        <v>1220</v>
      </c>
      <c r="RO1" s="177" t="s">
        <v>1221</v>
      </c>
      <c r="RP1" s="177" t="s">
        <v>1223</v>
      </c>
      <c r="RQ1" s="177" t="s">
        <v>1224</v>
      </c>
      <c r="RR1" s="177" t="s">
        <v>1226</v>
      </c>
      <c r="RS1" s="177" t="s">
        <v>1227</v>
      </c>
      <c r="RT1" s="174" t="s">
        <v>365</v>
      </c>
      <c r="RU1" s="186" t="s">
        <v>366</v>
      </c>
      <c r="RV1" s="177" t="s">
        <v>367</v>
      </c>
      <c r="RW1" s="177" t="s">
        <v>1229</v>
      </c>
      <c r="RX1" s="177" t="s">
        <v>1231</v>
      </c>
      <c r="RY1" s="177" t="s">
        <v>368</v>
      </c>
      <c r="RZ1" s="177" t="s">
        <v>1233</v>
      </c>
      <c r="SA1" s="177" t="s">
        <v>1235</v>
      </c>
      <c r="SB1" s="177" t="s">
        <v>1237</v>
      </c>
      <c r="SC1" s="177" t="s">
        <v>1239</v>
      </c>
      <c r="SD1" s="186" t="s">
        <v>369</v>
      </c>
      <c r="SE1" s="177" t="s">
        <v>370</v>
      </c>
      <c r="SF1" s="177" t="s">
        <v>1241</v>
      </c>
      <c r="SG1" s="177" t="s">
        <v>1243</v>
      </c>
      <c r="SH1" s="177" t="s">
        <v>1245</v>
      </c>
      <c r="SI1" s="177" t="s">
        <v>1247</v>
      </c>
      <c r="SJ1" s="177" t="s">
        <v>1249</v>
      </c>
      <c r="SK1" s="177" t="s">
        <v>1251</v>
      </c>
      <c r="SL1" s="177" t="s">
        <v>1253</v>
      </c>
      <c r="SM1" s="177" t="s">
        <v>1255</v>
      </c>
      <c r="SN1" s="177" t="s">
        <v>1257</v>
      </c>
      <c r="SO1" s="177" t="s">
        <v>1259</v>
      </c>
      <c r="SP1" s="177" t="s">
        <v>1261</v>
      </c>
      <c r="SQ1" s="177" t="s">
        <v>1263</v>
      </c>
      <c r="SR1" s="177" t="s">
        <v>1265</v>
      </c>
      <c r="SS1" s="177" t="s">
        <v>1267</v>
      </c>
      <c r="ST1" s="177" t="s">
        <v>1269</v>
      </c>
      <c r="SU1" s="174" t="s">
        <v>371</v>
      </c>
      <c r="SV1" s="186" t="s">
        <v>372</v>
      </c>
      <c r="SW1" s="177" t="s">
        <v>373</v>
      </c>
      <c r="SX1" s="177" t="s">
        <v>1271</v>
      </c>
      <c r="SY1" s="177" t="s">
        <v>1273</v>
      </c>
      <c r="SZ1" s="177" t="s">
        <v>1275</v>
      </c>
      <c r="TA1" s="177" t="s">
        <v>1277</v>
      </c>
      <c r="TB1" s="177" t="s">
        <v>1279</v>
      </c>
      <c r="TC1" s="177" t="s">
        <v>374</v>
      </c>
      <c r="TD1" s="177" t="s">
        <v>1281</v>
      </c>
      <c r="TE1" s="177" t="s">
        <v>1283</v>
      </c>
      <c r="TF1" s="177" t="s">
        <v>1285</v>
      </c>
      <c r="TG1" s="177" t="s">
        <v>1287</v>
      </c>
      <c r="TH1" s="177" t="s">
        <v>1289</v>
      </c>
      <c r="TI1" s="177" t="s">
        <v>1291</v>
      </c>
      <c r="TJ1" s="186" t="s">
        <v>375</v>
      </c>
      <c r="TK1" s="177" t="s">
        <v>376</v>
      </c>
      <c r="TL1" s="177" t="s">
        <v>377</v>
      </c>
      <c r="TM1" s="177" t="s">
        <v>1293</v>
      </c>
      <c r="TN1" s="177" t="s">
        <v>1295</v>
      </c>
      <c r="TO1" s="177" t="s">
        <v>1296</v>
      </c>
      <c r="TP1" s="177" t="s">
        <v>1298</v>
      </c>
      <c r="TQ1" s="177" t="s">
        <v>1300</v>
      </c>
      <c r="TR1" s="177" t="s">
        <v>1302</v>
      </c>
      <c r="TS1" s="177" t="s">
        <v>1304</v>
      </c>
      <c r="TT1" s="177" t="s">
        <v>1306</v>
      </c>
      <c r="TU1" s="177" t="s">
        <v>1308</v>
      </c>
      <c r="TV1" s="177" t="s">
        <v>1310</v>
      </c>
      <c r="TW1" s="177" t="s">
        <v>1312</v>
      </c>
      <c r="TX1" s="177" t="s">
        <v>1314</v>
      </c>
      <c r="TY1" s="177" t="s">
        <v>1316</v>
      </c>
      <c r="TZ1" s="177" t="s">
        <v>1318</v>
      </c>
      <c r="UA1" s="177" t="s">
        <v>1320</v>
      </c>
      <c r="UB1" s="177" t="s">
        <v>1322</v>
      </c>
      <c r="UC1" s="174" t="s">
        <v>1324</v>
      </c>
      <c r="UD1" s="177" t="s">
        <v>1326</v>
      </c>
      <c r="UE1" s="177" t="s">
        <v>1328</v>
      </c>
      <c r="UF1" s="177" t="s">
        <v>1330</v>
      </c>
      <c r="UG1" s="177" t="s">
        <v>1332</v>
      </c>
      <c r="UH1" s="177" t="s">
        <v>1334</v>
      </c>
      <c r="UI1" s="180"/>
    </row>
    <row r="2" spans="1:555" s="121" customFormat="1" hidden="1" x14ac:dyDescent="0.25">
      <c r="A2" s="121" t="s">
        <v>1356</v>
      </c>
      <c r="B2" s="121" t="s">
        <v>1358</v>
      </c>
      <c r="C2" s="121" t="s">
        <v>470</v>
      </c>
      <c r="D2" s="121" t="s">
        <v>1357</v>
      </c>
      <c r="E2" s="121" t="s">
        <v>1359</v>
      </c>
      <c r="F2" s="121" t="s">
        <v>471</v>
      </c>
      <c r="G2" s="155" t="s">
        <v>1360</v>
      </c>
      <c r="H2" s="121" t="s">
        <v>1361</v>
      </c>
      <c r="I2" s="121" t="s">
        <v>1362</v>
      </c>
      <c r="J2" s="121" t="s">
        <v>1406</v>
      </c>
      <c r="K2" s="121" t="s">
        <v>1363</v>
      </c>
      <c r="L2" s="121" t="s">
        <v>1364</v>
      </c>
      <c r="M2" s="121" t="s">
        <v>1365</v>
      </c>
      <c r="N2" s="121" t="s">
        <v>1366</v>
      </c>
      <c r="O2" s="121" t="s">
        <v>1367</v>
      </c>
      <c r="R2" s="121" t="s">
        <v>126</v>
      </c>
      <c r="S2" s="121" t="s">
        <v>1402</v>
      </c>
      <c r="U2" s="121" t="s">
        <v>392</v>
      </c>
      <c r="V2" s="121" t="s">
        <v>410</v>
      </c>
      <c r="W2" s="121" t="s">
        <v>393</v>
      </c>
      <c r="X2" s="121" t="s">
        <v>394</v>
      </c>
      <c r="Y2" s="121" t="s">
        <v>395</v>
      </c>
      <c r="Z2" s="121" t="s">
        <v>396</v>
      </c>
      <c r="AA2" s="121" t="s">
        <v>397</v>
      </c>
      <c r="AB2" s="121" t="s">
        <v>398</v>
      </c>
      <c r="AC2" s="121" t="s">
        <v>399</v>
      </c>
      <c r="AD2" s="121" t="s">
        <v>400</v>
      </c>
      <c r="AE2" s="121" t="s">
        <v>401</v>
      </c>
      <c r="AF2" s="121" t="s">
        <v>402</v>
      </c>
      <c r="AH2" s="121" t="s">
        <v>419</v>
      </c>
      <c r="AI2" s="121" t="s">
        <v>420</v>
      </c>
      <c r="AJ2" s="121" t="s">
        <v>421</v>
      </c>
      <c r="AK2" s="121" t="s">
        <v>422</v>
      </c>
      <c r="AL2" s="121" t="s">
        <v>423</v>
      </c>
      <c r="AM2" s="121" t="s">
        <v>426</v>
      </c>
      <c r="AN2" s="121" t="s">
        <v>424</v>
      </c>
      <c r="AO2" s="121" t="s">
        <v>425</v>
      </c>
      <c r="AP2" s="121" t="s">
        <v>427</v>
      </c>
      <c r="AQ2" s="121" t="s">
        <v>428</v>
      </c>
      <c r="AR2" s="121" t="s">
        <v>429</v>
      </c>
      <c r="AS2" s="121" t="s">
        <v>430</v>
      </c>
      <c r="AT2" s="121" t="s">
        <v>431</v>
      </c>
      <c r="AU2" s="121" t="s">
        <v>432</v>
      </c>
      <c r="AV2" s="121" t="s">
        <v>433</v>
      </c>
      <c r="AW2" s="121" t="s">
        <v>434</v>
      </c>
      <c r="AX2" s="121" t="s">
        <v>435</v>
      </c>
      <c r="AY2" s="121" t="s">
        <v>436</v>
      </c>
      <c r="AZ2" s="121" t="s">
        <v>437</v>
      </c>
      <c r="BA2" s="121" t="s">
        <v>438</v>
      </c>
      <c r="BB2" s="121" t="s">
        <v>439</v>
      </c>
      <c r="BC2" s="121" t="s">
        <v>440</v>
      </c>
      <c r="BD2" s="121" t="s">
        <v>441</v>
      </c>
      <c r="BE2" s="121" t="s">
        <v>442</v>
      </c>
      <c r="BF2" s="121" t="s">
        <v>443</v>
      </c>
      <c r="BG2" s="121" t="s">
        <v>444</v>
      </c>
      <c r="BH2" s="121" t="s">
        <v>445</v>
      </c>
      <c r="BI2" s="121" t="s">
        <v>446</v>
      </c>
      <c r="BJ2" s="121" t="s">
        <v>447</v>
      </c>
      <c r="BK2" s="121" t="s">
        <v>448</v>
      </c>
      <c r="BL2" s="121" t="s">
        <v>449</v>
      </c>
      <c r="BM2" s="121" t="s">
        <v>450</v>
      </c>
      <c r="BN2" s="121" t="s">
        <v>451</v>
      </c>
      <c r="BO2" s="121" t="s">
        <v>452</v>
      </c>
      <c r="BP2" s="121" t="s">
        <v>453</v>
      </c>
      <c r="BQ2" s="121" t="s">
        <v>454</v>
      </c>
      <c r="BR2" s="121" t="s">
        <v>455</v>
      </c>
      <c r="BS2" s="121" t="s">
        <v>456</v>
      </c>
      <c r="BT2" s="121" t="s">
        <v>457</v>
      </c>
      <c r="BU2" s="121" t="s">
        <v>458</v>
      </c>
    </row>
    <row r="3" spans="1:555" hidden="1" x14ac:dyDescent="0.25">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4" spans="1:555" ht="15.75" thickBot="1" x14ac:dyDescent="0.3"/>
    <row r="5" spans="1:555" ht="42" customHeight="1" thickBot="1" x14ac:dyDescent="0.3">
      <c r="C5" s="87" t="s">
        <v>387</v>
      </c>
      <c r="D5" s="194">
        <f>SUMIF($C:$C,$C$11,D:D)</f>
        <v>285200000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x14ac:dyDescent="0.25">
      <c r="F9" s="91"/>
      <c r="G9" s="90"/>
      <c r="H9" s="91"/>
      <c r="I9" s="91"/>
    </row>
    <row r="10" spans="1:555" ht="15.75" thickBot="1" x14ac:dyDescent="0.3"/>
    <row r="11" spans="1:555" ht="15.75" thickBot="1" x14ac:dyDescent="0.3">
      <c r="C11" s="153" t="s">
        <v>52</v>
      </c>
      <c r="D11" s="380">
        <f>SUM(F18:F18)</f>
        <v>3000000</v>
      </c>
      <c r="F11" s="70"/>
      <c r="G11" s="78"/>
      <c r="H11" s="70"/>
      <c r="I11" s="70"/>
    </row>
    <row r="12" spans="1:555" x14ac:dyDescent="0.25">
      <c r="C12" s="70"/>
      <c r="D12" s="31"/>
      <c r="E12" s="94"/>
      <c r="F12" s="94"/>
      <c r="G12" s="94"/>
      <c r="H12" s="75"/>
      <c r="I12" s="75"/>
      <c r="J12" s="75"/>
      <c r="K12" s="111"/>
    </row>
    <row r="13" spans="1:555" x14ac:dyDescent="0.25">
      <c r="C13" s="70"/>
      <c r="D13" s="31"/>
      <c r="E13" s="94"/>
      <c r="F13" s="94"/>
      <c r="G13" s="94"/>
      <c r="H13" s="75"/>
      <c r="I13" s="75"/>
      <c r="J13" s="75"/>
      <c r="K13" s="111"/>
    </row>
    <row r="14" spans="1:555" ht="15.75" x14ac:dyDescent="0.25">
      <c r="C14" s="201" t="s">
        <v>390</v>
      </c>
      <c r="D14" s="202" t="str">
        <f>'Gestion Administrativa'!F23</f>
        <v>11.a.15</v>
      </c>
      <c r="E14" s="94"/>
      <c r="F14" s="94"/>
      <c r="G14" s="94"/>
      <c r="H14" s="75"/>
      <c r="I14" s="75"/>
      <c r="J14" s="75"/>
      <c r="K14" s="111"/>
    </row>
    <row r="15" spans="1:555" ht="18.75" x14ac:dyDescent="0.25">
      <c r="C15" s="207" t="str">
        <f>IFERROR(VLOOKUP(D14,'Desarrollo e Innov. Curricular'!$F:$G,2,FALSE),IFERROR(VLOOKUP(D14,'Investigación Científica'!$F:$G,2,FALSE),IFERROR(VLOOKUP(D14,'Vinculación Univ. Sociedad'!$F:$G,2,FALSE),IFERROR(VLOOKUP(D14,'Docencia y Profesorado Universi'!$F:$G,2,FALSE),IFERROR(VLOOKUP(D14,'Estudiantes y Graduados'!$F:$G,2,FALSE),IFERROR(VLOOKUP(D14,'Gestion Administrativa'!$F:$G,2,FALSE),IFERROR(VLOOKUP(D14,'Gestión Académica'!$F:$G,2,FALSE),IFERROR(VLOOKUP(D14,'Aseguramiento de la Calidad'!$F:$G,2,FALSE),IFERROR(VLOOKUP(D14,'Gestión del Conocimiento'!$F:$G,2,FALSE),IFERROR(VLOOKUP(D14,'Gobernabilidad y Procesos...'!$F:$G,2,FALSE),IFERROR(VLOOKUP(D14,'Gestión del Talento Humano'!$F:$G,2,FALSE),IFERROR(VLOOKUP(D14,'Internacionalización de la E.S.'!$F:$G,2,FALSE),IFERROR(VLOOKUP(D14,Posgrado!$F:$G,2,FALSE),IFERROR(VLOOKUP(D14,'Cultura de Innovación Insti...'!$F:$G,2,FALSE),VLOOKUP(D14,'Lo Esencial de la Reforma Univ.'!$F:$G,2,0)))))))))))))))</f>
        <v>Solicitar el proceso de licitacion publica para el diseño, construccion, instalacion, equipamiento y puesto en operacion del laboratorio de ensayo Universitario.</v>
      </c>
      <c r="D15" s="31"/>
      <c r="E15" s="94"/>
      <c r="F15" s="94"/>
      <c r="G15" s="94"/>
      <c r="H15" s="75"/>
      <c r="I15" s="75"/>
      <c r="J15" s="75"/>
      <c r="K15" s="111"/>
    </row>
    <row r="16" spans="1:555" ht="15.75" thickBot="1" x14ac:dyDescent="0.3">
      <c r="F16" s="94"/>
      <c r="G16" s="75"/>
      <c r="H16" s="75"/>
      <c r="I16" s="75"/>
    </row>
    <row r="17" spans="3:12" ht="30.75" thickBot="1" x14ac:dyDescent="0.3">
      <c r="C17" s="128" t="s">
        <v>44</v>
      </c>
      <c r="D17" s="128" t="s">
        <v>54</v>
      </c>
      <c r="E17" s="135" t="s">
        <v>56</v>
      </c>
      <c r="F17" s="134" t="s">
        <v>27</v>
      </c>
      <c r="G17" s="132" t="s">
        <v>128</v>
      </c>
      <c r="H17" s="135" t="s">
        <v>46</v>
      </c>
      <c r="I17" s="132" t="s">
        <v>129</v>
      </c>
      <c r="J17" s="132" t="s">
        <v>408</v>
      </c>
      <c r="K17" s="132" t="s">
        <v>409</v>
      </c>
    </row>
    <row r="18" spans="3:12" ht="30" x14ac:dyDescent="0.25">
      <c r="C18" s="467" t="s">
        <v>3086</v>
      </c>
      <c r="D18" s="449">
        <v>1</v>
      </c>
      <c r="E18" s="539">
        <v>3000000</v>
      </c>
      <c r="F18" s="461">
        <f>D18*E18</f>
        <v>3000000</v>
      </c>
      <c r="G18" s="156" t="s">
        <v>1402</v>
      </c>
      <c r="H18" s="141" t="s">
        <v>663</v>
      </c>
      <c r="I18" s="129" t="str">
        <f>VLOOKUP(H18,Presupuesto!$B$11:$C$565,2,0)</f>
        <v>MANTENIMIENTO Y REPARACION DE EDIFIC.Y LOCALES.</v>
      </c>
      <c r="J18" s="215" t="s">
        <v>1363</v>
      </c>
      <c r="K18" s="99" t="s">
        <v>392</v>
      </c>
      <c r="L18" s="99"/>
    </row>
    <row r="22" spans="3:12" ht="15.75" thickBot="1" x14ac:dyDescent="0.3"/>
    <row r="23" spans="3:12" ht="15.75" thickBot="1" x14ac:dyDescent="0.3">
      <c r="C23" s="153" t="s">
        <v>52</v>
      </c>
      <c r="D23" s="380">
        <f>SUM(F30:F30)</f>
        <v>10000000</v>
      </c>
      <c r="F23" s="70"/>
      <c r="G23" s="78"/>
      <c r="H23" s="70"/>
      <c r="I23" s="70"/>
    </row>
    <row r="24" spans="3:12" x14ac:dyDescent="0.25">
      <c r="C24" s="70"/>
      <c r="D24" s="31"/>
      <c r="E24" s="94"/>
      <c r="F24" s="94"/>
      <c r="G24" s="94"/>
      <c r="H24" s="75"/>
      <c r="I24" s="75"/>
      <c r="J24" s="75"/>
      <c r="K24" s="111"/>
    </row>
    <row r="25" spans="3:12" x14ac:dyDescent="0.25">
      <c r="C25" s="70"/>
      <c r="D25" s="31"/>
      <c r="E25" s="94"/>
      <c r="F25" s="94"/>
      <c r="G25" s="94"/>
      <c r="H25" s="75"/>
      <c r="I25" s="75"/>
      <c r="J25" s="75"/>
      <c r="K25" s="111"/>
    </row>
    <row r="26" spans="3:12" ht="15.75" x14ac:dyDescent="0.25">
      <c r="C26" s="201" t="s">
        <v>390</v>
      </c>
      <c r="D26" s="202" t="str">
        <f>'Gestion Administrativa'!F27</f>
        <v>11.a.19</v>
      </c>
      <c r="E26" s="94"/>
      <c r="F26" s="94"/>
      <c r="G26" s="94"/>
      <c r="H26" s="75"/>
      <c r="I26" s="75"/>
      <c r="J26" s="75"/>
      <c r="K26" s="111"/>
    </row>
    <row r="27" spans="3:12" ht="18.75" x14ac:dyDescent="0.25">
      <c r="C27" s="207" t="str">
        <f>IFERROR(VLOOKUP(D26,'Desarrollo e Innov. Curricular'!$F:$G,2,FALSE),IFERROR(VLOOKUP(D26,'Investigación Científica'!$F:$G,2,FALSE),IFERROR(VLOOKUP(D26,'Vinculación Univ. Sociedad'!$F:$G,2,FALSE),IFERROR(VLOOKUP(D26,'Docencia y Profesorado Universi'!$F:$G,2,FALSE),IFERROR(VLOOKUP(D26,'Estudiantes y Graduados'!$F:$G,2,FALSE),IFERROR(VLOOKUP(D26,'Gestion Administrativa'!$F:$G,2,FALSE),IFERROR(VLOOKUP(D26,'Gestión Académica'!$F:$G,2,FALSE),IFERROR(VLOOKUP(D26,'Aseguramiento de la Calidad'!$F:$G,2,FALSE),IFERROR(VLOOKUP(D26,'Gestión del Conocimiento'!$F:$G,2,FALSE),IFERROR(VLOOKUP(D26,'Gobernabilidad y Procesos...'!$F:$G,2,FALSE),IFERROR(VLOOKUP(D26,'Gestión del Talento Humano'!$F:$G,2,FALSE),IFERROR(VLOOKUP(D26,'Internacionalización de la E.S.'!$F:$G,2,FALSE),IFERROR(VLOOKUP(D26,Posgrado!$F:$G,2,FALSE),IFERROR(VLOOKUP(D26,'Cultura de Innovación Insti...'!$F:$G,2,FALSE),VLOOKUP(D26,'Lo Esencial de la Reforma Univ.'!$F:$G,2,0)))))))))))))))</f>
        <v>Solicitar el proceso de licitacion publica para el diseño, construccion, instalacion, equipamiento y puesto en operacion del laboratorio de produccion de medicamentos a mediana escala.</v>
      </c>
      <c r="D27" s="31"/>
      <c r="E27" s="94"/>
      <c r="F27" s="94"/>
      <c r="G27" s="94"/>
      <c r="H27" s="75"/>
      <c r="I27" s="75"/>
      <c r="J27" s="75"/>
      <c r="K27" s="111"/>
    </row>
    <row r="28" spans="3:12" ht="15.75" thickBot="1" x14ac:dyDescent="0.3">
      <c r="F28" s="94"/>
      <c r="G28" s="75"/>
      <c r="H28" s="75"/>
      <c r="I28" s="75"/>
    </row>
    <row r="29" spans="3:12" ht="30.75" thickBot="1" x14ac:dyDescent="0.3">
      <c r="C29" s="128" t="s">
        <v>44</v>
      </c>
      <c r="D29" s="128" t="s">
        <v>54</v>
      </c>
      <c r="E29" s="135" t="s">
        <v>56</v>
      </c>
      <c r="F29" s="134" t="s">
        <v>27</v>
      </c>
      <c r="G29" s="132" t="s">
        <v>128</v>
      </c>
      <c r="H29" s="135" t="s">
        <v>46</v>
      </c>
      <c r="I29" s="132" t="s">
        <v>129</v>
      </c>
      <c r="J29" s="132" t="s">
        <v>408</v>
      </c>
      <c r="K29" s="132" t="s">
        <v>409</v>
      </c>
    </row>
    <row r="30" spans="3:12" ht="45" x14ac:dyDescent="0.25">
      <c r="C30" s="467" t="s">
        <v>3087</v>
      </c>
      <c r="D30" s="449">
        <v>1</v>
      </c>
      <c r="E30" s="539">
        <v>10000000</v>
      </c>
      <c r="F30" s="461">
        <f>D30*E30</f>
        <v>10000000</v>
      </c>
      <c r="G30" s="156" t="s">
        <v>1402</v>
      </c>
      <c r="H30" s="141" t="s">
        <v>663</v>
      </c>
      <c r="I30" s="129" t="str">
        <f>VLOOKUP(H30,Presupuesto!$B$11:$C$565,2,0)</f>
        <v>MANTENIMIENTO Y REPARACION DE EDIFIC.Y LOCALES.</v>
      </c>
      <c r="J30" s="215" t="s">
        <v>1363</v>
      </c>
      <c r="K30" s="99" t="s">
        <v>392</v>
      </c>
      <c r="L30" s="99"/>
    </row>
    <row r="33" spans="3:12" ht="15.75" thickBot="1" x14ac:dyDescent="0.3"/>
    <row r="34" spans="3:12" ht="15.75" thickBot="1" x14ac:dyDescent="0.3">
      <c r="C34" s="153" t="s">
        <v>52</v>
      </c>
      <c r="D34" s="380">
        <f>SUM(F41:F41)</f>
        <v>272200000</v>
      </c>
      <c r="F34" s="70"/>
      <c r="G34" s="78"/>
      <c r="H34" s="70"/>
      <c r="I34" s="70"/>
    </row>
    <row r="35" spans="3:12" x14ac:dyDescent="0.25">
      <c r="C35" s="70"/>
      <c r="D35" s="31"/>
      <c r="E35" s="94"/>
      <c r="F35" s="94"/>
      <c r="G35" s="94"/>
      <c r="H35" s="75"/>
      <c r="I35" s="75"/>
      <c r="J35" s="75"/>
      <c r="K35" s="111"/>
    </row>
    <row r="36" spans="3:12" x14ac:dyDescent="0.25">
      <c r="C36" s="70"/>
      <c r="D36" s="31"/>
      <c r="E36" s="94"/>
      <c r="F36" s="94"/>
      <c r="G36" s="94"/>
      <c r="H36" s="75"/>
      <c r="I36" s="75"/>
      <c r="J36" s="75"/>
      <c r="K36" s="111"/>
    </row>
    <row r="37" spans="3:12" ht="15.75" x14ac:dyDescent="0.25">
      <c r="C37" s="201" t="s">
        <v>390</v>
      </c>
      <c r="D37" s="202" t="str">
        <f>'Gestion Administrativa'!F31</f>
        <v>11.a.23</v>
      </c>
      <c r="E37" s="94"/>
      <c r="F37" s="94"/>
      <c r="G37" s="94"/>
      <c r="H37" s="75"/>
      <c r="I37" s="75"/>
      <c r="J37" s="75"/>
      <c r="K37" s="111"/>
    </row>
    <row r="38" spans="3:12" ht="18.75" x14ac:dyDescent="0.25">
      <c r="C38" s="207" t="str">
        <f>IFERROR(VLOOKUP(D37,'Desarrollo e Innov. Curricular'!$F:$G,2,FALSE),IFERROR(VLOOKUP(D37,'Investigación Científica'!$F:$G,2,FALSE),IFERROR(VLOOKUP(D37,'Vinculación Univ. Sociedad'!$F:$G,2,FALSE),IFERROR(VLOOKUP(D37,'Docencia y Profesorado Universi'!$F:$G,2,FALSE),IFERROR(VLOOKUP(D37,'Estudiantes y Graduados'!$F:$G,2,FALSE),IFERROR(VLOOKUP(D37,'Gestion Administrativa'!$F:$G,2,FALSE),IFERROR(VLOOKUP(D37,'Gestión Académica'!$F:$G,2,FALSE),IFERROR(VLOOKUP(D37,'Aseguramiento de la Calidad'!$F:$G,2,FALSE),IFERROR(VLOOKUP(D37,'Gestión del Conocimiento'!$F:$G,2,FALSE),IFERROR(VLOOKUP(D37,'Gobernabilidad y Procesos...'!$F:$G,2,FALSE),IFERROR(VLOOKUP(D37,'Gestión del Talento Humano'!$F:$G,2,FALSE),IFERROR(VLOOKUP(D37,'Internacionalización de la E.S.'!$F:$G,2,FALSE),IFERROR(VLOOKUP(D37,Posgrado!$F:$G,2,FALSE),IFERROR(VLOOKUP(D37,'Cultura de Innovación Insti...'!$F:$G,2,FALSE),VLOOKUP(D37,'Lo Esencial de la Reforma Univ.'!$F:$G,2,0)))))))))))))))</f>
        <v>Solicitar el proceso de licitacion publica internacional para el diseño, construccion, instalacion, equipamiento y puesto en operacion del laboratorio de produccion de medicamentos a gran escala (Laboratorio Farmaceutico Universitario)</v>
      </c>
      <c r="D38" s="31"/>
      <c r="E38" s="94"/>
      <c r="F38" s="94"/>
      <c r="G38" s="94"/>
      <c r="H38" s="75"/>
      <c r="I38" s="75"/>
      <c r="J38" s="75"/>
      <c r="K38" s="111"/>
    </row>
    <row r="39" spans="3:12" ht="15.75" thickBot="1" x14ac:dyDescent="0.3">
      <c r="F39" s="94"/>
      <c r="G39" s="75"/>
      <c r="H39" s="75"/>
      <c r="I39" s="75"/>
    </row>
    <row r="40" spans="3:12" ht="30.75" thickBot="1" x14ac:dyDescent="0.3">
      <c r="C40" s="128" t="s">
        <v>44</v>
      </c>
      <c r="D40" s="128" t="s">
        <v>54</v>
      </c>
      <c r="E40" s="135" t="s">
        <v>56</v>
      </c>
      <c r="F40" s="134" t="s">
        <v>27</v>
      </c>
      <c r="G40" s="132" t="s">
        <v>128</v>
      </c>
      <c r="H40" s="135" t="s">
        <v>46</v>
      </c>
      <c r="I40" s="132" t="s">
        <v>129</v>
      </c>
      <c r="J40" s="132" t="s">
        <v>408</v>
      </c>
      <c r="K40" s="132" t="s">
        <v>409</v>
      </c>
    </row>
    <row r="41" spans="3:12" ht="60" x14ac:dyDescent="0.25">
      <c r="C41" s="467" t="s">
        <v>3090</v>
      </c>
      <c r="D41" s="449">
        <v>1</v>
      </c>
      <c r="E41" s="539">
        <v>272200000</v>
      </c>
      <c r="F41" s="461">
        <f>D41*E41</f>
        <v>272200000</v>
      </c>
      <c r="G41" s="156" t="s">
        <v>1402</v>
      </c>
      <c r="H41" s="141" t="s">
        <v>663</v>
      </c>
      <c r="I41" s="129" t="str">
        <f>VLOOKUP(H41,Presupuesto!$B$11:$C$565,2,0)</f>
        <v>MANTENIMIENTO Y REPARACION DE EDIFIC.Y LOCALES.</v>
      </c>
      <c r="J41" s="215" t="s">
        <v>1363</v>
      </c>
      <c r="K41" s="99" t="s">
        <v>392</v>
      </c>
      <c r="L41" s="99"/>
    </row>
  </sheetData>
  <dataValidations disablePrompts="1" count="5">
    <dataValidation type="list" allowBlank="1" showInputMessage="1" showErrorMessage="1" errorTitle="¡Ingreso Inválido!" error="Verifique el valor ingresado._x000a_" sqref="H18 H30 H41">
      <formula1>$A$1:$UI$1</formula1>
    </dataValidation>
    <dataValidation type="list" allowBlank="1" showInputMessage="1" showErrorMessage="1" errorTitle="¡Ingreso Inválido!" error="Seleccione una opción de la lista." promptTitle="Tipo de Presupuesto" prompt="Seleccione una opción de la lista." sqref="G18 G30 G41">
      <formula1>$R$2:$S$2</formula1>
    </dataValidation>
    <dataValidation type="list" allowBlank="1" showInputMessage="1" showErrorMessage="1" errorTitle="¡Ingreso Inválido!" error="Seleccione una opción de la lista" promptTitle="Mes Requerido" prompt="Seleccione el mes en el que requiere el recurso." sqref="K18 K30 K41">
      <formula1>$U$2:$AF$2</formula1>
    </dataValidation>
    <dataValidation type="list" allowBlank="1" showInputMessage="1" showErrorMessage="1" errorTitle="¡Ingreso Inválido!" error="Seleccione una opción de la lista." promptTitle="Dimensión Estratégica" prompt="Seleccione una opción de la lista." sqref="J18 J30 J41">
      <formula1>$A$2:$O$2</formula1>
    </dataValidation>
    <dataValidation type="list" allowBlank="1" showInputMessage="1" showErrorMessage="1" errorTitle="¡Ingreso Inválido!" error="Seleccione una opción de la lista." promptTitle="Proyecto" prompt="Seleccione una opción." sqref="L18 L30 L4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64"/>
  <sheetViews>
    <sheetView showGridLines="0" topLeftCell="A19" zoomScale="86" zoomScaleNormal="86" zoomScaleSheetLayoutView="90" workbookViewId="0">
      <selection activeCell="D35" activeCellId="2" sqref="D10 D21 D35"/>
    </sheetView>
  </sheetViews>
  <sheetFormatPr baseColWidth="10" defaultColWidth="11.5703125" defaultRowHeight="15" x14ac:dyDescent="0.25"/>
  <cols>
    <col min="1" max="1" width="3.85546875" style="86" customWidth="1"/>
    <col min="2" max="2" width="8.85546875" style="86" customWidth="1"/>
    <col min="3" max="3" width="80.7109375" style="86" customWidth="1"/>
    <col min="4" max="4" width="28.85546875" style="86" customWidth="1"/>
    <col min="5" max="5" width="24.140625" style="86" customWidth="1"/>
    <col min="6" max="6" width="21.85546875" style="86" customWidth="1"/>
    <col min="7" max="7" width="16.5703125" style="76" customWidth="1"/>
    <col min="8" max="8" width="14.28515625" style="86" customWidth="1"/>
    <col min="9" max="9" width="40.28515625" style="86" customWidth="1"/>
    <col min="10" max="10" width="28.140625" style="86" bestFit="1" customWidth="1"/>
    <col min="11" max="11" width="19.85546875" style="86" bestFit="1" customWidth="1"/>
    <col min="12" max="12" width="76.5703125" style="86" customWidth="1"/>
    <col min="13" max="16384" width="11.5703125" style="86"/>
  </cols>
  <sheetData>
    <row r="1" spans="1:555" ht="26.25" hidden="1" x14ac:dyDescent="0.25">
      <c r="A1" s="183" t="s">
        <v>249</v>
      </c>
      <c r="B1" s="186" t="s">
        <v>250</v>
      </c>
      <c r="C1" s="177" t="s">
        <v>251</v>
      </c>
      <c r="D1" s="177" t="s">
        <v>496</v>
      </c>
      <c r="E1" s="177" t="s">
        <v>498</v>
      </c>
      <c r="F1" s="177" t="s">
        <v>500</v>
      </c>
      <c r="G1" s="177" t="s">
        <v>502</v>
      </c>
      <c r="H1" s="177" t="s">
        <v>504</v>
      </c>
      <c r="I1" s="177" t="s">
        <v>506</v>
      </c>
      <c r="J1" s="177" t="s">
        <v>252</v>
      </c>
      <c r="K1" s="177" t="s">
        <v>509</v>
      </c>
      <c r="L1" s="177" t="s">
        <v>253</v>
      </c>
      <c r="M1" s="177" t="s">
        <v>511</v>
      </c>
      <c r="N1" s="177" t="s">
        <v>513</v>
      </c>
      <c r="O1" s="177" t="s">
        <v>515</v>
      </c>
      <c r="P1" s="177" t="s">
        <v>254</v>
      </c>
      <c r="Q1" s="177" t="s">
        <v>516</v>
      </c>
      <c r="R1" s="177" t="s">
        <v>519</v>
      </c>
      <c r="S1" s="177" t="s">
        <v>255</v>
      </c>
      <c r="T1" s="177" t="s">
        <v>521</v>
      </c>
      <c r="U1" s="177" t="s">
        <v>256</v>
      </c>
      <c r="V1" s="177" t="s">
        <v>522</v>
      </c>
      <c r="W1" s="177" t="s">
        <v>523</v>
      </c>
      <c r="X1" s="177" t="s">
        <v>527</v>
      </c>
      <c r="Y1" s="177" t="s">
        <v>272</v>
      </c>
      <c r="Z1" s="177" t="s">
        <v>528</v>
      </c>
      <c r="AA1" s="177" t="s">
        <v>530</v>
      </c>
      <c r="AB1" s="177" t="s">
        <v>532</v>
      </c>
      <c r="AC1" s="177" t="s">
        <v>273</v>
      </c>
      <c r="AD1" s="177" t="s">
        <v>534</v>
      </c>
      <c r="AE1" s="177" t="s">
        <v>536</v>
      </c>
      <c r="AF1" s="177" t="s">
        <v>538</v>
      </c>
      <c r="AG1" s="177" t="s">
        <v>540</v>
      </c>
      <c r="AH1" s="177" t="s">
        <v>248</v>
      </c>
      <c r="AI1" s="177" t="s">
        <v>542</v>
      </c>
      <c r="AJ1" s="186" t="s">
        <v>257</v>
      </c>
      <c r="AK1" s="177" t="s">
        <v>544</v>
      </c>
      <c r="AL1" s="177" t="s">
        <v>258</v>
      </c>
      <c r="AM1" s="177" t="s">
        <v>546</v>
      </c>
      <c r="AN1" s="177" t="s">
        <v>548</v>
      </c>
      <c r="AO1" s="177" t="s">
        <v>259</v>
      </c>
      <c r="AP1" s="177" t="s">
        <v>550</v>
      </c>
      <c r="AQ1" s="177" t="s">
        <v>552</v>
      </c>
      <c r="AR1" s="177" t="s">
        <v>260</v>
      </c>
      <c r="AS1" s="177" t="s">
        <v>553</v>
      </c>
      <c r="AT1" s="177" t="s">
        <v>555</v>
      </c>
      <c r="AU1" s="177" t="s">
        <v>556</v>
      </c>
      <c r="AV1" s="177" t="s">
        <v>557</v>
      </c>
      <c r="AW1" s="177" t="s">
        <v>559</v>
      </c>
      <c r="AX1" s="177" t="s">
        <v>561</v>
      </c>
      <c r="AY1" s="177" t="s">
        <v>562</v>
      </c>
      <c r="AZ1" s="177" t="s">
        <v>261</v>
      </c>
      <c r="BA1" s="177" t="s">
        <v>564</v>
      </c>
      <c r="BB1" s="177" t="s">
        <v>566</v>
      </c>
      <c r="BC1" s="177" t="s">
        <v>568</v>
      </c>
      <c r="BD1" s="177" t="s">
        <v>570</v>
      </c>
      <c r="BE1" s="177" t="s">
        <v>572</v>
      </c>
      <c r="BF1" s="177" t="s">
        <v>574</v>
      </c>
      <c r="BG1" s="177" t="s">
        <v>576</v>
      </c>
      <c r="BH1" s="177" t="s">
        <v>578</v>
      </c>
      <c r="BI1" s="177" t="s">
        <v>274</v>
      </c>
      <c r="BJ1" s="177" t="s">
        <v>580</v>
      </c>
      <c r="BK1" s="177" t="s">
        <v>582</v>
      </c>
      <c r="BL1" s="177" t="s">
        <v>584</v>
      </c>
      <c r="BM1" s="177" t="s">
        <v>586</v>
      </c>
      <c r="BN1" s="177" t="s">
        <v>588</v>
      </c>
      <c r="BO1" s="177" t="s">
        <v>590</v>
      </c>
      <c r="BP1" s="177" t="s">
        <v>592</v>
      </c>
      <c r="BQ1" s="177" t="s">
        <v>594</v>
      </c>
      <c r="BR1" s="177" t="s">
        <v>596</v>
      </c>
      <c r="BS1" s="177" t="s">
        <v>598</v>
      </c>
      <c r="BT1" s="186" t="s">
        <v>262</v>
      </c>
      <c r="BU1" s="177" t="s">
        <v>263</v>
      </c>
      <c r="BV1" s="177" t="s">
        <v>600</v>
      </c>
      <c r="BW1" s="177" t="s">
        <v>264</v>
      </c>
      <c r="BX1" s="177" t="s">
        <v>602</v>
      </c>
      <c r="BY1" s="177" t="s">
        <v>604</v>
      </c>
      <c r="BZ1" s="186" t="s">
        <v>265</v>
      </c>
      <c r="CA1" s="177" t="s">
        <v>266</v>
      </c>
      <c r="CB1" s="177" t="s">
        <v>606</v>
      </c>
      <c r="CC1" s="177" t="s">
        <v>267</v>
      </c>
      <c r="CD1" s="177" t="s">
        <v>608</v>
      </c>
      <c r="CE1" s="177" t="s">
        <v>610</v>
      </c>
      <c r="CF1" s="177" t="s">
        <v>612</v>
      </c>
      <c r="CG1" s="186" t="s">
        <v>268</v>
      </c>
      <c r="CH1" s="177" t="s">
        <v>618</v>
      </c>
      <c r="CI1" s="177" t="s">
        <v>620</v>
      </c>
      <c r="CJ1" s="177" t="s">
        <v>269</v>
      </c>
      <c r="CK1" s="177" t="s">
        <v>614</v>
      </c>
      <c r="CL1" s="177" t="s">
        <v>616</v>
      </c>
      <c r="CM1" s="177" t="s">
        <v>270</v>
      </c>
      <c r="CN1" s="177" t="s">
        <v>622</v>
      </c>
      <c r="CO1" s="177" t="s">
        <v>271</v>
      </c>
      <c r="CP1" s="177" t="s">
        <v>623</v>
      </c>
      <c r="CQ1" s="174" t="s">
        <v>275</v>
      </c>
      <c r="CR1" s="186" t="s">
        <v>276</v>
      </c>
      <c r="CS1" s="177" t="s">
        <v>624</v>
      </c>
      <c r="CT1" s="177" t="s">
        <v>625</v>
      </c>
      <c r="CU1" s="177" t="s">
        <v>627</v>
      </c>
      <c r="CV1" s="177" t="s">
        <v>277</v>
      </c>
      <c r="CW1" s="177" t="s">
        <v>629</v>
      </c>
      <c r="CX1" s="177" t="s">
        <v>631</v>
      </c>
      <c r="CY1" s="177" t="s">
        <v>633</v>
      </c>
      <c r="CZ1" s="177" t="s">
        <v>635</v>
      </c>
      <c r="DA1" s="177" t="s">
        <v>637</v>
      </c>
      <c r="DB1" s="177" t="s">
        <v>639</v>
      </c>
      <c r="DC1" s="186" t="s">
        <v>278</v>
      </c>
      <c r="DD1" s="177" t="s">
        <v>279</v>
      </c>
      <c r="DE1" s="177" t="s">
        <v>641</v>
      </c>
      <c r="DF1" s="177" t="s">
        <v>280</v>
      </c>
      <c r="DG1" s="177" t="s">
        <v>643</v>
      </c>
      <c r="DH1" s="177" t="s">
        <v>645</v>
      </c>
      <c r="DI1" s="177" t="s">
        <v>647</v>
      </c>
      <c r="DJ1" s="177" t="s">
        <v>649</v>
      </c>
      <c r="DK1" s="177" t="s">
        <v>651</v>
      </c>
      <c r="DL1" s="177" t="s">
        <v>653</v>
      </c>
      <c r="DM1" s="177" t="s">
        <v>655</v>
      </c>
      <c r="DN1" s="177" t="s">
        <v>281</v>
      </c>
      <c r="DO1" s="177" t="s">
        <v>657</v>
      </c>
      <c r="DP1" s="177" t="s">
        <v>659</v>
      </c>
      <c r="DQ1" s="177" t="s">
        <v>661</v>
      </c>
      <c r="DR1" s="186" t="s">
        <v>282</v>
      </c>
      <c r="DS1" s="177" t="s">
        <v>663</v>
      </c>
      <c r="DT1" s="177" t="s">
        <v>283</v>
      </c>
      <c r="DU1" s="177" t="s">
        <v>665</v>
      </c>
      <c r="DV1" s="177" t="s">
        <v>284</v>
      </c>
      <c r="DW1" s="177" t="s">
        <v>667</v>
      </c>
      <c r="DX1" s="177" t="s">
        <v>669</v>
      </c>
      <c r="DY1" s="177" t="s">
        <v>671</v>
      </c>
      <c r="DZ1" s="177" t="s">
        <v>673</v>
      </c>
      <c r="EA1" s="177" t="s">
        <v>675</v>
      </c>
      <c r="EB1" s="177" t="s">
        <v>677</v>
      </c>
      <c r="EC1" s="177" t="s">
        <v>679</v>
      </c>
      <c r="ED1" s="177" t="s">
        <v>681</v>
      </c>
      <c r="EE1" s="177" t="s">
        <v>683</v>
      </c>
      <c r="EF1" s="177" t="s">
        <v>685</v>
      </c>
      <c r="EG1" s="177" t="s">
        <v>687</v>
      </c>
      <c r="EH1" s="186" t="s">
        <v>285</v>
      </c>
      <c r="EI1" s="177" t="s">
        <v>689</v>
      </c>
      <c r="EJ1" s="177" t="s">
        <v>286</v>
      </c>
      <c r="EK1" s="177" t="s">
        <v>691</v>
      </c>
      <c r="EL1" s="177" t="s">
        <v>693</v>
      </c>
      <c r="EM1" s="177" t="s">
        <v>287</v>
      </c>
      <c r="EN1" s="177" t="s">
        <v>695</v>
      </c>
      <c r="EO1" s="177" t="s">
        <v>697</v>
      </c>
      <c r="EP1" s="177" t="s">
        <v>288</v>
      </c>
      <c r="EQ1" s="177" t="s">
        <v>699</v>
      </c>
      <c r="ER1" s="177" t="s">
        <v>701</v>
      </c>
      <c r="ES1" s="177" t="s">
        <v>703</v>
      </c>
      <c r="ET1" s="177" t="s">
        <v>289</v>
      </c>
      <c r="EU1" s="177" t="s">
        <v>705</v>
      </c>
      <c r="EV1" s="177" t="s">
        <v>707</v>
      </c>
      <c r="EW1" s="186" t="s">
        <v>290</v>
      </c>
      <c r="EX1" s="177" t="s">
        <v>291</v>
      </c>
      <c r="EY1" s="177" t="s">
        <v>709</v>
      </c>
      <c r="EZ1" s="177" t="s">
        <v>711</v>
      </c>
      <c r="FA1" s="177" t="s">
        <v>713</v>
      </c>
      <c r="FB1" s="177" t="s">
        <v>715</v>
      </c>
      <c r="FC1" s="177" t="s">
        <v>292</v>
      </c>
      <c r="FD1" s="177" t="s">
        <v>717</v>
      </c>
      <c r="FE1" s="177" t="s">
        <v>719</v>
      </c>
      <c r="FF1" s="177" t="s">
        <v>721</v>
      </c>
      <c r="FG1" s="177" t="s">
        <v>723</v>
      </c>
      <c r="FH1" s="177" t="s">
        <v>725</v>
      </c>
      <c r="FI1" s="177" t="s">
        <v>293</v>
      </c>
      <c r="FJ1" s="177" t="s">
        <v>728</v>
      </c>
      <c r="FK1" s="177" t="s">
        <v>294</v>
      </c>
      <c r="FL1" s="177" t="s">
        <v>731</v>
      </c>
      <c r="FM1" s="177" t="s">
        <v>732</v>
      </c>
      <c r="FN1" s="177" t="s">
        <v>734</v>
      </c>
      <c r="FO1" s="177" t="s">
        <v>295</v>
      </c>
      <c r="FP1" s="177" t="s">
        <v>737</v>
      </c>
      <c r="FQ1" s="177" t="s">
        <v>738</v>
      </c>
      <c r="FR1" s="177" t="s">
        <v>740</v>
      </c>
      <c r="FS1" s="177" t="s">
        <v>296</v>
      </c>
      <c r="FT1" s="177" t="s">
        <v>743</v>
      </c>
      <c r="FU1" s="177" t="s">
        <v>745</v>
      </c>
      <c r="FV1" s="177" t="s">
        <v>747</v>
      </c>
      <c r="FW1" s="186" t="s">
        <v>297</v>
      </c>
      <c r="FX1" s="186" t="s">
        <v>298</v>
      </c>
      <c r="FY1" s="177" t="s">
        <v>304</v>
      </c>
      <c r="FZ1" s="177" t="s">
        <v>749</v>
      </c>
      <c r="GA1" s="177" t="s">
        <v>751</v>
      </c>
      <c r="GB1" s="177" t="s">
        <v>753</v>
      </c>
      <c r="GC1" s="177" t="s">
        <v>755</v>
      </c>
      <c r="GD1" s="177" t="s">
        <v>757</v>
      </c>
      <c r="GE1" s="177" t="s">
        <v>759</v>
      </c>
      <c r="GF1" s="186" t="s">
        <v>299</v>
      </c>
      <c r="GG1" s="177" t="s">
        <v>305</v>
      </c>
      <c r="GH1" s="177" t="s">
        <v>761</v>
      </c>
      <c r="GI1" s="177" t="s">
        <v>763</v>
      </c>
      <c r="GJ1" s="177" t="s">
        <v>764</v>
      </c>
      <c r="GK1" s="177" t="s">
        <v>306</v>
      </c>
      <c r="GL1" s="177" t="s">
        <v>767</v>
      </c>
      <c r="GM1" s="177" t="s">
        <v>768</v>
      </c>
      <c r="GN1" s="186" t="s">
        <v>300</v>
      </c>
      <c r="GO1" s="177" t="s">
        <v>301</v>
      </c>
      <c r="GP1" s="177" t="s">
        <v>770</v>
      </c>
      <c r="GQ1" s="177" t="s">
        <v>772</v>
      </c>
      <c r="GR1" s="177" t="s">
        <v>774</v>
      </c>
      <c r="GS1" s="177" t="s">
        <v>776</v>
      </c>
      <c r="GT1" s="177" t="s">
        <v>778</v>
      </c>
      <c r="GU1" s="186" t="s">
        <v>302</v>
      </c>
      <c r="GV1" s="177" t="s">
        <v>303</v>
      </c>
      <c r="GW1" s="177" t="s">
        <v>780</v>
      </c>
      <c r="GX1" s="177" t="s">
        <v>782</v>
      </c>
      <c r="GY1" s="177" t="s">
        <v>784</v>
      </c>
      <c r="GZ1" s="177" t="s">
        <v>786</v>
      </c>
      <c r="HA1" s="177" t="s">
        <v>788</v>
      </c>
      <c r="HB1" s="177" t="s">
        <v>790</v>
      </c>
      <c r="HC1" s="174" t="s">
        <v>307</v>
      </c>
      <c r="HD1" s="186" t="s">
        <v>308</v>
      </c>
      <c r="HE1" s="177" t="s">
        <v>309</v>
      </c>
      <c r="HF1" s="177" t="s">
        <v>792</v>
      </c>
      <c r="HG1" s="177" t="s">
        <v>794</v>
      </c>
      <c r="HH1" s="177" t="s">
        <v>796</v>
      </c>
      <c r="HI1" s="177" t="s">
        <v>798</v>
      </c>
      <c r="HJ1" s="177" t="s">
        <v>310</v>
      </c>
      <c r="HK1" s="177" t="s">
        <v>801</v>
      </c>
      <c r="HL1" s="177" t="s">
        <v>327</v>
      </c>
      <c r="HM1" s="177" t="s">
        <v>839</v>
      </c>
      <c r="HN1" s="177" t="s">
        <v>841</v>
      </c>
      <c r="HO1" s="177" t="s">
        <v>843</v>
      </c>
      <c r="HP1" s="186" t="s">
        <v>311</v>
      </c>
      <c r="HQ1" s="177" t="s">
        <v>803</v>
      </c>
      <c r="HR1" s="177" t="s">
        <v>805</v>
      </c>
      <c r="HS1" s="177" t="s">
        <v>312</v>
      </c>
      <c r="HT1" s="177" t="s">
        <v>808</v>
      </c>
      <c r="HU1" s="177" t="s">
        <v>810</v>
      </c>
      <c r="HV1" s="177" t="s">
        <v>811</v>
      </c>
      <c r="HW1" s="177" t="s">
        <v>813</v>
      </c>
      <c r="HX1" s="186" t="s">
        <v>313</v>
      </c>
      <c r="HY1" s="177" t="s">
        <v>815</v>
      </c>
      <c r="HZ1" s="177" t="s">
        <v>817</v>
      </c>
      <c r="IA1" s="177" t="s">
        <v>819</v>
      </c>
      <c r="IB1" s="177" t="s">
        <v>314</v>
      </c>
      <c r="IC1" s="177" t="s">
        <v>821</v>
      </c>
      <c r="ID1" s="177" t="s">
        <v>823</v>
      </c>
      <c r="IE1" s="177" t="s">
        <v>315</v>
      </c>
      <c r="IF1" s="177" t="s">
        <v>825</v>
      </c>
      <c r="IG1" s="177" t="s">
        <v>827</v>
      </c>
      <c r="IH1" s="177" t="s">
        <v>316</v>
      </c>
      <c r="II1" s="177" t="s">
        <v>829</v>
      </c>
      <c r="IJ1" s="177" t="s">
        <v>831</v>
      </c>
      <c r="IK1" s="177" t="s">
        <v>833</v>
      </c>
      <c r="IL1" s="177" t="s">
        <v>835</v>
      </c>
      <c r="IM1" s="177" t="s">
        <v>317</v>
      </c>
      <c r="IN1" s="177" t="s">
        <v>837</v>
      </c>
      <c r="IO1" s="186" t="s">
        <v>318</v>
      </c>
      <c r="IP1" s="177" t="s">
        <v>845</v>
      </c>
      <c r="IQ1" s="177" t="s">
        <v>847</v>
      </c>
      <c r="IR1" s="177" t="s">
        <v>319</v>
      </c>
      <c r="IS1" s="177" t="s">
        <v>849</v>
      </c>
      <c r="IT1" s="177" t="s">
        <v>851</v>
      </c>
      <c r="IU1" s="177" t="s">
        <v>853</v>
      </c>
      <c r="IV1" s="186" t="s">
        <v>320</v>
      </c>
      <c r="IW1" s="177" t="s">
        <v>855</v>
      </c>
      <c r="IX1" s="177" t="s">
        <v>321</v>
      </c>
      <c r="IY1" s="177" t="s">
        <v>858</v>
      </c>
      <c r="IZ1" s="177" t="s">
        <v>860</v>
      </c>
      <c r="JA1" s="177" t="s">
        <v>862</v>
      </c>
      <c r="JB1" s="177" t="s">
        <v>864</v>
      </c>
      <c r="JC1" s="177" t="s">
        <v>866</v>
      </c>
      <c r="JD1" s="177" t="s">
        <v>868</v>
      </c>
      <c r="JE1" s="177" t="s">
        <v>322</v>
      </c>
      <c r="JF1" s="177" t="s">
        <v>871</v>
      </c>
      <c r="JG1" s="177" t="s">
        <v>873</v>
      </c>
      <c r="JH1" s="177" t="s">
        <v>875</v>
      </c>
      <c r="JI1" s="177" t="s">
        <v>877</v>
      </c>
      <c r="JJ1" s="177" t="s">
        <v>879</v>
      </c>
      <c r="JK1" s="177" t="s">
        <v>881</v>
      </c>
      <c r="JL1" s="177" t="s">
        <v>883</v>
      </c>
      <c r="JM1" s="177" t="s">
        <v>885</v>
      </c>
      <c r="JN1" s="177" t="s">
        <v>323</v>
      </c>
      <c r="JO1" s="177" t="s">
        <v>888</v>
      </c>
      <c r="JP1" s="177" t="s">
        <v>890</v>
      </c>
      <c r="JQ1" s="177" t="s">
        <v>892</v>
      </c>
      <c r="JR1" s="177" t="s">
        <v>894</v>
      </c>
      <c r="JS1" s="177" t="s">
        <v>895</v>
      </c>
      <c r="JT1" s="177" t="s">
        <v>897</v>
      </c>
      <c r="JU1" s="177" t="s">
        <v>899</v>
      </c>
      <c r="JV1" s="177" t="s">
        <v>901</v>
      </c>
      <c r="JW1" s="177" t="s">
        <v>903</v>
      </c>
      <c r="JX1" s="177" t="s">
        <v>905</v>
      </c>
      <c r="JY1" s="177" t="s">
        <v>907</v>
      </c>
      <c r="JZ1" s="177" t="s">
        <v>909</v>
      </c>
      <c r="KA1" s="177" t="s">
        <v>911</v>
      </c>
      <c r="KB1" s="177" t="s">
        <v>913</v>
      </c>
      <c r="KC1" s="177" t="s">
        <v>915</v>
      </c>
      <c r="KD1" s="177" t="s">
        <v>917</v>
      </c>
      <c r="KE1" s="177" t="s">
        <v>919</v>
      </c>
      <c r="KF1" s="177" t="s">
        <v>921</v>
      </c>
      <c r="KG1" s="177" t="s">
        <v>923</v>
      </c>
      <c r="KH1" s="177" t="s">
        <v>925</v>
      </c>
      <c r="KI1" s="177" t="s">
        <v>927</v>
      </c>
      <c r="KJ1" s="177" t="s">
        <v>929</v>
      </c>
      <c r="KK1" s="177" t="s">
        <v>931</v>
      </c>
      <c r="KL1" s="177" t="s">
        <v>933</v>
      </c>
      <c r="KM1" s="177" t="s">
        <v>935</v>
      </c>
      <c r="KN1" s="177" t="s">
        <v>937</v>
      </c>
      <c r="KO1" s="186" t="s">
        <v>324</v>
      </c>
      <c r="KP1" s="177" t="s">
        <v>939</v>
      </c>
      <c r="KQ1" s="177" t="s">
        <v>325</v>
      </c>
      <c r="KR1" s="177" t="s">
        <v>942</v>
      </c>
      <c r="KS1" s="177" t="s">
        <v>944</v>
      </c>
      <c r="KT1" s="177" t="s">
        <v>946</v>
      </c>
      <c r="KU1" s="177" t="s">
        <v>948</v>
      </c>
      <c r="KV1" s="177" t="s">
        <v>326</v>
      </c>
      <c r="KW1" s="177" t="s">
        <v>951</v>
      </c>
      <c r="KX1" s="177" t="s">
        <v>953</v>
      </c>
      <c r="KY1" s="177" t="s">
        <v>955</v>
      </c>
      <c r="KZ1" s="177" t="s">
        <v>957</v>
      </c>
      <c r="LA1" s="177" t="s">
        <v>959</v>
      </c>
      <c r="LB1" s="177" t="s">
        <v>961</v>
      </c>
      <c r="LC1" s="177" t="s">
        <v>963</v>
      </c>
      <c r="LD1" s="174" t="s">
        <v>328</v>
      </c>
      <c r="LE1" s="186" t="s">
        <v>329</v>
      </c>
      <c r="LF1" s="177" t="s">
        <v>330</v>
      </c>
      <c r="LG1" s="177" t="s">
        <v>344</v>
      </c>
      <c r="LH1" s="177" t="s">
        <v>965</v>
      </c>
      <c r="LI1" s="177" t="s">
        <v>967</v>
      </c>
      <c r="LJ1" s="177" t="s">
        <v>969</v>
      </c>
      <c r="LK1" s="177" t="s">
        <v>971</v>
      </c>
      <c r="LL1" s="177" t="s">
        <v>345</v>
      </c>
      <c r="LM1" s="177" t="s">
        <v>973</v>
      </c>
      <c r="LN1" s="177" t="s">
        <v>346</v>
      </c>
      <c r="LO1" s="177" t="s">
        <v>975</v>
      </c>
      <c r="LP1" s="177" t="s">
        <v>331</v>
      </c>
      <c r="LQ1" s="177" t="s">
        <v>977</v>
      </c>
      <c r="LR1" s="177" t="s">
        <v>347</v>
      </c>
      <c r="LS1" s="177" t="s">
        <v>979</v>
      </c>
      <c r="LT1" s="177" t="s">
        <v>981</v>
      </c>
      <c r="LU1" s="177" t="s">
        <v>348</v>
      </c>
      <c r="LV1" s="186" t="s">
        <v>332</v>
      </c>
      <c r="LW1" s="177" t="s">
        <v>333</v>
      </c>
      <c r="LX1" s="177" t="s">
        <v>983</v>
      </c>
      <c r="LY1" s="177" t="s">
        <v>985</v>
      </c>
      <c r="LZ1" s="177" t="s">
        <v>986</v>
      </c>
      <c r="MA1" s="177" t="s">
        <v>988</v>
      </c>
      <c r="MB1" s="177" t="s">
        <v>989</v>
      </c>
      <c r="MC1" s="177" t="s">
        <v>991</v>
      </c>
      <c r="MD1" s="177" t="s">
        <v>993</v>
      </c>
      <c r="ME1" s="177" t="s">
        <v>995</v>
      </c>
      <c r="MF1" s="177" t="s">
        <v>997</v>
      </c>
      <c r="MG1" s="177" t="s">
        <v>334</v>
      </c>
      <c r="MH1" s="177" t="s">
        <v>1000</v>
      </c>
      <c r="MI1" s="177" t="s">
        <v>1001</v>
      </c>
      <c r="MJ1" s="177" t="s">
        <v>1003</v>
      </c>
      <c r="MK1" s="177" t="s">
        <v>335</v>
      </c>
      <c r="ML1" s="177" t="s">
        <v>1006</v>
      </c>
      <c r="MM1" s="177" t="s">
        <v>1007</v>
      </c>
      <c r="MN1" s="177" t="s">
        <v>1009</v>
      </c>
      <c r="MO1" s="177" t="s">
        <v>1011</v>
      </c>
      <c r="MP1" s="177" t="s">
        <v>336</v>
      </c>
      <c r="MQ1" s="177" t="s">
        <v>1014</v>
      </c>
      <c r="MR1" s="177" t="s">
        <v>1016</v>
      </c>
      <c r="MS1" s="177" t="s">
        <v>1018</v>
      </c>
      <c r="MT1" s="177" t="s">
        <v>1020</v>
      </c>
      <c r="MU1" s="177" t="s">
        <v>337</v>
      </c>
      <c r="MV1" s="177" t="s">
        <v>1023</v>
      </c>
      <c r="MW1" s="177" t="s">
        <v>1025</v>
      </c>
      <c r="MX1" s="177" t="s">
        <v>1027</v>
      </c>
      <c r="MY1" s="177" t="s">
        <v>1029</v>
      </c>
      <c r="MZ1" s="177" t="s">
        <v>1031</v>
      </c>
      <c r="NA1" s="177" t="s">
        <v>1033</v>
      </c>
      <c r="NB1" s="177" t="s">
        <v>1035</v>
      </c>
      <c r="NC1" s="177" t="s">
        <v>1037</v>
      </c>
      <c r="ND1" s="177" t="s">
        <v>1039</v>
      </c>
      <c r="NE1" s="177" t="s">
        <v>1041</v>
      </c>
      <c r="NF1" s="177" t="s">
        <v>1043</v>
      </c>
      <c r="NG1" s="177" t="s">
        <v>1044</v>
      </c>
      <c r="NH1" s="186" t="s">
        <v>338</v>
      </c>
      <c r="NI1" s="177" t="s">
        <v>339</v>
      </c>
      <c r="NJ1" s="177" t="s">
        <v>1046</v>
      </c>
      <c r="NK1" s="177" t="s">
        <v>1048</v>
      </c>
      <c r="NL1" s="177" t="s">
        <v>1050</v>
      </c>
      <c r="NM1" s="177" t="s">
        <v>1052</v>
      </c>
      <c r="NN1" s="186" t="s">
        <v>340</v>
      </c>
      <c r="NO1" s="177" t="s">
        <v>341</v>
      </c>
      <c r="NP1" s="177" t="s">
        <v>1053</v>
      </c>
      <c r="NQ1" s="177" t="s">
        <v>342</v>
      </c>
      <c r="NR1" s="177" t="s">
        <v>1055</v>
      </c>
      <c r="NS1" s="177" t="s">
        <v>1057</v>
      </c>
      <c r="NT1" s="177" t="s">
        <v>343</v>
      </c>
      <c r="NU1" s="177" t="s">
        <v>1059</v>
      </c>
      <c r="NV1" s="174" t="s">
        <v>349</v>
      </c>
      <c r="NW1" s="186" t="s">
        <v>350</v>
      </c>
      <c r="NX1" s="177" t="s">
        <v>351</v>
      </c>
      <c r="NY1" s="177" t="s">
        <v>1062</v>
      </c>
      <c r="NZ1" s="177" t="s">
        <v>1064</v>
      </c>
      <c r="OA1" s="177" t="s">
        <v>352</v>
      </c>
      <c r="OB1" s="177" t="s">
        <v>362</v>
      </c>
      <c r="OC1" s="177" t="s">
        <v>1066</v>
      </c>
      <c r="OD1" s="177" t="s">
        <v>1068</v>
      </c>
      <c r="OE1" s="177" t="s">
        <v>1070</v>
      </c>
      <c r="OF1" s="177" t="s">
        <v>1072</v>
      </c>
      <c r="OG1" s="177" t="s">
        <v>1074</v>
      </c>
      <c r="OH1" s="177" t="s">
        <v>1076</v>
      </c>
      <c r="OI1" s="177" t="s">
        <v>1078</v>
      </c>
      <c r="OJ1" s="177" t="s">
        <v>1080</v>
      </c>
      <c r="OK1" s="177" t="s">
        <v>1082</v>
      </c>
      <c r="OL1" s="177" t="s">
        <v>1084</v>
      </c>
      <c r="OM1" s="177" t="s">
        <v>1086</v>
      </c>
      <c r="ON1" s="177" t="s">
        <v>1088</v>
      </c>
      <c r="OO1" s="177" t="s">
        <v>1090</v>
      </c>
      <c r="OP1" s="177" t="s">
        <v>1092</v>
      </c>
      <c r="OQ1" s="177" t="s">
        <v>1094</v>
      </c>
      <c r="OR1" s="177" t="s">
        <v>1096</v>
      </c>
      <c r="OS1" s="177" t="s">
        <v>1098</v>
      </c>
      <c r="OT1" s="177" t="s">
        <v>1100</v>
      </c>
      <c r="OU1" s="177" t="s">
        <v>1102</v>
      </c>
      <c r="OV1" s="177" t="s">
        <v>1104</v>
      </c>
      <c r="OW1" s="177" t="s">
        <v>1106</v>
      </c>
      <c r="OX1" s="177" t="s">
        <v>1108</v>
      </c>
      <c r="OY1" s="177" t="s">
        <v>363</v>
      </c>
      <c r="OZ1" s="177" t="s">
        <v>1111</v>
      </c>
      <c r="PA1" s="177" t="s">
        <v>1113</v>
      </c>
      <c r="PB1" s="177" t="s">
        <v>1114</v>
      </c>
      <c r="PC1" s="177" t="s">
        <v>1116</v>
      </c>
      <c r="PD1" s="177" t="s">
        <v>1118</v>
      </c>
      <c r="PE1" s="177" t="s">
        <v>1120</v>
      </c>
      <c r="PF1" s="177" t="s">
        <v>1122</v>
      </c>
      <c r="PG1" s="177" t="s">
        <v>1124</v>
      </c>
      <c r="PH1" s="177" t="s">
        <v>1126</v>
      </c>
      <c r="PI1" s="177" t="s">
        <v>1128</v>
      </c>
      <c r="PJ1" s="177" t="s">
        <v>1130</v>
      </c>
      <c r="PK1" s="177" t="s">
        <v>1132</v>
      </c>
      <c r="PL1" s="177" t="s">
        <v>1134</v>
      </c>
      <c r="PM1" s="177" t="s">
        <v>1136</v>
      </c>
      <c r="PN1" s="177" t="s">
        <v>1138</v>
      </c>
      <c r="PO1" s="177" t="s">
        <v>1140</v>
      </c>
      <c r="PP1" s="177" t="s">
        <v>1142</v>
      </c>
      <c r="PQ1" s="177" t="s">
        <v>1144</v>
      </c>
      <c r="PR1" s="177" t="s">
        <v>1146</v>
      </c>
      <c r="PS1" s="177" t="s">
        <v>1148</v>
      </c>
      <c r="PT1" s="177" t="s">
        <v>1150</v>
      </c>
      <c r="PU1" s="177" t="s">
        <v>1152</v>
      </c>
      <c r="PV1" s="177" t="s">
        <v>1154</v>
      </c>
      <c r="PW1" s="177" t="s">
        <v>1156</v>
      </c>
      <c r="PX1" s="177" t="s">
        <v>1158</v>
      </c>
      <c r="PY1" s="177" t="s">
        <v>1160</v>
      </c>
      <c r="PZ1" s="177" t="s">
        <v>353</v>
      </c>
      <c r="QA1" s="177" t="s">
        <v>1162</v>
      </c>
      <c r="QB1" s="177" t="s">
        <v>1164</v>
      </c>
      <c r="QC1" s="177" t="s">
        <v>1166</v>
      </c>
      <c r="QD1" s="177" t="s">
        <v>1168</v>
      </c>
      <c r="QE1" s="177" t="s">
        <v>1170</v>
      </c>
      <c r="QF1" s="186" t="s">
        <v>354</v>
      </c>
      <c r="QG1" s="177" t="s">
        <v>355</v>
      </c>
      <c r="QH1" s="177" t="s">
        <v>1172</v>
      </c>
      <c r="QI1" s="177" t="s">
        <v>1174</v>
      </c>
      <c r="QJ1" s="177" t="s">
        <v>1176</v>
      </c>
      <c r="QK1" s="177" t="s">
        <v>1178</v>
      </c>
      <c r="QL1" s="177" t="s">
        <v>1180</v>
      </c>
      <c r="QM1" s="177" t="s">
        <v>1182</v>
      </c>
      <c r="QN1" s="186" t="s">
        <v>356</v>
      </c>
      <c r="QO1" s="177" t="s">
        <v>1184</v>
      </c>
      <c r="QP1" s="177" t="s">
        <v>357</v>
      </c>
      <c r="QQ1" s="177" t="s">
        <v>364</v>
      </c>
      <c r="QR1" s="177" t="s">
        <v>1186</v>
      </c>
      <c r="QS1" s="177" t="s">
        <v>1188</v>
      </c>
      <c r="QT1" s="177" t="s">
        <v>1190</v>
      </c>
      <c r="QU1" s="177" t="s">
        <v>1192</v>
      </c>
      <c r="QV1" s="177" t="s">
        <v>1194</v>
      </c>
      <c r="QW1" s="177" t="s">
        <v>1196</v>
      </c>
      <c r="QX1" s="177" t="s">
        <v>1198</v>
      </c>
      <c r="QY1" s="177" t="s">
        <v>1200</v>
      </c>
      <c r="QZ1" s="177" t="s">
        <v>1202</v>
      </c>
      <c r="RA1" s="177" t="s">
        <v>1204</v>
      </c>
      <c r="RB1" s="177" t="s">
        <v>1206</v>
      </c>
      <c r="RC1" s="177" t="s">
        <v>1208</v>
      </c>
      <c r="RD1" s="177" t="s">
        <v>1210</v>
      </c>
      <c r="RE1" s="177" t="s">
        <v>1212</v>
      </c>
      <c r="RF1" s="186" t="s">
        <v>358</v>
      </c>
      <c r="RG1" s="177" t="s">
        <v>359</v>
      </c>
      <c r="RH1" s="177" t="s">
        <v>1214</v>
      </c>
      <c r="RI1" s="177" t="s">
        <v>1216</v>
      </c>
      <c r="RJ1" s="186" t="s">
        <v>360</v>
      </c>
      <c r="RK1" s="177" t="s">
        <v>361</v>
      </c>
      <c r="RL1" s="177" t="s">
        <v>1218</v>
      </c>
      <c r="RM1" s="177" t="s">
        <v>1219</v>
      </c>
      <c r="RN1" s="177" t="s">
        <v>1220</v>
      </c>
      <c r="RO1" s="177" t="s">
        <v>1221</v>
      </c>
      <c r="RP1" s="177" t="s">
        <v>1223</v>
      </c>
      <c r="RQ1" s="177" t="s">
        <v>1224</v>
      </c>
      <c r="RR1" s="177" t="s">
        <v>1226</v>
      </c>
      <c r="RS1" s="177" t="s">
        <v>1227</v>
      </c>
      <c r="RT1" s="174" t="s">
        <v>365</v>
      </c>
      <c r="RU1" s="186" t="s">
        <v>366</v>
      </c>
      <c r="RV1" s="177" t="s">
        <v>367</v>
      </c>
      <c r="RW1" s="177" t="s">
        <v>1229</v>
      </c>
      <c r="RX1" s="177" t="s">
        <v>1231</v>
      </c>
      <c r="RY1" s="177" t="s">
        <v>368</v>
      </c>
      <c r="RZ1" s="177" t="s">
        <v>1233</v>
      </c>
      <c r="SA1" s="177" t="s">
        <v>1235</v>
      </c>
      <c r="SB1" s="177" t="s">
        <v>1237</v>
      </c>
      <c r="SC1" s="177" t="s">
        <v>1239</v>
      </c>
      <c r="SD1" s="186" t="s">
        <v>369</v>
      </c>
      <c r="SE1" s="177" t="s">
        <v>370</v>
      </c>
      <c r="SF1" s="177" t="s">
        <v>1241</v>
      </c>
      <c r="SG1" s="177" t="s">
        <v>1243</v>
      </c>
      <c r="SH1" s="177" t="s">
        <v>1245</v>
      </c>
      <c r="SI1" s="177" t="s">
        <v>1247</v>
      </c>
      <c r="SJ1" s="177" t="s">
        <v>1249</v>
      </c>
      <c r="SK1" s="177" t="s">
        <v>1251</v>
      </c>
      <c r="SL1" s="177" t="s">
        <v>1253</v>
      </c>
      <c r="SM1" s="177" t="s">
        <v>1255</v>
      </c>
      <c r="SN1" s="177" t="s">
        <v>1257</v>
      </c>
      <c r="SO1" s="177" t="s">
        <v>1259</v>
      </c>
      <c r="SP1" s="177" t="s">
        <v>1261</v>
      </c>
      <c r="SQ1" s="177" t="s">
        <v>1263</v>
      </c>
      <c r="SR1" s="177" t="s">
        <v>1265</v>
      </c>
      <c r="SS1" s="177" t="s">
        <v>1267</v>
      </c>
      <c r="ST1" s="177" t="s">
        <v>1269</v>
      </c>
      <c r="SU1" s="174" t="s">
        <v>371</v>
      </c>
      <c r="SV1" s="186" t="s">
        <v>372</v>
      </c>
      <c r="SW1" s="177" t="s">
        <v>373</v>
      </c>
      <c r="SX1" s="177" t="s">
        <v>1271</v>
      </c>
      <c r="SY1" s="177" t="s">
        <v>1273</v>
      </c>
      <c r="SZ1" s="177" t="s">
        <v>1275</v>
      </c>
      <c r="TA1" s="177" t="s">
        <v>1277</v>
      </c>
      <c r="TB1" s="177" t="s">
        <v>1279</v>
      </c>
      <c r="TC1" s="177" t="s">
        <v>374</v>
      </c>
      <c r="TD1" s="177" t="s">
        <v>1281</v>
      </c>
      <c r="TE1" s="177" t="s">
        <v>1283</v>
      </c>
      <c r="TF1" s="177" t="s">
        <v>1285</v>
      </c>
      <c r="TG1" s="177" t="s">
        <v>1287</v>
      </c>
      <c r="TH1" s="177" t="s">
        <v>1289</v>
      </c>
      <c r="TI1" s="177" t="s">
        <v>1291</v>
      </c>
      <c r="TJ1" s="186" t="s">
        <v>375</v>
      </c>
      <c r="TK1" s="177" t="s">
        <v>376</v>
      </c>
      <c r="TL1" s="177" t="s">
        <v>377</v>
      </c>
      <c r="TM1" s="177" t="s">
        <v>1293</v>
      </c>
      <c r="TN1" s="177" t="s">
        <v>1295</v>
      </c>
      <c r="TO1" s="177" t="s">
        <v>1296</v>
      </c>
      <c r="TP1" s="177" t="s">
        <v>1298</v>
      </c>
      <c r="TQ1" s="177" t="s">
        <v>1300</v>
      </c>
      <c r="TR1" s="177" t="s">
        <v>1302</v>
      </c>
      <c r="TS1" s="177" t="s">
        <v>1304</v>
      </c>
      <c r="TT1" s="177" t="s">
        <v>1306</v>
      </c>
      <c r="TU1" s="177" t="s">
        <v>1308</v>
      </c>
      <c r="TV1" s="177" t="s">
        <v>1310</v>
      </c>
      <c r="TW1" s="177" t="s">
        <v>1312</v>
      </c>
      <c r="TX1" s="177" t="s">
        <v>1314</v>
      </c>
      <c r="TY1" s="177" t="s">
        <v>1316</v>
      </c>
      <c r="TZ1" s="177" t="s">
        <v>1318</v>
      </c>
      <c r="UA1" s="177" t="s">
        <v>1320</v>
      </c>
      <c r="UB1" s="177" t="s">
        <v>1322</v>
      </c>
      <c r="UC1" s="174" t="s">
        <v>1324</v>
      </c>
      <c r="UD1" s="177" t="s">
        <v>1326</v>
      </c>
      <c r="UE1" s="177" t="s">
        <v>1328</v>
      </c>
      <c r="UF1" s="177" t="s">
        <v>1330</v>
      </c>
      <c r="UG1" s="177" t="s">
        <v>1332</v>
      </c>
      <c r="UH1" s="177" t="s">
        <v>1334</v>
      </c>
      <c r="UI1" s="180"/>
    </row>
    <row r="2" spans="1:555" s="121" customFormat="1" hidden="1" x14ac:dyDescent="0.25">
      <c r="A2" s="121" t="s">
        <v>1356</v>
      </c>
      <c r="B2" s="121" t="s">
        <v>1358</v>
      </c>
      <c r="C2" s="121" t="s">
        <v>470</v>
      </c>
      <c r="D2" s="121" t="s">
        <v>1357</v>
      </c>
      <c r="E2" s="121" t="s">
        <v>1359</v>
      </c>
      <c r="F2" s="121" t="s">
        <v>471</v>
      </c>
      <c r="G2" s="155" t="s">
        <v>1360</v>
      </c>
      <c r="H2" s="121" t="s">
        <v>1361</v>
      </c>
      <c r="I2" s="121" t="s">
        <v>1362</v>
      </c>
      <c r="J2" s="121" t="s">
        <v>1406</v>
      </c>
      <c r="K2" s="121" t="s">
        <v>1363</v>
      </c>
      <c r="L2" s="121" t="s">
        <v>1364</v>
      </c>
      <c r="M2" s="121" t="s">
        <v>1365</v>
      </c>
      <c r="N2" s="121" t="s">
        <v>1366</v>
      </c>
      <c r="O2" s="121" t="s">
        <v>1367</v>
      </c>
      <c r="R2" s="121" t="s">
        <v>126</v>
      </c>
      <c r="S2" s="121" t="s">
        <v>1402</v>
      </c>
      <c r="U2" s="121" t="s">
        <v>392</v>
      </c>
      <c r="V2" s="121" t="s">
        <v>410</v>
      </c>
      <c r="W2" s="121" t="s">
        <v>393</v>
      </c>
      <c r="X2" s="121" t="s">
        <v>394</v>
      </c>
      <c r="Y2" s="121" t="s">
        <v>395</v>
      </c>
      <c r="Z2" s="121" t="s">
        <v>396</v>
      </c>
      <c r="AA2" s="121" t="s">
        <v>397</v>
      </c>
      <c r="AB2" s="121" t="s">
        <v>398</v>
      </c>
      <c r="AC2" s="121" t="s">
        <v>399</v>
      </c>
      <c r="AD2" s="121" t="s">
        <v>400</v>
      </c>
      <c r="AE2" s="121" t="s">
        <v>401</v>
      </c>
      <c r="AF2" s="121" t="s">
        <v>402</v>
      </c>
      <c r="AH2" s="121" t="s">
        <v>419</v>
      </c>
      <c r="AI2" s="121" t="s">
        <v>420</v>
      </c>
      <c r="AJ2" s="121" t="s">
        <v>421</v>
      </c>
      <c r="AK2" s="121" t="s">
        <v>422</v>
      </c>
      <c r="AL2" s="121" t="s">
        <v>423</v>
      </c>
      <c r="AM2" s="121" t="s">
        <v>426</v>
      </c>
      <c r="AN2" s="121" t="s">
        <v>424</v>
      </c>
      <c r="AO2" s="121" t="s">
        <v>425</v>
      </c>
      <c r="AP2" s="121" t="s">
        <v>427</v>
      </c>
      <c r="AQ2" s="121" t="s">
        <v>428</v>
      </c>
      <c r="AR2" s="121" t="s">
        <v>429</v>
      </c>
      <c r="AS2" s="121" t="s">
        <v>430</v>
      </c>
      <c r="AT2" s="121" t="s">
        <v>431</v>
      </c>
      <c r="AU2" s="121" t="s">
        <v>432</v>
      </c>
      <c r="AV2" s="121" t="s">
        <v>433</v>
      </c>
      <c r="AW2" s="121" t="s">
        <v>434</v>
      </c>
      <c r="AX2" s="121" t="s">
        <v>435</v>
      </c>
      <c r="AY2" s="121" t="s">
        <v>436</v>
      </c>
      <c r="AZ2" s="121" t="s">
        <v>437</v>
      </c>
      <c r="BA2" s="121" t="s">
        <v>438</v>
      </c>
      <c r="BB2" s="121" t="s">
        <v>439</v>
      </c>
      <c r="BC2" s="121" t="s">
        <v>440</v>
      </c>
      <c r="BD2" s="121" t="s">
        <v>441</v>
      </c>
      <c r="BE2" s="121" t="s">
        <v>442</v>
      </c>
      <c r="BF2" s="121" t="s">
        <v>443</v>
      </c>
      <c r="BG2" s="121" t="s">
        <v>444</v>
      </c>
      <c r="BH2" s="121" t="s">
        <v>445</v>
      </c>
      <c r="BI2" s="121" t="s">
        <v>446</v>
      </c>
      <c r="BJ2" s="121" t="s">
        <v>447</v>
      </c>
      <c r="BK2" s="121" t="s">
        <v>448</v>
      </c>
      <c r="BL2" s="121" t="s">
        <v>449</v>
      </c>
      <c r="BM2" s="121" t="s">
        <v>450</v>
      </c>
      <c r="BN2" s="121" t="s">
        <v>451</v>
      </c>
      <c r="BO2" s="121" t="s">
        <v>452</v>
      </c>
      <c r="BP2" s="121" t="s">
        <v>453</v>
      </c>
      <c r="BQ2" s="121" t="s">
        <v>454</v>
      </c>
      <c r="BR2" s="121" t="s">
        <v>455</v>
      </c>
      <c r="BS2" s="121" t="s">
        <v>456</v>
      </c>
      <c r="BT2" s="121" t="s">
        <v>457</v>
      </c>
      <c r="BU2" s="121" t="s">
        <v>458</v>
      </c>
    </row>
    <row r="3" spans="1:555" hidden="1" x14ac:dyDescent="0.25">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4" spans="1:555" ht="15.75" thickBot="1" x14ac:dyDescent="0.3"/>
    <row r="5" spans="1:555" ht="53.25" thickBot="1" x14ac:dyDescent="0.3">
      <c r="C5" s="87" t="s">
        <v>418</v>
      </c>
      <c r="D5" s="194">
        <f>SUMIF(C:C,$C$10,D:D)</f>
        <v>6385739.7999999998</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2"/>
    </row>
    <row r="10" spans="1:555" ht="15.75" thickBot="1" x14ac:dyDescent="0.3">
      <c r="B10" s="618"/>
      <c r="C10" s="153" t="s">
        <v>52</v>
      </c>
      <c r="D10" s="380">
        <f>SUM(F17:F17)</f>
        <v>250000</v>
      </c>
      <c r="G10" s="78"/>
      <c r="H10" s="70"/>
      <c r="I10" s="70"/>
    </row>
    <row r="11" spans="1:555" x14ac:dyDescent="0.25">
      <c r="G11" s="78"/>
      <c r="H11" s="70"/>
      <c r="I11" s="70"/>
    </row>
    <row r="12" spans="1:555" x14ac:dyDescent="0.25">
      <c r="F12" s="70"/>
      <c r="G12" s="78"/>
      <c r="H12" s="70"/>
      <c r="I12" s="70"/>
    </row>
    <row r="13" spans="1:555" ht="15.75" x14ac:dyDescent="0.25">
      <c r="C13" s="299" t="s">
        <v>390</v>
      </c>
      <c r="D13" s="202" t="str">
        <f>'Docencia y Profesorado Universi'!F30</f>
        <v>4.a.24</v>
      </c>
      <c r="F13" s="70"/>
      <c r="G13" s="78"/>
      <c r="H13" s="70"/>
      <c r="I13" s="70"/>
    </row>
    <row r="14" spans="1:555" ht="18.75" x14ac:dyDescent="0.25">
      <c r="C14" s="207" t="str">
        <f>IFERROR(VLOOKUP(D13,'Desarrollo e Innov. Curricular'!$F:$G,2,FALSE),IFERROR(VLOOKUP(D13,'Investigación Científica'!$F:$G,2,FALSE),IFERROR(VLOOKUP(D13,'Vinculación Univ. Sociedad'!$F:$G,2,FALSE),IFERROR(VLOOKUP(D13,'Docencia y Profesorado Universi'!$F:$G,2,FALSE),IFERROR(VLOOKUP(D13,'Estudiantes y Graduados'!$F:$G,2,FALSE),IFERROR(VLOOKUP(D13,'Gestion Administrativa'!$F:$G,2,FALSE),IFERROR(VLOOKUP(D13,'Gestión Académica'!$F:$G,2,FALSE),IFERROR(VLOOKUP(D13,'Aseguramiento de la Calidad'!$F:$G,2,FALSE),IFERROR(VLOOKUP(D13,'Gestión del Conocimiento'!$F:$G,2,FALSE),IFERROR(VLOOKUP(D13,'Gobernabilidad y Procesos...'!$F:$G,2,FALSE),IFERROR(VLOOKUP(D13,'Gestión del Talento Humano'!$F:$G,2,FALSE),IFERROR(VLOOKUP(D13,'Internacionalización de la E.S.'!$F:$G,2,FALSE),IFERROR(VLOOKUP(D13,Posgrado!$F:$G,2,FALSE),IFERROR(VLOOKUP(D13,'Cultura de Innovación Insti...'!$F:$G,2,FALSE),VLOOKUP(D13,'Lo Esencial de la Reforma Univ.'!$F:$G,2,0)))))))))))))))</f>
        <v xml:space="preserve">Seminario-Taller de Mercadeo y administración farmacéutica (Marketing Farmacéutico). 50 personas </v>
      </c>
      <c r="D14" s="31"/>
      <c r="F14" s="70"/>
      <c r="G14" s="78"/>
      <c r="H14" s="70"/>
      <c r="I14" s="70"/>
    </row>
    <row r="15" spans="1:555" ht="18" customHeight="1" thickBot="1" x14ac:dyDescent="0.3">
      <c r="F15" s="94"/>
      <c r="G15" s="75"/>
      <c r="H15" s="75"/>
      <c r="I15" s="75"/>
      <c r="L15" s="222"/>
      <c r="M15" s="223"/>
      <c r="N15" s="222"/>
      <c r="O15" s="222"/>
      <c r="P15" s="225" t="s">
        <v>468</v>
      </c>
      <c r="Q15" s="225" t="s">
        <v>469</v>
      </c>
    </row>
    <row r="16" spans="1:555" ht="28.5" customHeight="1" thickBot="1" x14ac:dyDescent="0.3">
      <c r="C16" s="128" t="s">
        <v>44</v>
      </c>
      <c r="D16" s="128" t="s">
        <v>54</v>
      </c>
      <c r="E16" s="135" t="s">
        <v>56</v>
      </c>
      <c r="F16" s="134" t="s">
        <v>27</v>
      </c>
      <c r="G16" s="132" t="s">
        <v>128</v>
      </c>
      <c r="H16" s="135" t="s">
        <v>46</v>
      </c>
      <c r="I16" s="132" t="s">
        <v>129</v>
      </c>
      <c r="J16" s="132" t="s">
        <v>408</v>
      </c>
      <c r="K16" s="132" t="s">
        <v>409</v>
      </c>
      <c r="L16" s="219" t="s">
        <v>21</v>
      </c>
      <c r="M16" s="219" t="s">
        <v>54</v>
      </c>
      <c r="N16" s="220" t="s">
        <v>466</v>
      </c>
      <c r="O16" s="221" t="s">
        <v>467</v>
      </c>
      <c r="P16" s="224">
        <v>0.7</v>
      </c>
      <c r="Q16" s="224">
        <v>0.3</v>
      </c>
    </row>
    <row r="17" spans="2:17" x14ac:dyDescent="0.25">
      <c r="C17" s="140" t="s">
        <v>3015</v>
      </c>
      <c r="D17" s="154">
        <v>50</v>
      </c>
      <c r="E17" s="122">
        <v>5000</v>
      </c>
      <c r="F17" s="98">
        <f t="shared" ref="F17" si="0">D17*E17</f>
        <v>250000</v>
      </c>
      <c r="G17" s="156" t="s">
        <v>126</v>
      </c>
      <c r="H17" s="141" t="s">
        <v>701</v>
      </c>
      <c r="I17" s="129" t="str">
        <f>VLOOKUP(H17,Presupuesto!$B$11:$C$565,2,0)</f>
        <v>SERVICIO DE CAPACITACION EDUC. SUPERIOR</v>
      </c>
      <c r="J17" s="99" t="s">
        <v>1357</v>
      </c>
      <c r="K17" s="99" t="s">
        <v>396</v>
      </c>
      <c r="L17" s="140" t="s">
        <v>3014</v>
      </c>
      <c r="M17" s="154">
        <v>50</v>
      </c>
      <c r="N17" s="122">
        <v>5000</v>
      </c>
      <c r="O17" s="98">
        <f t="shared" ref="O17" si="1">M17*N17</f>
        <v>250000</v>
      </c>
      <c r="P17" s="98">
        <f t="shared" ref="P17" si="2">$O17*P$16</f>
        <v>175000</v>
      </c>
      <c r="Q17" s="98">
        <f t="shared" ref="Q17" si="3">$O17*Q$16</f>
        <v>75000</v>
      </c>
    </row>
    <row r="18" spans="2:17" x14ac:dyDescent="0.25">
      <c r="G18" s="86"/>
    </row>
    <row r="19" spans="2:17" x14ac:dyDescent="0.25">
      <c r="G19" s="86"/>
    </row>
    <row r="20" spans="2:17" ht="15.75" thickBot="1" x14ac:dyDescent="0.3">
      <c r="G20" s="86"/>
    </row>
    <row r="21" spans="2:17" ht="15.75" thickBot="1" x14ac:dyDescent="0.3">
      <c r="B21" s="618"/>
      <c r="C21" s="153" t="s">
        <v>52</v>
      </c>
      <c r="D21" s="380">
        <f>SUM(F28:F31)</f>
        <v>6119989.7999999998</v>
      </c>
      <c r="G21" s="78"/>
      <c r="H21" s="70"/>
      <c r="I21" s="70"/>
    </row>
    <row r="22" spans="2:17" x14ac:dyDescent="0.25">
      <c r="G22" s="78"/>
      <c r="H22" s="70"/>
      <c r="I22" s="70"/>
    </row>
    <row r="23" spans="2:17" x14ac:dyDescent="0.25">
      <c r="F23" s="70"/>
      <c r="G23" s="78"/>
      <c r="H23" s="70"/>
      <c r="I23" s="70"/>
    </row>
    <row r="24" spans="2:17" ht="15.75" x14ac:dyDescent="0.25">
      <c r="C24" s="299" t="s">
        <v>390</v>
      </c>
      <c r="D24" s="202" t="str">
        <f>Posgrado!F11</f>
        <v>10.a.5</v>
      </c>
      <c r="F24" s="70"/>
      <c r="G24" s="78"/>
      <c r="H24" s="70"/>
      <c r="I24" s="70"/>
    </row>
    <row r="25" spans="2:17" ht="18.75" x14ac:dyDescent="0.25">
      <c r="C25" s="207" t="str">
        <f>IFERROR(VLOOKUP(D24,'Desarrollo e Innov. Curricular'!$F:$G,2,FALSE),IFERROR(VLOOKUP(D24,'Investigación Científica'!$F:$G,2,FALSE),IFERROR(VLOOKUP(D24,'Vinculación Univ. Sociedad'!$F:$G,2,FALSE),IFERROR(VLOOKUP(D24,'Docencia y Profesorado Universi'!$F:$G,2,FALSE),IFERROR(VLOOKUP(D24,'Estudiantes y Graduados'!$F:$G,2,FALSE),IFERROR(VLOOKUP(D24,'Gestion Administrativa'!$F:$G,2,FALSE),IFERROR(VLOOKUP(D24,'Gestión Académica'!$F:$G,2,FALSE),IFERROR(VLOOKUP(D24,'Aseguramiento de la Calidad'!$F:$G,2,FALSE),IFERROR(VLOOKUP(D24,'Gestión del Conocimiento'!$F:$G,2,FALSE),IFERROR(VLOOKUP(D24,'Gobernabilidad y Procesos...'!$F:$G,2,FALSE),IFERROR(VLOOKUP(D24,'Gestión del Talento Humano'!$F:$G,2,FALSE),IFERROR(VLOOKUP(D24,'Internacionalización de la E.S.'!$F:$G,2,FALSE),IFERROR(VLOOKUP(D24,Posgrado!$F:$G,2,FALSE),IFERROR(VLOOKUP(D24,'Cultura de Innovación Insti...'!$F:$G,2,FALSE),VLOOKUP(D24,'Lo Esencial de la Reforma Univ.'!$F:$G,2,0)))))))))))))))</f>
        <v>Sueldos de Coordinación, Honorarios profesionales de Docentes Internacionales con Posgrado, pasajes y viáticos de Maestría en Tecnología Farmacéutica</v>
      </c>
      <c r="D25" s="31"/>
      <c r="F25" s="70"/>
      <c r="G25" s="78"/>
      <c r="H25" s="70"/>
      <c r="I25" s="70"/>
    </row>
    <row r="26" spans="2:17" ht="21" customHeight="1" thickBot="1" x14ac:dyDescent="0.3">
      <c r="F26" s="94"/>
      <c r="G26" s="75"/>
      <c r="H26" s="75"/>
      <c r="I26" s="75"/>
      <c r="L26" s="222"/>
      <c r="M26" s="223"/>
      <c r="N26" s="222"/>
      <c r="O26" s="222"/>
      <c r="P26" s="225" t="s">
        <v>468</v>
      </c>
      <c r="Q26" s="225" t="s">
        <v>469</v>
      </c>
    </row>
    <row r="27" spans="2:17" ht="32.25" customHeight="1" thickBot="1" x14ac:dyDescent="0.3">
      <c r="C27" s="128" t="s">
        <v>44</v>
      </c>
      <c r="D27" s="128" t="s">
        <v>54</v>
      </c>
      <c r="E27" s="135" t="s">
        <v>56</v>
      </c>
      <c r="F27" s="134" t="s">
        <v>27</v>
      </c>
      <c r="G27" s="132" t="s">
        <v>128</v>
      </c>
      <c r="H27" s="135" t="s">
        <v>46</v>
      </c>
      <c r="I27" s="132" t="s">
        <v>129</v>
      </c>
      <c r="J27" s="132" t="s">
        <v>408</v>
      </c>
      <c r="K27" s="132" t="s">
        <v>409</v>
      </c>
      <c r="L27" s="219" t="s">
        <v>21</v>
      </c>
      <c r="M27" s="219" t="s">
        <v>54</v>
      </c>
      <c r="N27" s="220" t="s">
        <v>466</v>
      </c>
      <c r="O27" s="221" t="s">
        <v>467</v>
      </c>
      <c r="P27" s="224">
        <v>0.7</v>
      </c>
      <c r="Q27" s="224">
        <v>0.3</v>
      </c>
    </row>
    <row r="28" spans="2:17" x14ac:dyDescent="0.25">
      <c r="C28" s="140" t="s">
        <v>2748</v>
      </c>
      <c r="D28" s="154">
        <v>30</v>
      </c>
      <c r="E28" s="122">
        <v>9000</v>
      </c>
      <c r="F28" s="461">
        <f t="shared" ref="F28:F31" si="4">D28*E28</f>
        <v>270000</v>
      </c>
      <c r="G28" s="156" t="s">
        <v>1402</v>
      </c>
      <c r="H28" s="141" t="s">
        <v>701</v>
      </c>
      <c r="I28" s="129" t="str">
        <f>VLOOKUP(H28,Presupuesto!$B$11:$C$565,2,0)</f>
        <v>SERVICIO DE CAPACITACION EDUC. SUPERIOR</v>
      </c>
      <c r="J28" s="215" t="s">
        <v>1406</v>
      </c>
      <c r="K28" s="99" t="s">
        <v>392</v>
      </c>
      <c r="L28" s="140" t="s">
        <v>2748</v>
      </c>
      <c r="M28" s="154">
        <v>30</v>
      </c>
      <c r="N28" s="122">
        <v>9000</v>
      </c>
      <c r="O28" s="98">
        <f t="shared" ref="O28:O31" si="5">M28*N28</f>
        <v>270000</v>
      </c>
      <c r="P28" s="98">
        <f t="shared" ref="P28:P31" si="6">$O28*P$16</f>
        <v>189000</v>
      </c>
      <c r="Q28" s="98">
        <f t="shared" ref="Q28:Q31" si="7">$O28*Q$16</f>
        <v>81000</v>
      </c>
    </row>
    <row r="29" spans="2:17" x14ac:dyDescent="0.25">
      <c r="C29" s="451" t="s">
        <v>2749</v>
      </c>
      <c r="D29" s="449">
        <v>30</v>
      </c>
      <c r="E29" s="452">
        <v>8000</v>
      </c>
      <c r="F29" s="461">
        <f t="shared" si="4"/>
        <v>240000</v>
      </c>
      <c r="G29" s="156" t="s">
        <v>1402</v>
      </c>
      <c r="H29" s="141" t="s">
        <v>701</v>
      </c>
      <c r="I29" s="129" t="str">
        <f>VLOOKUP(H29,Presupuesto!$B$11:$C$565,2,0)</f>
        <v>SERVICIO DE CAPACITACION EDUC. SUPERIOR</v>
      </c>
      <c r="J29" s="215" t="s">
        <v>1406</v>
      </c>
      <c r="K29" s="526" t="s">
        <v>392</v>
      </c>
      <c r="L29" s="451" t="s">
        <v>2749</v>
      </c>
      <c r="M29" s="449">
        <v>30</v>
      </c>
      <c r="N29" s="452">
        <v>8000</v>
      </c>
      <c r="O29" s="98">
        <f t="shared" si="5"/>
        <v>240000</v>
      </c>
      <c r="P29" s="98">
        <f t="shared" si="6"/>
        <v>168000</v>
      </c>
      <c r="Q29" s="98">
        <f t="shared" si="7"/>
        <v>72000</v>
      </c>
    </row>
    <row r="30" spans="2:17" x14ac:dyDescent="0.25">
      <c r="C30" s="451" t="s">
        <v>2750</v>
      </c>
      <c r="D30" s="449">
        <v>690</v>
      </c>
      <c r="E30" s="452">
        <v>4304.34</v>
      </c>
      <c r="F30" s="461">
        <f t="shared" si="4"/>
        <v>2969994.6</v>
      </c>
      <c r="G30" s="156" t="s">
        <v>1402</v>
      </c>
      <c r="H30" s="141" t="s">
        <v>701</v>
      </c>
      <c r="I30" s="129" t="str">
        <f>VLOOKUP(H30,Presupuesto!$B$11:$C$565,2,0)</f>
        <v>SERVICIO DE CAPACITACION EDUC. SUPERIOR</v>
      </c>
      <c r="J30" s="215" t="s">
        <v>1406</v>
      </c>
      <c r="K30" s="526" t="s">
        <v>392</v>
      </c>
      <c r="L30" s="451" t="s">
        <v>2750</v>
      </c>
      <c r="M30" s="449">
        <v>690</v>
      </c>
      <c r="N30" s="452">
        <v>4304.34</v>
      </c>
      <c r="O30" s="98">
        <f t="shared" si="5"/>
        <v>2969994.6</v>
      </c>
      <c r="P30" s="98">
        <f t="shared" si="6"/>
        <v>2078996.22</v>
      </c>
      <c r="Q30" s="98">
        <f t="shared" si="7"/>
        <v>890998.38</v>
      </c>
    </row>
    <row r="31" spans="2:17" x14ac:dyDescent="0.25">
      <c r="C31" s="451" t="s">
        <v>2751</v>
      </c>
      <c r="D31" s="449">
        <v>690</v>
      </c>
      <c r="E31" s="452">
        <v>3826.08</v>
      </c>
      <c r="F31" s="461">
        <f t="shared" si="4"/>
        <v>2639995.1999999997</v>
      </c>
      <c r="G31" s="156" t="s">
        <v>1402</v>
      </c>
      <c r="H31" s="141" t="s">
        <v>701</v>
      </c>
      <c r="I31" s="129" t="str">
        <f>VLOOKUP(H31,Presupuesto!$B$11:$C$565,2,0)</f>
        <v>SERVICIO DE CAPACITACION EDUC. SUPERIOR</v>
      </c>
      <c r="J31" s="215" t="s">
        <v>1406</v>
      </c>
      <c r="K31" s="526" t="s">
        <v>392</v>
      </c>
      <c r="L31" s="451" t="s">
        <v>2751</v>
      </c>
      <c r="M31" s="449">
        <v>690</v>
      </c>
      <c r="N31" s="452">
        <v>3826.08</v>
      </c>
      <c r="O31" s="98">
        <f t="shared" si="5"/>
        <v>2639995.1999999997</v>
      </c>
      <c r="P31" s="98">
        <f t="shared" si="6"/>
        <v>1847996.6399999997</v>
      </c>
      <c r="Q31" s="98">
        <f t="shared" si="7"/>
        <v>791998.55999999994</v>
      </c>
    </row>
    <row r="32" spans="2:17" x14ac:dyDescent="0.25">
      <c r="G32" s="86"/>
    </row>
    <row r="33" spans="3:17" x14ac:dyDescent="0.25">
      <c r="G33" s="86"/>
    </row>
    <row r="34" spans="3:17" ht="15.75" thickBot="1" x14ac:dyDescent="0.3">
      <c r="G34" s="86"/>
    </row>
    <row r="35" spans="3:17" ht="15.75" thickBot="1" x14ac:dyDescent="0.3">
      <c r="C35" s="153" t="s">
        <v>52</v>
      </c>
      <c r="D35" s="380">
        <f>SUM(F42:F42)</f>
        <v>15750</v>
      </c>
      <c r="G35" s="78"/>
      <c r="H35" s="70"/>
      <c r="I35" s="70"/>
    </row>
    <row r="36" spans="3:17" x14ac:dyDescent="0.25">
      <c r="G36" s="78"/>
      <c r="H36" s="70"/>
      <c r="I36" s="70"/>
    </row>
    <row r="37" spans="3:17" x14ac:dyDescent="0.25">
      <c r="F37" s="70"/>
      <c r="G37" s="78"/>
      <c r="H37" s="70"/>
      <c r="I37" s="70"/>
    </row>
    <row r="38" spans="3:17" ht="15.75" x14ac:dyDescent="0.25">
      <c r="C38" s="299" t="s">
        <v>390</v>
      </c>
      <c r="D38" s="202" t="str">
        <f>'Gestion Administrativa'!F53</f>
        <v>11.a.45</v>
      </c>
      <c r="F38" s="70"/>
      <c r="G38" s="78"/>
      <c r="H38" s="70"/>
      <c r="I38" s="70"/>
    </row>
    <row r="39" spans="3:17" ht="18.75" x14ac:dyDescent="0.25">
      <c r="C39" s="207" t="str">
        <f>IFERROR(VLOOKUP(D38,'Desarrollo e Innov. Curricular'!$F:$G,2,FALSE),IFERROR(VLOOKUP(D38,'Investigación Científica'!$F:$G,2,FALSE),IFERROR(VLOOKUP(D38,'Vinculación Univ. Sociedad'!$F:$G,2,FALSE),IFERROR(VLOOKUP(D38,'Docencia y Profesorado Universi'!$F:$G,2,FALSE),IFERROR(VLOOKUP(D38,'Estudiantes y Graduados'!$F:$G,2,FALSE),IFERROR(VLOOKUP(D38,'Gestion Administrativa'!$F:$G,2,FALSE),IFERROR(VLOOKUP(D38,'Gestión Académica'!$F:$G,2,FALSE),IFERROR(VLOOKUP(D38,'Aseguramiento de la Calidad'!$F:$G,2,FALSE),IFERROR(VLOOKUP(D38,'Gestión del Conocimiento'!$F:$G,2,FALSE),IFERROR(VLOOKUP(D38,'Gobernabilidad y Procesos...'!$F:$G,2,FALSE),IFERROR(VLOOKUP(D38,'Gestión del Talento Humano'!$F:$G,2,FALSE),IFERROR(VLOOKUP(D38,'Internacionalización de la E.S.'!$F:$G,2,FALSE),IFERROR(VLOOKUP(D38,Posgrado!$F:$G,2,FALSE),IFERROR(VLOOKUP(D38,'Cultura de Innovación Insti...'!$F:$G,2,FALSE),VLOOKUP(D38,'Lo Esencial de la Reforma Univ.'!$F:$G,2,0)))))))))))))))</f>
        <v>Venta de Manuales de Laboratorio</v>
      </c>
      <c r="D39" s="31"/>
      <c r="F39" s="70"/>
      <c r="G39" s="78"/>
      <c r="H39" s="70"/>
      <c r="I39" s="70"/>
    </row>
    <row r="40" spans="3:17" ht="15.75" customHeight="1" thickBot="1" x14ac:dyDescent="0.3">
      <c r="F40" s="94"/>
      <c r="G40" s="75"/>
      <c r="H40" s="75"/>
      <c r="I40" s="75"/>
      <c r="L40" s="222"/>
      <c r="M40" s="223"/>
      <c r="N40" s="222"/>
      <c r="O40" s="222"/>
      <c r="P40" s="225" t="s">
        <v>468</v>
      </c>
      <c r="Q40" s="225" t="s">
        <v>469</v>
      </c>
    </row>
    <row r="41" spans="3:17" ht="30.75" thickBot="1" x14ac:dyDescent="0.3">
      <c r="C41" s="128" t="s">
        <v>44</v>
      </c>
      <c r="D41" s="128" t="s">
        <v>54</v>
      </c>
      <c r="E41" s="135" t="s">
        <v>56</v>
      </c>
      <c r="F41" s="134" t="s">
        <v>27</v>
      </c>
      <c r="G41" s="132" t="s">
        <v>128</v>
      </c>
      <c r="H41" s="135" t="s">
        <v>46</v>
      </c>
      <c r="I41" s="132" t="s">
        <v>129</v>
      </c>
      <c r="J41" s="132" t="s">
        <v>408</v>
      </c>
      <c r="K41" s="132" t="s">
        <v>409</v>
      </c>
      <c r="L41" s="219" t="s">
        <v>21</v>
      </c>
      <c r="M41" s="219" t="s">
        <v>54</v>
      </c>
      <c r="N41" s="220" t="s">
        <v>466</v>
      </c>
      <c r="O41" s="221" t="s">
        <v>467</v>
      </c>
      <c r="P41" s="224">
        <v>0.7</v>
      </c>
      <c r="Q41" s="224">
        <v>0.3</v>
      </c>
    </row>
    <row r="42" spans="3:17" x14ac:dyDescent="0.25">
      <c r="C42" s="140" t="s">
        <v>3103</v>
      </c>
      <c r="D42" s="154">
        <v>3</v>
      </c>
      <c r="E42" s="122">
        <v>5250</v>
      </c>
      <c r="F42" s="461">
        <f t="shared" ref="F42" si="8">D42*E42</f>
        <v>15750</v>
      </c>
      <c r="G42" s="156" t="s">
        <v>126</v>
      </c>
      <c r="H42" s="141" t="s">
        <v>717</v>
      </c>
      <c r="I42" s="129" t="str">
        <f>VLOOKUP(H42,Presupuesto!$B$11:$C$565,2,0)</f>
        <v>SERVICIOS DE IMPRENTA PUBLIC.Y REPRODUCCION</v>
      </c>
      <c r="J42" s="215" t="s">
        <v>1363</v>
      </c>
      <c r="K42" s="99" t="s">
        <v>392</v>
      </c>
      <c r="L42" s="140" t="s">
        <v>3103</v>
      </c>
      <c r="M42" s="154">
        <v>3</v>
      </c>
      <c r="N42" s="122">
        <v>5250</v>
      </c>
      <c r="O42" s="98">
        <f t="shared" ref="O42" si="9">M42*N42</f>
        <v>15750</v>
      </c>
      <c r="P42" s="98">
        <f t="shared" ref="P42" si="10">$O42*P$16</f>
        <v>11025</v>
      </c>
      <c r="Q42" s="98">
        <f t="shared" ref="Q42" si="11">$O42*Q$16</f>
        <v>4725</v>
      </c>
    </row>
    <row r="43" spans="3:17" x14ac:dyDescent="0.25">
      <c r="G43" s="86"/>
    </row>
    <row r="44" spans="3:17" x14ac:dyDescent="0.25">
      <c r="G44" s="86"/>
    </row>
    <row r="45" spans="3:17" x14ac:dyDescent="0.25">
      <c r="G45" s="86"/>
    </row>
    <row r="46" spans="3:17" x14ac:dyDescent="0.25">
      <c r="G46" s="86"/>
    </row>
    <row r="47" spans="3:17" x14ac:dyDescent="0.25">
      <c r="G47" s="86"/>
    </row>
    <row r="48" spans="3:17" x14ac:dyDescent="0.25">
      <c r="G48" s="86"/>
    </row>
    <row r="49" spans="7:7" x14ac:dyDescent="0.25">
      <c r="G49" s="86"/>
    </row>
    <row r="50" spans="7:7" x14ac:dyDescent="0.25">
      <c r="G50" s="86"/>
    </row>
    <row r="51" spans="7:7" x14ac:dyDescent="0.25">
      <c r="G51" s="86"/>
    </row>
    <row r="52" spans="7:7" x14ac:dyDescent="0.25">
      <c r="G52" s="86"/>
    </row>
    <row r="53" spans="7:7" x14ac:dyDescent="0.25">
      <c r="G53" s="86"/>
    </row>
    <row r="54" spans="7:7" x14ac:dyDescent="0.25">
      <c r="G54" s="86"/>
    </row>
    <row r="55" spans="7:7" x14ac:dyDescent="0.25">
      <c r="G55" s="86"/>
    </row>
    <row r="56" spans="7:7" x14ac:dyDescent="0.25">
      <c r="G56" s="86"/>
    </row>
    <row r="57" spans="7:7" x14ac:dyDescent="0.25">
      <c r="G57" s="86"/>
    </row>
    <row r="58" spans="7:7" x14ac:dyDescent="0.25">
      <c r="G58" s="86"/>
    </row>
    <row r="59" spans="7:7" x14ac:dyDescent="0.25">
      <c r="G59" s="86"/>
    </row>
    <row r="60" spans="7:7" x14ac:dyDescent="0.25">
      <c r="G60" s="86"/>
    </row>
    <row r="61" spans="7:7" x14ac:dyDescent="0.25">
      <c r="G61" s="86"/>
    </row>
    <row r="62" spans="7:7" x14ac:dyDescent="0.25">
      <c r="G62" s="86"/>
    </row>
    <row r="63" spans="7:7" x14ac:dyDescent="0.25">
      <c r="G63" s="86"/>
    </row>
    <row r="64" spans="7:7" x14ac:dyDescent="0.25">
      <c r="G64" s="86"/>
    </row>
  </sheetData>
  <dataValidations count="4">
    <dataValidation type="list" allowBlank="1" showInputMessage="1" showErrorMessage="1" errorTitle="¡Ingreso Inválido!" error="Seleccione una opción de la lista." promptTitle="Dimensión Estratégica" prompt="Seleccione una opción de la lista." sqref="J17 J28:J31 J42">
      <formula1>$A$2:$O$2</formula1>
    </dataValidation>
    <dataValidation type="list" allowBlank="1" showInputMessage="1" showErrorMessage="1" errorTitle="¡Ingreso Inválido!" error="Seleccione una opción de la lista" promptTitle="Mes Requerido" prompt="Seleccione el mes en el que requiere el recurso." sqref="K17 K28:K31 K42">
      <formula1>$U$2:$AF$2</formula1>
    </dataValidation>
    <dataValidation type="list" allowBlank="1" showInputMessage="1" showErrorMessage="1" errorTitle="¡Ingreso Inválido!" error="Seleccione una opción de la lista." promptTitle="Tipo de Presupuesto" prompt="Seleccione una opción de la lista." sqref="G17 G42 G28:G31">
      <formula1>$R$2:$S$2</formula1>
    </dataValidation>
    <dataValidation type="list" allowBlank="1" showInputMessage="1" showErrorMessage="1" errorTitle="¡Ingreso Inválido!" error="Verifique el valor ingresado." promptTitle="Ingrese el Objeto de Gasto" prompt="Ingrese el Objeto de Gasto" sqref="H17 H28:H31 H42">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3"/>
  <sheetViews>
    <sheetView topLeftCell="I1" zoomScale="80" zoomScaleNormal="80" workbookViewId="0">
      <pane ySplit="7" topLeftCell="A14" activePane="bottomLeft" state="frozen"/>
      <selection activeCell="M8" sqref="M8"/>
      <selection pane="bottomLeft" activeCell="G9" sqref="G9"/>
    </sheetView>
  </sheetViews>
  <sheetFormatPr baseColWidth="10" defaultColWidth="11.5703125" defaultRowHeight="15" x14ac:dyDescent="0.25"/>
  <cols>
    <col min="1" max="2" width="35.5703125" style="86" customWidth="1"/>
    <col min="3" max="3" width="21.7109375" style="86" customWidth="1"/>
    <col min="4" max="5" width="27.42578125" style="86" customWidth="1"/>
    <col min="6" max="6" width="18.28515625" style="76" customWidth="1"/>
    <col min="7" max="7" width="35" style="86" customWidth="1"/>
    <col min="8" max="8" width="16.7109375" style="86" customWidth="1"/>
    <col min="9" max="9" width="17.140625" style="86" customWidth="1"/>
    <col min="10" max="10" width="16.140625" style="86" customWidth="1"/>
    <col min="11" max="11" width="15.42578125" style="86" customWidth="1"/>
    <col min="12" max="12" width="16.140625" style="86" customWidth="1"/>
    <col min="13" max="13" width="18.5703125" style="86" customWidth="1"/>
    <col min="14" max="14" width="13.140625" style="86" customWidth="1"/>
    <col min="15" max="15" width="12.7109375" style="86" bestFit="1" customWidth="1"/>
    <col min="16" max="16" width="15.28515625" style="86" customWidth="1"/>
    <col min="17" max="17" width="16" style="86" customWidth="1"/>
    <col min="18" max="18" width="51.28515625" style="86" customWidth="1"/>
    <col min="19" max="19" width="39.140625" style="86" customWidth="1"/>
    <col min="20" max="20" width="37.42578125" style="86" customWidth="1"/>
    <col min="21" max="21" width="26.42578125" style="86" customWidth="1"/>
    <col min="22" max="22" width="25.5703125" style="86" customWidth="1"/>
    <col min="23" max="16384" width="11.5703125" style="86"/>
  </cols>
  <sheetData>
    <row r="1" spans="1:22" ht="36.75" customHeight="1" x14ac:dyDescent="0.25">
      <c r="C1" s="204"/>
      <c r="D1" s="204"/>
      <c r="E1" s="204"/>
      <c r="F1" s="236"/>
      <c r="H1" s="391" t="s">
        <v>1342</v>
      </c>
      <c r="I1" s="204"/>
      <c r="J1" s="204"/>
      <c r="K1" s="204"/>
      <c r="L1" s="204"/>
      <c r="M1" s="204"/>
      <c r="N1" s="204"/>
      <c r="O1" s="204"/>
      <c r="P1" s="204"/>
      <c r="Q1" s="204"/>
      <c r="R1" s="204"/>
      <c r="S1" s="204"/>
      <c r="T1" s="204"/>
      <c r="U1" s="204"/>
      <c r="V1" s="204"/>
    </row>
    <row r="2" spans="1:22" ht="18" customHeight="1" x14ac:dyDescent="0.25">
      <c r="A2" s="306" t="s">
        <v>1341</v>
      </c>
      <c r="B2" s="306"/>
      <c r="C2" s="204"/>
      <c r="D2" s="204"/>
      <c r="E2" s="204"/>
      <c r="F2" s="236"/>
      <c r="H2" s="205"/>
      <c r="I2" s="204"/>
      <c r="J2" s="204"/>
      <c r="K2" s="204"/>
      <c r="L2" s="204"/>
      <c r="M2" s="204"/>
      <c r="N2" s="204"/>
      <c r="O2" s="204"/>
      <c r="P2" s="204"/>
      <c r="Q2" s="204"/>
      <c r="R2" s="204"/>
      <c r="S2" s="204"/>
      <c r="T2" s="204"/>
      <c r="U2" s="204"/>
      <c r="V2" s="204"/>
    </row>
    <row r="3" spans="1:22" ht="18" customHeight="1" x14ac:dyDescent="0.25">
      <c r="A3" s="306" t="s">
        <v>1343</v>
      </c>
      <c r="B3" s="306"/>
      <c r="C3" s="204"/>
      <c r="D3" s="204"/>
      <c r="E3" s="204"/>
      <c r="F3" s="236"/>
      <c r="H3" s="205"/>
      <c r="I3" s="204"/>
      <c r="J3" s="204"/>
      <c r="K3" s="204"/>
      <c r="L3" s="204"/>
      <c r="M3" s="204"/>
      <c r="N3" s="204"/>
      <c r="O3" s="204"/>
      <c r="P3" s="204"/>
      <c r="Q3" s="204"/>
      <c r="R3" s="204"/>
      <c r="S3" s="204"/>
      <c r="T3" s="204"/>
      <c r="U3" s="204"/>
      <c r="V3" s="204"/>
    </row>
    <row r="4" spans="1:22" ht="18" customHeight="1" x14ac:dyDescent="0.25">
      <c r="A4" s="306" t="s">
        <v>1372</v>
      </c>
      <c r="B4" s="306"/>
      <c r="C4" s="204"/>
      <c r="D4" s="204"/>
      <c r="E4" s="204"/>
      <c r="F4" s="236"/>
      <c r="H4" s="205"/>
      <c r="I4" s="204"/>
      <c r="J4" s="204"/>
      <c r="K4" s="204"/>
      <c r="L4" s="204"/>
      <c r="M4" s="204"/>
      <c r="N4" s="204"/>
      <c r="O4" s="204"/>
      <c r="P4" s="204"/>
      <c r="Q4" s="204"/>
      <c r="R4" s="204"/>
      <c r="S4" s="204"/>
      <c r="T4" s="204"/>
      <c r="U4" s="204"/>
      <c r="V4" s="204"/>
    </row>
    <row r="5" spans="1:22" ht="14.45" customHeight="1" x14ac:dyDescent="0.25">
      <c r="A5" s="661" t="s">
        <v>97</v>
      </c>
      <c r="B5" s="661" t="s">
        <v>1409</v>
      </c>
      <c r="C5" s="663" t="s">
        <v>111</v>
      </c>
      <c r="D5" s="664" t="s">
        <v>86</v>
      </c>
      <c r="E5" s="664" t="s">
        <v>87</v>
      </c>
      <c r="F5" s="673" t="s">
        <v>390</v>
      </c>
      <c r="G5" s="664" t="s">
        <v>88</v>
      </c>
      <c r="H5" s="667" t="s">
        <v>100</v>
      </c>
      <c r="I5" s="669"/>
      <c r="J5" s="669"/>
      <c r="K5" s="669"/>
      <c r="L5" s="669"/>
      <c r="M5" s="669"/>
      <c r="N5" s="669"/>
      <c r="O5" s="668"/>
      <c r="P5" s="676" t="s">
        <v>101</v>
      </c>
      <c r="Q5" s="677"/>
      <c r="R5" s="663" t="s">
        <v>102</v>
      </c>
      <c r="S5" s="663" t="s">
        <v>103</v>
      </c>
      <c r="T5" s="663" t="s">
        <v>110</v>
      </c>
      <c r="U5" s="663" t="s">
        <v>109</v>
      </c>
      <c r="V5" s="670" t="s">
        <v>89</v>
      </c>
    </row>
    <row r="6" spans="1:22" ht="14.45" customHeight="1" x14ac:dyDescent="0.25">
      <c r="A6" s="661"/>
      <c r="B6" s="661"/>
      <c r="C6" s="661"/>
      <c r="D6" s="665"/>
      <c r="E6" s="665"/>
      <c r="F6" s="674"/>
      <c r="G6" s="665"/>
      <c r="H6" s="667" t="s">
        <v>104</v>
      </c>
      <c r="I6" s="668"/>
      <c r="J6" s="667" t="s">
        <v>105</v>
      </c>
      <c r="K6" s="668"/>
      <c r="L6" s="667" t="s">
        <v>106</v>
      </c>
      <c r="M6" s="668"/>
      <c r="N6" s="667" t="s">
        <v>107</v>
      </c>
      <c r="O6" s="668"/>
      <c r="P6" s="678"/>
      <c r="Q6" s="679"/>
      <c r="R6" s="661"/>
      <c r="S6" s="661"/>
      <c r="T6" s="661"/>
      <c r="U6" s="661"/>
      <c r="V6" s="671"/>
    </row>
    <row r="7" spans="1:22" ht="25.5" x14ac:dyDescent="0.25">
      <c r="A7" s="662"/>
      <c r="B7" s="662"/>
      <c r="C7" s="662"/>
      <c r="D7" s="666"/>
      <c r="E7" s="666"/>
      <c r="F7" s="675"/>
      <c r="G7" s="666"/>
      <c r="H7" s="240" t="s">
        <v>108</v>
      </c>
      <c r="I7" s="240" t="s">
        <v>12</v>
      </c>
      <c r="J7" s="240" t="s">
        <v>108</v>
      </c>
      <c r="K7" s="240" t="s">
        <v>12</v>
      </c>
      <c r="L7" s="240" t="s">
        <v>108</v>
      </c>
      <c r="M7" s="240" t="s">
        <v>12</v>
      </c>
      <c r="N7" s="240" t="s">
        <v>108</v>
      </c>
      <c r="O7" s="240" t="s">
        <v>12</v>
      </c>
      <c r="P7" s="240" t="s">
        <v>108</v>
      </c>
      <c r="Q7" s="240" t="s">
        <v>12</v>
      </c>
      <c r="R7" s="662"/>
      <c r="S7" s="662"/>
      <c r="T7" s="662"/>
      <c r="U7" s="662"/>
      <c r="V7" s="672"/>
    </row>
    <row r="8" spans="1:22" ht="115.5" customHeight="1" x14ac:dyDescent="0.25">
      <c r="A8" s="652" t="s">
        <v>1628</v>
      </c>
      <c r="B8" s="657" t="s">
        <v>1465</v>
      </c>
      <c r="C8" s="657" t="s">
        <v>1410</v>
      </c>
      <c r="D8" s="657" t="s">
        <v>1411</v>
      </c>
      <c r="E8" s="657" t="s">
        <v>1412</v>
      </c>
      <c r="F8" s="608" t="s">
        <v>1414</v>
      </c>
      <c r="G8" s="568" t="s">
        <v>1413</v>
      </c>
      <c r="H8" s="386">
        <v>1</v>
      </c>
      <c r="I8" s="500">
        <f>'3. EQUIPO DE OFICINA'!D10</f>
        <v>52800</v>
      </c>
      <c r="J8" s="386"/>
      <c r="K8" s="500">
        <v>0</v>
      </c>
      <c r="L8" s="386"/>
      <c r="M8" s="500">
        <v>0</v>
      </c>
      <c r="N8" s="386"/>
      <c r="O8" s="500">
        <v>0</v>
      </c>
      <c r="P8" s="386">
        <v>1</v>
      </c>
      <c r="Q8" s="504">
        <f>I8+K8+M8+O8</f>
        <v>52800</v>
      </c>
      <c r="R8" s="247" t="s">
        <v>1435</v>
      </c>
      <c r="S8" s="247" t="s">
        <v>1438</v>
      </c>
      <c r="T8" s="247" t="s">
        <v>1436</v>
      </c>
      <c r="U8" s="659" t="s">
        <v>1437</v>
      </c>
      <c r="V8" s="659" t="s">
        <v>2991</v>
      </c>
    </row>
    <row r="9" spans="1:22" ht="122.25" customHeight="1" x14ac:dyDescent="0.25">
      <c r="A9" s="653"/>
      <c r="B9" s="658"/>
      <c r="C9" s="658"/>
      <c r="D9" s="658"/>
      <c r="E9" s="658"/>
      <c r="F9" s="609" t="s">
        <v>1415</v>
      </c>
      <c r="G9" s="568" t="s">
        <v>1416</v>
      </c>
      <c r="H9" s="386">
        <v>1</v>
      </c>
      <c r="I9" s="500">
        <f>('1. TALLERES SEMINARIOS'!D10)+'4. EQUIPO TECNOLÓGICOS'!D10+'5. ACTIVIDADES ESPECIALES'!D10</f>
        <v>67332.5</v>
      </c>
      <c r="J9" s="386"/>
      <c r="K9" s="500">
        <v>0</v>
      </c>
      <c r="L9" s="386"/>
      <c r="M9" s="500">
        <v>0</v>
      </c>
      <c r="N9" s="386"/>
      <c r="O9" s="500">
        <v>0</v>
      </c>
      <c r="P9" s="386">
        <v>1</v>
      </c>
      <c r="Q9" s="504">
        <f t="shared" ref="Q9:Q19" si="0">I9+K9+M9+O9</f>
        <v>67332.5</v>
      </c>
      <c r="R9" s="654" t="s">
        <v>1440</v>
      </c>
      <c r="S9" s="654" t="s">
        <v>1439</v>
      </c>
      <c r="T9" s="654" t="s">
        <v>1445</v>
      </c>
      <c r="U9" s="660"/>
      <c r="V9" s="660"/>
    </row>
    <row r="10" spans="1:22" ht="133.5" customHeight="1" x14ac:dyDescent="0.25">
      <c r="A10" s="653"/>
      <c r="B10" s="658"/>
      <c r="C10" s="658"/>
      <c r="D10" s="658"/>
      <c r="E10" s="658"/>
      <c r="F10" s="565" t="s">
        <v>1417</v>
      </c>
      <c r="G10" s="568" t="s">
        <v>2453</v>
      </c>
      <c r="H10" s="386">
        <v>1</v>
      </c>
      <c r="I10" s="504">
        <v>0</v>
      </c>
      <c r="J10" s="386"/>
      <c r="K10" s="500">
        <v>0</v>
      </c>
      <c r="L10" s="386"/>
      <c r="M10" s="500">
        <v>0</v>
      </c>
      <c r="N10" s="386"/>
      <c r="O10" s="500">
        <v>0</v>
      </c>
      <c r="P10" s="386">
        <v>1</v>
      </c>
      <c r="Q10" s="504">
        <f t="shared" si="0"/>
        <v>0</v>
      </c>
      <c r="R10" s="656"/>
      <c r="S10" s="655"/>
      <c r="T10" s="655"/>
      <c r="U10" s="660"/>
      <c r="V10" s="660"/>
    </row>
    <row r="11" spans="1:22" ht="102" customHeight="1" x14ac:dyDescent="0.25">
      <c r="A11" s="653"/>
      <c r="B11" s="658"/>
      <c r="C11" s="658"/>
      <c r="D11" s="658"/>
      <c r="E11" s="658"/>
      <c r="F11" s="609" t="s">
        <v>1418</v>
      </c>
      <c r="G11" s="568" t="s">
        <v>1422</v>
      </c>
      <c r="H11" s="386"/>
      <c r="I11" s="500">
        <v>0</v>
      </c>
      <c r="J11" s="386">
        <v>1</v>
      </c>
      <c r="K11" s="561">
        <f>'1. TALLERES SEMINARIOS'!D22</f>
        <v>20250</v>
      </c>
      <c r="L11" s="386"/>
      <c r="M11" s="500">
        <v>0</v>
      </c>
      <c r="N11" s="386"/>
      <c r="O11" s="500">
        <v>0</v>
      </c>
      <c r="P11" s="386">
        <v>1</v>
      </c>
      <c r="Q11" s="504">
        <f t="shared" si="0"/>
        <v>20250</v>
      </c>
      <c r="R11" s="654" t="s">
        <v>1441</v>
      </c>
      <c r="S11" s="655"/>
      <c r="T11" s="655"/>
      <c r="U11" s="660"/>
      <c r="V11" s="660"/>
    </row>
    <row r="12" spans="1:22" ht="70.5" customHeight="1" x14ac:dyDescent="0.25">
      <c r="A12" s="653"/>
      <c r="B12" s="658"/>
      <c r="C12" s="658"/>
      <c r="D12" s="658"/>
      <c r="E12" s="658"/>
      <c r="F12" s="565" t="s">
        <v>1419</v>
      </c>
      <c r="G12" s="568" t="s">
        <v>1423</v>
      </c>
      <c r="H12" s="386"/>
      <c r="I12" s="500">
        <v>0</v>
      </c>
      <c r="J12" s="386">
        <v>1</v>
      </c>
      <c r="K12" s="500">
        <v>0</v>
      </c>
      <c r="L12" s="386"/>
      <c r="M12" s="500">
        <v>0</v>
      </c>
      <c r="N12" s="386"/>
      <c r="O12" s="500">
        <v>0</v>
      </c>
      <c r="P12" s="386">
        <v>1</v>
      </c>
      <c r="Q12" s="504">
        <f t="shared" si="0"/>
        <v>0</v>
      </c>
      <c r="R12" s="655"/>
      <c r="S12" s="655"/>
      <c r="T12" s="655"/>
      <c r="U12" s="660"/>
      <c r="V12" s="660"/>
    </row>
    <row r="13" spans="1:22" ht="65.25" customHeight="1" x14ac:dyDescent="0.25">
      <c r="A13" s="653"/>
      <c r="B13" s="658"/>
      <c r="C13" s="658"/>
      <c r="D13" s="658"/>
      <c r="E13" s="658"/>
      <c r="F13" s="565" t="s">
        <v>1420</v>
      </c>
      <c r="G13" s="568" t="s">
        <v>2990</v>
      </c>
      <c r="H13" s="386"/>
      <c r="I13" s="500">
        <v>0</v>
      </c>
      <c r="J13" s="386">
        <v>1</v>
      </c>
      <c r="K13" s="500">
        <v>0</v>
      </c>
      <c r="L13" s="386"/>
      <c r="M13" s="500">
        <v>0</v>
      </c>
      <c r="N13" s="386"/>
      <c r="O13" s="500">
        <v>0</v>
      </c>
      <c r="P13" s="386">
        <v>1</v>
      </c>
      <c r="Q13" s="504">
        <f t="shared" si="0"/>
        <v>0</v>
      </c>
      <c r="R13" s="656"/>
      <c r="S13" s="655"/>
      <c r="T13" s="655"/>
      <c r="U13" s="660"/>
      <c r="V13" s="660"/>
    </row>
    <row r="14" spans="1:22" ht="82.5" customHeight="1" x14ac:dyDescent="0.25">
      <c r="A14" s="653"/>
      <c r="B14" s="658"/>
      <c r="C14" s="658"/>
      <c r="D14" s="658"/>
      <c r="E14" s="658"/>
      <c r="F14" s="609" t="s">
        <v>1421</v>
      </c>
      <c r="G14" s="568" t="s">
        <v>1424</v>
      </c>
      <c r="H14" s="386"/>
      <c r="I14" s="500"/>
      <c r="J14" s="386"/>
      <c r="K14" s="500"/>
      <c r="L14" s="386">
        <v>1</v>
      </c>
      <c r="M14" s="500">
        <f>'1. TALLERES SEMINARIOS'!D34</f>
        <v>20250</v>
      </c>
      <c r="N14" s="386"/>
      <c r="O14" s="500"/>
      <c r="P14" s="386">
        <v>1</v>
      </c>
      <c r="Q14" s="504">
        <f t="shared" si="0"/>
        <v>20250</v>
      </c>
      <c r="R14" s="654" t="s">
        <v>1442</v>
      </c>
      <c r="S14" s="655"/>
      <c r="T14" s="655"/>
      <c r="U14" s="660"/>
      <c r="V14" s="660"/>
    </row>
    <row r="15" spans="1:22" ht="70.5" customHeight="1" x14ac:dyDescent="0.25">
      <c r="A15" s="653"/>
      <c r="B15" s="658"/>
      <c r="C15" s="658"/>
      <c r="D15" s="658"/>
      <c r="E15" s="658"/>
      <c r="F15" s="565" t="s">
        <v>1430</v>
      </c>
      <c r="G15" s="568" t="s">
        <v>1425</v>
      </c>
      <c r="H15" s="386"/>
      <c r="I15" s="500">
        <v>0</v>
      </c>
      <c r="J15" s="386"/>
      <c r="K15" s="500">
        <v>0</v>
      </c>
      <c r="L15" s="386">
        <v>1</v>
      </c>
      <c r="M15" s="500">
        <v>0</v>
      </c>
      <c r="N15" s="386"/>
      <c r="O15" s="500">
        <v>0</v>
      </c>
      <c r="P15" s="386">
        <v>1</v>
      </c>
      <c r="Q15" s="504">
        <f t="shared" si="0"/>
        <v>0</v>
      </c>
      <c r="R15" s="655"/>
      <c r="S15" s="655"/>
      <c r="T15" s="655"/>
      <c r="U15" s="660"/>
      <c r="V15" s="660"/>
    </row>
    <row r="16" spans="1:22" ht="105" customHeight="1" x14ac:dyDescent="0.25">
      <c r="A16" s="653"/>
      <c r="B16" s="658"/>
      <c r="C16" s="658"/>
      <c r="D16" s="658"/>
      <c r="E16" s="658"/>
      <c r="F16" s="565" t="s">
        <v>1431</v>
      </c>
      <c r="G16" s="568" t="s">
        <v>1426</v>
      </c>
      <c r="H16" s="386"/>
      <c r="I16" s="500">
        <v>0</v>
      </c>
      <c r="J16" s="386"/>
      <c r="K16" s="500">
        <v>0</v>
      </c>
      <c r="L16" s="386">
        <v>1</v>
      </c>
      <c r="M16" s="500">
        <v>0</v>
      </c>
      <c r="N16" s="386"/>
      <c r="O16" s="500">
        <v>0</v>
      </c>
      <c r="P16" s="386">
        <v>1</v>
      </c>
      <c r="Q16" s="504">
        <f t="shared" si="0"/>
        <v>0</v>
      </c>
      <c r="R16" s="656"/>
      <c r="S16" s="655"/>
      <c r="T16" s="655"/>
      <c r="U16" s="660"/>
      <c r="V16" s="660"/>
    </row>
    <row r="17" spans="1:22" ht="49.5" customHeight="1" x14ac:dyDescent="0.25">
      <c r="A17" s="653"/>
      <c r="B17" s="658"/>
      <c r="C17" s="658"/>
      <c r="D17" s="658"/>
      <c r="E17" s="658"/>
      <c r="F17" s="565" t="s">
        <v>1432</v>
      </c>
      <c r="G17" s="568" t="s">
        <v>1427</v>
      </c>
      <c r="H17" s="386"/>
      <c r="I17" s="500">
        <v>0</v>
      </c>
      <c r="J17" s="386"/>
      <c r="K17" s="500">
        <v>0</v>
      </c>
      <c r="L17" s="386">
        <v>1</v>
      </c>
      <c r="M17" s="500">
        <v>0</v>
      </c>
      <c r="N17" s="386"/>
      <c r="O17" s="500">
        <v>0</v>
      </c>
      <c r="P17" s="386">
        <v>1</v>
      </c>
      <c r="Q17" s="504">
        <f t="shared" si="0"/>
        <v>0</v>
      </c>
      <c r="R17" s="71"/>
      <c r="S17" s="655"/>
      <c r="T17" s="656"/>
      <c r="U17" s="660"/>
      <c r="V17" s="660"/>
    </row>
    <row r="18" spans="1:22" ht="104.25" customHeight="1" x14ac:dyDescent="0.25">
      <c r="A18" s="653"/>
      <c r="B18" s="658"/>
      <c r="C18" s="658"/>
      <c r="D18" s="658"/>
      <c r="E18" s="658"/>
      <c r="F18" s="609" t="s">
        <v>1433</v>
      </c>
      <c r="G18" s="568" t="s">
        <v>1428</v>
      </c>
      <c r="H18" s="386"/>
      <c r="I18" s="500">
        <v>0</v>
      </c>
      <c r="J18" s="386"/>
      <c r="K18" s="502">
        <v>0</v>
      </c>
      <c r="L18" s="386">
        <v>1</v>
      </c>
      <c r="M18" s="561">
        <f>'1. TALLERES SEMINARIOS'!D46</f>
        <v>63540</v>
      </c>
      <c r="N18" s="386"/>
      <c r="O18" s="500">
        <v>0</v>
      </c>
      <c r="P18" s="386">
        <v>1</v>
      </c>
      <c r="Q18" s="504">
        <f t="shared" si="0"/>
        <v>63540</v>
      </c>
      <c r="R18" s="71" t="s">
        <v>1443</v>
      </c>
      <c r="S18" s="655"/>
      <c r="T18" s="385" t="s">
        <v>1446</v>
      </c>
      <c r="U18" s="660"/>
      <c r="V18" s="660"/>
    </row>
    <row r="19" spans="1:22" ht="88.5" customHeight="1" x14ac:dyDescent="0.25">
      <c r="A19" s="653"/>
      <c r="B19" s="658"/>
      <c r="C19" s="658"/>
      <c r="D19" s="658"/>
      <c r="E19" s="658"/>
      <c r="F19" s="565" t="s">
        <v>1434</v>
      </c>
      <c r="G19" s="568" t="s">
        <v>1429</v>
      </c>
      <c r="H19" s="386"/>
      <c r="I19" s="500">
        <v>0</v>
      </c>
      <c r="J19" s="386"/>
      <c r="K19" s="502">
        <v>0</v>
      </c>
      <c r="L19" s="386">
        <v>1</v>
      </c>
      <c r="M19" s="500">
        <v>0</v>
      </c>
      <c r="N19" s="386"/>
      <c r="O19" s="500">
        <v>0</v>
      </c>
      <c r="P19" s="386">
        <v>1</v>
      </c>
      <c r="Q19" s="504">
        <f t="shared" si="0"/>
        <v>0</v>
      </c>
      <c r="R19" s="71" t="s">
        <v>1444</v>
      </c>
      <c r="S19" s="655"/>
      <c r="T19" s="385" t="s">
        <v>1447</v>
      </c>
      <c r="U19" s="660"/>
      <c r="V19" s="660"/>
    </row>
    <row r="20" spans="1:22" ht="15.6" customHeight="1" x14ac:dyDescent="0.25">
      <c r="A20" s="288"/>
      <c r="B20" s="289"/>
      <c r="C20" s="289"/>
      <c r="D20" s="288" t="s">
        <v>1350</v>
      </c>
      <c r="E20" s="289"/>
      <c r="F20" s="289"/>
      <c r="G20" s="290"/>
      <c r="H20" s="226"/>
      <c r="I20" s="501">
        <f>SUM(I8:I19)</f>
        <v>120132.5</v>
      </c>
      <c r="J20" s="226"/>
      <c r="K20" s="503">
        <f>SUM(K8:K19)</f>
        <v>20250</v>
      </c>
      <c r="L20" s="226"/>
      <c r="M20" s="501">
        <f>SUM(M8:M19)</f>
        <v>83790</v>
      </c>
      <c r="N20" s="226"/>
      <c r="O20" s="501">
        <f>SUM(O8:O19)</f>
        <v>0</v>
      </c>
      <c r="P20" s="226"/>
      <c r="Q20" s="501">
        <f>SUM(Q8:Q19)</f>
        <v>224172.5</v>
      </c>
      <c r="R20" s="203"/>
      <c r="S20" s="203"/>
      <c r="T20" s="203"/>
      <c r="U20" s="203"/>
      <c r="V20" s="206"/>
    </row>
    <row r="21" spans="1:22" x14ac:dyDescent="0.25">
      <c r="F21" s="86"/>
    </row>
    <row r="22" spans="1:22" x14ac:dyDescent="0.25">
      <c r="F22" s="86"/>
    </row>
    <row r="23" spans="1:22" x14ac:dyDescent="0.25">
      <c r="F23" s="86"/>
    </row>
    <row r="24" spans="1:22" x14ac:dyDescent="0.25">
      <c r="F24" s="86"/>
    </row>
    <row r="25" spans="1:22" x14ac:dyDescent="0.25">
      <c r="F25" s="86"/>
    </row>
    <row r="26" spans="1:22" x14ac:dyDescent="0.25">
      <c r="F26" s="86"/>
    </row>
    <row r="27" spans="1:22" x14ac:dyDescent="0.25">
      <c r="F27" s="86"/>
    </row>
    <row r="28" spans="1:22" x14ac:dyDescent="0.25">
      <c r="F28" s="86"/>
    </row>
    <row r="29" spans="1:22" x14ac:dyDescent="0.25">
      <c r="F29" s="86"/>
    </row>
    <row r="30" spans="1:22" x14ac:dyDescent="0.25">
      <c r="F30" s="86"/>
    </row>
    <row r="31" spans="1:22" x14ac:dyDescent="0.25">
      <c r="F31" s="86"/>
    </row>
    <row r="32" spans="1:22" x14ac:dyDescent="0.25">
      <c r="F32" s="86"/>
    </row>
    <row r="33" spans="6:6" x14ac:dyDescent="0.25">
      <c r="F33" s="86"/>
    </row>
    <row r="34" spans="6:6" x14ac:dyDescent="0.25">
      <c r="F34" s="86"/>
    </row>
    <row r="35" spans="6:6" x14ac:dyDescent="0.25">
      <c r="F35" s="86"/>
    </row>
    <row r="36" spans="6:6" x14ac:dyDescent="0.25">
      <c r="F36" s="86"/>
    </row>
    <row r="37" spans="6:6" x14ac:dyDescent="0.25">
      <c r="F37" s="86"/>
    </row>
    <row r="38" spans="6:6" x14ac:dyDescent="0.25">
      <c r="F38" s="86"/>
    </row>
    <row r="39" spans="6:6" x14ac:dyDescent="0.25">
      <c r="F39" s="86"/>
    </row>
    <row r="40" spans="6:6" x14ac:dyDescent="0.25">
      <c r="F40" s="86"/>
    </row>
    <row r="41" spans="6:6" x14ac:dyDescent="0.25">
      <c r="F41" s="86"/>
    </row>
    <row r="42" spans="6:6" x14ac:dyDescent="0.25">
      <c r="F42" s="86"/>
    </row>
    <row r="43" spans="6:6" x14ac:dyDescent="0.25">
      <c r="F43" s="86"/>
    </row>
    <row r="44" spans="6:6" x14ac:dyDescent="0.25">
      <c r="F44" s="86"/>
    </row>
    <row r="45" spans="6:6" x14ac:dyDescent="0.25">
      <c r="F45" s="86"/>
    </row>
    <row r="46" spans="6:6" x14ac:dyDescent="0.25">
      <c r="F46" s="86"/>
    </row>
    <row r="47" spans="6:6" x14ac:dyDescent="0.25">
      <c r="F47" s="86"/>
    </row>
    <row r="48" spans="6: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sheetData>
  <mergeCells count="30">
    <mergeCell ref="T5:T7"/>
    <mergeCell ref="H6:I6"/>
    <mergeCell ref="L6:M6"/>
    <mergeCell ref="N6:O6"/>
    <mergeCell ref="P5:Q6"/>
    <mergeCell ref="V8:V19"/>
    <mergeCell ref="T9:T17"/>
    <mergeCell ref="U8:U19"/>
    <mergeCell ref="A5:A7"/>
    <mergeCell ref="C5:C7"/>
    <mergeCell ref="D5:D7"/>
    <mergeCell ref="J6:K6"/>
    <mergeCell ref="E5:E7"/>
    <mergeCell ref="G5:G7"/>
    <mergeCell ref="H5:O5"/>
    <mergeCell ref="B5:B7"/>
    <mergeCell ref="V5:V7"/>
    <mergeCell ref="R5:R7"/>
    <mergeCell ref="S5:S7"/>
    <mergeCell ref="F5:F7"/>
    <mergeCell ref="U5:U7"/>
    <mergeCell ref="A8:A19"/>
    <mergeCell ref="S9:S19"/>
    <mergeCell ref="R9:R10"/>
    <mergeCell ref="R11:R13"/>
    <mergeCell ref="R14:R16"/>
    <mergeCell ref="B8:B19"/>
    <mergeCell ref="C8:C19"/>
    <mergeCell ref="D8:D19"/>
    <mergeCell ref="E8:E19"/>
  </mergeCells>
  <conditionalFormatting sqref="F8:F19">
    <cfRule type="duplicateValues" dxfId="1" priority="5"/>
  </conditionalFormatting>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7"/>
    <dataValidation allowBlank="1" showInputMessage="1" showErrorMessage="1" promptTitle="INDICADORES DE RESULTADOS" prompt="Medidas o variables para verificar el cumplimiento de cada paso._x000a_" sqref="E5:E7"/>
    <dataValidation allowBlank="1" showInputMessage="1" showErrorMessage="1" promptTitle="CORRELATIVO DE LA ACTIVIDAD" prompt="Estos son los mismos utilizados en los cuadros de costos, los cuales sirven para poder reflejar la Actividad a realizar en cada uno de los cuadros de costos." sqref="F5:F7"/>
    <dataValidation allowBlank="1" showInputMessage="1" showErrorMessage="1" promptTitle="SUPUESTOS" prompt="Un  supuesto es un dato asumido como cierto a efectos de planificación este puede ser positivo como negativo." sqref="R5:R7"/>
    <dataValidation allowBlank="1" showInputMessage="1" showErrorMessage="1" promptTitle="JUSTIFICACIÓN" prompt="Es aquella en que se explica de forma convincente el motivo por el que y para que se va realizar dicha actividad, que beneficio va traer a la institución." sqref="S5:S7"/>
    <dataValidation allowBlank="1" showInputMessage="1" showErrorMessage="1" promptTitle="MEDIO DE VERIFICACIÓN" prompt="Corresponde a los elementos a través del cual se acredita y se verifican  las actividades." sqref="T5:T7"/>
    <dataValidation allowBlank="1" showInputMessage="1" showErrorMessage="1" promptTitle="POBLACIÓN OBJETIVO" prompt="Grupo  de personas al cual se pretende beneficiar con dicho actividad." sqref="U5:U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5"/>
  <sheetViews>
    <sheetView showGridLines="0" topLeftCell="F1" zoomScale="80" zoomScaleNormal="80" workbookViewId="0">
      <pane ySplit="6" topLeftCell="A46" activePane="bottomLeft" state="frozen"/>
      <selection sqref="A1:V1"/>
      <selection pane="bottomLeft" activeCell="G22" sqref="G22"/>
    </sheetView>
  </sheetViews>
  <sheetFormatPr baseColWidth="10" defaultColWidth="12.5703125" defaultRowHeight="12" x14ac:dyDescent="0.25"/>
  <cols>
    <col min="1" max="1" width="33.140625" style="256" customWidth="1"/>
    <col min="2" max="2" width="35.140625" style="256" customWidth="1"/>
    <col min="3" max="3" width="30.5703125" style="249" customWidth="1"/>
    <col min="4" max="4" width="32.42578125" style="249" customWidth="1"/>
    <col min="5" max="5" width="32.7109375" style="249" customWidth="1"/>
    <col min="6" max="6" width="16.85546875" style="257" customWidth="1"/>
    <col min="7" max="7" width="41" style="249" customWidth="1"/>
    <col min="8" max="8" width="13.85546875" style="249" customWidth="1"/>
    <col min="9" max="9" width="15.85546875" style="249" customWidth="1"/>
    <col min="10" max="10" width="15.28515625" style="249" customWidth="1"/>
    <col min="11" max="11" width="15.42578125" style="249" customWidth="1"/>
    <col min="12" max="12" width="14.7109375" style="249" customWidth="1"/>
    <col min="13" max="13" width="16" style="249" customWidth="1"/>
    <col min="14" max="14" width="14.42578125" style="249" customWidth="1"/>
    <col min="15" max="15" width="18.42578125" style="249" customWidth="1"/>
    <col min="16" max="16" width="13.85546875" style="249" customWidth="1"/>
    <col min="17" max="17" width="21" style="249" customWidth="1"/>
    <col min="18" max="18" width="29" style="249" customWidth="1"/>
    <col min="19" max="19" width="31.5703125" style="249" customWidth="1"/>
    <col min="20" max="20" width="21" style="249" customWidth="1"/>
    <col min="21" max="21" width="25.28515625" style="249" customWidth="1"/>
    <col min="22" max="22" width="26.5703125" style="249" customWidth="1"/>
    <col min="23" max="16384" width="12.5703125" style="249"/>
  </cols>
  <sheetData>
    <row r="1" spans="1:22" s="243" customFormat="1" ht="31.5" x14ac:dyDescent="0.25">
      <c r="C1" s="282"/>
      <c r="D1" s="282"/>
      <c r="E1" s="282"/>
      <c r="F1" s="282"/>
      <c r="G1" s="282"/>
      <c r="H1" s="390" t="s">
        <v>1375</v>
      </c>
      <c r="I1" s="282"/>
      <c r="J1" s="282"/>
      <c r="K1" s="282"/>
      <c r="L1" s="282"/>
      <c r="M1" s="282"/>
      <c r="N1" s="282"/>
      <c r="O1" s="282"/>
      <c r="P1" s="282"/>
      <c r="Q1" s="282"/>
      <c r="R1" s="282"/>
      <c r="S1" s="282"/>
      <c r="T1" s="282"/>
      <c r="U1" s="282"/>
      <c r="V1" s="282"/>
    </row>
    <row r="2" spans="1:22" s="243" customFormat="1" ht="18.75" x14ac:dyDescent="0.25">
      <c r="A2" s="307" t="s">
        <v>1341</v>
      </c>
      <c r="B2" s="307"/>
      <c r="C2" s="282"/>
      <c r="D2" s="282"/>
      <c r="E2" s="282"/>
      <c r="F2" s="282"/>
      <c r="G2" s="282"/>
      <c r="H2" s="282"/>
      <c r="I2" s="282"/>
      <c r="J2" s="282"/>
      <c r="K2" s="282"/>
      <c r="L2" s="282"/>
      <c r="M2" s="282"/>
      <c r="N2" s="282"/>
      <c r="O2" s="282"/>
      <c r="P2" s="282"/>
      <c r="Q2" s="282"/>
      <c r="R2" s="282"/>
      <c r="S2" s="282"/>
      <c r="T2" s="282"/>
      <c r="U2" s="282"/>
      <c r="V2" s="282"/>
    </row>
    <row r="3" spans="1:22" s="243" customFormat="1" ht="21" customHeight="1" x14ac:dyDescent="0.25">
      <c r="A3" s="244" t="s">
        <v>1373</v>
      </c>
      <c r="B3" s="244"/>
      <c r="C3" s="245"/>
      <c r="D3" s="245"/>
      <c r="E3" s="245"/>
      <c r="F3" s="246"/>
      <c r="G3" s="245"/>
      <c r="H3" s="245"/>
      <c r="I3" s="245"/>
      <c r="J3" s="245"/>
      <c r="K3" s="245"/>
      <c r="L3" s="245"/>
      <c r="M3" s="245"/>
      <c r="N3" s="245"/>
      <c r="O3" s="245"/>
      <c r="P3" s="245"/>
      <c r="Q3" s="245"/>
      <c r="R3" s="245"/>
      <c r="S3" s="245"/>
      <c r="T3" s="245"/>
      <c r="U3" s="245"/>
      <c r="V3" s="245"/>
    </row>
    <row r="4" spans="1:22" s="67" customFormat="1" ht="23.25" customHeight="1" x14ac:dyDescent="0.25">
      <c r="A4" s="663" t="s">
        <v>97</v>
      </c>
      <c r="B4" s="663" t="s">
        <v>1409</v>
      </c>
      <c r="C4" s="663" t="s">
        <v>111</v>
      </c>
      <c r="D4" s="664" t="s">
        <v>86</v>
      </c>
      <c r="E4" s="664" t="s">
        <v>87</v>
      </c>
      <c r="F4" s="673" t="s">
        <v>390</v>
      </c>
      <c r="G4" s="664" t="s">
        <v>88</v>
      </c>
      <c r="H4" s="667" t="s">
        <v>100</v>
      </c>
      <c r="I4" s="669"/>
      <c r="J4" s="669"/>
      <c r="K4" s="669"/>
      <c r="L4" s="669"/>
      <c r="M4" s="669"/>
      <c r="N4" s="669"/>
      <c r="O4" s="668"/>
      <c r="P4" s="676" t="s">
        <v>101</v>
      </c>
      <c r="Q4" s="677"/>
      <c r="R4" s="663" t="s">
        <v>102</v>
      </c>
      <c r="S4" s="663" t="s">
        <v>103</v>
      </c>
      <c r="T4" s="663" t="s">
        <v>110</v>
      </c>
      <c r="U4" s="663" t="s">
        <v>109</v>
      </c>
      <c r="V4" s="670" t="s">
        <v>89</v>
      </c>
    </row>
    <row r="5" spans="1:22" s="67" customFormat="1" ht="15" customHeight="1" x14ac:dyDescent="0.25">
      <c r="A5" s="661"/>
      <c r="B5" s="661"/>
      <c r="C5" s="661"/>
      <c r="D5" s="665"/>
      <c r="E5" s="665"/>
      <c r="F5" s="674"/>
      <c r="G5" s="665"/>
      <c r="H5" s="667" t="s">
        <v>104</v>
      </c>
      <c r="I5" s="668"/>
      <c r="J5" s="667" t="s">
        <v>105</v>
      </c>
      <c r="K5" s="668"/>
      <c r="L5" s="667" t="s">
        <v>106</v>
      </c>
      <c r="M5" s="668"/>
      <c r="N5" s="667" t="s">
        <v>107</v>
      </c>
      <c r="O5" s="668"/>
      <c r="P5" s="678"/>
      <c r="Q5" s="679"/>
      <c r="R5" s="661"/>
      <c r="S5" s="661"/>
      <c r="T5" s="661"/>
      <c r="U5" s="661"/>
      <c r="V5" s="671"/>
    </row>
    <row r="6" spans="1:22" s="67" customFormat="1" ht="24" customHeight="1" x14ac:dyDescent="0.25">
      <c r="A6" s="662"/>
      <c r="B6" s="662"/>
      <c r="C6" s="662"/>
      <c r="D6" s="666"/>
      <c r="E6" s="666"/>
      <c r="F6" s="675"/>
      <c r="G6" s="666"/>
      <c r="H6" s="240" t="s">
        <v>108</v>
      </c>
      <c r="I6" s="240" t="s">
        <v>12</v>
      </c>
      <c r="J6" s="240" t="s">
        <v>108</v>
      </c>
      <c r="K6" s="240" t="s">
        <v>12</v>
      </c>
      <c r="L6" s="240" t="s">
        <v>108</v>
      </c>
      <c r="M6" s="240" t="s">
        <v>12</v>
      </c>
      <c r="N6" s="240" t="s">
        <v>108</v>
      </c>
      <c r="O6" s="240" t="s">
        <v>12</v>
      </c>
      <c r="P6" s="240" t="s">
        <v>108</v>
      </c>
      <c r="Q6" s="240" t="s">
        <v>12</v>
      </c>
      <c r="R6" s="662"/>
      <c r="S6" s="662"/>
      <c r="T6" s="662"/>
      <c r="U6" s="662"/>
      <c r="V6" s="672"/>
    </row>
    <row r="7" spans="1:22" ht="119.25" customHeight="1" x14ac:dyDescent="0.25">
      <c r="A7" s="680"/>
      <c r="B7" s="680" t="s">
        <v>1466</v>
      </c>
      <c r="C7" s="680" t="s">
        <v>1448</v>
      </c>
      <c r="D7" s="389" t="s">
        <v>1449</v>
      </c>
      <c r="E7" s="389" t="s">
        <v>1457</v>
      </c>
      <c r="F7" s="304" t="s">
        <v>2542</v>
      </c>
      <c r="G7" s="569" t="s">
        <v>2395</v>
      </c>
      <c r="H7" s="395">
        <v>0.25</v>
      </c>
      <c r="I7" s="505">
        <f>+K7+M7+O7</f>
        <v>0</v>
      </c>
      <c r="J7" s="395">
        <v>0.25</v>
      </c>
      <c r="K7" s="505">
        <v>0</v>
      </c>
      <c r="L7" s="395">
        <v>0.25</v>
      </c>
      <c r="M7" s="505">
        <v>0</v>
      </c>
      <c r="N7" s="395">
        <v>0.25</v>
      </c>
      <c r="O7" s="505">
        <v>0</v>
      </c>
      <c r="P7" s="248">
        <v>1</v>
      </c>
      <c r="Q7" s="511">
        <f>I7+K7+M7+O7</f>
        <v>0</v>
      </c>
      <c r="R7" s="392" t="s">
        <v>1490</v>
      </c>
      <c r="S7" s="392" t="s">
        <v>1491</v>
      </c>
      <c r="T7" s="247" t="s">
        <v>1492</v>
      </c>
      <c r="U7" s="247" t="s">
        <v>1493</v>
      </c>
      <c r="V7" s="304" t="s">
        <v>1494</v>
      </c>
    </row>
    <row r="8" spans="1:22" ht="132" customHeight="1" x14ac:dyDescent="0.25">
      <c r="A8" s="681"/>
      <c r="B8" s="681"/>
      <c r="C8" s="681"/>
      <c r="D8" s="389" t="s">
        <v>1450</v>
      </c>
      <c r="E8" s="389" t="s">
        <v>1458</v>
      </c>
      <c r="F8" s="304" t="s">
        <v>2543</v>
      </c>
      <c r="G8" s="569" t="s">
        <v>2992</v>
      </c>
      <c r="H8" s="395">
        <v>0.5</v>
      </c>
      <c r="I8" s="505">
        <v>0</v>
      </c>
      <c r="J8" s="395">
        <v>0.5</v>
      </c>
      <c r="K8" s="505">
        <v>0</v>
      </c>
      <c r="L8" s="395"/>
      <c r="M8" s="508">
        <v>0</v>
      </c>
      <c r="N8" s="395"/>
      <c r="O8" s="510">
        <v>0</v>
      </c>
      <c r="P8" s="248">
        <v>1</v>
      </c>
      <c r="Q8" s="511">
        <f t="shared" ref="Q8:Q48" si="0">I8+K8+M8+O8</f>
        <v>0</v>
      </c>
      <c r="R8" s="393" t="s">
        <v>1495</v>
      </c>
      <c r="S8" s="247" t="s">
        <v>1496</v>
      </c>
      <c r="T8" s="247" t="s">
        <v>1497</v>
      </c>
      <c r="U8" s="247" t="s">
        <v>1498</v>
      </c>
      <c r="V8" s="304" t="s">
        <v>1499</v>
      </c>
    </row>
    <row r="9" spans="1:22" ht="153.75" customHeight="1" x14ac:dyDescent="0.25">
      <c r="A9" s="681"/>
      <c r="B9" s="681"/>
      <c r="C9" s="681"/>
      <c r="D9" s="389" t="s">
        <v>1451</v>
      </c>
      <c r="E9" s="389" t="s">
        <v>1459</v>
      </c>
      <c r="F9" s="304" t="s">
        <v>2544</v>
      </c>
      <c r="G9" s="569" t="s">
        <v>1467</v>
      </c>
      <c r="H9" s="395">
        <v>0.5</v>
      </c>
      <c r="I9" s="505">
        <v>0</v>
      </c>
      <c r="J9" s="395">
        <v>0.5</v>
      </c>
      <c r="K9" s="505">
        <v>0</v>
      </c>
      <c r="L9" s="395"/>
      <c r="M9" s="508">
        <v>0</v>
      </c>
      <c r="N9" s="395"/>
      <c r="O9" s="510">
        <v>0</v>
      </c>
      <c r="P9" s="248">
        <v>1</v>
      </c>
      <c r="Q9" s="511">
        <f t="shared" si="0"/>
        <v>0</v>
      </c>
      <c r="R9" s="247" t="s">
        <v>1500</v>
      </c>
      <c r="S9" s="247" t="s">
        <v>1496</v>
      </c>
      <c r="T9" s="247" t="s">
        <v>1497</v>
      </c>
      <c r="U9" s="247" t="s">
        <v>1501</v>
      </c>
      <c r="V9" s="304" t="s">
        <v>1502</v>
      </c>
    </row>
    <row r="10" spans="1:22" ht="119.25" customHeight="1" x14ac:dyDescent="0.25">
      <c r="A10" s="681"/>
      <c r="B10" s="681"/>
      <c r="C10" s="681"/>
      <c r="D10" s="389" t="s">
        <v>1452</v>
      </c>
      <c r="E10" s="389" t="s">
        <v>1460</v>
      </c>
      <c r="F10" s="304" t="s">
        <v>2545</v>
      </c>
      <c r="G10" s="569" t="s">
        <v>1468</v>
      </c>
      <c r="H10" s="395">
        <v>0.25</v>
      </c>
      <c r="I10" s="505">
        <v>0</v>
      </c>
      <c r="J10" s="395">
        <v>0.25</v>
      </c>
      <c r="K10" s="505">
        <v>0</v>
      </c>
      <c r="L10" s="395">
        <v>0.25</v>
      </c>
      <c r="M10" s="505">
        <v>0</v>
      </c>
      <c r="N10" s="395">
        <v>0.25</v>
      </c>
      <c r="O10" s="505">
        <v>0</v>
      </c>
      <c r="P10" s="248">
        <v>1</v>
      </c>
      <c r="Q10" s="511">
        <f t="shared" si="0"/>
        <v>0</v>
      </c>
      <c r="R10" s="247" t="s">
        <v>1500</v>
      </c>
      <c r="S10" s="247" t="s">
        <v>1496</v>
      </c>
      <c r="T10" s="394" t="s">
        <v>1503</v>
      </c>
      <c r="U10" s="247" t="s">
        <v>1504</v>
      </c>
      <c r="V10" s="304" t="s">
        <v>1505</v>
      </c>
    </row>
    <row r="11" spans="1:22" ht="124.5" customHeight="1" x14ac:dyDescent="0.25">
      <c r="A11" s="681"/>
      <c r="B11" s="681"/>
      <c r="C11" s="681"/>
      <c r="D11" s="389" t="s">
        <v>1453</v>
      </c>
      <c r="E11" s="389" t="s">
        <v>1461</v>
      </c>
      <c r="F11" s="304" t="s">
        <v>2546</v>
      </c>
      <c r="G11" s="569" t="s">
        <v>2398</v>
      </c>
      <c r="H11" s="395"/>
      <c r="I11" s="505">
        <v>0</v>
      </c>
      <c r="J11" s="395">
        <v>0.33329999999999999</v>
      </c>
      <c r="K11" s="505">
        <v>0</v>
      </c>
      <c r="L11" s="395">
        <v>0.33329999999999999</v>
      </c>
      <c r="M11" s="505">
        <v>0</v>
      </c>
      <c r="N11" s="395">
        <v>0.33329999999999999</v>
      </c>
      <c r="O11" s="505">
        <v>0</v>
      </c>
      <c r="P11" s="248">
        <v>1</v>
      </c>
      <c r="Q11" s="511">
        <f t="shared" si="0"/>
        <v>0</v>
      </c>
      <c r="R11" s="247" t="s">
        <v>1506</v>
      </c>
      <c r="S11" s="394" t="s">
        <v>1496</v>
      </c>
      <c r="T11" s="247" t="s">
        <v>1497</v>
      </c>
      <c r="U11" s="247" t="s">
        <v>1507</v>
      </c>
      <c r="V11" s="304" t="s">
        <v>1508</v>
      </c>
    </row>
    <row r="12" spans="1:22" ht="153.75" customHeight="1" x14ac:dyDescent="0.25">
      <c r="A12" s="681"/>
      <c r="B12" s="681"/>
      <c r="C12" s="681"/>
      <c r="D12" s="389" t="s">
        <v>1454</v>
      </c>
      <c r="E12" s="389" t="s">
        <v>1462</v>
      </c>
      <c r="F12" s="610" t="s">
        <v>2547</v>
      </c>
      <c r="G12" s="569" t="s">
        <v>2457</v>
      </c>
      <c r="H12" s="250"/>
      <c r="I12" s="505">
        <v>0</v>
      </c>
      <c r="J12" s="395">
        <v>1</v>
      </c>
      <c r="K12" s="505">
        <f>'5. ACTIVIDADES ESPECIALES'!D53</f>
        <v>126860</v>
      </c>
      <c r="L12" s="395">
        <v>0</v>
      </c>
      <c r="M12" s="508">
        <v>0</v>
      </c>
      <c r="N12" s="395"/>
      <c r="O12" s="510">
        <v>0</v>
      </c>
      <c r="P12" s="248">
        <v>1</v>
      </c>
      <c r="Q12" s="511">
        <f t="shared" si="0"/>
        <v>126860</v>
      </c>
      <c r="R12" s="247" t="s">
        <v>1509</v>
      </c>
      <c r="S12" s="247" t="s">
        <v>1510</v>
      </c>
      <c r="T12" s="247" t="s">
        <v>1511</v>
      </c>
      <c r="U12" s="247" t="s">
        <v>1507</v>
      </c>
      <c r="V12" s="304" t="s">
        <v>1508</v>
      </c>
    </row>
    <row r="13" spans="1:22" ht="153.75" customHeight="1" x14ac:dyDescent="0.25">
      <c r="A13" s="681"/>
      <c r="B13" s="681"/>
      <c r="C13" s="681"/>
      <c r="D13" s="389" t="s">
        <v>1455</v>
      </c>
      <c r="E13" s="389" t="s">
        <v>1463</v>
      </c>
      <c r="F13" s="304" t="s">
        <v>2548</v>
      </c>
      <c r="G13" s="569" t="s">
        <v>1469</v>
      </c>
      <c r="H13" s="250"/>
      <c r="I13" s="505">
        <v>0</v>
      </c>
      <c r="J13" s="395"/>
      <c r="K13" s="505">
        <v>0</v>
      </c>
      <c r="L13" s="395">
        <v>1</v>
      </c>
      <c r="M13" s="505">
        <v>0</v>
      </c>
      <c r="N13" s="395"/>
      <c r="O13" s="510">
        <v>0</v>
      </c>
      <c r="P13" s="248">
        <v>1</v>
      </c>
      <c r="Q13" s="511">
        <f t="shared" si="0"/>
        <v>0</v>
      </c>
      <c r="R13" s="247" t="s">
        <v>1500</v>
      </c>
      <c r="S13" s="247" t="s">
        <v>1496</v>
      </c>
      <c r="T13" s="247" t="s">
        <v>1497</v>
      </c>
      <c r="U13" s="247" t="s">
        <v>1512</v>
      </c>
      <c r="V13" s="304" t="s">
        <v>1513</v>
      </c>
    </row>
    <row r="14" spans="1:22" ht="105" customHeight="1" x14ac:dyDescent="0.25">
      <c r="A14" s="681"/>
      <c r="B14" s="681"/>
      <c r="C14" s="681"/>
      <c r="D14" s="389" t="s">
        <v>1456</v>
      </c>
      <c r="E14" s="389" t="s">
        <v>1464</v>
      </c>
      <c r="F14" s="610" t="s">
        <v>2549</v>
      </c>
      <c r="G14" s="569" t="s">
        <v>1470</v>
      </c>
      <c r="H14" s="250"/>
      <c r="I14" s="505">
        <v>0</v>
      </c>
      <c r="J14" s="395">
        <v>1</v>
      </c>
      <c r="K14" s="505">
        <f>'5. ACTIVIDADES ESPECIALES'!D69</f>
        <v>32050</v>
      </c>
      <c r="L14" s="395"/>
      <c r="M14" s="508">
        <v>0</v>
      </c>
      <c r="N14" s="395"/>
      <c r="O14" s="510">
        <v>0</v>
      </c>
      <c r="P14" s="248">
        <v>1</v>
      </c>
      <c r="Q14" s="511">
        <f t="shared" si="0"/>
        <v>32050</v>
      </c>
      <c r="R14" s="247" t="s">
        <v>1514</v>
      </c>
      <c r="S14" s="394" t="s">
        <v>1496</v>
      </c>
      <c r="T14" s="247" t="s">
        <v>1497</v>
      </c>
      <c r="U14" s="247" t="s">
        <v>1515</v>
      </c>
      <c r="V14" s="304" t="s">
        <v>1516</v>
      </c>
    </row>
    <row r="15" spans="1:22" ht="104.25" customHeight="1" x14ac:dyDescent="0.25">
      <c r="A15" s="681"/>
      <c r="B15" s="681"/>
      <c r="C15" s="681"/>
      <c r="D15" s="389" t="s">
        <v>2397</v>
      </c>
      <c r="E15" s="389" t="s">
        <v>2396</v>
      </c>
      <c r="F15" s="304" t="s">
        <v>2550</v>
      </c>
      <c r="G15" s="569" t="s">
        <v>2469</v>
      </c>
      <c r="H15" s="250"/>
      <c r="I15" s="505">
        <v>0</v>
      </c>
      <c r="J15" s="395">
        <v>1</v>
      </c>
      <c r="K15" s="505">
        <v>0</v>
      </c>
      <c r="L15" s="395"/>
      <c r="M15" s="508">
        <v>0</v>
      </c>
      <c r="N15" s="395"/>
      <c r="O15" s="510">
        <v>0</v>
      </c>
      <c r="P15" s="248">
        <v>1</v>
      </c>
      <c r="Q15" s="511">
        <f t="shared" si="0"/>
        <v>0</v>
      </c>
      <c r="R15" s="247" t="s">
        <v>1518</v>
      </c>
      <c r="S15" s="247" t="s">
        <v>1519</v>
      </c>
      <c r="T15" s="247" t="s">
        <v>1520</v>
      </c>
      <c r="U15" s="247" t="s">
        <v>1521</v>
      </c>
      <c r="V15" s="304" t="s">
        <v>1522</v>
      </c>
    </row>
    <row r="16" spans="1:22" ht="99" customHeight="1" x14ac:dyDescent="0.25">
      <c r="A16" s="681"/>
      <c r="B16" s="681"/>
      <c r="C16" s="681"/>
      <c r="D16" s="304"/>
      <c r="E16" s="304"/>
      <c r="F16" s="304" t="s">
        <v>2551</v>
      </c>
      <c r="G16" s="569" t="s">
        <v>2470</v>
      </c>
      <c r="H16" s="250"/>
      <c r="I16" s="505">
        <v>0</v>
      </c>
      <c r="J16" s="395">
        <v>1</v>
      </c>
      <c r="K16" s="505">
        <v>0</v>
      </c>
      <c r="L16" s="395"/>
      <c r="M16" s="508">
        <v>0</v>
      </c>
      <c r="N16" s="395"/>
      <c r="O16" s="510">
        <v>0</v>
      </c>
      <c r="P16" s="248">
        <v>1</v>
      </c>
      <c r="Q16" s="511">
        <f t="shared" si="0"/>
        <v>0</v>
      </c>
      <c r="R16" s="247" t="s">
        <v>1523</v>
      </c>
      <c r="S16" s="247" t="s">
        <v>1524</v>
      </c>
      <c r="T16" s="247" t="s">
        <v>1525</v>
      </c>
      <c r="U16" s="247" t="s">
        <v>1521</v>
      </c>
      <c r="V16" s="304" t="s">
        <v>1522</v>
      </c>
    </row>
    <row r="17" spans="1:22" ht="94.5" customHeight="1" x14ac:dyDescent="0.25">
      <c r="A17" s="681"/>
      <c r="B17" s="681"/>
      <c r="C17" s="681"/>
      <c r="D17" s="304"/>
      <c r="E17" s="304"/>
      <c r="F17" s="304" t="s">
        <v>2552</v>
      </c>
      <c r="G17" s="569" t="s">
        <v>1471</v>
      </c>
      <c r="H17" s="395">
        <v>1</v>
      </c>
      <c r="I17" s="505">
        <v>0</v>
      </c>
      <c r="J17" s="395"/>
      <c r="K17" s="505">
        <v>0</v>
      </c>
      <c r="L17" s="395"/>
      <c r="M17" s="508">
        <v>0</v>
      </c>
      <c r="N17" s="395"/>
      <c r="O17" s="510">
        <v>0</v>
      </c>
      <c r="P17" s="248">
        <v>1</v>
      </c>
      <c r="Q17" s="511">
        <f t="shared" si="0"/>
        <v>0</v>
      </c>
      <c r="R17" s="247" t="s">
        <v>1526</v>
      </c>
      <c r="S17" s="247" t="s">
        <v>1527</v>
      </c>
      <c r="T17" s="247" t="s">
        <v>1528</v>
      </c>
      <c r="U17" s="247" t="s">
        <v>1529</v>
      </c>
      <c r="V17" s="304" t="s">
        <v>1522</v>
      </c>
    </row>
    <row r="18" spans="1:22" ht="89.25" customHeight="1" x14ac:dyDescent="0.25">
      <c r="A18" s="681"/>
      <c r="B18" s="681"/>
      <c r="C18" s="681"/>
      <c r="D18" s="304"/>
      <c r="E18" s="304"/>
      <c r="F18" s="610" t="s">
        <v>2553</v>
      </c>
      <c r="G18" s="569" t="s">
        <v>2451</v>
      </c>
      <c r="H18" s="250"/>
      <c r="I18" s="505">
        <v>0</v>
      </c>
      <c r="J18" s="395"/>
      <c r="K18" s="505">
        <v>0</v>
      </c>
      <c r="L18" s="395">
        <v>1</v>
      </c>
      <c r="M18" s="508">
        <f>'5. ACTIVIDADES ESPECIALES'!D83</f>
        <v>13212.080000000002</v>
      </c>
      <c r="N18" s="395"/>
      <c r="O18" s="510">
        <v>0</v>
      </c>
      <c r="P18" s="248">
        <v>1</v>
      </c>
      <c r="Q18" s="511">
        <f t="shared" si="0"/>
        <v>13212.080000000002</v>
      </c>
      <c r="R18" s="247" t="s">
        <v>1530</v>
      </c>
      <c r="S18" s="247" t="s">
        <v>1531</v>
      </c>
      <c r="T18" s="247" t="s">
        <v>1532</v>
      </c>
      <c r="U18" s="247" t="s">
        <v>1533</v>
      </c>
      <c r="V18" s="357" t="s">
        <v>1522</v>
      </c>
    </row>
    <row r="19" spans="1:22" ht="113.25" customHeight="1" x14ac:dyDescent="0.25">
      <c r="A19" s="681"/>
      <c r="B19" s="681"/>
      <c r="C19" s="681"/>
      <c r="D19" s="304"/>
      <c r="E19" s="304"/>
      <c r="F19" s="610" t="s">
        <v>2554</v>
      </c>
      <c r="G19" s="569" t="s">
        <v>2529</v>
      </c>
      <c r="H19" s="250"/>
      <c r="I19" s="505">
        <v>0</v>
      </c>
      <c r="J19" s="395">
        <v>1</v>
      </c>
      <c r="K19" s="505">
        <f>'5. ACTIVIDADES ESPECIALES'!D97</f>
        <v>140912.21999999997</v>
      </c>
      <c r="L19" s="395"/>
      <c r="M19" s="508">
        <v>0</v>
      </c>
      <c r="N19" s="395"/>
      <c r="O19" s="510">
        <v>0</v>
      </c>
      <c r="P19" s="248">
        <v>1</v>
      </c>
      <c r="Q19" s="511">
        <f t="shared" si="0"/>
        <v>140912.21999999997</v>
      </c>
      <c r="R19" s="247" t="s">
        <v>1517</v>
      </c>
      <c r="S19" s="247" t="s">
        <v>1534</v>
      </c>
      <c r="T19" s="247" t="s">
        <v>1535</v>
      </c>
      <c r="U19" s="247" t="s">
        <v>1536</v>
      </c>
      <c r="V19" s="304" t="s">
        <v>1537</v>
      </c>
    </row>
    <row r="20" spans="1:22" ht="153.75" customHeight="1" x14ac:dyDescent="0.25">
      <c r="A20" s="681"/>
      <c r="B20" s="681"/>
      <c r="C20" s="681"/>
      <c r="D20" s="304"/>
      <c r="E20" s="304"/>
      <c r="F20" s="304" t="s">
        <v>2555</v>
      </c>
      <c r="G20" s="569" t="s">
        <v>1472</v>
      </c>
      <c r="H20" s="395">
        <v>1</v>
      </c>
      <c r="I20" s="505">
        <v>0</v>
      </c>
      <c r="J20" s="395"/>
      <c r="K20" s="505">
        <v>0</v>
      </c>
      <c r="L20" s="395"/>
      <c r="M20" s="508">
        <v>0</v>
      </c>
      <c r="N20" s="395"/>
      <c r="O20" s="510">
        <v>0</v>
      </c>
      <c r="P20" s="248">
        <v>1</v>
      </c>
      <c r="Q20" s="511">
        <f t="shared" si="0"/>
        <v>0</v>
      </c>
      <c r="R20" s="247" t="s">
        <v>1538</v>
      </c>
      <c r="S20" s="247" t="s">
        <v>1539</v>
      </c>
      <c r="T20" s="247" t="s">
        <v>1540</v>
      </c>
      <c r="U20" s="247" t="s">
        <v>1541</v>
      </c>
      <c r="V20" s="304" t="s">
        <v>1542</v>
      </c>
    </row>
    <row r="21" spans="1:22" ht="130.5" customHeight="1" x14ac:dyDescent="0.25">
      <c r="A21" s="681"/>
      <c r="B21" s="681"/>
      <c r="C21" s="681"/>
      <c r="D21" s="304"/>
      <c r="E21" s="304"/>
      <c r="F21" s="304" t="s">
        <v>2556</v>
      </c>
      <c r="G21" s="569" t="s">
        <v>1473</v>
      </c>
      <c r="H21" s="250"/>
      <c r="I21" s="505">
        <v>0</v>
      </c>
      <c r="J21" s="395"/>
      <c r="K21" s="505">
        <v>0</v>
      </c>
      <c r="L21" s="395">
        <v>1</v>
      </c>
      <c r="M21" s="505">
        <v>0</v>
      </c>
      <c r="N21" s="395"/>
      <c r="O21" s="510">
        <v>0</v>
      </c>
      <c r="P21" s="248">
        <v>1</v>
      </c>
      <c r="Q21" s="511">
        <f t="shared" si="0"/>
        <v>0</v>
      </c>
      <c r="R21" s="247" t="s">
        <v>1500</v>
      </c>
      <c r="S21" s="247" t="s">
        <v>1496</v>
      </c>
      <c r="T21" s="247" t="s">
        <v>1543</v>
      </c>
      <c r="U21" s="247" t="s">
        <v>1512</v>
      </c>
      <c r="V21" s="304" t="s">
        <v>1513</v>
      </c>
    </row>
    <row r="22" spans="1:22" ht="75" customHeight="1" x14ac:dyDescent="0.25">
      <c r="A22" s="681"/>
      <c r="B22" s="681"/>
      <c r="C22" s="681"/>
      <c r="D22" s="304"/>
      <c r="E22" s="304"/>
      <c r="F22" s="304" t="s">
        <v>2557</v>
      </c>
      <c r="G22" s="569" t="s">
        <v>1474</v>
      </c>
      <c r="H22" s="250"/>
      <c r="I22" s="505">
        <v>0</v>
      </c>
      <c r="J22" s="395"/>
      <c r="K22" s="505">
        <v>0</v>
      </c>
      <c r="L22" s="395">
        <v>1</v>
      </c>
      <c r="M22" s="505">
        <v>0</v>
      </c>
      <c r="N22" s="395"/>
      <c r="O22" s="510">
        <v>0</v>
      </c>
      <c r="P22" s="248">
        <v>1</v>
      </c>
      <c r="Q22" s="511">
        <f t="shared" si="0"/>
        <v>0</v>
      </c>
      <c r="R22" s="247" t="s">
        <v>1544</v>
      </c>
      <c r="S22" s="247" t="s">
        <v>1496</v>
      </c>
      <c r="T22" s="247" t="s">
        <v>1543</v>
      </c>
      <c r="U22" s="247" t="s">
        <v>1536</v>
      </c>
      <c r="V22" s="304" t="s">
        <v>1545</v>
      </c>
    </row>
    <row r="23" spans="1:22" ht="47.25" customHeight="1" x14ac:dyDescent="0.25">
      <c r="A23" s="681"/>
      <c r="B23" s="681"/>
      <c r="C23" s="681"/>
      <c r="D23" s="304"/>
      <c r="E23" s="304"/>
      <c r="F23" s="304" t="s">
        <v>2558</v>
      </c>
      <c r="G23" s="569" t="s">
        <v>1475</v>
      </c>
      <c r="H23" s="250"/>
      <c r="I23" s="505">
        <v>0</v>
      </c>
      <c r="J23" s="395"/>
      <c r="K23" s="505">
        <v>0</v>
      </c>
      <c r="L23" s="395">
        <v>1</v>
      </c>
      <c r="M23" s="505">
        <v>0</v>
      </c>
      <c r="N23" s="395"/>
      <c r="O23" s="510">
        <v>0</v>
      </c>
      <c r="P23" s="248">
        <v>1</v>
      </c>
      <c r="Q23" s="511">
        <f t="shared" si="0"/>
        <v>0</v>
      </c>
      <c r="R23" s="247" t="s">
        <v>1500</v>
      </c>
      <c r="S23" s="247" t="s">
        <v>1496</v>
      </c>
      <c r="T23" s="247" t="s">
        <v>1543</v>
      </c>
      <c r="U23" s="247" t="s">
        <v>1536</v>
      </c>
      <c r="V23" s="304" t="s">
        <v>1546</v>
      </c>
    </row>
    <row r="24" spans="1:22" ht="104.25" customHeight="1" x14ac:dyDescent="0.25">
      <c r="A24" s="681"/>
      <c r="B24" s="681"/>
      <c r="C24" s="681"/>
      <c r="D24" s="304"/>
      <c r="E24" s="304"/>
      <c r="F24" s="304" t="s">
        <v>2559</v>
      </c>
      <c r="G24" s="569" t="s">
        <v>1476</v>
      </c>
      <c r="H24" s="250"/>
      <c r="I24" s="505">
        <v>0</v>
      </c>
      <c r="J24" s="395"/>
      <c r="K24" s="505">
        <v>0</v>
      </c>
      <c r="L24" s="395">
        <v>1</v>
      </c>
      <c r="M24" s="505">
        <v>0</v>
      </c>
      <c r="N24" s="395"/>
      <c r="O24" s="510">
        <v>0</v>
      </c>
      <c r="P24" s="248">
        <v>1</v>
      </c>
      <c r="Q24" s="511">
        <f t="shared" si="0"/>
        <v>0</v>
      </c>
      <c r="R24" s="247" t="s">
        <v>1500</v>
      </c>
      <c r="S24" s="247" t="s">
        <v>1547</v>
      </c>
      <c r="T24" s="247" t="s">
        <v>1548</v>
      </c>
      <c r="U24" s="247" t="s">
        <v>1536</v>
      </c>
      <c r="V24" s="304" t="s">
        <v>1549</v>
      </c>
    </row>
    <row r="25" spans="1:22" ht="51.75" customHeight="1" x14ac:dyDescent="0.25">
      <c r="A25" s="681"/>
      <c r="B25" s="681"/>
      <c r="C25" s="681"/>
      <c r="D25" s="304"/>
      <c r="E25" s="304"/>
      <c r="F25" s="304" t="s">
        <v>2560</v>
      </c>
      <c r="G25" s="569" t="s">
        <v>1477</v>
      </c>
      <c r="H25" s="395">
        <v>0.25</v>
      </c>
      <c r="I25" s="505">
        <v>0</v>
      </c>
      <c r="J25" s="395">
        <v>0.25</v>
      </c>
      <c r="K25" s="505">
        <v>0</v>
      </c>
      <c r="L25" s="395">
        <v>0.25</v>
      </c>
      <c r="M25" s="505">
        <v>0</v>
      </c>
      <c r="N25" s="395">
        <v>0.25</v>
      </c>
      <c r="O25" s="505">
        <v>0</v>
      </c>
      <c r="P25" s="248">
        <v>1</v>
      </c>
      <c r="Q25" s="511">
        <f t="shared" si="0"/>
        <v>0</v>
      </c>
      <c r="R25" s="247" t="s">
        <v>1550</v>
      </c>
      <c r="S25" s="247" t="s">
        <v>1551</v>
      </c>
      <c r="T25" s="247" t="s">
        <v>1552</v>
      </c>
      <c r="U25" s="247" t="s">
        <v>1553</v>
      </c>
      <c r="V25" s="304" t="s">
        <v>1554</v>
      </c>
    </row>
    <row r="26" spans="1:22" ht="48.75" customHeight="1" x14ac:dyDescent="0.25">
      <c r="A26" s="681"/>
      <c r="B26" s="681"/>
      <c r="C26" s="681"/>
      <c r="D26" s="304"/>
      <c r="E26" s="304"/>
      <c r="F26" s="304" t="s">
        <v>2561</v>
      </c>
      <c r="G26" s="569" t="s">
        <v>1478</v>
      </c>
      <c r="H26" s="395">
        <v>0.25</v>
      </c>
      <c r="I26" s="505">
        <v>0</v>
      </c>
      <c r="J26" s="395">
        <v>0.25</v>
      </c>
      <c r="K26" s="505">
        <v>0</v>
      </c>
      <c r="L26" s="395">
        <v>0.25</v>
      </c>
      <c r="M26" s="505">
        <v>0</v>
      </c>
      <c r="N26" s="395">
        <v>0.25</v>
      </c>
      <c r="O26" s="505">
        <v>0</v>
      </c>
      <c r="P26" s="248">
        <v>1</v>
      </c>
      <c r="Q26" s="511">
        <f t="shared" si="0"/>
        <v>0</v>
      </c>
      <c r="R26" s="247" t="s">
        <v>1555</v>
      </c>
      <c r="S26" s="247" t="s">
        <v>1551</v>
      </c>
      <c r="T26" s="247" t="s">
        <v>1552</v>
      </c>
      <c r="U26" s="247" t="s">
        <v>1553</v>
      </c>
      <c r="V26" s="304" t="s">
        <v>1554</v>
      </c>
    </row>
    <row r="27" spans="1:22" ht="61.5" customHeight="1" x14ac:dyDescent="0.25">
      <c r="A27" s="681"/>
      <c r="B27" s="681"/>
      <c r="C27" s="681"/>
      <c r="D27" s="304"/>
      <c r="E27" s="304"/>
      <c r="F27" s="304" t="s">
        <v>2562</v>
      </c>
      <c r="G27" s="569" t="s">
        <v>1479</v>
      </c>
      <c r="H27" s="395">
        <v>0.25</v>
      </c>
      <c r="I27" s="505">
        <v>0</v>
      </c>
      <c r="J27" s="395">
        <v>0.25</v>
      </c>
      <c r="K27" s="505">
        <v>0</v>
      </c>
      <c r="L27" s="395">
        <v>0.25</v>
      </c>
      <c r="M27" s="505">
        <v>0</v>
      </c>
      <c r="N27" s="395">
        <v>0.25</v>
      </c>
      <c r="O27" s="505">
        <v>0</v>
      </c>
      <c r="P27" s="248">
        <v>1</v>
      </c>
      <c r="Q27" s="511">
        <f t="shared" si="0"/>
        <v>0</v>
      </c>
      <c r="R27" s="247" t="s">
        <v>1556</v>
      </c>
      <c r="S27" s="247" t="s">
        <v>1557</v>
      </c>
      <c r="T27" s="247" t="s">
        <v>1552</v>
      </c>
      <c r="U27" s="247" t="s">
        <v>1558</v>
      </c>
      <c r="V27" s="304" t="s">
        <v>1559</v>
      </c>
    </row>
    <row r="28" spans="1:22" ht="82.5" customHeight="1" x14ac:dyDescent="0.25">
      <c r="A28" s="681"/>
      <c r="B28" s="681"/>
      <c r="C28" s="681"/>
      <c r="D28" s="304"/>
      <c r="E28" s="304"/>
      <c r="F28" s="304" t="s">
        <v>2563</v>
      </c>
      <c r="G28" s="569" t="s">
        <v>1480</v>
      </c>
      <c r="H28" s="395">
        <v>0.25</v>
      </c>
      <c r="I28" s="505">
        <v>0</v>
      </c>
      <c r="J28" s="395">
        <v>0.25</v>
      </c>
      <c r="K28" s="505">
        <v>0</v>
      </c>
      <c r="L28" s="395">
        <v>0.25</v>
      </c>
      <c r="M28" s="505">
        <v>0</v>
      </c>
      <c r="N28" s="395">
        <v>0.25</v>
      </c>
      <c r="O28" s="505">
        <v>0</v>
      </c>
      <c r="P28" s="248">
        <v>1</v>
      </c>
      <c r="Q28" s="511">
        <f t="shared" si="0"/>
        <v>0</v>
      </c>
      <c r="R28" s="247" t="s">
        <v>1560</v>
      </c>
      <c r="S28" s="247" t="s">
        <v>1561</v>
      </c>
      <c r="T28" s="247" t="s">
        <v>1562</v>
      </c>
      <c r="U28" s="247" t="s">
        <v>1563</v>
      </c>
      <c r="V28" s="304" t="s">
        <v>1564</v>
      </c>
    </row>
    <row r="29" spans="1:22" ht="96.75" customHeight="1" x14ac:dyDescent="0.25">
      <c r="A29" s="681"/>
      <c r="B29" s="681"/>
      <c r="C29" s="681"/>
      <c r="D29" s="304"/>
      <c r="E29" s="304"/>
      <c r="F29" s="304" t="s">
        <v>2564</v>
      </c>
      <c r="G29" s="569" t="s">
        <v>1481</v>
      </c>
      <c r="H29" s="395">
        <v>0.25</v>
      </c>
      <c r="I29" s="505">
        <v>0</v>
      </c>
      <c r="J29" s="395">
        <v>0.25</v>
      </c>
      <c r="K29" s="505">
        <v>0</v>
      </c>
      <c r="L29" s="395">
        <v>0.25</v>
      </c>
      <c r="M29" s="505">
        <v>0</v>
      </c>
      <c r="N29" s="395">
        <v>0.25</v>
      </c>
      <c r="O29" s="505">
        <v>0</v>
      </c>
      <c r="P29" s="248">
        <v>1</v>
      </c>
      <c r="Q29" s="511">
        <f t="shared" si="0"/>
        <v>0</v>
      </c>
      <c r="R29" s="247" t="s">
        <v>1565</v>
      </c>
      <c r="S29" s="247" t="s">
        <v>1566</v>
      </c>
      <c r="T29" s="247" t="s">
        <v>1567</v>
      </c>
      <c r="U29" s="247" t="s">
        <v>1507</v>
      </c>
      <c r="V29" s="304" t="s">
        <v>1554</v>
      </c>
    </row>
    <row r="30" spans="1:22" ht="94.5" customHeight="1" x14ac:dyDescent="0.25">
      <c r="A30" s="681"/>
      <c r="B30" s="681"/>
      <c r="C30" s="681"/>
      <c r="D30" s="304"/>
      <c r="E30" s="304"/>
      <c r="F30" s="610" t="s">
        <v>2565</v>
      </c>
      <c r="G30" s="569" t="s">
        <v>2541</v>
      </c>
      <c r="H30" s="395">
        <v>1</v>
      </c>
      <c r="I30" s="505">
        <f>'1. TALLERES SEMINARIOS'!D60</f>
        <v>64200</v>
      </c>
      <c r="J30" s="395"/>
      <c r="K30" s="505">
        <v>0</v>
      </c>
      <c r="L30" s="395"/>
      <c r="M30" s="508">
        <v>0</v>
      </c>
      <c r="N30" s="395"/>
      <c r="O30" s="510">
        <v>0</v>
      </c>
      <c r="P30" s="248">
        <v>1</v>
      </c>
      <c r="Q30" s="511">
        <f t="shared" si="0"/>
        <v>64200</v>
      </c>
      <c r="R30" s="247" t="s">
        <v>1568</v>
      </c>
      <c r="S30" s="247" t="s">
        <v>1569</v>
      </c>
      <c r="T30" s="247" t="s">
        <v>1570</v>
      </c>
      <c r="U30" s="247" t="s">
        <v>1571</v>
      </c>
      <c r="V30" s="304" t="s">
        <v>1572</v>
      </c>
    </row>
    <row r="31" spans="1:22" ht="93" customHeight="1" x14ac:dyDescent="0.25">
      <c r="A31" s="681"/>
      <c r="B31" s="681"/>
      <c r="C31" s="681"/>
      <c r="D31" s="304"/>
      <c r="E31" s="304"/>
      <c r="F31" s="304" t="s">
        <v>2566</v>
      </c>
      <c r="G31" s="569" t="s">
        <v>1482</v>
      </c>
      <c r="H31" s="395"/>
      <c r="I31" s="505">
        <v>0</v>
      </c>
      <c r="J31" s="395">
        <v>1</v>
      </c>
      <c r="K31" s="505">
        <v>0</v>
      </c>
      <c r="L31" s="395"/>
      <c r="M31" s="508">
        <v>0</v>
      </c>
      <c r="N31" s="395"/>
      <c r="O31" s="510">
        <v>0</v>
      </c>
      <c r="P31" s="248">
        <v>1</v>
      </c>
      <c r="Q31" s="511">
        <f t="shared" si="0"/>
        <v>0</v>
      </c>
      <c r="R31" s="247" t="s">
        <v>1573</v>
      </c>
      <c r="S31" s="247" t="s">
        <v>1574</v>
      </c>
      <c r="T31" s="247" t="s">
        <v>1575</v>
      </c>
      <c r="U31" s="247" t="s">
        <v>1576</v>
      </c>
      <c r="V31" s="304" t="s">
        <v>1577</v>
      </c>
    </row>
    <row r="32" spans="1:22" ht="99" customHeight="1" x14ac:dyDescent="0.25">
      <c r="A32" s="681"/>
      <c r="B32" s="681"/>
      <c r="C32" s="681"/>
      <c r="D32" s="304"/>
      <c r="E32" s="304"/>
      <c r="F32" s="304" t="s">
        <v>2567</v>
      </c>
      <c r="G32" s="569" t="s">
        <v>1483</v>
      </c>
      <c r="H32" s="395">
        <v>0.5</v>
      </c>
      <c r="I32" s="505">
        <v>0</v>
      </c>
      <c r="J32" s="395">
        <v>0.5</v>
      </c>
      <c r="K32" s="505">
        <v>0</v>
      </c>
      <c r="L32" s="395"/>
      <c r="M32" s="508">
        <v>0</v>
      </c>
      <c r="N32" s="395"/>
      <c r="O32" s="510">
        <v>0</v>
      </c>
      <c r="P32" s="248">
        <v>1</v>
      </c>
      <c r="Q32" s="511">
        <f t="shared" si="0"/>
        <v>0</v>
      </c>
      <c r="R32" s="247" t="s">
        <v>1578</v>
      </c>
      <c r="S32" s="247" t="s">
        <v>1579</v>
      </c>
      <c r="T32" s="247" t="s">
        <v>1580</v>
      </c>
      <c r="U32" s="247" t="s">
        <v>1576</v>
      </c>
      <c r="V32" s="304" t="s">
        <v>1581</v>
      </c>
    </row>
    <row r="33" spans="1:22" ht="96.75" customHeight="1" x14ac:dyDescent="0.25">
      <c r="A33" s="681"/>
      <c r="B33" s="681"/>
      <c r="C33" s="681"/>
      <c r="D33" s="304"/>
      <c r="E33" s="304"/>
      <c r="F33" s="304" t="s">
        <v>2568</v>
      </c>
      <c r="G33" s="569" t="s">
        <v>1484</v>
      </c>
      <c r="H33" s="395">
        <v>0.25</v>
      </c>
      <c r="I33" s="505">
        <v>0</v>
      </c>
      <c r="J33" s="395">
        <v>0.25</v>
      </c>
      <c r="K33" s="505">
        <v>0</v>
      </c>
      <c r="L33" s="395">
        <v>0.25</v>
      </c>
      <c r="M33" s="505">
        <v>0</v>
      </c>
      <c r="N33" s="395">
        <v>0.25</v>
      </c>
      <c r="O33" s="505">
        <v>0</v>
      </c>
      <c r="P33" s="248">
        <v>1</v>
      </c>
      <c r="Q33" s="511">
        <f t="shared" si="0"/>
        <v>0</v>
      </c>
      <c r="R33" s="247" t="s">
        <v>1582</v>
      </c>
      <c r="S33" s="247" t="s">
        <v>1579</v>
      </c>
      <c r="T33" s="247" t="s">
        <v>1583</v>
      </c>
      <c r="U33" s="247" t="s">
        <v>1576</v>
      </c>
      <c r="V33" s="304" t="s">
        <v>1581</v>
      </c>
    </row>
    <row r="34" spans="1:22" ht="111.75" customHeight="1" x14ac:dyDescent="0.25">
      <c r="A34" s="681"/>
      <c r="B34" s="681"/>
      <c r="C34" s="681"/>
      <c r="D34" s="304"/>
      <c r="E34" s="304"/>
      <c r="F34" s="610" t="s">
        <v>2569</v>
      </c>
      <c r="G34" s="569" t="s">
        <v>2585</v>
      </c>
      <c r="H34" s="395"/>
      <c r="I34" s="505">
        <v>0</v>
      </c>
      <c r="J34" s="395"/>
      <c r="K34" s="505">
        <v>0</v>
      </c>
      <c r="L34" s="395"/>
      <c r="M34" s="508">
        <v>0</v>
      </c>
      <c r="N34" s="395">
        <v>1</v>
      </c>
      <c r="O34" s="510">
        <f>'5. ACTIVIDADES ESPECIALES'!D184</f>
        <v>1000</v>
      </c>
      <c r="P34" s="248">
        <v>1</v>
      </c>
      <c r="Q34" s="511">
        <f t="shared" si="0"/>
        <v>1000</v>
      </c>
      <c r="R34" s="247" t="s">
        <v>1584</v>
      </c>
      <c r="S34" s="247" t="s">
        <v>1579</v>
      </c>
      <c r="T34" s="247" t="s">
        <v>1585</v>
      </c>
      <c r="U34" s="247" t="s">
        <v>1576</v>
      </c>
      <c r="V34" s="304" t="s">
        <v>1581</v>
      </c>
    </row>
    <row r="35" spans="1:22" ht="105" customHeight="1" x14ac:dyDescent="0.25">
      <c r="A35" s="681"/>
      <c r="B35" s="681"/>
      <c r="C35" s="681"/>
      <c r="D35" s="304"/>
      <c r="E35" s="304"/>
      <c r="F35" s="304" t="s">
        <v>2570</v>
      </c>
      <c r="G35" s="569" t="s">
        <v>1485</v>
      </c>
      <c r="H35" s="395"/>
      <c r="I35" s="505">
        <v>0</v>
      </c>
      <c r="J35" s="395"/>
      <c r="K35" s="505">
        <v>0</v>
      </c>
      <c r="L35" s="395"/>
      <c r="M35" s="508">
        <v>0</v>
      </c>
      <c r="N35" s="395">
        <v>1</v>
      </c>
      <c r="O35" s="505">
        <v>0</v>
      </c>
      <c r="P35" s="248">
        <v>1</v>
      </c>
      <c r="Q35" s="511">
        <f t="shared" si="0"/>
        <v>0</v>
      </c>
      <c r="R35" s="247" t="s">
        <v>1586</v>
      </c>
      <c r="S35" s="247" t="s">
        <v>1587</v>
      </c>
      <c r="T35" s="247" t="s">
        <v>1588</v>
      </c>
      <c r="U35" s="247" t="s">
        <v>1589</v>
      </c>
      <c r="V35" s="304" t="s">
        <v>1577</v>
      </c>
    </row>
    <row r="36" spans="1:22" ht="77.25" customHeight="1" x14ac:dyDescent="0.25">
      <c r="A36" s="681"/>
      <c r="B36" s="681"/>
      <c r="C36" s="681"/>
      <c r="D36" s="304"/>
      <c r="E36" s="304"/>
      <c r="F36" s="610" t="s">
        <v>2571</v>
      </c>
      <c r="G36" s="569" t="s">
        <v>1486</v>
      </c>
      <c r="H36" s="479">
        <v>1</v>
      </c>
      <c r="I36" s="506">
        <f>'5. ACTIVIDADES ESPECIALES'!D196</f>
        <v>1000</v>
      </c>
      <c r="J36" s="479">
        <v>1</v>
      </c>
      <c r="K36" s="506">
        <v>0</v>
      </c>
      <c r="L36" s="479">
        <v>1</v>
      </c>
      <c r="M36" s="508">
        <v>0</v>
      </c>
      <c r="N36" s="395"/>
      <c r="O36" s="510">
        <v>0</v>
      </c>
      <c r="P36" s="247">
        <v>3</v>
      </c>
      <c r="Q36" s="511">
        <f t="shared" si="0"/>
        <v>1000</v>
      </c>
      <c r="R36" s="247" t="s">
        <v>1590</v>
      </c>
      <c r="S36" s="247" t="s">
        <v>1591</v>
      </c>
      <c r="T36" s="247" t="s">
        <v>1592</v>
      </c>
      <c r="U36" s="247" t="s">
        <v>1593</v>
      </c>
      <c r="V36" s="304" t="s">
        <v>1594</v>
      </c>
    </row>
    <row r="37" spans="1:22" ht="120.75" customHeight="1" x14ac:dyDescent="0.25">
      <c r="A37" s="681"/>
      <c r="B37" s="681"/>
      <c r="C37" s="681"/>
      <c r="D37" s="304"/>
      <c r="E37" s="304"/>
      <c r="F37" s="304" t="s">
        <v>2572</v>
      </c>
      <c r="G37" s="569" t="s">
        <v>2586</v>
      </c>
      <c r="H37" s="395">
        <v>0.25</v>
      </c>
      <c r="I37" s="505">
        <v>0</v>
      </c>
      <c r="J37" s="395">
        <v>0.25</v>
      </c>
      <c r="K37" s="505">
        <v>0</v>
      </c>
      <c r="L37" s="395">
        <v>0.25</v>
      </c>
      <c r="M37" s="505">
        <v>0</v>
      </c>
      <c r="N37" s="395">
        <v>0.25</v>
      </c>
      <c r="O37" s="505">
        <v>0</v>
      </c>
      <c r="P37" s="248">
        <v>1</v>
      </c>
      <c r="Q37" s="511">
        <f t="shared" si="0"/>
        <v>0</v>
      </c>
      <c r="R37" s="247" t="s">
        <v>1590</v>
      </c>
      <c r="S37" s="247" t="s">
        <v>1591</v>
      </c>
      <c r="T37" s="247" t="s">
        <v>1595</v>
      </c>
      <c r="U37" s="247" t="s">
        <v>1593</v>
      </c>
      <c r="V37" s="304" t="s">
        <v>1594</v>
      </c>
    </row>
    <row r="38" spans="1:22" ht="111.75" customHeight="1" x14ac:dyDescent="0.25">
      <c r="A38" s="681"/>
      <c r="B38" s="681"/>
      <c r="C38" s="681"/>
      <c r="D38" s="304"/>
      <c r="E38" s="304"/>
      <c r="F38" s="304" t="s">
        <v>2573</v>
      </c>
      <c r="G38" s="569" t="s">
        <v>1487</v>
      </c>
      <c r="H38" s="395"/>
      <c r="I38" s="505">
        <v>0</v>
      </c>
      <c r="J38" s="395"/>
      <c r="K38" s="505">
        <v>0</v>
      </c>
      <c r="L38" s="395">
        <v>1</v>
      </c>
      <c r="M38" s="505">
        <v>0</v>
      </c>
      <c r="N38" s="490"/>
      <c r="O38" s="509">
        <v>0</v>
      </c>
      <c r="P38" s="248">
        <v>1</v>
      </c>
      <c r="Q38" s="511">
        <f t="shared" si="0"/>
        <v>0</v>
      </c>
      <c r="R38" s="247" t="s">
        <v>1601</v>
      </c>
      <c r="S38" s="247" t="s">
        <v>1602</v>
      </c>
      <c r="T38" s="247" t="s">
        <v>1603</v>
      </c>
      <c r="U38" s="247" t="s">
        <v>1604</v>
      </c>
      <c r="V38" s="304" t="s">
        <v>1522</v>
      </c>
    </row>
    <row r="39" spans="1:22" ht="99" customHeight="1" x14ac:dyDescent="0.25">
      <c r="A39" s="681"/>
      <c r="B39" s="681"/>
      <c r="C39" s="681"/>
      <c r="D39" s="304"/>
      <c r="E39" s="304"/>
      <c r="F39" s="610" t="s">
        <v>2574</v>
      </c>
      <c r="G39" s="569" t="s">
        <v>2589</v>
      </c>
      <c r="H39" s="395"/>
      <c r="I39" s="505">
        <v>0</v>
      </c>
      <c r="J39" s="395"/>
      <c r="K39" s="505">
        <v>0</v>
      </c>
      <c r="L39" s="490"/>
      <c r="M39" s="509">
        <v>0</v>
      </c>
      <c r="N39" s="395">
        <v>1</v>
      </c>
      <c r="O39" s="510">
        <f>'1. TALLERES SEMINARIOS'!D74</f>
        <v>246600</v>
      </c>
      <c r="P39" s="248">
        <v>1</v>
      </c>
      <c r="Q39" s="511">
        <f t="shared" si="0"/>
        <v>246600</v>
      </c>
      <c r="R39" s="247" t="s">
        <v>1596</v>
      </c>
      <c r="S39" s="247" t="s">
        <v>1597</v>
      </c>
      <c r="T39" s="247" t="s">
        <v>1598</v>
      </c>
      <c r="U39" s="247" t="s">
        <v>1599</v>
      </c>
      <c r="V39" s="304" t="s">
        <v>1600</v>
      </c>
    </row>
    <row r="40" spans="1:22" ht="112.5" customHeight="1" x14ac:dyDescent="0.25">
      <c r="A40" s="681"/>
      <c r="B40" s="681"/>
      <c r="C40" s="681"/>
      <c r="D40" s="304"/>
      <c r="E40" s="304"/>
      <c r="F40" s="304" t="s">
        <v>2575</v>
      </c>
      <c r="G40" s="569" t="s">
        <v>2591</v>
      </c>
      <c r="H40" s="395"/>
      <c r="I40" s="505">
        <v>0</v>
      </c>
      <c r="J40" s="395"/>
      <c r="K40" s="505">
        <v>0</v>
      </c>
      <c r="L40" s="395">
        <v>1</v>
      </c>
      <c r="M40" s="508">
        <f>'1. TALLERES SEMINARIOS'!D88</f>
        <v>73350</v>
      </c>
      <c r="N40" s="395"/>
      <c r="O40" s="510">
        <v>0</v>
      </c>
      <c r="P40" s="248">
        <v>1</v>
      </c>
      <c r="Q40" s="511">
        <f t="shared" si="0"/>
        <v>73350</v>
      </c>
      <c r="R40" s="247" t="s">
        <v>1605</v>
      </c>
      <c r="S40" s="247" t="s">
        <v>1606</v>
      </c>
      <c r="T40" s="247" t="s">
        <v>1598</v>
      </c>
      <c r="U40" s="247" t="s">
        <v>1607</v>
      </c>
      <c r="V40" s="304" t="s">
        <v>1608</v>
      </c>
    </row>
    <row r="41" spans="1:22" ht="77.25" customHeight="1" x14ac:dyDescent="0.25">
      <c r="A41" s="681"/>
      <c r="B41" s="681"/>
      <c r="C41" s="681"/>
      <c r="D41" s="304"/>
      <c r="E41" s="304"/>
      <c r="F41" s="610" t="s">
        <v>2576</v>
      </c>
      <c r="G41" s="569" t="s">
        <v>1488</v>
      </c>
      <c r="H41" s="395"/>
      <c r="I41" s="505">
        <v>0</v>
      </c>
      <c r="J41" s="395"/>
      <c r="K41" s="505">
        <v>0</v>
      </c>
      <c r="L41" s="395"/>
      <c r="M41" s="508">
        <v>0</v>
      </c>
      <c r="N41" s="395">
        <v>1</v>
      </c>
      <c r="O41" s="510">
        <f>'1. TALLERES SEMINARIOS'!D102</f>
        <v>45800</v>
      </c>
      <c r="P41" s="248">
        <v>1</v>
      </c>
      <c r="Q41" s="511">
        <f t="shared" si="0"/>
        <v>45800</v>
      </c>
      <c r="R41" s="247" t="s">
        <v>1605</v>
      </c>
      <c r="S41" s="247" t="s">
        <v>1609</v>
      </c>
      <c r="T41" s="247" t="s">
        <v>1610</v>
      </c>
      <c r="U41" s="247" t="s">
        <v>1604</v>
      </c>
      <c r="V41" s="304" t="s">
        <v>1608</v>
      </c>
    </row>
    <row r="42" spans="1:22" ht="90" customHeight="1" x14ac:dyDescent="0.25">
      <c r="A42" s="681"/>
      <c r="B42" s="681"/>
      <c r="C42" s="681"/>
      <c r="D42" s="304"/>
      <c r="E42" s="304"/>
      <c r="F42" s="610" t="s">
        <v>2577</v>
      </c>
      <c r="G42" s="569" t="s">
        <v>2594</v>
      </c>
      <c r="H42" s="395"/>
      <c r="I42" s="505">
        <v>0</v>
      </c>
      <c r="J42" s="395">
        <v>1</v>
      </c>
      <c r="K42" s="505">
        <f>'1. TALLERES SEMINARIOS'!D116</f>
        <v>57500</v>
      </c>
      <c r="L42" s="395"/>
      <c r="M42" s="508">
        <v>0</v>
      </c>
      <c r="N42" s="395"/>
      <c r="O42" s="510">
        <v>0</v>
      </c>
      <c r="P42" s="248">
        <v>1</v>
      </c>
      <c r="Q42" s="511">
        <f t="shared" si="0"/>
        <v>57500</v>
      </c>
      <c r="R42" s="247" t="s">
        <v>1611</v>
      </c>
      <c r="S42" s="247" t="s">
        <v>1612</v>
      </c>
      <c r="T42" s="247" t="s">
        <v>1613</v>
      </c>
      <c r="U42" s="247" t="s">
        <v>1604</v>
      </c>
      <c r="V42" s="304" t="s">
        <v>1614</v>
      </c>
    </row>
    <row r="43" spans="1:22" ht="94.5" customHeight="1" x14ac:dyDescent="0.25">
      <c r="A43" s="681"/>
      <c r="B43" s="681"/>
      <c r="C43" s="681"/>
      <c r="D43" s="304"/>
      <c r="E43" s="304"/>
      <c r="F43" s="610" t="s">
        <v>2578</v>
      </c>
      <c r="G43" s="569" t="s">
        <v>2595</v>
      </c>
      <c r="H43" s="395"/>
      <c r="I43" s="505">
        <v>0</v>
      </c>
      <c r="J43" s="395">
        <v>1</v>
      </c>
      <c r="K43" s="505">
        <f>'5. ACTIVIDADES ESPECIALES'!D207</f>
        <v>148033.49</v>
      </c>
      <c r="L43" s="395"/>
      <c r="M43" s="508">
        <v>0</v>
      </c>
      <c r="N43" s="395"/>
      <c r="O43" s="510">
        <v>0</v>
      </c>
      <c r="P43" s="248">
        <v>1</v>
      </c>
      <c r="Q43" s="511">
        <f t="shared" si="0"/>
        <v>148033.49</v>
      </c>
      <c r="R43" s="247" t="s">
        <v>1615</v>
      </c>
      <c r="S43" s="247" t="s">
        <v>1616</v>
      </c>
      <c r="T43" s="247" t="s">
        <v>1617</v>
      </c>
      <c r="U43" s="247" t="s">
        <v>1618</v>
      </c>
      <c r="V43" s="304" t="s">
        <v>1619</v>
      </c>
    </row>
    <row r="44" spans="1:22" ht="94.5" customHeight="1" x14ac:dyDescent="0.25">
      <c r="A44" s="681"/>
      <c r="B44" s="681"/>
      <c r="C44" s="681"/>
      <c r="D44" s="304"/>
      <c r="E44" s="304"/>
      <c r="F44" s="610" t="s">
        <v>2579</v>
      </c>
      <c r="G44" s="569" t="s">
        <v>2611</v>
      </c>
      <c r="H44" s="395">
        <v>1</v>
      </c>
      <c r="I44" s="505">
        <f>'5. ACTIVIDADES ESPECIALES'!D233</f>
        <v>250000</v>
      </c>
      <c r="J44" s="395"/>
      <c r="K44" s="505">
        <v>0</v>
      </c>
      <c r="L44" s="395"/>
      <c r="M44" s="508">
        <v>0</v>
      </c>
      <c r="N44" s="395"/>
      <c r="O44" s="510">
        <v>0</v>
      </c>
      <c r="P44" s="247"/>
      <c r="Q44" s="511">
        <f t="shared" si="0"/>
        <v>250000</v>
      </c>
      <c r="R44" s="490"/>
      <c r="S44" s="490"/>
      <c r="T44" s="490"/>
      <c r="U44" s="490"/>
      <c r="V44" s="490"/>
    </row>
    <row r="45" spans="1:22" ht="60.75" customHeight="1" x14ac:dyDescent="0.25">
      <c r="A45" s="681"/>
      <c r="B45" s="681"/>
      <c r="C45" s="681"/>
      <c r="D45" s="304"/>
      <c r="E45" s="304"/>
      <c r="F45" s="304" t="s">
        <v>2580</v>
      </c>
      <c r="G45" s="569" t="s">
        <v>1489</v>
      </c>
      <c r="H45" s="395"/>
      <c r="I45" s="505">
        <v>0</v>
      </c>
      <c r="J45" s="395"/>
      <c r="K45" s="505">
        <v>0</v>
      </c>
      <c r="L45" s="395">
        <v>0.5</v>
      </c>
      <c r="M45" s="505">
        <v>0</v>
      </c>
      <c r="N45" s="395">
        <v>0.5</v>
      </c>
      <c r="O45" s="505">
        <v>0</v>
      </c>
      <c r="P45" s="248">
        <v>1</v>
      </c>
      <c r="Q45" s="511">
        <f t="shared" si="0"/>
        <v>0</v>
      </c>
      <c r="R45" s="247" t="s">
        <v>1620</v>
      </c>
      <c r="S45" s="247" t="s">
        <v>1621</v>
      </c>
      <c r="T45" s="247" t="s">
        <v>1622</v>
      </c>
      <c r="U45" s="247" t="s">
        <v>1507</v>
      </c>
      <c r="V45" s="304" t="s">
        <v>1522</v>
      </c>
    </row>
    <row r="46" spans="1:22" ht="117.75" customHeight="1" x14ac:dyDescent="0.25">
      <c r="A46" s="681"/>
      <c r="B46" s="681"/>
      <c r="C46" s="681"/>
      <c r="D46" s="304"/>
      <c r="E46" s="304"/>
      <c r="F46" s="304" t="s">
        <v>2581</v>
      </c>
      <c r="G46" s="569" t="s">
        <v>2999</v>
      </c>
      <c r="H46" s="395"/>
      <c r="I46" s="505">
        <v>0</v>
      </c>
      <c r="J46" s="395"/>
      <c r="K46" s="505">
        <v>0</v>
      </c>
      <c r="L46" s="395">
        <v>1</v>
      </c>
      <c r="M46" s="509">
        <v>0</v>
      </c>
      <c r="N46" s="395"/>
      <c r="O46" s="505">
        <v>0</v>
      </c>
      <c r="P46" s="248">
        <v>1</v>
      </c>
      <c r="Q46" s="511">
        <f t="shared" si="0"/>
        <v>0</v>
      </c>
      <c r="R46" s="247" t="s">
        <v>1623</v>
      </c>
      <c r="S46" s="247" t="s">
        <v>1624</v>
      </c>
      <c r="T46" s="247" t="s">
        <v>1625</v>
      </c>
      <c r="U46" s="247" t="s">
        <v>1626</v>
      </c>
      <c r="V46" s="304" t="s">
        <v>1572</v>
      </c>
    </row>
    <row r="47" spans="1:22" ht="117.75" customHeight="1" x14ac:dyDescent="0.25">
      <c r="A47" s="681"/>
      <c r="B47" s="681"/>
      <c r="C47" s="681"/>
      <c r="D47" s="304"/>
      <c r="E47" s="304"/>
      <c r="F47" s="610" t="s">
        <v>2612</v>
      </c>
      <c r="G47" s="569" t="s">
        <v>2613</v>
      </c>
      <c r="H47" s="395">
        <v>1</v>
      </c>
      <c r="I47" s="505">
        <f>'4. EQUIPO TECNOLÓGICOS'!D26+'5. ACTIVIDADES ESPECIALES'!D246</f>
        <v>41313.5</v>
      </c>
      <c r="J47" s="395"/>
      <c r="K47" s="505">
        <v>0</v>
      </c>
      <c r="L47" s="395"/>
      <c r="M47" s="509">
        <v>0</v>
      </c>
      <c r="N47" s="395"/>
      <c r="O47" s="505">
        <v>0</v>
      </c>
      <c r="P47" s="248"/>
      <c r="Q47" s="511">
        <f t="shared" si="0"/>
        <v>41313.5</v>
      </c>
      <c r="R47" s="247" t="s">
        <v>1435</v>
      </c>
      <c r="S47" s="247" t="s">
        <v>2616</v>
      </c>
      <c r="T47" s="247" t="s">
        <v>1436</v>
      </c>
      <c r="U47" s="247" t="s">
        <v>2617</v>
      </c>
      <c r="V47" s="247" t="s">
        <v>1522</v>
      </c>
    </row>
    <row r="48" spans="1:22" ht="138.75" customHeight="1" x14ac:dyDescent="0.25">
      <c r="A48" s="681"/>
      <c r="B48" s="681"/>
      <c r="C48" s="681"/>
      <c r="D48" s="304"/>
      <c r="E48" s="304"/>
      <c r="F48" s="304" t="s">
        <v>3000</v>
      </c>
      <c r="G48" s="569" t="s">
        <v>3001</v>
      </c>
      <c r="H48" s="395"/>
      <c r="I48" s="505">
        <v>0</v>
      </c>
      <c r="J48" s="395"/>
      <c r="K48" s="505">
        <v>0</v>
      </c>
      <c r="L48" s="490"/>
      <c r="M48" s="509">
        <v>0</v>
      </c>
      <c r="N48" s="395"/>
      <c r="O48" s="510">
        <v>0</v>
      </c>
      <c r="P48" s="248">
        <v>1</v>
      </c>
      <c r="Q48" s="511">
        <f t="shared" si="0"/>
        <v>0</v>
      </c>
      <c r="R48" s="247"/>
      <c r="S48" s="247"/>
      <c r="T48" s="247"/>
      <c r="U48" s="247"/>
      <c r="V48" s="247"/>
    </row>
    <row r="49" spans="1:22" ht="15.75" x14ac:dyDescent="0.25">
      <c r="A49" s="285"/>
      <c r="B49" s="286"/>
      <c r="C49" s="286"/>
      <c r="D49" s="285" t="s">
        <v>1374</v>
      </c>
      <c r="E49" s="286"/>
      <c r="F49" s="286"/>
      <c r="G49" s="287"/>
      <c r="H49" s="251"/>
      <c r="I49" s="507">
        <f>SUM(I7:I48)</f>
        <v>356513.5</v>
      </c>
      <c r="J49" s="251"/>
      <c r="K49" s="507">
        <f t="shared" ref="K49:Q49" si="1">SUM(K7:K48)</f>
        <v>505355.70999999996</v>
      </c>
      <c r="L49" s="251"/>
      <c r="M49" s="507">
        <f>SUM(M7:M45)</f>
        <v>86562.08</v>
      </c>
      <c r="N49" s="251"/>
      <c r="O49" s="507">
        <f t="shared" si="1"/>
        <v>293400</v>
      </c>
      <c r="P49" s="251"/>
      <c r="Q49" s="507">
        <f t="shared" si="1"/>
        <v>1241831.29</v>
      </c>
      <c r="R49" s="252"/>
      <c r="S49" s="252"/>
      <c r="T49" s="252"/>
      <c r="U49" s="252"/>
      <c r="V49" s="252"/>
    </row>
    <row r="50" spans="1:22" ht="15.75" x14ac:dyDescent="0.25">
      <c r="A50" s="253"/>
      <c r="B50" s="253"/>
      <c r="C50" s="254"/>
      <c r="D50" s="254"/>
      <c r="E50" s="254"/>
      <c r="F50" s="255"/>
      <c r="G50" s="254"/>
      <c r="H50" s="254"/>
      <c r="I50" s="254"/>
      <c r="J50" s="254"/>
      <c r="K50" s="254"/>
      <c r="L50" s="254"/>
      <c r="M50" s="254"/>
      <c r="N50" s="254"/>
      <c r="O50" s="254"/>
      <c r="P50" s="254"/>
      <c r="Q50" s="254"/>
      <c r="R50" s="254"/>
      <c r="S50" s="254"/>
      <c r="T50" s="254"/>
      <c r="U50" s="254"/>
      <c r="V50" s="254"/>
    </row>
    <row r="51" spans="1:22" ht="15.75" x14ac:dyDescent="0.25">
      <c r="A51" s="253"/>
      <c r="B51" s="253"/>
      <c r="C51" s="254"/>
      <c r="D51" s="254"/>
      <c r="E51" s="254"/>
      <c r="F51" s="255"/>
      <c r="G51" s="254"/>
      <c r="H51" s="254"/>
      <c r="I51" s="254"/>
      <c r="J51" s="254"/>
      <c r="K51" s="254"/>
      <c r="L51" s="254"/>
      <c r="M51" s="254"/>
      <c r="N51" s="254"/>
      <c r="O51" s="254"/>
      <c r="P51" s="254"/>
      <c r="Q51" s="254"/>
      <c r="R51" s="254"/>
      <c r="S51" s="254"/>
      <c r="T51" s="254"/>
      <c r="U51" s="254"/>
      <c r="V51" s="254"/>
    </row>
    <row r="52" spans="1:22" ht="15.75" x14ac:dyDescent="0.25">
      <c r="A52" s="253"/>
      <c r="B52" s="253"/>
      <c r="C52" s="254"/>
      <c r="D52" s="254"/>
      <c r="E52" s="254"/>
      <c r="F52" s="255"/>
      <c r="G52" s="254"/>
      <c r="H52" s="254"/>
      <c r="I52" s="254"/>
      <c r="J52" s="254"/>
      <c r="K52" s="254"/>
      <c r="L52" s="254"/>
      <c r="M52" s="254"/>
      <c r="N52" s="254"/>
      <c r="O52" s="254"/>
      <c r="P52" s="254"/>
      <c r="Q52" s="254"/>
      <c r="R52" s="254"/>
      <c r="S52" s="254"/>
      <c r="T52" s="254"/>
      <c r="U52" s="254"/>
      <c r="V52" s="254"/>
    </row>
    <row r="53" spans="1:22" ht="15.75" x14ac:dyDescent="0.25">
      <c r="A53" s="253"/>
      <c r="B53" s="253"/>
      <c r="C53" s="254"/>
      <c r="D53" s="254"/>
      <c r="E53" s="254"/>
      <c r="F53" s="255"/>
      <c r="G53" s="254"/>
      <c r="H53" s="254"/>
      <c r="I53" s="254"/>
      <c r="J53" s="254"/>
      <c r="K53" s="254"/>
      <c r="L53" s="254"/>
      <c r="M53" s="254"/>
      <c r="N53" s="254"/>
      <c r="O53" s="254"/>
      <c r="P53" s="254"/>
      <c r="Q53" s="254"/>
      <c r="R53" s="254"/>
      <c r="S53" s="254"/>
      <c r="T53" s="254"/>
      <c r="U53" s="254"/>
      <c r="V53" s="254"/>
    </row>
    <row r="54" spans="1:22" ht="15.75" x14ac:dyDescent="0.25">
      <c r="A54" s="253"/>
      <c r="B54" s="253"/>
      <c r="C54" s="254"/>
      <c r="D54" s="254"/>
      <c r="E54" s="254"/>
      <c r="F54" s="255"/>
      <c r="G54" s="254"/>
      <c r="H54" s="254"/>
      <c r="I54" s="254"/>
      <c r="J54" s="254"/>
      <c r="K54" s="254"/>
      <c r="L54" s="254"/>
      <c r="M54" s="254"/>
      <c r="N54" s="254"/>
      <c r="O54" s="254"/>
      <c r="P54" s="254"/>
      <c r="Q54" s="254"/>
      <c r="R54" s="254"/>
      <c r="S54" s="254"/>
      <c r="T54" s="254"/>
      <c r="U54" s="254"/>
      <c r="V54" s="254"/>
    </row>
    <row r="55" spans="1:22" ht="15.75" x14ac:dyDescent="0.25">
      <c r="A55" s="253"/>
      <c r="B55" s="253"/>
      <c r="C55" s="254"/>
      <c r="D55" s="254"/>
      <c r="E55" s="254"/>
      <c r="F55" s="255"/>
      <c r="G55" s="254"/>
      <c r="H55" s="254"/>
      <c r="I55" s="254"/>
      <c r="J55" s="254"/>
      <c r="K55" s="254"/>
      <c r="L55" s="254"/>
      <c r="M55" s="254"/>
      <c r="N55" s="254"/>
      <c r="O55" s="254"/>
      <c r="P55" s="254"/>
      <c r="Q55" s="254"/>
      <c r="R55" s="254"/>
      <c r="S55" s="254"/>
      <c r="T55" s="254"/>
      <c r="U55" s="254"/>
      <c r="V55" s="254"/>
    </row>
    <row r="56" spans="1:22" ht="15.75" x14ac:dyDescent="0.25">
      <c r="A56" s="253"/>
      <c r="B56" s="253"/>
      <c r="C56" s="254"/>
      <c r="D56" s="254"/>
      <c r="E56" s="254"/>
      <c r="F56" s="255"/>
      <c r="G56" s="254"/>
      <c r="H56" s="254"/>
      <c r="I56" s="254"/>
      <c r="J56" s="254"/>
      <c r="K56" s="254"/>
      <c r="L56" s="254"/>
      <c r="M56" s="254"/>
      <c r="N56" s="254"/>
      <c r="O56" s="254"/>
      <c r="P56" s="254"/>
      <c r="Q56" s="254"/>
      <c r="R56" s="254"/>
      <c r="S56" s="254"/>
      <c r="T56" s="254"/>
      <c r="U56" s="254"/>
      <c r="V56" s="254"/>
    </row>
    <row r="57" spans="1:22" ht="15.75" x14ac:dyDescent="0.25">
      <c r="A57" s="253"/>
      <c r="B57" s="253"/>
      <c r="C57" s="254"/>
      <c r="D57" s="254"/>
      <c r="E57" s="254"/>
      <c r="F57" s="255"/>
      <c r="G57" s="254"/>
      <c r="H57" s="254"/>
      <c r="I57" s="254"/>
      <c r="J57" s="254"/>
      <c r="K57" s="254"/>
      <c r="L57" s="254"/>
      <c r="M57" s="254"/>
      <c r="N57" s="254"/>
      <c r="O57" s="254"/>
      <c r="P57" s="254"/>
      <c r="Q57" s="254"/>
      <c r="R57" s="254"/>
      <c r="S57" s="254"/>
      <c r="T57" s="254"/>
      <c r="U57" s="254"/>
      <c r="V57" s="254"/>
    </row>
    <row r="58" spans="1:22" ht="15.75" x14ac:dyDescent="0.25">
      <c r="A58" s="253"/>
      <c r="B58" s="253"/>
      <c r="C58" s="254"/>
      <c r="D58" s="254"/>
      <c r="E58" s="254"/>
      <c r="F58" s="255"/>
      <c r="G58" s="254"/>
      <c r="H58" s="254"/>
      <c r="I58" s="254"/>
      <c r="J58" s="254"/>
      <c r="K58" s="254"/>
      <c r="L58" s="254"/>
      <c r="M58" s="254"/>
      <c r="N58" s="254"/>
      <c r="O58" s="254"/>
      <c r="P58" s="254"/>
      <c r="Q58" s="254"/>
      <c r="R58" s="254"/>
      <c r="S58" s="254"/>
      <c r="T58" s="254"/>
      <c r="U58" s="254"/>
      <c r="V58" s="254"/>
    </row>
    <row r="59" spans="1:22" ht="15.75" x14ac:dyDescent="0.25">
      <c r="A59" s="253"/>
      <c r="B59" s="253"/>
      <c r="C59" s="254"/>
      <c r="D59" s="254"/>
      <c r="E59" s="254"/>
      <c r="F59" s="255"/>
      <c r="G59" s="254"/>
      <c r="H59" s="254"/>
      <c r="I59" s="254"/>
      <c r="J59" s="254"/>
      <c r="K59" s="254"/>
      <c r="L59" s="254"/>
      <c r="M59" s="254"/>
      <c r="N59" s="254"/>
      <c r="O59" s="254"/>
      <c r="P59" s="254"/>
      <c r="Q59" s="254"/>
      <c r="R59" s="254"/>
      <c r="S59" s="254"/>
      <c r="T59" s="254"/>
      <c r="U59" s="254"/>
      <c r="V59" s="254"/>
    </row>
    <row r="60" spans="1:22" ht="15.75" x14ac:dyDescent="0.25">
      <c r="A60" s="253"/>
      <c r="B60" s="253"/>
      <c r="C60" s="254"/>
      <c r="D60" s="254"/>
      <c r="E60" s="254"/>
      <c r="F60" s="255"/>
      <c r="G60" s="254"/>
      <c r="H60" s="254"/>
      <c r="I60" s="254"/>
      <c r="J60" s="254"/>
      <c r="K60" s="254"/>
      <c r="L60" s="254"/>
      <c r="M60" s="254"/>
      <c r="N60" s="254"/>
      <c r="O60" s="254"/>
      <c r="P60" s="254"/>
      <c r="Q60" s="254"/>
      <c r="R60" s="254"/>
      <c r="S60" s="254"/>
      <c r="T60" s="254"/>
      <c r="U60" s="254"/>
      <c r="V60" s="254"/>
    </row>
    <row r="61" spans="1:22" ht="15.75" x14ac:dyDescent="0.25">
      <c r="A61" s="253"/>
      <c r="B61" s="253"/>
      <c r="C61" s="254"/>
      <c r="D61" s="254"/>
      <c r="E61" s="254"/>
      <c r="F61" s="255"/>
      <c r="G61" s="254"/>
      <c r="H61" s="254"/>
      <c r="I61" s="254"/>
      <c r="J61" s="254"/>
      <c r="K61" s="254"/>
      <c r="L61" s="254"/>
      <c r="M61" s="254"/>
      <c r="N61" s="254"/>
      <c r="O61" s="254"/>
      <c r="P61" s="254"/>
      <c r="Q61" s="254"/>
      <c r="R61" s="254"/>
      <c r="S61" s="254"/>
      <c r="T61" s="254"/>
      <c r="U61" s="254"/>
      <c r="V61" s="254"/>
    </row>
    <row r="62" spans="1:22" ht="15.75" x14ac:dyDescent="0.25">
      <c r="A62" s="253"/>
      <c r="B62" s="253"/>
      <c r="C62" s="254"/>
      <c r="D62" s="254"/>
      <c r="E62" s="254"/>
      <c r="F62" s="255"/>
      <c r="G62" s="254"/>
      <c r="H62" s="254"/>
      <c r="I62" s="254"/>
      <c r="J62" s="254"/>
      <c r="K62" s="254"/>
      <c r="L62" s="254"/>
      <c r="M62" s="254"/>
      <c r="N62" s="254"/>
      <c r="O62" s="254"/>
      <c r="P62" s="254"/>
      <c r="Q62" s="254"/>
      <c r="R62" s="254"/>
      <c r="S62" s="254"/>
      <c r="T62" s="254"/>
      <c r="U62" s="254"/>
      <c r="V62" s="254"/>
    </row>
    <row r="63" spans="1:22" ht="15.75" x14ac:dyDescent="0.25">
      <c r="A63" s="253"/>
      <c r="B63" s="253"/>
      <c r="C63" s="254"/>
      <c r="D63" s="254"/>
      <c r="E63" s="254"/>
      <c r="F63" s="255"/>
      <c r="G63" s="254"/>
      <c r="H63" s="254"/>
      <c r="I63" s="254"/>
      <c r="J63" s="254"/>
      <c r="K63" s="254"/>
      <c r="L63" s="254"/>
      <c r="M63" s="254"/>
      <c r="N63" s="254"/>
      <c r="O63" s="254"/>
      <c r="P63" s="254"/>
      <c r="Q63" s="254"/>
      <c r="R63" s="254"/>
      <c r="S63" s="254"/>
      <c r="T63" s="254"/>
      <c r="U63" s="254"/>
      <c r="V63" s="254"/>
    </row>
    <row r="64" spans="1:22" ht="15.75" x14ac:dyDescent="0.25">
      <c r="A64" s="253"/>
      <c r="B64" s="253"/>
      <c r="C64" s="254"/>
      <c r="D64" s="254"/>
      <c r="E64" s="254"/>
      <c r="F64" s="255"/>
      <c r="G64" s="254"/>
      <c r="H64" s="254"/>
      <c r="I64" s="254"/>
      <c r="J64" s="254"/>
      <c r="K64" s="254"/>
      <c r="L64" s="254"/>
      <c r="M64" s="254"/>
      <c r="N64" s="254"/>
      <c r="O64" s="254"/>
      <c r="P64" s="254"/>
      <c r="Q64" s="254"/>
      <c r="R64" s="254"/>
      <c r="S64" s="254"/>
      <c r="T64" s="254"/>
      <c r="U64" s="254"/>
      <c r="V64" s="254"/>
    </row>
    <row r="65" spans="1:22" ht="15.75" x14ac:dyDescent="0.25">
      <c r="A65" s="253"/>
      <c r="B65" s="253"/>
      <c r="C65" s="254"/>
      <c r="D65" s="254"/>
      <c r="E65" s="254"/>
      <c r="F65" s="255"/>
      <c r="G65" s="254"/>
      <c r="H65" s="254"/>
      <c r="I65" s="254"/>
      <c r="J65" s="254"/>
      <c r="K65" s="254"/>
      <c r="L65" s="254"/>
      <c r="M65" s="254"/>
      <c r="N65" s="254"/>
      <c r="O65" s="254"/>
      <c r="P65" s="254"/>
      <c r="Q65" s="254"/>
      <c r="R65" s="254"/>
      <c r="S65" s="254"/>
      <c r="T65" s="254"/>
      <c r="U65" s="254"/>
      <c r="V65" s="254"/>
    </row>
    <row r="66" spans="1:22" ht="15.75" x14ac:dyDescent="0.25">
      <c r="A66" s="253"/>
      <c r="B66" s="253"/>
      <c r="C66" s="254"/>
      <c r="D66" s="254"/>
      <c r="E66" s="254"/>
      <c r="F66" s="255"/>
      <c r="G66" s="254"/>
      <c r="H66" s="254"/>
      <c r="I66" s="254"/>
      <c r="J66" s="254"/>
      <c r="K66" s="254"/>
      <c r="L66" s="254"/>
      <c r="M66" s="254"/>
      <c r="N66" s="254"/>
      <c r="O66" s="254"/>
      <c r="P66" s="254"/>
      <c r="Q66" s="254"/>
      <c r="R66" s="254"/>
      <c r="S66" s="254"/>
      <c r="T66" s="254"/>
      <c r="U66" s="254"/>
      <c r="V66" s="254"/>
    </row>
    <row r="67" spans="1:22" ht="15.75" x14ac:dyDescent="0.25">
      <c r="A67" s="253"/>
      <c r="B67" s="253"/>
      <c r="C67" s="254"/>
      <c r="D67" s="254"/>
      <c r="E67" s="254"/>
      <c r="F67" s="255"/>
      <c r="G67" s="254"/>
      <c r="H67" s="254"/>
      <c r="I67" s="254"/>
      <c r="J67" s="254"/>
      <c r="K67" s="254"/>
      <c r="L67" s="254"/>
      <c r="M67" s="254"/>
      <c r="N67" s="254"/>
      <c r="O67" s="254"/>
      <c r="P67" s="254"/>
      <c r="Q67" s="254"/>
      <c r="R67" s="254"/>
      <c r="S67" s="254"/>
      <c r="T67" s="254"/>
      <c r="U67" s="254"/>
      <c r="V67" s="254"/>
    </row>
    <row r="68" spans="1:22" ht="15.75" x14ac:dyDescent="0.25">
      <c r="A68" s="253"/>
      <c r="B68" s="253"/>
      <c r="C68" s="254"/>
      <c r="D68" s="254"/>
      <c r="E68" s="254"/>
      <c r="F68" s="255"/>
      <c r="G68" s="254"/>
      <c r="H68" s="254"/>
      <c r="I68" s="254"/>
      <c r="J68" s="254"/>
      <c r="K68" s="254"/>
      <c r="L68" s="254"/>
      <c r="M68" s="254"/>
      <c r="N68" s="254"/>
      <c r="O68" s="254"/>
      <c r="P68" s="254"/>
      <c r="Q68" s="254"/>
      <c r="R68" s="254"/>
      <c r="S68" s="254"/>
      <c r="T68" s="254"/>
      <c r="U68" s="254"/>
      <c r="V68" s="254"/>
    </row>
    <row r="69" spans="1:22" ht="15.75" x14ac:dyDescent="0.25">
      <c r="A69" s="253"/>
      <c r="B69" s="253"/>
      <c r="C69" s="254"/>
      <c r="D69" s="254"/>
      <c r="E69" s="254"/>
      <c r="F69" s="255"/>
      <c r="G69" s="254"/>
      <c r="H69" s="254"/>
      <c r="I69" s="254"/>
      <c r="J69" s="254"/>
      <c r="K69" s="254"/>
      <c r="L69" s="254"/>
      <c r="M69" s="254"/>
      <c r="N69" s="254"/>
      <c r="O69" s="254"/>
      <c r="P69" s="254"/>
      <c r="Q69" s="254"/>
      <c r="R69" s="254"/>
      <c r="S69" s="254"/>
      <c r="T69" s="254"/>
      <c r="U69" s="254"/>
      <c r="V69" s="254"/>
    </row>
    <row r="70" spans="1:22" ht="15.75" x14ac:dyDescent="0.25">
      <c r="A70" s="253"/>
      <c r="B70" s="253"/>
      <c r="C70" s="254"/>
      <c r="D70" s="254"/>
      <c r="E70" s="254"/>
      <c r="F70" s="255"/>
      <c r="G70" s="254"/>
      <c r="H70" s="254"/>
      <c r="I70" s="254"/>
      <c r="J70" s="254"/>
      <c r="K70" s="254"/>
      <c r="L70" s="254"/>
      <c r="M70" s="254"/>
      <c r="N70" s="254"/>
      <c r="O70" s="254"/>
      <c r="P70" s="254"/>
      <c r="Q70" s="254"/>
      <c r="R70" s="254"/>
      <c r="S70" s="254"/>
      <c r="T70" s="254"/>
      <c r="U70" s="254"/>
      <c r="V70" s="254"/>
    </row>
    <row r="71" spans="1:22" ht="15.75" x14ac:dyDescent="0.25">
      <c r="A71" s="253"/>
      <c r="B71" s="253"/>
      <c r="C71" s="254"/>
      <c r="D71" s="254"/>
      <c r="E71" s="254"/>
      <c r="F71" s="255"/>
      <c r="G71" s="254"/>
      <c r="H71" s="254"/>
      <c r="I71" s="254"/>
      <c r="J71" s="254"/>
      <c r="K71" s="254"/>
      <c r="L71" s="254"/>
      <c r="M71" s="254"/>
      <c r="N71" s="254"/>
      <c r="O71" s="254"/>
      <c r="P71" s="254"/>
      <c r="Q71" s="254"/>
      <c r="R71" s="254"/>
      <c r="S71" s="254"/>
      <c r="T71" s="254"/>
      <c r="U71" s="254"/>
      <c r="V71" s="254"/>
    </row>
    <row r="72" spans="1:22" ht="15.75" x14ac:dyDescent="0.25">
      <c r="A72" s="253"/>
      <c r="B72" s="253"/>
      <c r="C72" s="254"/>
      <c r="D72" s="254"/>
      <c r="E72" s="254"/>
      <c r="F72" s="255"/>
      <c r="G72" s="254"/>
      <c r="H72" s="254"/>
      <c r="I72" s="254"/>
      <c r="J72" s="254"/>
      <c r="K72" s="254"/>
      <c r="L72" s="254"/>
      <c r="M72" s="254"/>
      <c r="N72" s="254"/>
      <c r="O72" s="254"/>
      <c r="P72" s="254"/>
      <c r="Q72" s="254"/>
      <c r="R72" s="254"/>
      <c r="S72" s="254"/>
      <c r="T72" s="254"/>
      <c r="U72" s="254"/>
      <c r="V72" s="254"/>
    </row>
    <row r="73" spans="1:22" ht="15.75" x14ac:dyDescent="0.25">
      <c r="A73" s="253"/>
      <c r="B73" s="253"/>
      <c r="C73" s="254"/>
      <c r="D73" s="254"/>
      <c r="E73" s="254"/>
      <c r="F73" s="255"/>
      <c r="G73" s="254"/>
      <c r="H73" s="254"/>
      <c r="I73" s="254"/>
      <c r="J73" s="254"/>
      <c r="K73" s="254"/>
      <c r="L73" s="254"/>
      <c r="M73" s="254"/>
      <c r="N73" s="254"/>
      <c r="O73" s="254"/>
      <c r="P73" s="254"/>
      <c r="Q73" s="254"/>
      <c r="R73" s="254"/>
      <c r="S73" s="254"/>
      <c r="T73" s="254"/>
      <c r="U73" s="254"/>
      <c r="V73" s="254"/>
    </row>
    <row r="74" spans="1:22" ht="15.75" x14ac:dyDescent="0.25">
      <c r="A74" s="253"/>
      <c r="B74" s="253"/>
      <c r="C74" s="254"/>
      <c r="D74" s="254"/>
      <c r="E74" s="254"/>
      <c r="F74" s="255"/>
      <c r="G74" s="254"/>
      <c r="H74" s="254"/>
      <c r="I74" s="254"/>
      <c r="J74" s="254"/>
      <c r="K74" s="254"/>
      <c r="L74" s="254"/>
      <c r="M74" s="254"/>
      <c r="N74" s="254"/>
      <c r="O74" s="254"/>
      <c r="P74" s="254"/>
      <c r="Q74" s="254"/>
      <c r="R74" s="254"/>
      <c r="S74" s="254"/>
      <c r="T74" s="254"/>
      <c r="U74" s="254"/>
      <c r="V74" s="254"/>
    </row>
    <row r="75" spans="1:22" ht="15.75" x14ac:dyDescent="0.25">
      <c r="A75" s="253"/>
      <c r="B75" s="253"/>
      <c r="C75" s="254"/>
      <c r="D75" s="254"/>
      <c r="E75" s="254"/>
      <c r="F75" s="255"/>
      <c r="G75" s="254"/>
      <c r="H75" s="254"/>
      <c r="I75" s="254"/>
      <c r="J75" s="254"/>
      <c r="K75" s="254"/>
      <c r="L75" s="254"/>
      <c r="M75" s="254"/>
      <c r="N75" s="254"/>
      <c r="O75" s="254"/>
      <c r="P75" s="254"/>
      <c r="Q75" s="254"/>
      <c r="R75" s="254"/>
      <c r="S75" s="254"/>
      <c r="T75" s="254"/>
      <c r="U75" s="254"/>
      <c r="V75" s="254"/>
    </row>
    <row r="76" spans="1:22" ht="15.75" x14ac:dyDescent="0.25">
      <c r="A76" s="253"/>
      <c r="B76" s="253"/>
      <c r="C76" s="254"/>
      <c r="D76" s="254"/>
      <c r="E76" s="254"/>
      <c r="F76" s="255"/>
      <c r="G76" s="254"/>
      <c r="H76" s="254"/>
      <c r="I76" s="254"/>
      <c r="J76" s="254"/>
      <c r="K76" s="254"/>
      <c r="L76" s="254"/>
      <c r="M76" s="254"/>
      <c r="N76" s="254"/>
      <c r="O76" s="254"/>
      <c r="P76" s="254"/>
      <c r="Q76" s="254"/>
      <c r="R76" s="254"/>
      <c r="S76" s="254"/>
      <c r="T76" s="254"/>
      <c r="U76" s="254"/>
      <c r="V76" s="254"/>
    </row>
    <row r="77" spans="1:22" ht="15.75" x14ac:dyDescent="0.25">
      <c r="A77" s="253"/>
      <c r="B77" s="253"/>
      <c r="C77" s="254"/>
      <c r="D77" s="254"/>
      <c r="E77" s="254"/>
      <c r="F77" s="255"/>
      <c r="G77" s="254"/>
      <c r="H77" s="254"/>
      <c r="I77" s="254"/>
      <c r="J77" s="254"/>
      <c r="K77" s="254"/>
      <c r="L77" s="254"/>
      <c r="M77" s="254"/>
      <c r="N77" s="254"/>
      <c r="O77" s="254"/>
      <c r="P77" s="254"/>
      <c r="Q77" s="254"/>
      <c r="R77" s="254"/>
      <c r="S77" s="254"/>
      <c r="T77" s="254"/>
      <c r="U77" s="254"/>
      <c r="V77" s="254"/>
    </row>
    <row r="78" spans="1:22" ht="15.75" x14ac:dyDescent="0.25">
      <c r="A78" s="253"/>
      <c r="B78" s="253"/>
      <c r="C78" s="254"/>
      <c r="D78" s="254"/>
      <c r="E78" s="254"/>
      <c r="F78" s="255"/>
      <c r="G78" s="254"/>
      <c r="H78" s="254"/>
      <c r="I78" s="254"/>
      <c r="J78" s="254"/>
      <c r="K78" s="254"/>
      <c r="L78" s="254"/>
      <c r="M78" s="254"/>
      <c r="N78" s="254"/>
      <c r="O78" s="254"/>
      <c r="P78" s="254"/>
      <c r="Q78" s="254"/>
      <c r="R78" s="254"/>
      <c r="S78" s="254"/>
      <c r="T78" s="254"/>
      <c r="U78" s="254"/>
      <c r="V78" s="254"/>
    </row>
    <row r="79" spans="1:22" ht="15.75" x14ac:dyDescent="0.25">
      <c r="A79" s="253"/>
      <c r="B79" s="253"/>
      <c r="C79" s="254"/>
      <c r="D79" s="254"/>
      <c r="E79" s="254"/>
      <c r="F79" s="255"/>
      <c r="G79" s="254"/>
      <c r="H79" s="254"/>
      <c r="I79" s="254"/>
      <c r="J79" s="254"/>
      <c r="K79" s="254"/>
      <c r="L79" s="254"/>
      <c r="M79" s="254"/>
      <c r="N79" s="254"/>
      <c r="O79" s="254"/>
      <c r="P79" s="254"/>
      <c r="Q79" s="254"/>
      <c r="R79" s="254"/>
      <c r="S79" s="254"/>
      <c r="T79" s="254"/>
      <c r="U79" s="254"/>
      <c r="V79" s="254"/>
    </row>
    <row r="80" spans="1:22" ht="15.75" x14ac:dyDescent="0.25">
      <c r="A80" s="253"/>
      <c r="B80" s="253"/>
      <c r="C80" s="254"/>
      <c r="D80" s="254"/>
      <c r="E80" s="254"/>
      <c r="F80" s="255"/>
      <c r="G80" s="254"/>
      <c r="H80" s="254"/>
      <c r="I80" s="254"/>
      <c r="J80" s="254"/>
      <c r="K80" s="254"/>
      <c r="L80" s="254"/>
      <c r="M80" s="254"/>
      <c r="N80" s="254"/>
      <c r="O80" s="254"/>
      <c r="P80" s="254"/>
      <c r="Q80" s="254"/>
      <c r="R80" s="254"/>
      <c r="S80" s="254"/>
      <c r="T80" s="254"/>
      <c r="U80" s="254"/>
      <c r="V80" s="254"/>
    </row>
    <row r="81" spans="1:22" ht="15.75" x14ac:dyDescent="0.25">
      <c r="A81" s="253"/>
      <c r="B81" s="253"/>
      <c r="C81" s="254"/>
      <c r="D81" s="254"/>
      <c r="E81" s="254"/>
      <c r="F81" s="255"/>
      <c r="G81" s="254"/>
      <c r="H81" s="254"/>
      <c r="I81" s="254"/>
      <c r="J81" s="254"/>
      <c r="K81" s="254"/>
      <c r="L81" s="254"/>
      <c r="M81" s="254"/>
      <c r="N81" s="254"/>
      <c r="O81" s="254"/>
      <c r="P81" s="254"/>
      <c r="Q81" s="254"/>
      <c r="R81" s="254"/>
      <c r="S81" s="254"/>
      <c r="T81" s="254"/>
      <c r="U81" s="254"/>
      <c r="V81" s="254"/>
    </row>
    <row r="97" spans="1:6" x14ac:dyDescent="0.25">
      <c r="A97" s="249"/>
      <c r="B97" s="249"/>
      <c r="F97" s="249"/>
    </row>
    <row r="98" spans="1:6" x14ac:dyDescent="0.25">
      <c r="A98" s="249"/>
      <c r="B98" s="249"/>
      <c r="F98" s="249"/>
    </row>
    <row r="99" spans="1:6" x14ac:dyDescent="0.25">
      <c r="A99" s="249"/>
      <c r="B99" s="249"/>
      <c r="F99" s="249"/>
    </row>
    <row r="100" spans="1:6" x14ac:dyDescent="0.25">
      <c r="A100" s="249"/>
      <c r="B100" s="249"/>
      <c r="F100" s="249"/>
    </row>
    <row r="101" spans="1:6" x14ac:dyDescent="0.25">
      <c r="A101" s="249"/>
      <c r="B101" s="249"/>
      <c r="F101" s="249"/>
    </row>
    <row r="102" spans="1:6" x14ac:dyDescent="0.25">
      <c r="A102" s="249"/>
      <c r="B102" s="249"/>
      <c r="F102" s="249"/>
    </row>
    <row r="103" spans="1:6" x14ac:dyDescent="0.25">
      <c r="A103" s="249"/>
      <c r="B103" s="249"/>
      <c r="F103" s="249"/>
    </row>
    <row r="104" spans="1:6" x14ac:dyDescent="0.25">
      <c r="A104" s="249"/>
      <c r="B104" s="249"/>
      <c r="F104" s="249"/>
    </row>
    <row r="105" spans="1:6" x14ac:dyDescent="0.25">
      <c r="A105" s="249"/>
      <c r="B105" s="249"/>
      <c r="F105" s="249"/>
    </row>
    <row r="106" spans="1:6" x14ac:dyDescent="0.25">
      <c r="A106" s="249"/>
      <c r="B106" s="249"/>
      <c r="F106" s="249"/>
    </row>
    <row r="107" spans="1:6" x14ac:dyDescent="0.25">
      <c r="A107" s="249"/>
      <c r="B107" s="249"/>
      <c r="F107" s="249"/>
    </row>
    <row r="108" spans="1:6" x14ac:dyDescent="0.25">
      <c r="A108" s="249"/>
      <c r="B108" s="249"/>
      <c r="F108" s="249"/>
    </row>
    <row r="109" spans="1:6" x14ac:dyDescent="0.25">
      <c r="A109" s="249"/>
      <c r="B109" s="249"/>
      <c r="F109" s="249"/>
    </row>
    <row r="110" spans="1:6" x14ac:dyDescent="0.25">
      <c r="A110" s="249"/>
      <c r="B110" s="249"/>
      <c r="F110" s="249"/>
    </row>
    <row r="111" spans="1:6" x14ac:dyDescent="0.25">
      <c r="A111" s="249"/>
      <c r="B111" s="249"/>
      <c r="F111" s="249"/>
    </row>
    <row r="112" spans="1:6" x14ac:dyDescent="0.25">
      <c r="A112" s="249"/>
      <c r="B112" s="249"/>
      <c r="F112" s="249"/>
    </row>
    <row r="113" spans="1:6" x14ac:dyDescent="0.25">
      <c r="A113" s="249"/>
      <c r="B113" s="249"/>
      <c r="F113" s="249"/>
    </row>
    <row r="114" spans="1:6" x14ac:dyDescent="0.25">
      <c r="A114" s="249"/>
      <c r="B114" s="249"/>
      <c r="F114" s="249"/>
    </row>
    <row r="115" spans="1:6" x14ac:dyDescent="0.25">
      <c r="A115" s="249"/>
      <c r="B115" s="249"/>
      <c r="F115" s="249"/>
    </row>
    <row r="116" spans="1:6" x14ac:dyDescent="0.25">
      <c r="A116" s="249"/>
      <c r="B116" s="249"/>
      <c r="F116" s="249"/>
    </row>
    <row r="117" spans="1:6" x14ac:dyDescent="0.25">
      <c r="A117" s="249"/>
      <c r="B117" s="249"/>
      <c r="F117" s="249"/>
    </row>
    <row r="118" spans="1:6" x14ac:dyDescent="0.25">
      <c r="A118" s="249"/>
      <c r="B118" s="249"/>
      <c r="F118" s="249"/>
    </row>
    <row r="119" spans="1:6" x14ac:dyDescent="0.25">
      <c r="A119" s="249"/>
      <c r="B119" s="249"/>
      <c r="F119" s="249"/>
    </row>
    <row r="120" spans="1:6" x14ac:dyDescent="0.25">
      <c r="A120" s="249"/>
      <c r="B120" s="249"/>
      <c r="F120" s="249"/>
    </row>
    <row r="121" spans="1:6" x14ac:dyDescent="0.25">
      <c r="A121" s="249"/>
      <c r="B121" s="249"/>
      <c r="F121" s="249"/>
    </row>
    <row r="122" spans="1:6" x14ac:dyDescent="0.25">
      <c r="A122" s="249"/>
      <c r="B122" s="249"/>
      <c r="F122" s="249"/>
    </row>
    <row r="123" spans="1:6" x14ac:dyDescent="0.25">
      <c r="A123" s="249"/>
      <c r="B123" s="249"/>
      <c r="F123" s="249"/>
    </row>
    <row r="124" spans="1:6" x14ac:dyDescent="0.25">
      <c r="A124" s="249"/>
      <c r="B124" s="249"/>
      <c r="F124" s="249"/>
    </row>
    <row r="125" spans="1:6" x14ac:dyDescent="0.25">
      <c r="A125" s="249"/>
      <c r="B125" s="249"/>
      <c r="F125" s="249"/>
    </row>
    <row r="126" spans="1:6" x14ac:dyDescent="0.25">
      <c r="A126" s="249"/>
      <c r="B126" s="249"/>
      <c r="F126" s="249"/>
    </row>
    <row r="127" spans="1:6" x14ac:dyDescent="0.25">
      <c r="A127" s="249"/>
      <c r="B127" s="249"/>
      <c r="F127" s="249"/>
    </row>
    <row r="128" spans="1:6" x14ac:dyDescent="0.25">
      <c r="A128" s="249"/>
      <c r="B128" s="249"/>
      <c r="F128" s="249"/>
    </row>
    <row r="129" spans="1:6" x14ac:dyDescent="0.25">
      <c r="A129" s="249"/>
      <c r="B129" s="249"/>
      <c r="F129" s="249"/>
    </row>
    <row r="130" spans="1:6" x14ac:dyDescent="0.25">
      <c r="A130" s="249"/>
      <c r="B130" s="249"/>
      <c r="F130" s="249"/>
    </row>
    <row r="131" spans="1:6" x14ac:dyDescent="0.25">
      <c r="A131" s="249"/>
      <c r="B131" s="249"/>
      <c r="F131" s="249"/>
    </row>
    <row r="132" spans="1:6" x14ac:dyDescent="0.25">
      <c r="A132" s="249"/>
      <c r="B132" s="249"/>
      <c r="F132" s="249"/>
    </row>
    <row r="133" spans="1:6" x14ac:dyDescent="0.25">
      <c r="A133" s="249"/>
      <c r="B133" s="249"/>
      <c r="F133" s="249"/>
    </row>
    <row r="134" spans="1:6" x14ac:dyDescent="0.25">
      <c r="A134" s="249"/>
      <c r="B134" s="249"/>
      <c r="F134" s="249"/>
    </row>
    <row r="135" spans="1:6" x14ac:dyDescent="0.25">
      <c r="A135" s="249"/>
      <c r="B135" s="249"/>
      <c r="F135" s="249"/>
    </row>
    <row r="136" spans="1:6" x14ac:dyDescent="0.25">
      <c r="A136" s="249"/>
      <c r="B136" s="249"/>
      <c r="F136" s="249"/>
    </row>
    <row r="137" spans="1:6" x14ac:dyDescent="0.25">
      <c r="A137" s="249"/>
      <c r="B137" s="249"/>
      <c r="F137" s="249"/>
    </row>
    <row r="138" spans="1:6" x14ac:dyDescent="0.25">
      <c r="A138" s="249"/>
      <c r="B138" s="249"/>
      <c r="F138" s="249"/>
    </row>
    <row r="139" spans="1:6" x14ac:dyDescent="0.25">
      <c r="A139" s="249"/>
      <c r="B139" s="249"/>
      <c r="F139" s="249"/>
    </row>
    <row r="140" spans="1:6" x14ac:dyDescent="0.25">
      <c r="A140" s="249"/>
      <c r="B140" s="249"/>
      <c r="F140" s="249"/>
    </row>
    <row r="141" spans="1:6" x14ac:dyDescent="0.25">
      <c r="A141" s="249"/>
      <c r="B141" s="249"/>
      <c r="F141" s="249"/>
    </row>
    <row r="142" spans="1:6" x14ac:dyDescent="0.25">
      <c r="A142" s="249"/>
      <c r="B142" s="249"/>
      <c r="F142" s="249"/>
    </row>
    <row r="143" spans="1:6" x14ac:dyDescent="0.25">
      <c r="A143" s="249"/>
      <c r="B143" s="249"/>
      <c r="F143" s="249"/>
    </row>
    <row r="144" spans="1:6" x14ac:dyDescent="0.25">
      <c r="A144" s="249"/>
      <c r="B144" s="249"/>
      <c r="F144" s="249"/>
    </row>
    <row r="145" spans="1:6" x14ac:dyDescent="0.25">
      <c r="A145" s="249"/>
      <c r="B145" s="249"/>
      <c r="F145" s="249"/>
    </row>
    <row r="146" spans="1:6" x14ac:dyDescent="0.25">
      <c r="A146" s="249"/>
      <c r="B146" s="249"/>
      <c r="F146" s="249"/>
    </row>
    <row r="147" spans="1:6" x14ac:dyDescent="0.25">
      <c r="A147" s="249"/>
      <c r="B147" s="249"/>
      <c r="F147" s="249"/>
    </row>
    <row r="148" spans="1:6" x14ac:dyDescent="0.25">
      <c r="A148" s="249"/>
      <c r="B148" s="249"/>
      <c r="F148" s="249"/>
    </row>
    <row r="149" spans="1:6" x14ac:dyDescent="0.25">
      <c r="A149" s="249"/>
      <c r="B149" s="249"/>
      <c r="F149" s="249"/>
    </row>
    <row r="150" spans="1:6" x14ac:dyDescent="0.25">
      <c r="A150" s="249"/>
      <c r="B150" s="249"/>
      <c r="F150" s="249"/>
    </row>
    <row r="151" spans="1:6" x14ac:dyDescent="0.25">
      <c r="A151" s="249"/>
      <c r="B151" s="249"/>
      <c r="F151" s="249"/>
    </row>
    <row r="152" spans="1:6" x14ac:dyDescent="0.25">
      <c r="A152" s="249"/>
      <c r="B152" s="249"/>
      <c r="F152" s="249"/>
    </row>
    <row r="153" spans="1:6" x14ac:dyDescent="0.25">
      <c r="A153" s="249"/>
      <c r="B153" s="249"/>
      <c r="F153" s="249"/>
    </row>
    <row r="154" spans="1:6" x14ac:dyDescent="0.25">
      <c r="A154" s="249"/>
      <c r="B154" s="249"/>
      <c r="F154" s="249"/>
    </row>
    <row r="155" spans="1:6" x14ac:dyDescent="0.25">
      <c r="A155" s="249"/>
      <c r="B155" s="249"/>
      <c r="F155" s="249"/>
    </row>
    <row r="156" spans="1:6" x14ac:dyDescent="0.25">
      <c r="A156" s="249"/>
      <c r="B156" s="249"/>
      <c r="F156" s="249"/>
    </row>
    <row r="157" spans="1:6" x14ac:dyDescent="0.25">
      <c r="A157" s="249"/>
      <c r="B157" s="249"/>
      <c r="F157" s="249"/>
    </row>
    <row r="158" spans="1:6" x14ac:dyDescent="0.25">
      <c r="A158" s="249"/>
      <c r="B158" s="249"/>
      <c r="F158" s="249"/>
    </row>
    <row r="159" spans="1:6" x14ac:dyDescent="0.25">
      <c r="A159" s="249"/>
      <c r="B159" s="249"/>
      <c r="F159" s="249"/>
    </row>
    <row r="160" spans="1:6" x14ac:dyDescent="0.25">
      <c r="A160" s="249"/>
      <c r="B160" s="249"/>
      <c r="F160" s="249"/>
    </row>
    <row r="161" spans="1:6" x14ac:dyDescent="0.25">
      <c r="A161" s="249"/>
      <c r="B161" s="249"/>
      <c r="F161" s="249"/>
    </row>
    <row r="162" spans="1:6" x14ac:dyDescent="0.25">
      <c r="A162" s="249"/>
      <c r="B162" s="249"/>
      <c r="F162" s="249"/>
    </row>
    <row r="163" spans="1:6" x14ac:dyDescent="0.25">
      <c r="A163" s="249"/>
      <c r="B163" s="249"/>
      <c r="F163" s="249"/>
    </row>
    <row r="164" spans="1:6" x14ac:dyDescent="0.25">
      <c r="A164" s="249"/>
      <c r="B164" s="249"/>
      <c r="F164" s="249"/>
    </row>
    <row r="165" spans="1:6" x14ac:dyDescent="0.25">
      <c r="A165" s="249"/>
      <c r="B165" s="249"/>
      <c r="F165" s="249"/>
    </row>
  </sheetData>
  <mergeCells count="21">
    <mergeCell ref="J5:K5"/>
    <mergeCell ref="L5:M5"/>
    <mergeCell ref="N5:O5"/>
    <mergeCell ref="V4:V6"/>
    <mergeCell ref="H4:O4"/>
    <mergeCell ref="T4:T6"/>
    <mergeCell ref="U4:U6"/>
    <mergeCell ref="P4:Q5"/>
    <mergeCell ref="R4:R6"/>
    <mergeCell ref="S4:S6"/>
    <mergeCell ref="H5:I5"/>
    <mergeCell ref="F4:F6"/>
    <mergeCell ref="A4:A6"/>
    <mergeCell ref="E4:E6"/>
    <mergeCell ref="G4:G6"/>
    <mergeCell ref="C4:C6"/>
    <mergeCell ref="A7:A48"/>
    <mergeCell ref="D4:D6"/>
    <mergeCell ref="C7:C48"/>
    <mergeCell ref="B4:B6"/>
    <mergeCell ref="B7:B4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6"/>
    <dataValidation allowBlank="1" showInputMessage="1" showErrorMessage="1" promptTitle="INDICADORES DE RESULTADOS" prompt="Medidas o variables para verificar el cumplimiento de cada paso._x000a_" sqref="E4: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1"/>
  <sheetViews>
    <sheetView showGridLines="0" topLeftCell="F1" zoomScale="62" zoomScaleNormal="62" workbookViewId="0">
      <pane ySplit="7" topLeftCell="A29" activePane="bottomLeft" state="frozen"/>
      <selection activeCell="A7" sqref="A7"/>
      <selection pane="bottomLeft" activeCell="I32" sqref="I32"/>
    </sheetView>
  </sheetViews>
  <sheetFormatPr baseColWidth="10" defaultColWidth="11.42578125" defaultRowHeight="12.75" x14ac:dyDescent="0.25"/>
  <cols>
    <col min="1" max="2" width="25.5703125" style="258" customWidth="1"/>
    <col min="3" max="3" width="34.28515625" style="258" customWidth="1"/>
    <col min="4" max="5" width="27.42578125" style="258" customWidth="1"/>
    <col min="6" max="6" width="16" style="257" customWidth="1"/>
    <col min="7" max="7" width="49.7109375" style="258" customWidth="1"/>
    <col min="8" max="8" width="19.42578125" style="258" customWidth="1"/>
    <col min="9" max="9" width="16" style="258" customWidth="1"/>
    <col min="10" max="10" width="19.85546875" style="258" customWidth="1"/>
    <col min="11" max="11" width="18.5703125" style="258" customWidth="1"/>
    <col min="12" max="12" width="19" style="258" customWidth="1"/>
    <col min="13" max="13" width="15.85546875" style="258" customWidth="1"/>
    <col min="14" max="14" width="19" style="258" customWidth="1"/>
    <col min="15" max="15" width="15" style="258" customWidth="1"/>
    <col min="16" max="16" width="20.85546875" style="258" customWidth="1"/>
    <col min="17" max="17" width="17" style="258" bestFit="1" customWidth="1"/>
    <col min="18" max="18" width="37.42578125" style="258" customWidth="1"/>
    <col min="19" max="19" width="29.28515625" style="258" customWidth="1"/>
    <col min="20" max="20" width="25" style="256" customWidth="1"/>
    <col min="21" max="21" width="18.85546875" style="256" customWidth="1"/>
    <col min="22" max="22" width="24.5703125" style="258" customWidth="1"/>
    <col min="23" max="16384" width="11.42578125" style="258"/>
  </cols>
  <sheetData>
    <row r="1" spans="1:28" ht="51.75" customHeight="1" x14ac:dyDescent="0.25">
      <c r="F1" s="282"/>
      <c r="H1" s="415" t="s">
        <v>91</v>
      </c>
      <c r="J1" s="277"/>
      <c r="K1" s="277"/>
      <c r="L1" s="277"/>
      <c r="M1" s="277"/>
      <c r="N1" s="277"/>
      <c r="O1" s="277"/>
      <c r="P1" s="277"/>
      <c r="Q1" s="277"/>
      <c r="R1" s="277"/>
      <c r="S1" s="277"/>
      <c r="T1" s="277"/>
      <c r="U1" s="277"/>
      <c r="V1" s="277"/>
      <c r="W1" s="277"/>
      <c r="X1" s="277"/>
      <c r="Y1" s="277"/>
      <c r="Z1" s="277"/>
      <c r="AA1" s="277"/>
      <c r="AB1" s="277"/>
    </row>
    <row r="2" spans="1:28" ht="18.75" x14ac:dyDescent="0.25">
      <c r="A2" s="264" t="s">
        <v>1347</v>
      </c>
      <c r="B2" s="396"/>
      <c r="F2" s="282"/>
      <c r="H2" s="277"/>
      <c r="J2" s="277"/>
      <c r="K2" s="277"/>
      <c r="L2" s="277"/>
      <c r="M2" s="277"/>
      <c r="N2" s="277"/>
      <c r="O2" s="277"/>
      <c r="P2" s="277"/>
      <c r="Q2" s="277"/>
      <c r="R2" s="277"/>
      <c r="S2" s="277"/>
      <c r="T2" s="277"/>
      <c r="U2" s="277"/>
      <c r="V2" s="277"/>
      <c r="W2" s="277"/>
      <c r="X2" s="277"/>
      <c r="Y2" s="277"/>
      <c r="Z2" s="277"/>
      <c r="AA2" s="277"/>
      <c r="AB2" s="277"/>
    </row>
    <row r="3" spans="1:28" ht="18.75" x14ac:dyDescent="0.25">
      <c r="A3" s="313" t="s">
        <v>1407</v>
      </c>
      <c r="B3" s="313"/>
      <c r="F3" s="282"/>
      <c r="H3" s="277"/>
      <c r="J3" s="277"/>
      <c r="K3" s="277"/>
      <c r="L3" s="277"/>
      <c r="M3" s="277"/>
      <c r="N3" s="277"/>
      <c r="O3" s="277"/>
      <c r="P3" s="277"/>
      <c r="Q3" s="277"/>
      <c r="R3" s="277"/>
      <c r="S3" s="277"/>
      <c r="T3" s="277"/>
      <c r="U3" s="277"/>
      <c r="V3" s="277"/>
      <c r="W3" s="277"/>
      <c r="X3" s="277"/>
      <c r="Y3" s="277"/>
      <c r="Z3" s="277"/>
      <c r="AA3" s="277"/>
      <c r="AB3" s="277"/>
    </row>
    <row r="4" spans="1:28" ht="15" x14ac:dyDescent="0.25">
      <c r="A4" s="379" t="s">
        <v>1408</v>
      </c>
      <c r="B4" s="379"/>
      <c r="C4" s="264"/>
      <c r="D4" s="264"/>
      <c r="E4" s="264"/>
      <c r="F4" s="246"/>
      <c r="G4" s="264"/>
      <c r="H4" s="264"/>
      <c r="I4" s="264"/>
      <c r="J4" s="264"/>
      <c r="K4" s="264"/>
      <c r="L4" s="264"/>
      <c r="M4" s="264"/>
      <c r="N4" s="264"/>
      <c r="O4" s="264"/>
      <c r="P4" s="264"/>
      <c r="Q4" s="264"/>
      <c r="R4" s="264"/>
      <c r="S4" s="264"/>
      <c r="T4" s="264"/>
      <c r="U4" s="264"/>
      <c r="V4" s="264"/>
    </row>
    <row r="5" spans="1:28" s="66" customFormat="1" ht="23.25" customHeight="1" x14ac:dyDescent="0.25">
      <c r="A5" s="683" t="s">
        <v>97</v>
      </c>
      <c r="B5" s="663" t="s">
        <v>1409</v>
      </c>
      <c r="C5" s="663" t="s">
        <v>111</v>
      </c>
      <c r="D5" s="664" t="s">
        <v>86</v>
      </c>
      <c r="E5" s="664" t="s">
        <v>87</v>
      </c>
      <c r="F5" s="673" t="s">
        <v>390</v>
      </c>
      <c r="G5" s="664" t="s">
        <v>88</v>
      </c>
      <c r="H5" s="683" t="s">
        <v>100</v>
      </c>
      <c r="I5" s="683"/>
      <c r="J5" s="683"/>
      <c r="K5" s="683"/>
      <c r="L5" s="683"/>
      <c r="M5" s="683"/>
      <c r="N5" s="683"/>
      <c r="O5" s="683"/>
      <c r="P5" s="682" t="s">
        <v>101</v>
      </c>
      <c r="Q5" s="682"/>
      <c r="R5" s="663" t="s">
        <v>102</v>
      </c>
      <c r="S5" s="663" t="s">
        <v>103</v>
      </c>
      <c r="T5" s="663" t="s">
        <v>110</v>
      </c>
      <c r="U5" s="663" t="s">
        <v>109</v>
      </c>
      <c r="V5" s="670" t="s">
        <v>89</v>
      </c>
    </row>
    <row r="6" spans="1:28" s="66" customFormat="1" ht="15" customHeight="1" x14ac:dyDescent="0.25">
      <c r="A6" s="683"/>
      <c r="B6" s="661"/>
      <c r="C6" s="661"/>
      <c r="D6" s="665"/>
      <c r="E6" s="665"/>
      <c r="F6" s="674"/>
      <c r="G6" s="665"/>
      <c r="H6" s="683" t="s">
        <v>104</v>
      </c>
      <c r="I6" s="683"/>
      <c r="J6" s="683" t="s">
        <v>105</v>
      </c>
      <c r="K6" s="683"/>
      <c r="L6" s="683" t="s">
        <v>106</v>
      </c>
      <c r="M6" s="683"/>
      <c r="N6" s="683" t="s">
        <v>107</v>
      </c>
      <c r="O6" s="683"/>
      <c r="P6" s="682"/>
      <c r="Q6" s="682"/>
      <c r="R6" s="661"/>
      <c r="S6" s="661"/>
      <c r="T6" s="661"/>
      <c r="U6" s="661"/>
      <c r="V6" s="671"/>
    </row>
    <row r="7" spans="1:28" s="66" customFormat="1" ht="35.25" customHeight="1" x14ac:dyDescent="0.25">
      <c r="A7" s="683"/>
      <c r="B7" s="662"/>
      <c r="C7" s="662"/>
      <c r="D7" s="666"/>
      <c r="E7" s="666"/>
      <c r="F7" s="675"/>
      <c r="G7" s="666"/>
      <c r="H7" s="320" t="s">
        <v>108</v>
      </c>
      <c r="I7" s="320" t="s">
        <v>12</v>
      </c>
      <c r="J7" s="320" t="s">
        <v>108</v>
      </c>
      <c r="K7" s="320" t="s">
        <v>12</v>
      </c>
      <c r="L7" s="320" t="s">
        <v>108</v>
      </c>
      <c r="M7" s="320" t="s">
        <v>12</v>
      </c>
      <c r="N7" s="320" t="s">
        <v>108</v>
      </c>
      <c r="O7" s="320" t="s">
        <v>12</v>
      </c>
      <c r="P7" s="320" t="s">
        <v>108</v>
      </c>
      <c r="Q7" s="320" t="s">
        <v>12</v>
      </c>
      <c r="R7" s="662"/>
      <c r="S7" s="662"/>
      <c r="T7" s="662"/>
      <c r="U7" s="662"/>
      <c r="V7" s="672"/>
    </row>
    <row r="8" spans="1:28" ht="156.75" customHeight="1" x14ac:dyDescent="0.25">
      <c r="A8" s="684" t="s">
        <v>1627</v>
      </c>
      <c r="B8" s="398" t="s">
        <v>1629</v>
      </c>
      <c r="C8" s="389" t="s">
        <v>1630</v>
      </c>
      <c r="D8" s="389" t="s">
        <v>1631</v>
      </c>
      <c r="E8" s="400" t="s">
        <v>1632</v>
      </c>
      <c r="F8" s="304" t="s">
        <v>1637</v>
      </c>
      <c r="G8" s="569" t="s">
        <v>1650</v>
      </c>
      <c r="H8" s="248">
        <v>1</v>
      </c>
      <c r="I8" s="513">
        <v>0</v>
      </c>
      <c r="J8" s="402"/>
      <c r="K8" s="583">
        <v>0</v>
      </c>
      <c r="L8" s="402"/>
      <c r="M8" s="583">
        <v>0</v>
      </c>
      <c r="N8" s="402"/>
      <c r="O8" s="583">
        <v>0</v>
      </c>
      <c r="P8" s="512">
        <v>1</v>
      </c>
      <c r="Q8" s="515">
        <f>I8+K8+M8+O8</f>
        <v>0</v>
      </c>
      <c r="R8" s="403" t="s">
        <v>1673</v>
      </c>
      <c r="S8" s="403" t="s">
        <v>1674</v>
      </c>
      <c r="T8" s="403" t="s">
        <v>1675</v>
      </c>
      <c r="U8" s="403" t="s">
        <v>1676</v>
      </c>
      <c r="V8" s="403" t="s">
        <v>1677</v>
      </c>
    </row>
    <row r="9" spans="1:28" ht="120.75" customHeight="1" x14ac:dyDescent="0.25">
      <c r="A9" s="685"/>
      <c r="B9" s="398"/>
      <c r="C9" s="399"/>
      <c r="D9" s="389"/>
      <c r="E9" s="400" t="s">
        <v>1633</v>
      </c>
      <c r="F9" s="304" t="s">
        <v>1638</v>
      </c>
      <c r="G9" s="569" t="s">
        <v>1651</v>
      </c>
      <c r="H9" s="248">
        <v>1</v>
      </c>
      <c r="I9" s="513">
        <v>0</v>
      </c>
      <c r="J9" s="582"/>
      <c r="K9" s="513">
        <v>0</v>
      </c>
      <c r="L9" s="582"/>
      <c r="M9" s="513">
        <v>0</v>
      </c>
      <c r="N9" s="582"/>
      <c r="O9" s="513">
        <v>0</v>
      </c>
      <c r="P9" s="512">
        <v>1</v>
      </c>
      <c r="Q9" s="515">
        <f t="shared" ref="Q9:Q31" si="0">I9+K9+M9+O9</f>
        <v>0</v>
      </c>
      <c r="R9" s="403"/>
      <c r="S9" s="403" t="s">
        <v>1678</v>
      </c>
      <c r="T9" s="403" t="s">
        <v>1679</v>
      </c>
      <c r="U9" s="403" t="s">
        <v>1680</v>
      </c>
      <c r="V9" s="403" t="s">
        <v>1681</v>
      </c>
    </row>
    <row r="10" spans="1:28" ht="96.75" customHeight="1" x14ac:dyDescent="0.25">
      <c r="A10" s="685"/>
      <c r="B10" s="398"/>
      <c r="C10" s="399"/>
      <c r="D10" s="389"/>
      <c r="E10" s="400" t="s">
        <v>1634</v>
      </c>
      <c r="F10" s="304" t="s">
        <v>1639</v>
      </c>
      <c r="G10" s="569" t="s">
        <v>1652</v>
      </c>
      <c r="H10" s="248">
        <v>0.5</v>
      </c>
      <c r="I10" s="513">
        <v>0</v>
      </c>
      <c r="J10" s="402">
        <v>0.5</v>
      </c>
      <c r="K10" s="513">
        <v>0</v>
      </c>
      <c r="L10" s="402"/>
      <c r="M10" s="513">
        <v>0</v>
      </c>
      <c r="N10" s="402"/>
      <c r="O10" s="513">
        <v>0</v>
      </c>
      <c r="P10" s="512">
        <v>1</v>
      </c>
      <c r="Q10" s="515">
        <f t="shared" si="0"/>
        <v>0</v>
      </c>
      <c r="R10" s="403" t="s">
        <v>1682</v>
      </c>
      <c r="S10" s="403" t="s">
        <v>1683</v>
      </c>
      <c r="T10" s="403" t="s">
        <v>1684</v>
      </c>
      <c r="U10" s="403" t="s">
        <v>1676</v>
      </c>
      <c r="V10" s="403" t="s">
        <v>1685</v>
      </c>
    </row>
    <row r="11" spans="1:28" ht="152.25" customHeight="1" x14ac:dyDescent="0.25">
      <c r="A11" s="685"/>
      <c r="B11" s="398"/>
      <c r="C11" s="399"/>
      <c r="D11" s="389"/>
      <c r="E11" s="400" t="s">
        <v>1635</v>
      </c>
      <c r="F11" s="304" t="s">
        <v>1640</v>
      </c>
      <c r="G11" s="569" t="s">
        <v>1653</v>
      </c>
      <c r="H11" s="248">
        <v>1</v>
      </c>
      <c r="I11" s="513">
        <v>0</v>
      </c>
      <c r="J11" s="402"/>
      <c r="K11" s="513">
        <v>0</v>
      </c>
      <c r="L11" s="402"/>
      <c r="M11" s="513">
        <v>0</v>
      </c>
      <c r="N11" s="402"/>
      <c r="O11" s="513">
        <v>0</v>
      </c>
      <c r="P11" s="512">
        <v>1</v>
      </c>
      <c r="Q11" s="515">
        <f t="shared" si="0"/>
        <v>0</v>
      </c>
      <c r="R11" s="404" t="s">
        <v>1686</v>
      </c>
      <c r="S11" s="404" t="s">
        <v>1687</v>
      </c>
      <c r="T11" s="404" t="s">
        <v>1688</v>
      </c>
      <c r="U11" s="404" t="s">
        <v>1676</v>
      </c>
      <c r="V11" s="405" t="s">
        <v>1685</v>
      </c>
    </row>
    <row r="12" spans="1:28" ht="148.5" customHeight="1" x14ac:dyDescent="0.25">
      <c r="A12" s="685"/>
      <c r="B12" s="398"/>
      <c r="C12" s="399"/>
      <c r="D12" s="389"/>
      <c r="E12" s="400" t="s">
        <v>1636</v>
      </c>
      <c r="F12" s="610" t="s">
        <v>1641</v>
      </c>
      <c r="G12" s="569" t="s">
        <v>1654</v>
      </c>
      <c r="H12" s="248">
        <v>1</v>
      </c>
      <c r="I12" s="513">
        <f>'5. ACTIVIDADES ESPECIALES'!D281</f>
        <v>8000</v>
      </c>
      <c r="J12" s="402"/>
      <c r="K12" s="513">
        <v>0</v>
      </c>
      <c r="L12" s="402"/>
      <c r="M12" s="513">
        <v>0</v>
      </c>
      <c r="N12" s="402"/>
      <c r="O12" s="513">
        <v>0</v>
      </c>
      <c r="P12" s="512">
        <v>1</v>
      </c>
      <c r="Q12" s="515">
        <f t="shared" si="0"/>
        <v>8000</v>
      </c>
      <c r="R12" s="404" t="s">
        <v>1689</v>
      </c>
      <c r="S12" s="404" t="s">
        <v>1690</v>
      </c>
      <c r="T12" s="406" t="s">
        <v>1691</v>
      </c>
      <c r="U12" s="406" t="s">
        <v>1676</v>
      </c>
      <c r="V12" s="392" t="s">
        <v>1692</v>
      </c>
    </row>
    <row r="13" spans="1:28" ht="62.25" customHeight="1" x14ac:dyDescent="0.25">
      <c r="A13" s="685"/>
      <c r="B13" s="398"/>
      <c r="C13" s="399"/>
      <c r="D13" s="389"/>
      <c r="E13" s="247"/>
      <c r="F13" s="304" t="s">
        <v>1642</v>
      </c>
      <c r="G13" s="569" t="s">
        <v>1655</v>
      </c>
      <c r="H13" s="248"/>
      <c r="I13" s="513">
        <v>0</v>
      </c>
      <c r="J13" s="402">
        <v>1</v>
      </c>
      <c r="K13" s="513">
        <v>0</v>
      </c>
      <c r="L13" s="402"/>
      <c r="M13" s="513">
        <v>0</v>
      </c>
      <c r="N13" s="402"/>
      <c r="O13" s="513">
        <v>0</v>
      </c>
      <c r="P13" s="512">
        <v>1</v>
      </c>
      <c r="Q13" s="515">
        <f t="shared" si="0"/>
        <v>0</v>
      </c>
      <c r="R13" s="407"/>
      <c r="S13" s="407"/>
      <c r="T13" s="407"/>
      <c r="U13" s="407"/>
      <c r="V13" s="392"/>
    </row>
    <row r="14" spans="1:28" ht="114.75" customHeight="1" x14ac:dyDescent="0.25">
      <c r="A14" s="685"/>
      <c r="B14" s="398"/>
      <c r="C14" s="399"/>
      <c r="D14" s="389"/>
      <c r="E14" s="247"/>
      <c r="F14" s="610" t="s">
        <v>1643</v>
      </c>
      <c r="G14" s="569" t="s">
        <v>1656</v>
      </c>
      <c r="H14" s="247"/>
      <c r="I14" s="513">
        <v>0</v>
      </c>
      <c r="J14" s="402">
        <v>1</v>
      </c>
      <c r="K14" s="513">
        <f>'1. TALLERES SEMINARIOS'!D130</f>
        <v>12000</v>
      </c>
      <c r="L14" s="401"/>
      <c r="M14" s="513">
        <v>0</v>
      </c>
      <c r="N14" s="582"/>
      <c r="O14" s="513">
        <v>0</v>
      </c>
      <c r="P14" s="358"/>
      <c r="Q14" s="515">
        <f t="shared" si="0"/>
        <v>12000</v>
      </c>
      <c r="R14" s="404" t="s">
        <v>1693</v>
      </c>
      <c r="S14" s="404" t="s">
        <v>1694</v>
      </c>
      <c r="T14" s="406" t="s">
        <v>1695</v>
      </c>
      <c r="U14" s="406" t="s">
        <v>1676</v>
      </c>
      <c r="V14" s="392" t="s">
        <v>1696</v>
      </c>
    </row>
    <row r="15" spans="1:28" ht="101.25" customHeight="1" x14ac:dyDescent="0.25">
      <c r="A15" s="685"/>
      <c r="B15" s="398"/>
      <c r="C15" s="399"/>
      <c r="D15" s="389"/>
      <c r="E15" s="247"/>
      <c r="F15" s="304" t="s">
        <v>1644</v>
      </c>
      <c r="G15" s="569" t="s">
        <v>2399</v>
      </c>
      <c r="H15" s="402">
        <v>1</v>
      </c>
      <c r="I15" s="513">
        <v>0</v>
      </c>
      <c r="J15" s="582"/>
      <c r="K15" s="513">
        <v>0</v>
      </c>
      <c r="L15" s="582"/>
      <c r="M15" s="513">
        <v>0</v>
      </c>
      <c r="N15" s="582"/>
      <c r="O15" s="513">
        <v>0</v>
      </c>
      <c r="P15" s="512">
        <v>1</v>
      </c>
      <c r="Q15" s="515">
        <f t="shared" si="0"/>
        <v>0</v>
      </c>
      <c r="R15" s="409" t="s">
        <v>1697</v>
      </c>
      <c r="S15" s="410" t="s">
        <v>1698</v>
      </c>
      <c r="T15" s="392" t="s">
        <v>1699</v>
      </c>
      <c r="U15" s="392"/>
      <c r="V15" s="392" t="s">
        <v>1700</v>
      </c>
    </row>
    <row r="16" spans="1:28" ht="124.5" customHeight="1" x14ac:dyDescent="0.25">
      <c r="A16" s="685"/>
      <c r="B16" s="398"/>
      <c r="C16" s="399"/>
      <c r="D16" s="389"/>
      <c r="E16" s="247"/>
      <c r="F16" s="304" t="s">
        <v>1645</v>
      </c>
      <c r="G16" s="569" t="s">
        <v>1657</v>
      </c>
      <c r="H16" s="402">
        <v>0.5</v>
      </c>
      <c r="I16" s="513">
        <v>0</v>
      </c>
      <c r="J16" s="402">
        <v>0.5</v>
      </c>
      <c r="K16" s="513">
        <v>0</v>
      </c>
      <c r="L16" s="582"/>
      <c r="M16" s="513">
        <v>0</v>
      </c>
      <c r="N16" s="582"/>
      <c r="O16" s="513">
        <v>0</v>
      </c>
      <c r="P16" s="512">
        <v>1</v>
      </c>
      <c r="Q16" s="515">
        <f t="shared" si="0"/>
        <v>0</v>
      </c>
      <c r="R16" s="409" t="s">
        <v>1701</v>
      </c>
      <c r="S16" s="410" t="s">
        <v>1702</v>
      </c>
      <c r="T16" s="392" t="s">
        <v>1703</v>
      </c>
      <c r="U16" s="392" t="s">
        <v>1704</v>
      </c>
      <c r="V16" s="392" t="s">
        <v>1705</v>
      </c>
    </row>
    <row r="17" spans="1:22" ht="138.75" customHeight="1" x14ac:dyDescent="0.25">
      <c r="A17" s="685"/>
      <c r="B17" s="398"/>
      <c r="C17" s="399"/>
      <c r="D17" s="389"/>
      <c r="E17" s="247"/>
      <c r="F17" s="610" t="s">
        <v>1646</v>
      </c>
      <c r="G17" s="569" t="s">
        <v>3002</v>
      </c>
      <c r="H17" s="582"/>
      <c r="I17" s="513">
        <v>0</v>
      </c>
      <c r="J17" s="582"/>
      <c r="K17" s="513">
        <v>0</v>
      </c>
      <c r="L17" s="402">
        <v>1</v>
      </c>
      <c r="M17" s="513">
        <f>'5. ACTIVIDADES ESPECIALES'!D292</f>
        <v>7145</v>
      </c>
      <c r="N17" s="402"/>
      <c r="O17" s="513">
        <v>0</v>
      </c>
      <c r="P17" s="512">
        <v>1</v>
      </c>
      <c r="Q17" s="515">
        <f t="shared" si="0"/>
        <v>7145</v>
      </c>
      <c r="R17" s="409" t="s">
        <v>1706</v>
      </c>
      <c r="S17" s="410" t="s">
        <v>1707</v>
      </c>
      <c r="T17" s="392" t="s">
        <v>1708</v>
      </c>
      <c r="U17" s="392" t="s">
        <v>1704</v>
      </c>
      <c r="V17" s="392" t="s">
        <v>1709</v>
      </c>
    </row>
    <row r="18" spans="1:22" ht="140.25" customHeight="1" x14ac:dyDescent="0.25">
      <c r="A18" s="685"/>
      <c r="B18" s="398"/>
      <c r="C18" s="399"/>
      <c r="D18" s="389"/>
      <c r="E18" s="247"/>
      <c r="F18" s="304" t="s">
        <v>1647</v>
      </c>
      <c r="G18" s="569" t="s">
        <v>1658</v>
      </c>
      <c r="H18" s="402">
        <v>1</v>
      </c>
      <c r="I18" s="580">
        <v>0</v>
      </c>
      <c r="J18" s="582"/>
      <c r="K18" s="513">
        <v>0</v>
      </c>
      <c r="L18" s="582"/>
      <c r="M18" s="513">
        <v>0</v>
      </c>
      <c r="N18" s="582"/>
      <c r="O18" s="513">
        <v>0</v>
      </c>
      <c r="P18" s="512">
        <v>1</v>
      </c>
      <c r="Q18" s="515">
        <f t="shared" si="0"/>
        <v>0</v>
      </c>
      <c r="R18" s="411" t="s">
        <v>1710</v>
      </c>
      <c r="S18" s="412" t="s">
        <v>1711</v>
      </c>
      <c r="T18" s="392" t="s">
        <v>1712</v>
      </c>
      <c r="U18" s="392"/>
      <c r="V18" s="392" t="s">
        <v>1713</v>
      </c>
    </row>
    <row r="19" spans="1:22" ht="168" customHeight="1" x14ac:dyDescent="0.25">
      <c r="A19" s="685"/>
      <c r="B19" s="398"/>
      <c r="C19" s="399"/>
      <c r="D19" s="389"/>
      <c r="E19" s="247"/>
      <c r="F19" s="610" t="s">
        <v>1648</v>
      </c>
      <c r="G19" s="569" t="s">
        <v>2628</v>
      </c>
      <c r="H19" s="402">
        <v>1</v>
      </c>
      <c r="I19" s="580">
        <f>'1. TALLERES SEMINARIOS'!D141</f>
        <v>8400</v>
      </c>
      <c r="J19" s="585"/>
      <c r="K19" s="580">
        <v>0</v>
      </c>
      <c r="L19" s="581"/>
      <c r="M19" s="580">
        <v>0</v>
      </c>
      <c r="N19" s="581"/>
      <c r="O19" s="580">
        <v>0</v>
      </c>
      <c r="P19" s="586"/>
      <c r="Q19" s="515">
        <f t="shared" si="0"/>
        <v>8400</v>
      </c>
      <c r="R19" s="409" t="s">
        <v>1714</v>
      </c>
      <c r="S19" s="410" t="s">
        <v>1715</v>
      </c>
      <c r="T19" s="392" t="s">
        <v>1716</v>
      </c>
      <c r="U19" s="392" t="s">
        <v>1717</v>
      </c>
      <c r="V19" s="392" t="s">
        <v>1718</v>
      </c>
    </row>
    <row r="20" spans="1:22" ht="101.25" customHeight="1" x14ac:dyDescent="0.25">
      <c r="A20" s="685"/>
      <c r="B20" s="398"/>
      <c r="C20" s="399"/>
      <c r="D20" s="389"/>
      <c r="E20" s="247"/>
      <c r="F20" s="304" t="s">
        <v>1649</v>
      </c>
      <c r="G20" s="569" t="s">
        <v>1669</v>
      </c>
      <c r="H20" s="402">
        <v>1</v>
      </c>
      <c r="I20" s="513">
        <v>0</v>
      </c>
      <c r="J20" s="582"/>
      <c r="K20" s="513">
        <v>0</v>
      </c>
      <c r="L20" s="582"/>
      <c r="M20" s="513">
        <v>0</v>
      </c>
      <c r="N20" s="582"/>
      <c r="O20" s="513">
        <v>0</v>
      </c>
      <c r="P20" s="512">
        <v>1</v>
      </c>
      <c r="Q20" s="515">
        <f t="shared" si="0"/>
        <v>0</v>
      </c>
      <c r="R20" s="407" t="s">
        <v>1719</v>
      </c>
      <c r="S20" s="407" t="s">
        <v>1720</v>
      </c>
      <c r="T20" s="407" t="s">
        <v>1721</v>
      </c>
      <c r="U20" s="407"/>
      <c r="V20" s="304" t="s">
        <v>1722</v>
      </c>
    </row>
    <row r="21" spans="1:22" ht="72.75" customHeight="1" x14ac:dyDescent="0.25">
      <c r="A21" s="685"/>
      <c r="B21" s="398"/>
      <c r="C21" s="399"/>
      <c r="D21" s="389"/>
      <c r="E21" s="247"/>
      <c r="F21" s="610" t="s">
        <v>1659</v>
      </c>
      <c r="G21" s="569" t="s">
        <v>1670</v>
      </c>
      <c r="H21" s="402">
        <v>1</v>
      </c>
      <c r="I21" s="513">
        <f>'5. ACTIVIDADES ESPECIALES'!D310</f>
        <v>1500</v>
      </c>
      <c r="J21" s="402"/>
      <c r="K21" s="513">
        <v>0</v>
      </c>
      <c r="L21" s="581"/>
      <c r="M21" s="580">
        <v>0</v>
      </c>
      <c r="N21" s="581"/>
      <c r="O21" s="580">
        <v>0</v>
      </c>
      <c r="P21" s="512">
        <v>1</v>
      </c>
      <c r="Q21" s="515">
        <f t="shared" si="0"/>
        <v>1500</v>
      </c>
      <c r="R21" s="408"/>
      <c r="S21" s="408"/>
      <c r="T21" s="413"/>
      <c r="U21" s="413"/>
      <c r="V21" s="408"/>
    </row>
    <row r="22" spans="1:22" ht="86.25" customHeight="1" x14ac:dyDescent="0.25">
      <c r="A22" s="685"/>
      <c r="B22" s="398"/>
      <c r="C22" s="399"/>
      <c r="D22" s="389"/>
      <c r="E22" s="247"/>
      <c r="F22" s="304" t="s">
        <v>1660</v>
      </c>
      <c r="G22" s="569" t="s">
        <v>1671</v>
      </c>
      <c r="H22" s="582"/>
      <c r="I22" s="513">
        <v>0</v>
      </c>
      <c r="J22" s="402">
        <v>1</v>
      </c>
      <c r="K22" s="513">
        <v>0</v>
      </c>
      <c r="L22" s="402"/>
      <c r="M22" s="513">
        <v>0</v>
      </c>
      <c r="N22" s="582"/>
      <c r="O22" s="513">
        <v>0</v>
      </c>
      <c r="P22" s="512">
        <v>1</v>
      </c>
      <c r="Q22" s="515">
        <f t="shared" si="0"/>
        <v>0</v>
      </c>
      <c r="R22" s="407" t="s">
        <v>1723</v>
      </c>
      <c r="S22" s="407" t="s">
        <v>1724</v>
      </c>
      <c r="T22" s="407" t="s">
        <v>1725</v>
      </c>
      <c r="U22" s="407" t="s">
        <v>1726</v>
      </c>
      <c r="V22" s="304" t="s">
        <v>1722</v>
      </c>
    </row>
    <row r="23" spans="1:22" ht="132" customHeight="1" x14ac:dyDescent="0.25">
      <c r="A23" s="685"/>
      <c r="B23" s="398"/>
      <c r="C23" s="399"/>
      <c r="D23" s="389"/>
      <c r="E23" s="247"/>
      <c r="F23" s="304" t="s">
        <v>1661</v>
      </c>
      <c r="G23" s="569" t="s">
        <v>1672</v>
      </c>
      <c r="H23" s="585"/>
      <c r="I23" s="513">
        <v>0</v>
      </c>
      <c r="J23" s="582"/>
      <c r="K23" s="513">
        <v>0</v>
      </c>
      <c r="L23" s="402">
        <v>1</v>
      </c>
      <c r="M23" s="580">
        <v>0</v>
      </c>
      <c r="N23" s="585"/>
      <c r="O23" s="580">
        <v>0</v>
      </c>
      <c r="P23" s="512">
        <v>1</v>
      </c>
      <c r="Q23" s="515">
        <f t="shared" si="0"/>
        <v>0</v>
      </c>
      <c r="R23" s="407" t="s">
        <v>1727</v>
      </c>
      <c r="S23" s="407" t="s">
        <v>1728</v>
      </c>
      <c r="T23" s="407"/>
      <c r="U23" s="407" t="s">
        <v>1726</v>
      </c>
      <c r="V23" s="304" t="s">
        <v>1722</v>
      </c>
    </row>
    <row r="24" spans="1:22" ht="113.25" customHeight="1" x14ac:dyDescent="0.25">
      <c r="A24" s="685"/>
      <c r="B24" s="398"/>
      <c r="C24" s="399"/>
      <c r="D24" s="389"/>
      <c r="E24" s="247"/>
      <c r="F24" s="304" t="s">
        <v>1662</v>
      </c>
      <c r="G24" s="569" t="s">
        <v>3005</v>
      </c>
      <c r="H24" s="585"/>
      <c r="I24" s="513">
        <v>0</v>
      </c>
      <c r="J24" s="582"/>
      <c r="K24" s="513">
        <v>0</v>
      </c>
      <c r="L24" s="402">
        <v>1</v>
      </c>
      <c r="M24" s="513">
        <v>0</v>
      </c>
      <c r="N24" s="582"/>
      <c r="O24" s="513">
        <v>0</v>
      </c>
      <c r="P24" s="358"/>
      <c r="Q24" s="515">
        <f t="shared" si="0"/>
        <v>0</v>
      </c>
      <c r="R24" s="407" t="s">
        <v>1729</v>
      </c>
      <c r="S24" s="407" t="s">
        <v>1730</v>
      </c>
      <c r="T24" s="407" t="s">
        <v>1731</v>
      </c>
      <c r="U24" s="407" t="s">
        <v>1732</v>
      </c>
      <c r="V24" s="392" t="s">
        <v>1733</v>
      </c>
    </row>
    <row r="25" spans="1:22" ht="144.75" customHeight="1" x14ac:dyDescent="0.25">
      <c r="A25" s="685"/>
      <c r="B25" s="398"/>
      <c r="C25" s="399"/>
      <c r="D25" s="389"/>
      <c r="E25" s="247"/>
      <c r="F25" s="304" t="s">
        <v>1663</v>
      </c>
      <c r="G25" s="569" t="s">
        <v>3004</v>
      </c>
      <c r="H25" s="585"/>
      <c r="I25" s="513">
        <v>0</v>
      </c>
      <c r="J25" s="402">
        <v>1</v>
      </c>
      <c r="K25" s="513">
        <v>0</v>
      </c>
      <c r="L25" s="582"/>
      <c r="M25" s="513">
        <v>0</v>
      </c>
      <c r="N25" s="582"/>
      <c r="O25" s="513">
        <v>0</v>
      </c>
      <c r="P25" s="358"/>
      <c r="Q25" s="515">
        <f t="shared" si="0"/>
        <v>0</v>
      </c>
      <c r="R25" s="407" t="s">
        <v>1734</v>
      </c>
      <c r="S25" s="407" t="s">
        <v>1735</v>
      </c>
      <c r="T25" s="407" t="s">
        <v>1736</v>
      </c>
      <c r="U25" s="407" t="s">
        <v>1732</v>
      </c>
      <c r="V25" s="392" t="s">
        <v>1733</v>
      </c>
    </row>
    <row r="26" spans="1:22" ht="144.75" customHeight="1" x14ac:dyDescent="0.25">
      <c r="A26" s="685"/>
      <c r="B26" s="434"/>
      <c r="C26" s="435"/>
      <c r="D26" s="389"/>
      <c r="E26" s="247"/>
      <c r="F26" s="610" t="s">
        <v>1664</v>
      </c>
      <c r="G26" s="569" t="s">
        <v>2632</v>
      </c>
      <c r="H26" s="402">
        <v>0.25</v>
      </c>
      <c r="I26" s="513">
        <f>'1. TALLERES SEMINARIOS'!D152</f>
        <v>13250</v>
      </c>
      <c r="J26" s="402">
        <v>0.25</v>
      </c>
      <c r="K26" s="513">
        <v>0</v>
      </c>
      <c r="L26" s="402">
        <v>0.25</v>
      </c>
      <c r="M26" s="513">
        <v>0</v>
      </c>
      <c r="N26" s="402">
        <v>0.25</v>
      </c>
      <c r="O26" s="513">
        <v>0</v>
      </c>
      <c r="P26" s="512">
        <v>1</v>
      </c>
      <c r="Q26" s="515">
        <f t="shared" si="0"/>
        <v>13250</v>
      </c>
      <c r="R26" s="407" t="s">
        <v>2633</v>
      </c>
      <c r="S26" s="407" t="s">
        <v>2634</v>
      </c>
      <c r="T26" s="407" t="s">
        <v>2635</v>
      </c>
      <c r="U26" s="407" t="s">
        <v>2636</v>
      </c>
      <c r="V26" s="392" t="s">
        <v>2637</v>
      </c>
    </row>
    <row r="27" spans="1:22" ht="157.5" customHeight="1" x14ac:dyDescent="0.25">
      <c r="A27" s="685"/>
      <c r="B27" s="398"/>
      <c r="C27" s="399"/>
      <c r="D27" s="389"/>
      <c r="E27" s="247"/>
      <c r="F27" s="610" t="s">
        <v>1665</v>
      </c>
      <c r="G27" s="569" t="s">
        <v>2638</v>
      </c>
      <c r="H27" s="582"/>
      <c r="I27" s="513">
        <v>0</v>
      </c>
      <c r="J27" s="402">
        <v>1</v>
      </c>
      <c r="K27" s="513">
        <f>'5. ACTIVIDADES ESPECIALES'!D320</f>
        <v>6393</v>
      </c>
      <c r="L27" s="582"/>
      <c r="M27" s="513">
        <v>0</v>
      </c>
      <c r="N27" s="582"/>
      <c r="O27" s="513">
        <v>0</v>
      </c>
      <c r="P27" s="512">
        <v>1</v>
      </c>
      <c r="Q27" s="515">
        <f t="shared" si="0"/>
        <v>6393</v>
      </c>
      <c r="R27" s="407" t="s">
        <v>1737</v>
      </c>
      <c r="S27" s="407" t="s">
        <v>1738</v>
      </c>
      <c r="T27" s="407" t="s">
        <v>1739</v>
      </c>
      <c r="U27" s="407" t="s">
        <v>1740</v>
      </c>
      <c r="V27" s="392" t="s">
        <v>1741</v>
      </c>
    </row>
    <row r="28" spans="1:22" ht="159" customHeight="1" x14ac:dyDescent="0.25">
      <c r="A28" s="685"/>
      <c r="B28" s="398"/>
      <c r="C28" s="399"/>
      <c r="D28" s="389"/>
      <c r="E28" s="247"/>
      <c r="F28" s="304" t="s">
        <v>1666</v>
      </c>
      <c r="G28" s="569" t="s">
        <v>2641</v>
      </c>
      <c r="H28" s="402">
        <v>0.25</v>
      </c>
      <c r="I28" s="513">
        <v>0</v>
      </c>
      <c r="J28" s="402">
        <v>0.25</v>
      </c>
      <c r="K28" s="513">
        <v>0</v>
      </c>
      <c r="L28" s="402">
        <v>0.25</v>
      </c>
      <c r="M28" s="513">
        <v>0</v>
      </c>
      <c r="N28" s="402">
        <v>0.25</v>
      </c>
      <c r="O28" s="584">
        <v>0</v>
      </c>
      <c r="P28" s="512">
        <v>1</v>
      </c>
      <c r="Q28" s="515">
        <f t="shared" si="0"/>
        <v>0</v>
      </c>
      <c r="R28" s="407" t="s">
        <v>1737</v>
      </c>
      <c r="S28" s="407" t="s">
        <v>1738</v>
      </c>
      <c r="T28" s="407" t="s">
        <v>1739</v>
      </c>
      <c r="U28" s="407" t="s">
        <v>1740</v>
      </c>
      <c r="V28" s="392" t="s">
        <v>1741</v>
      </c>
    </row>
    <row r="29" spans="1:22" ht="156" customHeight="1" x14ac:dyDescent="0.25">
      <c r="A29" s="685"/>
      <c r="B29" s="398"/>
      <c r="C29" s="399"/>
      <c r="D29" s="389"/>
      <c r="E29" s="247"/>
      <c r="F29" s="304" t="s">
        <v>1667</v>
      </c>
      <c r="G29" s="569" t="s">
        <v>2401</v>
      </c>
      <c r="H29" s="402">
        <v>1</v>
      </c>
      <c r="I29" s="513">
        <v>0</v>
      </c>
      <c r="J29" s="582"/>
      <c r="K29" s="580">
        <v>0</v>
      </c>
      <c r="L29" s="581"/>
      <c r="M29" s="580">
        <v>0</v>
      </c>
      <c r="N29" s="581"/>
      <c r="O29" s="580">
        <v>0</v>
      </c>
      <c r="P29" s="512">
        <v>1</v>
      </c>
      <c r="Q29" s="515">
        <f t="shared" si="0"/>
        <v>0</v>
      </c>
      <c r="R29" s="406" t="s">
        <v>1742</v>
      </c>
      <c r="S29" s="406"/>
      <c r="T29" s="406" t="s">
        <v>1743</v>
      </c>
      <c r="U29" s="406" t="s">
        <v>1680</v>
      </c>
      <c r="V29" s="392" t="s">
        <v>1744</v>
      </c>
    </row>
    <row r="30" spans="1:22" ht="124.5" customHeight="1" x14ac:dyDescent="0.25">
      <c r="A30" s="685"/>
      <c r="B30" s="398"/>
      <c r="C30" s="399"/>
      <c r="D30" s="389"/>
      <c r="E30" s="247"/>
      <c r="F30" s="304" t="s">
        <v>1668</v>
      </c>
      <c r="G30" s="569" t="s">
        <v>2402</v>
      </c>
      <c r="H30" s="402">
        <v>1</v>
      </c>
      <c r="I30" s="513">
        <v>0</v>
      </c>
      <c r="J30" s="582"/>
      <c r="K30" s="513">
        <v>0</v>
      </c>
      <c r="L30" s="582"/>
      <c r="M30" s="584">
        <v>0</v>
      </c>
      <c r="N30" s="585"/>
      <c r="O30" s="584">
        <v>0</v>
      </c>
      <c r="P30" s="512">
        <v>1</v>
      </c>
      <c r="Q30" s="515">
        <f t="shared" si="0"/>
        <v>0</v>
      </c>
      <c r="R30" s="406" t="s">
        <v>1745</v>
      </c>
      <c r="S30" s="406" t="s">
        <v>1746</v>
      </c>
      <c r="T30" s="406" t="s">
        <v>1747</v>
      </c>
      <c r="U30" s="406" t="s">
        <v>1680</v>
      </c>
      <c r="V30" s="392" t="s">
        <v>1748</v>
      </c>
    </row>
    <row r="31" spans="1:22" ht="170.25" customHeight="1" x14ac:dyDescent="0.25">
      <c r="A31" s="685"/>
      <c r="B31" s="398"/>
      <c r="C31" s="399"/>
      <c r="D31" s="389"/>
      <c r="E31" s="247"/>
      <c r="F31" s="304" t="s">
        <v>2400</v>
      </c>
      <c r="G31" s="569" t="s">
        <v>2642</v>
      </c>
      <c r="H31" s="582"/>
      <c r="I31" s="513">
        <v>0</v>
      </c>
      <c r="J31" s="582"/>
      <c r="K31" s="513">
        <v>0</v>
      </c>
      <c r="L31" s="402">
        <v>1</v>
      </c>
      <c r="M31" s="513">
        <v>0</v>
      </c>
      <c r="N31" s="582"/>
      <c r="O31" s="513">
        <v>0</v>
      </c>
      <c r="P31" s="512">
        <v>1</v>
      </c>
      <c r="Q31" s="515">
        <f t="shared" si="0"/>
        <v>0</v>
      </c>
      <c r="R31" s="406" t="s">
        <v>1749</v>
      </c>
      <c r="S31" s="406" t="s">
        <v>1750</v>
      </c>
      <c r="T31" s="406" t="s">
        <v>1751</v>
      </c>
      <c r="U31" s="406" t="s">
        <v>1752</v>
      </c>
      <c r="V31" s="392" t="s">
        <v>1748</v>
      </c>
    </row>
    <row r="32" spans="1:22" s="256" customFormat="1" ht="15.75" x14ac:dyDescent="0.25">
      <c r="A32" s="285"/>
      <c r="B32" s="286"/>
      <c r="C32" s="286"/>
      <c r="D32" s="285" t="s">
        <v>98</v>
      </c>
      <c r="E32" s="286"/>
      <c r="F32" s="286"/>
      <c r="G32" s="287"/>
      <c r="H32" s="259"/>
      <c r="I32" s="514">
        <f>SUM(I8:I31)</f>
        <v>31150</v>
      </c>
      <c r="J32" s="259"/>
      <c r="K32" s="514">
        <f t="shared" ref="K32:O32" si="1">SUM(K8:K31)</f>
        <v>18393</v>
      </c>
      <c r="L32" s="259"/>
      <c r="M32" s="514">
        <f t="shared" si="1"/>
        <v>7145</v>
      </c>
      <c r="N32" s="259"/>
      <c r="O32" s="514">
        <f t="shared" si="1"/>
        <v>0</v>
      </c>
      <c r="P32" s="259"/>
      <c r="Q32" s="514">
        <f t="shared" ref="Q32" si="2">I32+K32+M32+O32</f>
        <v>56688</v>
      </c>
      <c r="R32" s="260"/>
      <c r="S32" s="260"/>
      <c r="T32" s="260"/>
      <c r="U32" s="260"/>
      <c r="V32" s="260"/>
    </row>
    <row r="33" spans="1:22" ht="15.75" x14ac:dyDescent="0.25">
      <c r="A33" s="256"/>
      <c r="B33" s="256"/>
      <c r="C33" s="256"/>
      <c r="D33" s="256"/>
      <c r="E33" s="256"/>
      <c r="F33" s="255"/>
      <c r="G33" s="256"/>
      <c r="H33" s="256"/>
      <c r="T33" s="261"/>
      <c r="U33" s="261"/>
      <c r="V33" s="262"/>
    </row>
    <row r="34" spans="1:22" ht="15.75" x14ac:dyDescent="0.25">
      <c r="F34" s="255"/>
      <c r="T34" s="261"/>
      <c r="U34" s="261"/>
    </row>
    <row r="35" spans="1:22" ht="15.75" x14ac:dyDescent="0.25">
      <c r="F35" s="255"/>
      <c r="T35" s="261"/>
      <c r="U35" s="261"/>
    </row>
    <row r="36" spans="1:22" ht="15.75" x14ac:dyDescent="0.25">
      <c r="F36" s="255"/>
      <c r="T36" s="261"/>
      <c r="U36" s="261"/>
    </row>
    <row r="37" spans="1:22" ht="15.75" x14ac:dyDescent="0.25">
      <c r="F37" s="255"/>
      <c r="T37" s="261"/>
      <c r="U37" s="261"/>
    </row>
    <row r="38" spans="1:22" ht="15.75" x14ac:dyDescent="0.25">
      <c r="F38" s="255"/>
      <c r="T38" s="261"/>
      <c r="U38" s="261"/>
    </row>
    <row r="39" spans="1:22" ht="15.75" x14ac:dyDescent="0.25">
      <c r="F39" s="255"/>
      <c r="T39" s="261"/>
      <c r="U39" s="261"/>
    </row>
    <row r="40" spans="1:22" ht="15.75" x14ac:dyDescent="0.25">
      <c r="F40" s="255"/>
      <c r="T40" s="261"/>
      <c r="U40" s="261"/>
    </row>
    <row r="41" spans="1:22" ht="15.75" x14ac:dyDescent="0.25">
      <c r="F41" s="255"/>
      <c r="T41" s="261"/>
      <c r="U41" s="261"/>
    </row>
    <row r="42" spans="1:22" ht="15.75" x14ac:dyDescent="0.25">
      <c r="F42" s="255"/>
      <c r="T42" s="261"/>
      <c r="U42" s="261"/>
    </row>
    <row r="43" spans="1:22" ht="15.75" x14ac:dyDescent="0.25">
      <c r="F43" s="255"/>
      <c r="T43" s="261"/>
      <c r="U43" s="261"/>
    </row>
    <row r="44" spans="1:22" ht="15.75" x14ac:dyDescent="0.25">
      <c r="F44" s="255"/>
      <c r="T44" s="263"/>
      <c r="U44" s="263"/>
    </row>
    <row r="45" spans="1:22" ht="15.75" x14ac:dyDescent="0.25">
      <c r="F45" s="255"/>
      <c r="T45" s="261"/>
      <c r="U45" s="261"/>
    </row>
    <row r="46" spans="1:22" ht="15.75" x14ac:dyDescent="0.25">
      <c r="F46" s="255"/>
      <c r="T46" s="261"/>
      <c r="U46" s="261"/>
    </row>
    <row r="47" spans="1:22" ht="15.75" x14ac:dyDescent="0.25">
      <c r="F47" s="255"/>
      <c r="T47" s="261"/>
      <c r="U47" s="261"/>
    </row>
    <row r="48" spans="1:22" ht="15.75" x14ac:dyDescent="0.25">
      <c r="F48" s="255"/>
      <c r="T48" s="261"/>
      <c r="U48" s="261"/>
    </row>
    <row r="49" spans="6:21" ht="15.75" x14ac:dyDescent="0.25">
      <c r="F49" s="255"/>
      <c r="T49" s="261"/>
      <c r="U49" s="261"/>
    </row>
    <row r="50" spans="6:21" ht="15.75" x14ac:dyDescent="0.25">
      <c r="F50" s="255"/>
      <c r="T50" s="261"/>
      <c r="U50" s="261"/>
    </row>
    <row r="51" spans="6:21" ht="15.75" x14ac:dyDescent="0.25">
      <c r="F51" s="255"/>
      <c r="T51" s="261"/>
      <c r="U51" s="261"/>
    </row>
    <row r="52" spans="6:21" ht="15.75" x14ac:dyDescent="0.25">
      <c r="F52" s="255"/>
      <c r="T52" s="261"/>
      <c r="U52" s="261"/>
    </row>
    <row r="53" spans="6:21" ht="15.75" x14ac:dyDescent="0.25">
      <c r="F53" s="255"/>
      <c r="T53" s="261"/>
      <c r="U53" s="261"/>
    </row>
    <row r="54" spans="6:21" ht="15.75" x14ac:dyDescent="0.25">
      <c r="F54" s="255"/>
      <c r="T54" s="261"/>
      <c r="U54" s="261"/>
    </row>
    <row r="55" spans="6:21" ht="15.75" x14ac:dyDescent="0.25">
      <c r="F55" s="255"/>
      <c r="T55" s="261"/>
      <c r="U55" s="261"/>
    </row>
    <row r="56" spans="6:21" ht="15.75" x14ac:dyDescent="0.25">
      <c r="F56" s="255"/>
      <c r="T56" s="263"/>
      <c r="U56" s="263"/>
    </row>
    <row r="57" spans="6:21" ht="15.75" x14ac:dyDescent="0.25">
      <c r="F57" s="255"/>
      <c r="T57" s="261"/>
      <c r="U57" s="261"/>
    </row>
    <row r="58" spans="6:21" ht="15.75" x14ac:dyDescent="0.25">
      <c r="F58" s="255"/>
      <c r="T58" s="261"/>
      <c r="U58" s="261"/>
    </row>
    <row r="59" spans="6:21" ht="15.75" x14ac:dyDescent="0.25">
      <c r="F59" s="255"/>
      <c r="T59" s="261"/>
      <c r="U59" s="261"/>
    </row>
    <row r="60" spans="6:21" ht="15.75" x14ac:dyDescent="0.25">
      <c r="F60" s="255"/>
      <c r="T60" s="261"/>
      <c r="U60" s="261"/>
    </row>
    <row r="61" spans="6:21" ht="15.75" x14ac:dyDescent="0.25">
      <c r="F61" s="255"/>
      <c r="T61" s="261"/>
      <c r="U61" s="261"/>
    </row>
    <row r="62" spans="6:21" ht="15.75" x14ac:dyDescent="0.25">
      <c r="F62" s="255"/>
      <c r="T62" s="261"/>
      <c r="U62" s="261"/>
    </row>
    <row r="63" spans="6:21" ht="15.75" x14ac:dyDescent="0.25">
      <c r="F63" s="255"/>
      <c r="T63" s="261"/>
      <c r="U63" s="261"/>
    </row>
    <row r="64" spans="6:21" ht="15.75" x14ac:dyDescent="0.25">
      <c r="F64" s="255"/>
      <c r="T64" s="261"/>
      <c r="U64" s="261"/>
    </row>
    <row r="65" spans="6:21" ht="15.75" x14ac:dyDescent="0.25">
      <c r="F65" s="255"/>
      <c r="T65" s="263"/>
      <c r="U65" s="263"/>
    </row>
    <row r="66" spans="6:21" ht="15.75" x14ac:dyDescent="0.25">
      <c r="F66" s="255"/>
      <c r="T66" s="261"/>
      <c r="U66" s="261"/>
    </row>
    <row r="67" spans="6:21" ht="15.75" x14ac:dyDescent="0.25">
      <c r="F67" s="255"/>
      <c r="T67" s="261"/>
      <c r="U67" s="261"/>
    </row>
    <row r="68" spans="6:21" x14ac:dyDescent="0.25">
      <c r="T68" s="261"/>
      <c r="U68" s="261"/>
    </row>
    <row r="69" spans="6:21" x14ac:dyDescent="0.25">
      <c r="T69" s="261"/>
      <c r="U69" s="261"/>
    </row>
    <row r="70" spans="6:21" x14ac:dyDescent="0.25">
      <c r="T70" s="261"/>
      <c r="U70" s="261"/>
    </row>
    <row r="71" spans="6:21" x14ac:dyDescent="0.25">
      <c r="T71" s="261"/>
      <c r="U71" s="261"/>
    </row>
    <row r="72" spans="6:21" x14ac:dyDescent="0.25">
      <c r="T72" s="261"/>
      <c r="U72" s="261"/>
    </row>
    <row r="73" spans="6:21" ht="15.75" x14ac:dyDescent="0.25">
      <c r="T73" s="263"/>
      <c r="U73" s="263"/>
    </row>
    <row r="74" spans="6:21" x14ac:dyDescent="0.25">
      <c r="T74" s="261"/>
      <c r="U74" s="261"/>
    </row>
    <row r="75" spans="6:21" x14ac:dyDescent="0.25">
      <c r="T75" s="261"/>
      <c r="U75" s="261"/>
    </row>
    <row r="76" spans="6:21" x14ac:dyDescent="0.25">
      <c r="T76" s="261"/>
      <c r="U76" s="261"/>
    </row>
    <row r="77" spans="6:21" x14ac:dyDescent="0.25">
      <c r="T77" s="261"/>
      <c r="U77" s="261"/>
    </row>
    <row r="78" spans="6:21" x14ac:dyDescent="0.25">
      <c r="T78" s="261"/>
      <c r="U78" s="261"/>
    </row>
    <row r="79" spans="6:21" x14ac:dyDescent="0.25">
      <c r="T79" s="261"/>
      <c r="U79" s="261"/>
    </row>
    <row r="83" spans="6:21" x14ac:dyDescent="0.25">
      <c r="F83" s="249"/>
      <c r="T83" s="258"/>
      <c r="U83" s="258"/>
    </row>
    <row r="84" spans="6:21" x14ac:dyDescent="0.25">
      <c r="F84" s="249"/>
      <c r="T84" s="258"/>
      <c r="U84" s="258"/>
    </row>
    <row r="85" spans="6:21" x14ac:dyDescent="0.25">
      <c r="F85" s="249"/>
      <c r="T85" s="258"/>
      <c r="U85" s="258"/>
    </row>
    <row r="86" spans="6:21" x14ac:dyDescent="0.25">
      <c r="F86" s="249"/>
      <c r="T86" s="258"/>
      <c r="U86" s="258"/>
    </row>
    <row r="87" spans="6:21" x14ac:dyDescent="0.25">
      <c r="F87" s="249"/>
      <c r="T87" s="258"/>
      <c r="U87" s="258"/>
    </row>
    <row r="88" spans="6:21" x14ac:dyDescent="0.25">
      <c r="F88" s="249"/>
      <c r="T88" s="258"/>
      <c r="U88" s="258"/>
    </row>
    <row r="89" spans="6:21" x14ac:dyDescent="0.25">
      <c r="F89" s="249"/>
      <c r="T89" s="258"/>
      <c r="U89" s="258"/>
    </row>
    <row r="90" spans="6:21" x14ac:dyDescent="0.25">
      <c r="F90" s="249"/>
      <c r="T90" s="258"/>
      <c r="U90" s="258"/>
    </row>
    <row r="91" spans="6:21" x14ac:dyDescent="0.25">
      <c r="F91" s="249"/>
      <c r="T91" s="258"/>
      <c r="U91" s="258"/>
    </row>
    <row r="92" spans="6:21" x14ac:dyDescent="0.25">
      <c r="F92" s="249"/>
      <c r="T92" s="258"/>
      <c r="U92" s="258"/>
    </row>
    <row r="93" spans="6:21" x14ac:dyDescent="0.25">
      <c r="F93" s="249"/>
      <c r="T93" s="258"/>
      <c r="U93" s="258"/>
    </row>
    <row r="94" spans="6:21" x14ac:dyDescent="0.25">
      <c r="F94" s="249"/>
      <c r="T94" s="258"/>
      <c r="U94" s="258"/>
    </row>
    <row r="95" spans="6:21" x14ac:dyDescent="0.25">
      <c r="F95" s="249"/>
      <c r="T95" s="258"/>
      <c r="U95" s="258"/>
    </row>
    <row r="96" spans="6:21" x14ac:dyDescent="0.25">
      <c r="F96" s="249"/>
      <c r="T96" s="258"/>
      <c r="U96" s="258"/>
    </row>
    <row r="97" spans="6:21" x14ac:dyDescent="0.25">
      <c r="F97" s="249"/>
      <c r="T97" s="258"/>
      <c r="U97" s="258"/>
    </row>
    <row r="98" spans="6:21" x14ac:dyDescent="0.25">
      <c r="F98" s="249"/>
      <c r="T98" s="258"/>
      <c r="U98" s="258"/>
    </row>
    <row r="99" spans="6:21" x14ac:dyDescent="0.25">
      <c r="F99" s="249"/>
      <c r="T99" s="258"/>
      <c r="U99" s="258"/>
    </row>
    <row r="100" spans="6:21" x14ac:dyDescent="0.25">
      <c r="F100" s="249"/>
      <c r="T100" s="258"/>
      <c r="U100" s="258"/>
    </row>
    <row r="101" spans="6:21" x14ac:dyDescent="0.25">
      <c r="F101" s="249"/>
      <c r="T101" s="258"/>
      <c r="U101" s="258"/>
    </row>
    <row r="102" spans="6:21" x14ac:dyDescent="0.25">
      <c r="F102" s="249"/>
      <c r="T102" s="258"/>
      <c r="U102" s="258"/>
    </row>
    <row r="103" spans="6:21" x14ac:dyDescent="0.25">
      <c r="F103" s="249"/>
      <c r="T103" s="258"/>
      <c r="U103" s="258"/>
    </row>
    <row r="104" spans="6:21" x14ac:dyDescent="0.25">
      <c r="F104" s="249"/>
      <c r="T104" s="258"/>
      <c r="U104" s="258"/>
    </row>
    <row r="105" spans="6:21" x14ac:dyDescent="0.25">
      <c r="F105" s="249"/>
      <c r="T105" s="258"/>
      <c r="U105" s="258"/>
    </row>
    <row r="106" spans="6:21" x14ac:dyDescent="0.25">
      <c r="F106" s="249"/>
      <c r="T106" s="258"/>
      <c r="U106" s="258"/>
    </row>
    <row r="107" spans="6:21" x14ac:dyDescent="0.25">
      <c r="F107" s="249"/>
      <c r="T107" s="258"/>
      <c r="U107" s="258"/>
    </row>
    <row r="108" spans="6:21" x14ac:dyDescent="0.25">
      <c r="F108" s="249"/>
      <c r="T108" s="258"/>
      <c r="U108" s="258"/>
    </row>
    <row r="109" spans="6:21" x14ac:dyDescent="0.25">
      <c r="F109" s="249"/>
      <c r="T109" s="258"/>
      <c r="U109" s="258"/>
    </row>
    <row r="110" spans="6:21" x14ac:dyDescent="0.25">
      <c r="F110" s="249"/>
      <c r="T110" s="258"/>
      <c r="U110" s="258"/>
    </row>
    <row r="111" spans="6:21" x14ac:dyDescent="0.25">
      <c r="F111" s="249"/>
      <c r="T111" s="258"/>
      <c r="U111" s="258"/>
    </row>
    <row r="112" spans="6:21" x14ac:dyDescent="0.25">
      <c r="F112" s="249"/>
    </row>
    <row r="113" spans="6:6" x14ac:dyDescent="0.25">
      <c r="F113" s="249"/>
    </row>
    <row r="114" spans="6:6" x14ac:dyDescent="0.25">
      <c r="F114" s="249"/>
    </row>
    <row r="115" spans="6:6" x14ac:dyDescent="0.25">
      <c r="F115" s="249"/>
    </row>
    <row r="116" spans="6:6" x14ac:dyDescent="0.25">
      <c r="F116" s="249"/>
    </row>
    <row r="117" spans="6:6" x14ac:dyDescent="0.25">
      <c r="F117" s="249"/>
    </row>
    <row r="118" spans="6:6" x14ac:dyDescent="0.25">
      <c r="F118" s="249"/>
    </row>
    <row r="119" spans="6:6" x14ac:dyDescent="0.25">
      <c r="F119" s="249"/>
    </row>
    <row r="120" spans="6:6" x14ac:dyDescent="0.25">
      <c r="F120" s="249"/>
    </row>
    <row r="121" spans="6:6" x14ac:dyDescent="0.25">
      <c r="F121" s="249"/>
    </row>
    <row r="122" spans="6:6" x14ac:dyDescent="0.25">
      <c r="F122" s="249"/>
    </row>
    <row r="123" spans="6:6" x14ac:dyDescent="0.25">
      <c r="F123" s="249"/>
    </row>
    <row r="124" spans="6:6" x14ac:dyDescent="0.25">
      <c r="F124" s="249"/>
    </row>
    <row r="125" spans="6:6" x14ac:dyDescent="0.25">
      <c r="F125" s="249"/>
    </row>
    <row r="126" spans="6:6" x14ac:dyDescent="0.25">
      <c r="F126" s="249"/>
    </row>
    <row r="127" spans="6:6" x14ac:dyDescent="0.25">
      <c r="F127" s="249"/>
    </row>
    <row r="128" spans="6:6" x14ac:dyDescent="0.25">
      <c r="F128" s="249"/>
    </row>
    <row r="129" spans="6:6" x14ac:dyDescent="0.25">
      <c r="F129" s="249"/>
    </row>
    <row r="130" spans="6:6" x14ac:dyDescent="0.25">
      <c r="F130" s="249"/>
    </row>
    <row r="131" spans="6:6" x14ac:dyDescent="0.25">
      <c r="F131" s="249"/>
    </row>
    <row r="132" spans="6:6" x14ac:dyDescent="0.25">
      <c r="F132" s="249"/>
    </row>
    <row r="133" spans="6:6" x14ac:dyDescent="0.25">
      <c r="F133" s="249"/>
    </row>
    <row r="134" spans="6:6" x14ac:dyDescent="0.25">
      <c r="F134" s="249"/>
    </row>
    <row r="135" spans="6:6" x14ac:dyDescent="0.25">
      <c r="F135" s="249"/>
    </row>
    <row r="136" spans="6:6" x14ac:dyDescent="0.25">
      <c r="F136" s="249"/>
    </row>
    <row r="137" spans="6:6" x14ac:dyDescent="0.25">
      <c r="F137" s="249"/>
    </row>
    <row r="138" spans="6:6" x14ac:dyDescent="0.25">
      <c r="F138" s="249"/>
    </row>
    <row r="139" spans="6:6" x14ac:dyDescent="0.25">
      <c r="F139" s="249"/>
    </row>
    <row r="140" spans="6:6" x14ac:dyDescent="0.25">
      <c r="F140" s="249"/>
    </row>
    <row r="141" spans="6:6" x14ac:dyDescent="0.25">
      <c r="F141" s="249"/>
    </row>
    <row r="142" spans="6:6" x14ac:dyDescent="0.25">
      <c r="F142" s="249"/>
    </row>
    <row r="143" spans="6:6" x14ac:dyDescent="0.25">
      <c r="F143" s="249"/>
    </row>
    <row r="144" spans="6:6" x14ac:dyDescent="0.25">
      <c r="F144" s="249"/>
    </row>
    <row r="145" spans="6:6" x14ac:dyDescent="0.25">
      <c r="F145" s="249"/>
    </row>
    <row r="146" spans="6:6" x14ac:dyDescent="0.25">
      <c r="F146" s="249"/>
    </row>
    <row r="147" spans="6:6" x14ac:dyDescent="0.25">
      <c r="F147" s="249"/>
    </row>
    <row r="148" spans="6:6" x14ac:dyDescent="0.25">
      <c r="F148" s="249"/>
    </row>
    <row r="149" spans="6:6" x14ac:dyDescent="0.25">
      <c r="F149" s="249"/>
    </row>
    <row r="150" spans="6:6" x14ac:dyDescent="0.25">
      <c r="F150" s="249"/>
    </row>
    <row r="151" spans="6:6" x14ac:dyDescent="0.25">
      <c r="F151" s="249"/>
    </row>
  </sheetData>
  <mergeCells count="19">
    <mergeCell ref="A5:A7"/>
    <mergeCell ref="A8:A31"/>
    <mergeCell ref="B5:B7"/>
    <mergeCell ref="L6:M6"/>
    <mergeCell ref="N6:O6"/>
    <mergeCell ref="V5:V7"/>
    <mergeCell ref="P5:Q6"/>
    <mergeCell ref="U5:U7"/>
    <mergeCell ref="C5:C7"/>
    <mergeCell ref="R5:R7"/>
    <mergeCell ref="S5:S7"/>
    <mergeCell ref="G5:G7"/>
    <mergeCell ref="F5:F7"/>
    <mergeCell ref="H5:O5"/>
    <mergeCell ref="T5:T7"/>
    <mergeCell ref="D5:D7"/>
    <mergeCell ref="E5:E7"/>
    <mergeCell ref="H6:I6"/>
    <mergeCell ref="J6:K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7"/>
    <dataValidation allowBlank="1" showInputMessage="1" showErrorMessage="1" promptTitle="INDICADORES DE RESULTADOS" prompt="Medidas o variables para verificar el cumplimiento de cada paso._x000a_" sqref="E5:E7"/>
    <dataValidation allowBlank="1" showInputMessage="1" showErrorMessage="1" promptTitle="CORRELATIVO DE LA ACTIVIDAD" prompt="Estos son los mismos utilizados en los cuadros de costos, los cuales sirven para poder reflejar la Actividad a realizar en cada uno de los cuadros de costos."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7"/>
    <dataValidation allowBlank="1" showInputMessage="1" showErrorMessage="1" promptTitle="POBLACIÓN OBJETIVO" prompt="Grupo  de personas al cual se pretende beneficiar con dicho actividad." sqref="U5:U7"/>
    <dataValidation allowBlank="1" showInputMessage="1" showErrorMessage="1" promptTitle="MEDIO DE VERIFICACIÓN" prompt="Corresponde a los elementos a través del cual se acredita y se verifican  las actividades." sqref="T5:T7"/>
    <dataValidation allowBlank="1" showInputMessage="1" showErrorMessage="1" promptTitle="JUSTIFICACIÓN" prompt="Es aquella en que se explica de forma convincente el motivo por el que y para que se va realizar dicha actividad, que beneficio va traer a la institución." sqref="S5:S7"/>
    <dataValidation allowBlank="1" showInputMessage="1" showErrorMessage="1" promptTitle="SUPUESTOS" prompt="Un  supuesto es un dato asumido como cierto a efectos de planificación este puede ser positivo como negativo." sqref="R5:R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topLeftCell="F1" zoomScale="70" zoomScaleNormal="70" workbookViewId="0">
      <pane ySplit="6" topLeftCell="A19" activePane="bottomLeft" state="frozen"/>
      <selection activeCell="O6" sqref="O6"/>
      <selection pane="bottomLeft" activeCell="M30" sqref="M30"/>
    </sheetView>
  </sheetViews>
  <sheetFormatPr baseColWidth="10" defaultRowHeight="15" x14ac:dyDescent="0.25"/>
  <cols>
    <col min="1" max="1" width="40" customWidth="1"/>
    <col min="2" max="2" width="34.85546875" style="368" customWidth="1"/>
    <col min="3" max="3" width="21.7109375" customWidth="1"/>
    <col min="4" max="4" width="30.5703125" customWidth="1"/>
    <col min="5" max="5" width="27.42578125" customWidth="1"/>
    <col min="6" max="6" width="21.28515625" customWidth="1"/>
    <col min="7" max="7" width="64.5703125" customWidth="1"/>
    <col min="8" max="8" width="21" customWidth="1"/>
    <col min="9" max="9" width="20.140625" style="229" customWidth="1"/>
    <col min="10" max="10" width="21.85546875" customWidth="1"/>
    <col min="11" max="11" width="18.85546875" style="229" customWidth="1"/>
    <col min="12" max="12" width="19" customWidth="1"/>
    <col min="13" max="13" width="17.140625" style="229" customWidth="1"/>
    <col min="14" max="14" width="17" customWidth="1"/>
    <col min="15" max="15" width="18.42578125" style="229" customWidth="1"/>
    <col min="16" max="16" width="18.28515625" customWidth="1"/>
    <col min="17" max="17" width="18.28515625" style="229" customWidth="1"/>
    <col min="18" max="18" width="22.85546875" customWidth="1"/>
    <col min="19" max="19" width="22" bestFit="1" customWidth="1"/>
    <col min="20" max="20" width="35.140625" customWidth="1"/>
    <col min="21" max="21" width="31.42578125" bestFit="1" customWidth="1"/>
    <col min="22" max="22" width="31.140625" customWidth="1"/>
  </cols>
  <sheetData>
    <row r="1" spans="1:22" ht="18.75" x14ac:dyDescent="0.25">
      <c r="C1" s="277"/>
      <c r="D1" s="277"/>
      <c r="E1" s="277"/>
      <c r="F1" s="277"/>
      <c r="G1" s="277"/>
      <c r="H1" s="277" t="s">
        <v>476</v>
      </c>
      <c r="J1" s="277"/>
      <c r="K1" s="277"/>
      <c r="L1" s="277"/>
      <c r="M1" s="277"/>
      <c r="N1" s="277"/>
      <c r="O1" s="277"/>
      <c r="P1" s="277"/>
      <c r="Q1" s="277"/>
      <c r="R1" s="277"/>
      <c r="S1" s="277"/>
      <c r="T1" s="277"/>
      <c r="U1" s="277"/>
      <c r="V1" s="277"/>
    </row>
    <row r="2" spans="1:22" ht="18.75" x14ac:dyDescent="0.25">
      <c r="A2" s="314" t="s">
        <v>1346</v>
      </c>
      <c r="B2" s="314"/>
      <c r="C2" s="277"/>
      <c r="D2" s="277"/>
      <c r="E2" s="277"/>
      <c r="F2" s="277"/>
      <c r="G2" s="277"/>
      <c r="H2" s="277"/>
      <c r="J2" s="277"/>
      <c r="K2" s="277"/>
      <c r="L2" s="277"/>
      <c r="M2" s="277"/>
      <c r="N2" s="277"/>
      <c r="O2" s="277"/>
      <c r="P2" s="277"/>
      <c r="Q2" s="277"/>
      <c r="R2" s="277"/>
      <c r="S2" s="277"/>
      <c r="T2" s="277"/>
      <c r="U2" s="277"/>
      <c r="V2" s="277"/>
    </row>
    <row r="3" spans="1:22" x14ac:dyDescent="0.25">
      <c r="A3" s="689" t="s">
        <v>1348</v>
      </c>
      <c r="B3" s="689"/>
      <c r="C3" s="689"/>
      <c r="D3" s="689"/>
      <c r="E3" s="689"/>
      <c r="F3" s="689"/>
      <c r="G3" s="689"/>
      <c r="H3" s="689"/>
      <c r="I3" s="689"/>
      <c r="J3" s="689"/>
      <c r="K3" s="689"/>
      <c r="L3" s="689"/>
      <c r="M3" s="689"/>
      <c r="N3" s="689"/>
      <c r="O3" s="689"/>
      <c r="P3" s="689"/>
      <c r="Q3" s="689"/>
      <c r="R3" s="689"/>
      <c r="S3" s="689"/>
      <c r="T3" s="689"/>
      <c r="U3" s="689"/>
      <c r="V3" s="689"/>
    </row>
    <row r="4" spans="1:22" ht="15" customHeight="1" x14ac:dyDescent="0.25">
      <c r="A4" s="683" t="s">
        <v>97</v>
      </c>
      <c r="B4" s="663" t="s">
        <v>1409</v>
      </c>
      <c r="C4" s="663" t="s">
        <v>111</v>
      </c>
      <c r="D4" s="664" t="s">
        <v>86</v>
      </c>
      <c r="E4" s="664" t="s">
        <v>87</v>
      </c>
      <c r="F4" s="673" t="s">
        <v>390</v>
      </c>
      <c r="G4" s="664" t="s">
        <v>88</v>
      </c>
      <c r="H4" s="683" t="s">
        <v>100</v>
      </c>
      <c r="I4" s="683"/>
      <c r="J4" s="683"/>
      <c r="K4" s="683"/>
      <c r="L4" s="683"/>
      <c r="M4" s="683"/>
      <c r="N4" s="683"/>
      <c r="O4" s="683"/>
      <c r="P4" s="682" t="s">
        <v>101</v>
      </c>
      <c r="Q4" s="682"/>
      <c r="R4" s="663" t="s">
        <v>102</v>
      </c>
      <c r="S4" s="663" t="s">
        <v>103</v>
      </c>
      <c r="T4" s="663" t="s">
        <v>110</v>
      </c>
      <c r="U4" s="663" t="s">
        <v>109</v>
      </c>
      <c r="V4" s="670" t="s">
        <v>89</v>
      </c>
    </row>
    <row r="5" spans="1:22" x14ac:dyDescent="0.25">
      <c r="A5" s="683"/>
      <c r="B5" s="661"/>
      <c r="C5" s="661"/>
      <c r="D5" s="665"/>
      <c r="E5" s="665"/>
      <c r="F5" s="674"/>
      <c r="G5" s="665"/>
      <c r="H5" s="683" t="s">
        <v>104</v>
      </c>
      <c r="I5" s="683"/>
      <c r="J5" s="683" t="s">
        <v>105</v>
      </c>
      <c r="K5" s="683"/>
      <c r="L5" s="683" t="s">
        <v>106</v>
      </c>
      <c r="M5" s="683"/>
      <c r="N5" s="683" t="s">
        <v>107</v>
      </c>
      <c r="O5" s="683"/>
      <c r="P5" s="682"/>
      <c r="Q5" s="682"/>
      <c r="R5" s="661"/>
      <c r="S5" s="661"/>
      <c r="T5" s="661"/>
      <c r="U5" s="661"/>
      <c r="V5" s="671"/>
    </row>
    <row r="6" spans="1:22" ht="25.5" x14ac:dyDescent="0.25">
      <c r="A6" s="683"/>
      <c r="B6" s="662"/>
      <c r="C6" s="662"/>
      <c r="D6" s="666"/>
      <c r="E6" s="666"/>
      <c r="F6" s="675"/>
      <c r="G6" s="666"/>
      <c r="H6" s="240" t="s">
        <v>108</v>
      </c>
      <c r="I6" s="227" t="s">
        <v>12</v>
      </c>
      <c r="J6" s="240" t="s">
        <v>108</v>
      </c>
      <c r="K6" s="227" t="s">
        <v>12</v>
      </c>
      <c r="L6" s="240" t="s">
        <v>108</v>
      </c>
      <c r="M6" s="227" t="s">
        <v>12</v>
      </c>
      <c r="N6" s="240" t="s">
        <v>108</v>
      </c>
      <c r="O6" s="227" t="s">
        <v>12</v>
      </c>
      <c r="P6" s="240" t="s">
        <v>108</v>
      </c>
      <c r="Q6" s="227" t="s">
        <v>12</v>
      </c>
      <c r="R6" s="662"/>
      <c r="S6" s="662"/>
      <c r="T6" s="662"/>
      <c r="U6" s="662"/>
      <c r="V6" s="672"/>
    </row>
    <row r="7" spans="1:22" ht="127.5" customHeight="1" x14ac:dyDescent="0.25">
      <c r="A7" s="680" t="s">
        <v>1753</v>
      </c>
      <c r="B7" s="680" t="s">
        <v>1754</v>
      </c>
      <c r="C7" s="680" t="s">
        <v>1755</v>
      </c>
      <c r="D7" s="680" t="s">
        <v>1756</v>
      </c>
      <c r="E7" s="680" t="s">
        <v>1757</v>
      </c>
      <c r="F7" s="610" t="s">
        <v>1758</v>
      </c>
      <c r="G7" s="589" t="s">
        <v>2644</v>
      </c>
      <c r="H7" s="248">
        <v>1</v>
      </c>
      <c r="I7" s="510">
        <f>'1. TALLERES SEMINARIOS'!D165</f>
        <v>100000</v>
      </c>
      <c r="J7" s="248"/>
      <c r="K7" s="510">
        <v>0</v>
      </c>
      <c r="L7" s="248"/>
      <c r="M7" s="510">
        <v>0</v>
      </c>
      <c r="N7" s="248"/>
      <c r="O7" s="510">
        <v>0</v>
      </c>
      <c r="P7" s="247"/>
      <c r="Q7" s="510">
        <f>I7+K7+M7+O7</f>
        <v>100000</v>
      </c>
      <c r="R7" s="247" t="s">
        <v>1789</v>
      </c>
      <c r="S7" s="247" t="s">
        <v>1790</v>
      </c>
      <c r="T7" s="247" t="s">
        <v>1791</v>
      </c>
      <c r="U7" s="247" t="s">
        <v>1792</v>
      </c>
      <c r="V7" s="247" t="s">
        <v>1793</v>
      </c>
    </row>
    <row r="8" spans="1:22" s="368" customFormat="1" ht="127.5" customHeight="1" x14ac:dyDescent="0.25">
      <c r="A8" s="681"/>
      <c r="B8" s="681"/>
      <c r="C8" s="681"/>
      <c r="D8" s="681"/>
      <c r="E8" s="681"/>
      <c r="F8" s="610" t="s">
        <v>1759</v>
      </c>
      <c r="G8" s="589" t="s">
        <v>2645</v>
      </c>
      <c r="H8" s="248"/>
      <c r="I8" s="510">
        <v>0</v>
      </c>
      <c r="J8" s="248">
        <v>0.25</v>
      </c>
      <c r="K8" s="510">
        <f>'1. TALLERES SEMINARIOS'!D175</f>
        <v>6000</v>
      </c>
      <c r="L8" s="248">
        <v>0.25</v>
      </c>
      <c r="M8" s="510">
        <v>0</v>
      </c>
      <c r="N8" s="248">
        <v>0.5</v>
      </c>
      <c r="O8" s="510">
        <v>0</v>
      </c>
      <c r="P8" s="248">
        <v>1</v>
      </c>
      <c r="Q8" s="510">
        <f t="shared" ref="Q8:Q30" si="0">I8+K8+M8+O8</f>
        <v>6000</v>
      </c>
      <c r="R8" s="247" t="s">
        <v>1794</v>
      </c>
      <c r="S8" s="247" t="s">
        <v>1795</v>
      </c>
      <c r="T8" s="247" t="s">
        <v>1791</v>
      </c>
      <c r="U8" s="247" t="s">
        <v>1792</v>
      </c>
      <c r="V8" s="247" t="s">
        <v>1796</v>
      </c>
    </row>
    <row r="9" spans="1:22" s="368" customFormat="1" ht="127.5" customHeight="1" x14ac:dyDescent="0.25">
      <c r="A9" s="681"/>
      <c r="B9" s="681"/>
      <c r="C9" s="681"/>
      <c r="D9" s="681"/>
      <c r="E9" s="681"/>
      <c r="F9" s="610" t="s">
        <v>1760</v>
      </c>
      <c r="G9" s="589" t="s">
        <v>3104</v>
      </c>
      <c r="H9" s="248">
        <v>0.25</v>
      </c>
      <c r="I9" s="510">
        <f>'1. TALLERES SEMINARIOS'!D188</f>
        <v>6000</v>
      </c>
      <c r="J9" s="248">
        <v>0.25</v>
      </c>
      <c r="K9" s="510">
        <v>0</v>
      </c>
      <c r="L9" s="248">
        <v>0.25</v>
      </c>
      <c r="M9" s="510">
        <v>0</v>
      </c>
      <c r="N9" s="248">
        <v>0.25</v>
      </c>
      <c r="O9" s="510">
        <v>0</v>
      </c>
      <c r="P9" s="590">
        <v>1</v>
      </c>
      <c r="Q9" s="510">
        <f t="shared" si="0"/>
        <v>6000</v>
      </c>
      <c r="R9" s="247" t="s">
        <v>1794</v>
      </c>
      <c r="S9" s="247" t="s">
        <v>1798</v>
      </c>
      <c r="T9" s="247" t="s">
        <v>1797</v>
      </c>
      <c r="U9" s="247" t="s">
        <v>1799</v>
      </c>
      <c r="V9" s="247" t="s">
        <v>1796</v>
      </c>
    </row>
    <row r="10" spans="1:22" s="368" customFormat="1" ht="127.5" customHeight="1" x14ac:dyDescent="0.25">
      <c r="A10" s="681"/>
      <c r="B10" s="681"/>
      <c r="C10" s="681"/>
      <c r="D10" s="681"/>
      <c r="E10" s="681"/>
      <c r="F10" s="610" t="s">
        <v>1761</v>
      </c>
      <c r="G10" s="589" t="s">
        <v>2646</v>
      </c>
      <c r="H10" s="248">
        <v>0.25</v>
      </c>
      <c r="I10" s="510">
        <f>'1. TALLERES SEMINARIOS'!D200</f>
        <v>360</v>
      </c>
      <c r="J10" s="248">
        <v>0.25</v>
      </c>
      <c r="K10" s="510">
        <v>0</v>
      </c>
      <c r="L10" s="248">
        <v>0.25</v>
      </c>
      <c r="M10" s="510">
        <v>0</v>
      </c>
      <c r="N10" s="248">
        <v>0.25</v>
      </c>
      <c r="O10" s="510">
        <v>0</v>
      </c>
      <c r="P10" s="590">
        <v>1</v>
      </c>
      <c r="Q10" s="510">
        <f t="shared" si="0"/>
        <v>360</v>
      </c>
      <c r="R10" s="247" t="s">
        <v>1800</v>
      </c>
      <c r="S10" s="247" t="s">
        <v>1801</v>
      </c>
      <c r="T10" s="247" t="s">
        <v>1802</v>
      </c>
      <c r="U10" s="247" t="s">
        <v>1803</v>
      </c>
      <c r="V10" s="247" t="s">
        <v>1804</v>
      </c>
    </row>
    <row r="11" spans="1:22" s="368" customFormat="1" ht="127.5" customHeight="1" x14ac:dyDescent="0.25">
      <c r="A11" s="681"/>
      <c r="B11" s="681"/>
      <c r="C11" s="681"/>
      <c r="D11" s="681"/>
      <c r="E11" s="681"/>
      <c r="F11" s="304" t="s">
        <v>1762</v>
      </c>
      <c r="G11" s="589" t="s">
        <v>1782</v>
      </c>
      <c r="H11" s="248"/>
      <c r="I11" s="510">
        <v>0</v>
      </c>
      <c r="J11" s="248">
        <v>0.5</v>
      </c>
      <c r="K11" s="510">
        <v>0</v>
      </c>
      <c r="L11" s="248"/>
      <c r="M11" s="510">
        <v>0</v>
      </c>
      <c r="N11" s="248">
        <v>0.5</v>
      </c>
      <c r="O11" s="510">
        <v>0</v>
      </c>
      <c r="P11" s="590">
        <v>1</v>
      </c>
      <c r="Q11" s="510">
        <f t="shared" si="0"/>
        <v>0</v>
      </c>
      <c r="R11" s="686" t="s">
        <v>1805</v>
      </c>
      <c r="S11" s="686" t="s">
        <v>1806</v>
      </c>
      <c r="T11" s="686" t="s">
        <v>1807</v>
      </c>
      <c r="U11" s="686" t="s">
        <v>1808</v>
      </c>
      <c r="V11" s="686" t="s">
        <v>1809</v>
      </c>
    </row>
    <row r="12" spans="1:22" s="368" customFormat="1" ht="127.5" customHeight="1" x14ac:dyDescent="0.25">
      <c r="A12" s="681"/>
      <c r="B12" s="681"/>
      <c r="C12" s="681"/>
      <c r="D12" s="681"/>
      <c r="E12" s="681"/>
      <c r="F12" s="304" t="s">
        <v>1763</v>
      </c>
      <c r="G12" s="589" t="s">
        <v>1783</v>
      </c>
      <c r="H12" s="248"/>
      <c r="I12" s="510">
        <v>0</v>
      </c>
      <c r="J12" s="248">
        <v>0.5</v>
      </c>
      <c r="K12" s="510">
        <v>0</v>
      </c>
      <c r="L12" s="248"/>
      <c r="M12" s="510">
        <v>0</v>
      </c>
      <c r="N12" s="248">
        <v>0.5</v>
      </c>
      <c r="O12" s="510">
        <v>0</v>
      </c>
      <c r="P12" s="590">
        <v>1</v>
      </c>
      <c r="Q12" s="510">
        <f t="shared" si="0"/>
        <v>0</v>
      </c>
      <c r="R12" s="687"/>
      <c r="S12" s="687"/>
      <c r="T12" s="687"/>
      <c r="U12" s="687"/>
      <c r="V12" s="687"/>
    </row>
    <row r="13" spans="1:22" s="368" customFormat="1" ht="127.5" customHeight="1" x14ac:dyDescent="0.25">
      <c r="A13" s="681"/>
      <c r="B13" s="681"/>
      <c r="C13" s="681"/>
      <c r="D13" s="681"/>
      <c r="E13" s="681"/>
      <c r="F13" s="304" t="s">
        <v>1764</v>
      </c>
      <c r="G13" s="589" t="s">
        <v>1784</v>
      </c>
      <c r="H13" s="248"/>
      <c r="I13" s="510">
        <v>0</v>
      </c>
      <c r="J13" s="248">
        <v>0.5</v>
      </c>
      <c r="K13" s="510">
        <v>0</v>
      </c>
      <c r="L13" s="248"/>
      <c r="M13" s="510">
        <v>0</v>
      </c>
      <c r="N13" s="248">
        <v>0.5</v>
      </c>
      <c r="O13" s="510">
        <v>0</v>
      </c>
      <c r="P13" s="590">
        <v>1</v>
      </c>
      <c r="Q13" s="510">
        <f t="shared" si="0"/>
        <v>0</v>
      </c>
      <c r="R13" s="687"/>
      <c r="S13" s="687"/>
      <c r="T13" s="687"/>
      <c r="U13" s="687"/>
      <c r="V13" s="687"/>
    </row>
    <row r="14" spans="1:22" s="368" customFormat="1" ht="127.5" customHeight="1" x14ac:dyDescent="0.25">
      <c r="A14" s="681"/>
      <c r="B14" s="681"/>
      <c r="C14" s="681"/>
      <c r="D14" s="681"/>
      <c r="E14" s="681"/>
      <c r="F14" s="304" t="s">
        <v>1765</v>
      </c>
      <c r="G14" s="589" t="s">
        <v>1785</v>
      </c>
      <c r="H14" s="248"/>
      <c r="I14" s="510">
        <v>0</v>
      </c>
      <c r="J14" s="248">
        <v>0.5</v>
      </c>
      <c r="K14" s="510">
        <v>0</v>
      </c>
      <c r="L14" s="248"/>
      <c r="M14" s="510">
        <v>0</v>
      </c>
      <c r="N14" s="248">
        <v>0.5</v>
      </c>
      <c r="O14" s="510">
        <v>0</v>
      </c>
      <c r="P14" s="590">
        <v>1</v>
      </c>
      <c r="Q14" s="510">
        <f t="shared" si="0"/>
        <v>0</v>
      </c>
      <c r="R14" s="688"/>
      <c r="S14" s="688"/>
      <c r="T14" s="688"/>
      <c r="U14" s="688"/>
      <c r="V14" s="688"/>
    </row>
    <row r="15" spans="1:22" s="368" customFormat="1" ht="127.5" customHeight="1" x14ac:dyDescent="0.25">
      <c r="A15" s="681"/>
      <c r="B15" s="681"/>
      <c r="C15" s="681"/>
      <c r="D15" s="681"/>
      <c r="E15" s="681"/>
      <c r="F15" s="304" t="s">
        <v>1766</v>
      </c>
      <c r="G15" s="589" t="s">
        <v>1786</v>
      </c>
      <c r="H15" s="248">
        <v>1</v>
      </c>
      <c r="I15" s="510">
        <v>0</v>
      </c>
      <c r="J15" s="248"/>
      <c r="K15" s="510">
        <v>0</v>
      </c>
      <c r="L15" s="248"/>
      <c r="M15" s="510">
        <v>0</v>
      </c>
      <c r="N15" s="248"/>
      <c r="O15" s="510">
        <v>0</v>
      </c>
      <c r="P15" s="590">
        <v>1</v>
      </c>
      <c r="Q15" s="510">
        <f t="shared" si="0"/>
        <v>0</v>
      </c>
      <c r="R15" s="686" t="s">
        <v>1805</v>
      </c>
      <c r="S15" s="686" t="s">
        <v>1810</v>
      </c>
      <c r="T15" s="686" t="s">
        <v>1811</v>
      </c>
      <c r="U15" s="686" t="s">
        <v>1803</v>
      </c>
      <c r="V15" s="686" t="s">
        <v>1796</v>
      </c>
    </row>
    <row r="16" spans="1:22" s="368" customFormat="1" ht="127.5" customHeight="1" x14ac:dyDescent="0.25">
      <c r="A16" s="681"/>
      <c r="B16" s="681"/>
      <c r="C16" s="681"/>
      <c r="D16" s="681"/>
      <c r="E16" s="681"/>
      <c r="F16" s="610" t="s">
        <v>1767</v>
      </c>
      <c r="G16" s="589" t="s">
        <v>3009</v>
      </c>
      <c r="H16" s="248">
        <v>1</v>
      </c>
      <c r="I16" s="510">
        <f>'5. ACTIVIDADES ESPECIALES'!D336</f>
        <v>1371337.28</v>
      </c>
      <c r="J16" s="248"/>
      <c r="K16" s="510"/>
      <c r="L16" s="248"/>
      <c r="M16" s="510"/>
      <c r="N16" s="248"/>
      <c r="O16" s="510"/>
      <c r="P16" s="590">
        <v>1</v>
      </c>
      <c r="Q16" s="510">
        <f t="shared" si="0"/>
        <v>1371337.28</v>
      </c>
      <c r="R16" s="687"/>
      <c r="S16" s="687"/>
      <c r="T16" s="687"/>
      <c r="U16" s="687"/>
      <c r="V16" s="687"/>
    </row>
    <row r="17" spans="1:22" s="368" customFormat="1" ht="170.25" customHeight="1" x14ac:dyDescent="0.25">
      <c r="A17" s="681"/>
      <c r="B17" s="681"/>
      <c r="C17" s="681"/>
      <c r="D17" s="681"/>
      <c r="E17" s="681"/>
      <c r="F17" s="610" t="s">
        <v>1768</v>
      </c>
      <c r="G17" s="589" t="s">
        <v>2649</v>
      </c>
      <c r="H17" s="248"/>
      <c r="I17" s="510">
        <v>0</v>
      </c>
      <c r="J17" s="248">
        <v>0.25</v>
      </c>
      <c r="K17" s="510">
        <f>'1. TALLERES SEMINARIOS'!D211</f>
        <v>36000</v>
      </c>
      <c r="L17" s="248">
        <v>0.25</v>
      </c>
      <c r="M17" s="510">
        <v>0</v>
      </c>
      <c r="N17" s="248">
        <v>0.5</v>
      </c>
      <c r="O17" s="510">
        <v>0</v>
      </c>
      <c r="P17" s="590">
        <v>1</v>
      </c>
      <c r="Q17" s="510">
        <f t="shared" si="0"/>
        <v>36000</v>
      </c>
      <c r="R17" s="688"/>
      <c r="S17" s="688"/>
      <c r="T17" s="688"/>
      <c r="U17" s="688"/>
      <c r="V17" s="688"/>
    </row>
    <row r="18" spans="1:22" s="368" customFormat="1" ht="127.5" customHeight="1" x14ac:dyDescent="0.25">
      <c r="A18" s="681"/>
      <c r="B18" s="681"/>
      <c r="C18" s="681"/>
      <c r="D18" s="681"/>
      <c r="E18" s="681"/>
      <c r="F18" s="304" t="s">
        <v>1769</v>
      </c>
      <c r="G18" s="589" t="s">
        <v>2650</v>
      </c>
      <c r="H18" s="248">
        <v>0.5</v>
      </c>
      <c r="I18" s="510">
        <v>0</v>
      </c>
      <c r="J18" s="248">
        <v>0.5</v>
      </c>
      <c r="K18" s="510">
        <v>0</v>
      </c>
      <c r="L18" s="248"/>
      <c r="M18" s="510">
        <v>0</v>
      </c>
      <c r="N18" s="248"/>
      <c r="O18" s="510">
        <v>0</v>
      </c>
      <c r="P18" s="590">
        <v>1</v>
      </c>
      <c r="Q18" s="510">
        <f t="shared" si="0"/>
        <v>0</v>
      </c>
      <c r="R18" s="686" t="s">
        <v>1812</v>
      </c>
      <c r="S18" s="686" t="s">
        <v>1806</v>
      </c>
      <c r="T18" s="686"/>
      <c r="U18" s="686"/>
      <c r="V18" s="686"/>
    </row>
    <row r="19" spans="1:22" s="368" customFormat="1" ht="127.5" customHeight="1" x14ac:dyDescent="0.25">
      <c r="A19" s="681"/>
      <c r="B19" s="681"/>
      <c r="C19" s="681"/>
      <c r="D19" s="681"/>
      <c r="E19" s="681"/>
      <c r="F19" s="304" t="s">
        <v>1770</v>
      </c>
      <c r="G19" s="589" t="s">
        <v>3011</v>
      </c>
      <c r="H19" s="248">
        <v>0.25</v>
      </c>
      <c r="I19" s="510">
        <v>0</v>
      </c>
      <c r="J19" s="248">
        <v>0.25</v>
      </c>
      <c r="K19" s="510">
        <v>0</v>
      </c>
      <c r="L19" s="248">
        <v>0.25</v>
      </c>
      <c r="M19" s="510">
        <v>0</v>
      </c>
      <c r="N19" s="248">
        <v>0.25</v>
      </c>
      <c r="O19" s="510">
        <v>0</v>
      </c>
      <c r="P19" s="590">
        <v>1</v>
      </c>
      <c r="Q19" s="510">
        <f t="shared" si="0"/>
        <v>0</v>
      </c>
      <c r="R19" s="687"/>
      <c r="S19" s="687"/>
      <c r="T19" s="687"/>
      <c r="U19" s="687"/>
      <c r="V19" s="687"/>
    </row>
    <row r="20" spans="1:22" s="368" customFormat="1" ht="127.5" customHeight="1" x14ac:dyDescent="0.25">
      <c r="A20" s="681"/>
      <c r="B20" s="681"/>
      <c r="C20" s="681"/>
      <c r="D20" s="681"/>
      <c r="E20" s="681"/>
      <c r="F20" s="610" t="s">
        <v>1771</v>
      </c>
      <c r="G20" s="589" t="s">
        <v>2651</v>
      </c>
      <c r="H20" s="248"/>
      <c r="I20" s="510">
        <v>0</v>
      </c>
      <c r="J20" s="248"/>
      <c r="K20" s="510">
        <v>0</v>
      </c>
      <c r="L20" s="248">
        <v>0.5</v>
      </c>
      <c r="M20" s="510">
        <f>'5. ACTIVIDADES ESPECIALES'!D348</f>
        <v>750</v>
      </c>
      <c r="N20" s="248">
        <v>0.5</v>
      </c>
      <c r="O20" s="510">
        <v>0</v>
      </c>
      <c r="P20" s="590">
        <v>1</v>
      </c>
      <c r="Q20" s="510">
        <f t="shared" si="0"/>
        <v>750</v>
      </c>
      <c r="R20" s="688"/>
      <c r="S20" s="688"/>
      <c r="T20" s="688"/>
      <c r="U20" s="688"/>
      <c r="V20" s="688"/>
    </row>
    <row r="21" spans="1:22" s="368" customFormat="1" ht="127.5" customHeight="1" x14ac:dyDescent="0.25">
      <c r="A21" s="681"/>
      <c r="B21" s="681"/>
      <c r="C21" s="681"/>
      <c r="D21" s="681"/>
      <c r="E21" s="681"/>
      <c r="F21" s="304" t="s">
        <v>1772</v>
      </c>
      <c r="G21" s="589" t="s">
        <v>1787</v>
      </c>
      <c r="H21" s="248"/>
      <c r="I21" s="510">
        <v>0</v>
      </c>
      <c r="J21" s="248">
        <v>0.25</v>
      </c>
      <c r="K21" s="510">
        <v>0</v>
      </c>
      <c r="L21" s="248">
        <v>0.5</v>
      </c>
      <c r="M21" s="510">
        <v>0</v>
      </c>
      <c r="N21" s="248">
        <v>0.5</v>
      </c>
      <c r="O21" s="510">
        <v>0</v>
      </c>
      <c r="P21" s="590">
        <v>1</v>
      </c>
      <c r="Q21" s="510">
        <f t="shared" si="0"/>
        <v>0</v>
      </c>
      <c r="R21" s="686" t="s">
        <v>1813</v>
      </c>
      <c r="S21" s="686" t="s">
        <v>1814</v>
      </c>
      <c r="T21" s="686" t="s">
        <v>1815</v>
      </c>
      <c r="U21" s="686" t="s">
        <v>1816</v>
      </c>
      <c r="V21" s="686" t="s">
        <v>1817</v>
      </c>
    </row>
    <row r="22" spans="1:22" s="368" customFormat="1" ht="127.5" customHeight="1" x14ac:dyDescent="0.25">
      <c r="A22" s="681"/>
      <c r="B22" s="681"/>
      <c r="C22" s="681"/>
      <c r="D22" s="681"/>
      <c r="E22" s="681"/>
      <c r="F22" s="304" t="s">
        <v>1773</v>
      </c>
      <c r="G22" s="589" t="s">
        <v>1788</v>
      </c>
      <c r="H22" s="248">
        <v>0.25</v>
      </c>
      <c r="I22" s="510">
        <v>0</v>
      </c>
      <c r="J22" s="248">
        <v>0.25</v>
      </c>
      <c r="K22" s="510">
        <v>0</v>
      </c>
      <c r="L22" s="248">
        <v>0.25</v>
      </c>
      <c r="M22" s="510">
        <v>0</v>
      </c>
      <c r="N22" s="248">
        <v>0.25</v>
      </c>
      <c r="O22" s="510">
        <v>0</v>
      </c>
      <c r="P22" s="590">
        <v>1</v>
      </c>
      <c r="Q22" s="510">
        <f t="shared" si="0"/>
        <v>0</v>
      </c>
      <c r="R22" s="687"/>
      <c r="S22" s="687"/>
      <c r="T22" s="687"/>
      <c r="U22" s="687"/>
      <c r="V22" s="687"/>
    </row>
    <row r="23" spans="1:22" s="368" customFormat="1" ht="127.5" customHeight="1" x14ac:dyDescent="0.25">
      <c r="A23" s="681"/>
      <c r="B23" s="681"/>
      <c r="C23" s="681"/>
      <c r="D23" s="681"/>
      <c r="E23" s="681"/>
      <c r="F23" s="304" t="s">
        <v>1774</v>
      </c>
      <c r="G23" s="589" t="s">
        <v>3012</v>
      </c>
      <c r="H23" s="248">
        <v>0.25</v>
      </c>
      <c r="I23" s="510">
        <v>0</v>
      </c>
      <c r="J23" s="248">
        <v>0.25</v>
      </c>
      <c r="K23" s="510">
        <v>0</v>
      </c>
      <c r="L23" s="248">
        <v>0.25</v>
      </c>
      <c r="M23" s="510">
        <v>0</v>
      </c>
      <c r="N23" s="248">
        <v>0.25</v>
      </c>
      <c r="O23" s="510">
        <v>0</v>
      </c>
      <c r="P23" s="590">
        <v>1</v>
      </c>
      <c r="Q23" s="510">
        <f t="shared" si="0"/>
        <v>0</v>
      </c>
      <c r="R23" s="563" t="s">
        <v>1818</v>
      </c>
      <c r="S23" s="563" t="s">
        <v>1819</v>
      </c>
      <c r="T23" s="563" t="s">
        <v>1820</v>
      </c>
      <c r="U23" s="563" t="s">
        <v>1821</v>
      </c>
      <c r="V23" s="563" t="s">
        <v>1822</v>
      </c>
    </row>
    <row r="24" spans="1:22" s="368" customFormat="1" ht="127.5" customHeight="1" x14ac:dyDescent="0.25">
      <c r="A24" s="681"/>
      <c r="B24" s="681"/>
      <c r="C24" s="681"/>
      <c r="D24" s="681"/>
      <c r="E24" s="681"/>
      <c r="F24" s="304" t="s">
        <v>1775</v>
      </c>
      <c r="G24" s="589" t="s">
        <v>2652</v>
      </c>
      <c r="H24" s="248">
        <v>0.25</v>
      </c>
      <c r="I24" s="510">
        <v>0</v>
      </c>
      <c r="J24" s="248">
        <v>0.25</v>
      </c>
      <c r="K24" s="510">
        <v>0</v>
      </c>
      <c r="L24" s="248">
        <v>0.25</v>
      </c>
      <c r="M24" s="510">
        <v>0</v>
      </c>
      <c r="N24" s="248">
        <v>0.25</v>
      </c>
      <c r="O24" s="510">
        <v>0</v>
      </c>
      <c r="P24" s="590">
        <v>1</v>
      </c>
      <c r="Q24" s="510">
        <f t="shared" si="0"/>
        <v>0</v>
      </c>
      <c r="R24" s="250" t="s">
        <v>1818</v>
      </c>
      <c r="S24" s="250" t="s">
        <v>1819</v>
      </c>
      <c r="T24" s="250" t="s">
        <v>1820</v>
      </c>
      <c r="U24" s="250" t="s">
        <v>1821</v>
      </c>
      <c r="V24" s="250" t="s">
        <v>1822</v>
      </c>
    </row>
    <row r="25" spans="1:22" s="368" customFormat="1" ht="127.5" customHeight="1" x14ac:dyDescent="0.25">
      <c r="A25" s="681"/>
      <c r="B25" s="681"/>
      <c r="C25" s="681"/>
      <c r="D25" s="681"/>
      <c r="E25" s="681"/>
      <c r="F25" s="610" t="s">
        <v>1776</v>
      </c>
      <c r="G25" s="589" t="s">
        <v>2403</v>
      </c>
      <c r="H25" s="248">
        <v>1</v>
      </c>
      <c r="I25" s="510">
        <f>'1. TALLERES SEMINARIOS'!D223</f>
        <v>39000</v>
      </c>
      <c r="J25" s="248"/>
      <c r="K25" s="510">
        <v>0</v>
      </c>
      <c r="L25" s="248"/>
      <c r="M25" s="510">
        <v>0</v>
      </c>
      <c r="N25" s="248"/>
      <c r="O25" s="510">
        <v>0</v>
      </c>
      <c r="P25" s="590">
        <v>1</v>
      </c>
      <c r="Q25" s="510">
        <f t="shared" si="0"/>
        <v>39000</v>
      </c>
      <c r="R25" s="250" t="s">
        <v>2404</v>
      </c>
      <c r="S25" s="250" t="s">
        <v>2405</v>
      </c>
      <c r="T25" s="250" t="s">
        <v>2406</v>
      </c>
      <c r="U25" s="250" t="s">
        <v>1803</v>
      </c>
      <c r="V25" s="250" t="s">
        <v>2407</v>
      </c>
    </row>
    <row r="26" spans="1:22" s="368" customFormat="1" ht="127.5" customHeight="1" x14ac:dyDescent="0.25">
      <c r="A26" s="681"/>
      <c r="B26" s="681"/>
      <c r="C26" s="681"/>
      <c r="D26" s="681"/>
      <c r="E26" s="681"/>
      <c r="F26" s="610" t="s">
        <v>1777</v>
      </c>
      <c r="G26" s="589" t="s">
        <v>2654</v>
      </c>
      <c r="H26" s="248"/>
      <c r="I26" s="510">
        <v>0</v>
      </c>
      <c r="J26" s="248"/>
      <c r="K26" s="510">
        <v>0</v>
      </c>
      <c r="L26" s="248"/>
      <c r="M26" s="510">
        <v>0</v>
      </c>
      <c r="N26" s="248">
        <v>1</v>
      </c>
      <c r="O26" s="510">
        <f>'1. TALLERES SEMINARIOS'!D235</f>
        <v>35050</v>
      </c>
      <c r="P26" s="590">
        <v>1</v>
      </c>
      <c r="Q26" s="510">
        <f t="shared" si="0"/>
        <v>35050</v>
      </c>
      <c r="R26" s="250" t="s">
        <v>2408</v>
      </c>
      <c r="S26" s="250" t="s">
        <v>2409</v>
      </c>
      <c r="T26" s="250" t="s">
        <v>2410</v>
      </c>
      <c r="U26" s="250"/>
      <c r="V26" s="250" t="s">
        <v>2411</v>
      </c>
    </row>
    <row r="27" spans="1:22" s="368" customFormat="1" ht="127.5" customHeight="1" x14ac:dyDescent="0.25">
      <c r="A27" s="681"/>
      <c r="B27" s="681"/>
      <c r="C27" s="681"/>
      <c r="D27" s="681"/>
      <c r="E27" s="681"/>
      <c r="F27" s="610" t="s">
        <v>1778</v>
      </c>
      <c r="G27" s="589" t="s">
        <v>2657</v>
      </c>
      <c r="H27" s="248"/>
      <c r="I27" s="510">
        <v>0</v>
      </c>
      <c r="J27" s="248">
        <v>1</v>
      </c>
      <c r="K27" s="510">
        <f>'1. TALLERES SEMINARIOS'!D247</f>
        <v>7500</v>
      </c>
      <c r="L27" s="248"/>
      <c r="M27" s="510">
        <v>0</v>
      </c>
      <c r="N27" s="248"/>
      <c r="O27" s="510">
        <v>0</v>
      </c>
      <c r="P27" s="590">
        <v>1</v>
      </c>
      <c r="Q27" s="510">
        <f t="shared" si="0"/>
        <v>7500</v>
      </c>
      <c r="R27" s="250" t="s">
        <v>2412</v>
      </c>
      <c r="S27" s="250" t="s">
        <v>2413</v>
      </c>
      <c r="T27" s="250" t="s">
        <v>2414</v>
      </c>
      <c r="U27" s="250" t="s">
        <v>2415</v>
      </c>
      <c r="V27" s="250"/>
    </row>
    <row r="28" spans="1:22" s="368" customFormat="1" ht="127.5" customHeight="1" x14ac:dyDescent="0.25">
      <c r="A28" s="681"/>
      <c r="B28" s="681"/>
      <c r="C28" s="681"/>
      <c r="D28" s="681"/>
      <c r="E28" s="681"/>
      <c r="F28" s="610" t="s">
        <v>1779</v>
      </c>
      <c r="G28" s="589" t="s">
        <v>3105</v>
      </c>
      <c r="H28" s="248">
        <v>1</v>
      </c>
      <c r="I28" s="510">
        <f>'1. TALLERES SEMINARIOS'!D258</f>
        <v>11250</v>
      </c>
      <c r="J28" s="248"/>
      <c r="K28" s="510">
        <v>0</v>
      </c>
      <c r="L28" s="248"/>
      <c r="M28" s="510">
        <v>0</v>
      </c>
      <c r="N28" s="248"/>
      <c r="O28" s="510">
        <v>0</v>
      </c>
      <c r="P28" s="590">
        <v>1</v>
      </c>
      <c r="Q28" s="510">
        <f t="shared" si="0"/>
        <v>11250</v>
      </c>
      <c r="R28" s="250" t="s">
        <v>2659</v>
      </c>
      <c r="S28" s="250" t="s">
        <v>2660</v>
      </c>
      <c r="T28" s="250" t="s">
        <v>2661</v>
      </c>
      <c r="U28" s="250" t="s">
        <v>1803</v>
      </c>
      <c r="V28" s="250" t="s">
        <v>2662</v>
      </c>
    </row>
    <row r="29" spans="1:22" s="368" customFormat="1" ht="127.5" customHeight="1" x14ac:dyDescent="0.25">
      <c r="A29" s="681"/>
      <c r="B29" s="681"/>
      <c r="C29" s="681"/>
      <c r="D29" s="681"/>
      <c r="E29" s="681"/>
      <c r="F29" s="610" t="s">
        <v>1780</v>
      </c>
      <c r="G29" s="589" t="s">
        <v>2658</v>
      </c>
      <c r="H29" s="248"/>
      <c r="I29" s="510">
        <v>0</v>
      </c>
      <c r="J29" s="248"/>
      <c r="K29" s="510">
        <v>0</v>
      </c>
      <c r="L29" s="248">
        <v>1</v>
      </c>
      <c r="M29" s="510">
        <f>'1. TALLERES SEMINARIOS'!D269</f>
        <v>3750</v>
      </c>
      <c r="N29" s="248"/>
      <c r="O29" s="510">
        <v>0</v>
      </c>
      <c r="P29" s="590">
        <v>1</v>
      </c>
      <c r="Q29" s="510">
        <f t="shared" si="0"/>
        <v>3750</v>
      </c>
      <c r="R29" s="250" t="s">
        <v>2668</v>
      </c>
      <c r="S29" s="250" t="s">
        <v>2669</v>
      </c>
      <c r="T29" s="250" t="s">
        <v>2670</v>
      </c>
      <c r="U29" s="250" t="s">
        <v>2671</v>
      </c>
      <c r="V29" s="250" t="s">
        <v>2672</v>
      </c>
    </row>
    <row r="30" spans="1:22" s="368" customFormat="1" ht="127.5" customHeight="1" x14ac:dyDescent="0.25">
      <c r="A30" s="681"/>
      <c r="B30" s="681"/>
      <c r="C30" s="681"/>
      <c r="D30" s="681"/>
      <c r="E30" s="681"/>
      <c r="F30" s="610" t="s">
        <v>1781</v>
      </c>
      <c r="G30" s="589" t="s">
        <v>3013</v>
      </c>
      <c r="H30" s="248"/>
      <c r="I30" s="510">
        <v>0</v>
      </c>
      <c r="J30" s="248"/>
      <c r="K30" s="510">
        <v>0</v>
      </c>
      <c r="L30" s="248">
        <v>1</v>
      </c>
      <c r="M30" s="510">
        <f>'1. TALLERES SEMINARIOS'!D280+'8. Venta de Servicios'!D10</f>
        <v>346000</v>
      </c>
      <c r="N30" s="248"/>
      <c r="O30" s="510">
        <v>0</v>
      </c>
      <c r="P30" s="590">
        <v>1</v>
      </c>
      <c r="Q30" s="510">
        <f t="shared" si="0"/>
        <v>346000</v>
      </c>
      <c r="R30" s="250" t="s">
        <v>2663</v>
      </c>
      <c r="S30" s="250" t="s">
        <v>2664</v>
      </c>
      <c r="T30" s="250" t="s">
        <v>2665</v>
      </c>
      <c r="U30" s="250" t="s">
        <v>2666</v>
      </c>
      <c r="V30" s="250" t="s">
        <v>2667</v>
      </c>
    </row>
    <row r="31" spans="1:22" ht="15.75" x14ac:dyDescent="0.25">
      <c r="A31" s="285"/>
      <c r="B31" s="286"/>
      <c r="C31" s="286"/>
      <c r="D31" s="285" t="s">
        <v>1376</v>
      </c>
      <c r="E31" s="286"/>
      <c r="F31" s="286"/>
      <c r="G31" s="287"/>
      <c r="H31" s="259"/>
      <c r="I31" s="587">
        <f t="shared" ref="I31:O31" si="1">SUM(I7:I30)</f>
        <v>1527947.28</v>
      </c>
      <c r="J31" s="259"/>
      <c r="K31" s="587">
        <f t="shared" si="1"/>
        <v>49500</v>
      </c>
      <c r="L31" s="259"/>
      <c r="M31" s="587">
        <f t="shared" si="1"/>
        <v>350500</v>
      </c>
      <c r="N31" s="259"/>
      <c r="O31" s="587">
        <f t="shared" si="1"/>
        <v>35050</v>
      </c>
      <c r="P31" s="266"/>
      <c r="Q31" s="588">
        <f>SUM(Q7:Q30)</f>
        <v>1962997.28</v>
      </c>
      <c r="R31" s="260"/>
      <c r="S31" s="260"/>
      <c r="T31" s="260"/>
      <c r="U31" s="260"/>
      <c r="V31" s="260"/>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ht="15.6" customHeight="1" x14ac:dyDescent="0.25">
      <c r="I66"/>
      <c r="K66"/>
      <c r="M66"/>
      <c r="O66"/>
      <c r="Q66"/>
    </row>
  </sheetData>
  <mergeCells count="44">
    <mergeCell ref="A3:V3"/>
    <mergeCell ref="S4:S6"/>
    <mergeCell ref="T4:T6"/>
    <mergeCell ref="U4:U6"/>
    <mergeCell ref="V4:V6"/>
    <mergeCell ref="F4:F6"/>
    <mergeCell ref="A4:A6"/>
    <mergeCell ref="C4:C6"/>
    <mergeCell ref="D4:D6"/>
    <mergeCell ref="E4:E6"/>
    <mergeCell ref="G4:G6"/>
    <mergeCell ref="R4:R6"/>
    <mergeCell ref="L5:M5"/>
    <mergeCell ref="N5:O5"/>
    <mergeCell ref="J5:K5"/>
    <mergeCell ref="A7:A30"/>
    <mergeCell ref="H5:I5"/>
    <mergeCell ref="C7:C30"/>
    <mergeCell ref="H4:O4"/>
    <mergeCell ref="P4:Q5"/>
    <mergeCell ref="B4:B6"/>
    <mergeCell ref="B7:B30"/>
    <mergeCell ref="D7:D30"/>
    <mergeCell ref="E7:E30"/>
    <mergeCell ref="R11:R14"/>
    <mergeCell ref="S11:S14"/>
    <mergeCell ref="T11:T14"/>
    <mergeCell ref="U11:U14"/>
    <mergeCell ref="V11:V14"/>
    <mergeCell ref="R15:R17"/>
    <mergeCell ref="S15:S17"/>
    <mergeCell ref="T15:T17"/>
    <mergeCell ref="U15:U17"/>
    <mergeCell ref="V15:V17"/>
    <mergeCell ref="R18:R20"/>
    <mergeCell ref="S18:S20"/>
    <mergeCell ref="T18:T20"/>
    <mergeCell ref="U18:U20"/>
    <mergeCell ref="V18:V20"/>
    <mergeCell ref="R21:R22"/>
    <mergeCell ref="S21:S22"/>
    <mergeCell ref="T21:T22"/>
    <mergeCell ref="U21:U22"/>
    <mergeCell ref="V21:V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6"/>
    <dataValidation allowBlank="1" showInputMessage="1" showErrorMessage="1" promptTitle="INDICADORES DE RESULTADOS" prompt="Medidas o variables para verificar el cumplimiento de cada paso._x000a_" sqref="E4: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7"/>
  <sheetViews>
    <sheetView topLeftCell="P1" zoomScale="78" zoomScaleNormal="78" workbookViewId="0">
      <pane ySplit="8" topLeftCell="A24" activePane="bottomLeft" state="frozen"/>
      <selection activeCell="A7" sqref="A7"/>
      <selection pane="bottomLeft" activeCell="F27" sqref="F27"/>
    </sheetView>
  </sheetViews>
  <sheetFormatPr baseColWidth="10" defaultRowHeight="15" x14ac:dyDescent="0.25"/>
  <cols>
    <col min="1" max="1" width="41.28515625" customWidth="1"/>
    <col min="2" max="2" width="29" style="368" customWidth="1"/>
    <col min="3" max="3" width="41.42578125" customWidth="1"/>
    <col min="4" max="5" width="27.42578125" customWidth="1"/>
    <col min="6" max="6" width="21.140625" customWidth="1"/>
    <col min="7" max="7" width="51.5703125" customWidth="1"/>
    <col min="8" max="8" width="20.5703125" customWidth="1"/>
    <col min="9" max="9" width="13.7109375" style="229" bestFit="1" customWidth="1"/>
    <col min="10" max="10" width="16.85546875" customWidth="1"/>
    <col min="11" max="11" width="15.7109375" style="229" customWidth="1"/>
    <col min="12" max="12" width="15.85546875" customWidth="1"/>
    <col min="13" max="13" width="15.85546875" style="229" customWidth="1"/>
    <col min="14" max="14" width="15" customWidth="1"/>
    <col min="15" max="15" width="14" style="229" customWidth="1"/>
    <col min="16" max="16" width="15.28515625" customWidth="1"/>
    <col min="17" max="17" width="14.85546875" style="229" customWidth="1"/>
    <col min="18" max="18" width="21.7109375" customWidth="1"/>
    <col min="19" max="19" width="23.140625" customWidth="1"/>
    <col min="20" max="20" width="22.140625" customWidth="1"/>
    <col min="21" max="21" width="24" customWidth="1"/>
    <col min="22" max="22" width="27.140625" customWidth="1"/>
  </cols>
  <sheetData>
    <row r="1" spans="1:28" ht="18.75" x14ac:dyDescent="0.25">
      <c r="H1" s="277" t="s">
        <v>1377</v>
      </c>
      <c r="J1" s="277"/>
      <c r="K1" s="277"/>
      <c r="L1" s="277"/>
      <c r="M1" s="277"/>
      <c r="N1" s="277"/>
      <c r="O1" s="277"/>
      <c r="P1" s="277"/>
      <c r="Q1" s="277"/>
      <c r="R1" s="277"/>
      <c r="S1" s="277"/>
      <c r="T1" s="277"/>
      <c r="U1" s="277"/>
      <c r="V1" s="277"/>
      <c r="W1" s="277"/>
      <c r="X1" s="277"/>
      <c r="Y1" s="277"/>
      <c r="Z1" s="277"/>
      <c r="AA1" s="277"/>
      <c r="AB1" s="277"/>
    </row>
    <row r="2" spans="1:28" ht="18.75" x14ac:dyDescent="0.25">
      <c r="A2" s="311" t="s">
        <v>1346</v>
      </c>
      <c r="B2" s="311"/>
      <c r="H2" s="277"/>
      <c r="J2" s="277"/>
      <c r="K2" s="277"/>
      <c r="L2" s="277"/>
      <c r="M2" s="277"/>
      <c r="N2" s="277"/>
      <c r="O2" s="277"/>
      <c r="P2" s="277"/>
      <c r="Q2" s="277"/>
      <c r="R2" s="277"/>
      <c r="S2" s="277"/>
      <c r="T2" s="277"/>
      <c r="U2" s="277"/>
      <c r="V2" s="277"/>
      <c r="W2" s="277"/>
      <c r="X2" s="277"/>
      <c r="Y2" s="277"/>
      <c r="Z2" s="277"/>
      <c r="AA2" s="277"/>
      <c r="AB2" s="277"/>
    </row>
    <row r="3" spans="1:28" ht="18.75" x14ac:dyDescent="0.25">
      <c r="A3" s="312" t="s">
        <v>1380</v>
      </c>
      <c r="B3" s="312"/>
      <c r="H3" s="277"/>
      <c r="J3" s="277"/>
      <c r="K3" s="277"/>
      <c r="L3" s="277"/>
      <c r="M3" s="277"/>
      <c r="N3" s="277"/>
      <c r="O3" s="277"/>
      <c r="P3" s="277"/>
      <c r="Q3" s="277"/>
      <c r="R3" s="277"/>
      <c r="S3" s="277"/>
      <c r="T3" s="277"/>
      <c r="U3" s="277"/>
      <c r="V3" s="277"/>
      <c r="W3" s="277"/>
      <c r="X3" s="277"/>
      <c r="Y3" s="277"/>
      <c r="Z3" s="277"/>
      <c r="AA3" s="277"/>
      <c r="AB3" s="277"/>
    </row>
    <row r="4" spans="1:28" ht="18.75" x14ac:dyDescent="0.25">
      <c r="A4" s="312" t="s">
        <v>1379</v>
      </c>
      <c r="B4" s="312"/>
      <c r="H4" s="277"/>
      <c r="J4" s="277"/>
      <c r="K4" s="277"/>
      <c r="L4" s="277"/>
      <c r="M4" s="277"/>
      <c r="N4" s="277"/>
      <c r="O4" s="277"/>
      <c r="P4" s="277"/>
      <c r="Q4" s="277"/>
      <c r="R4" s="277"/>
      <c r="S4" s="277"/>
      <c r="T4" s="277"/>
      <c r="U4" s="277"/>
      <c r="V4" s="277"/>
      <c r="W4" s="277"/>
      <c r="X4" s="277"/>
      <c r="Y4" s="277"/>
      <c r="Z4" s="277"/>
      <c r="AA4" s="277"/>
      <c r="AB4" s="277"/>
    </row>
    <row r="5" spans="1:28" x14ac:dyDescent="0.25">
      <c r="A5" s="281" t="s">
        <v>1381</v>
      </c>
      <c r="B5" s="281"/>
      <c r="C5" s="265"/>
      <c r="D5" s="265"/>
      <c r="E5" s="265"/>
      <c r="F5" s="265"/>
      <c r="G5" s="265"/>
      <c r="H5" s="265"/>
      <c r="I5" s="265"/>
      <c r="J5" s="265"/>
      <c r="K5" s="265"/>
      <c r="L5" s="265"/>
      <c r="M5" s="265"/>
      <c r="N5" s="265"/>
      <c r="O5" s="265"/>
      <c r="P5" s="265"/>
      <c r="Q5" s="265"/>
      <c r="R5" s="265"/>
      <c r="S5" s="265"/>
      <c r="T5" s="265"/>
      <c r="U5" s="265"/>
      <c r="V5" s="265"/>
    </row>
    <row r="6" spans="1:28" ht="15" customHeight="1" x14ac:dyDescent="0.25">
      <c r="A6" s="683" t="s">
        <v>97</v>
      </c>
      <c r="B6" s="663" t="s">
        <v>1409</v>
      </c>
      <c r="C6" s="663" t="s">
        <v>111</v>
      </c>
      <c r="D6" s="664" t="s">
        <v>86</v>
      </c>
      <c r="E6" s="664" t="s">
        <v>87</v>
      </c>
      <c r="F6" s="673" t="s">
        <v>390</v>
      </c>
      <c r="G6" s="664" t="s">
        <v>88</v>
      </c>
      <c r="H6" s="683" t="s">
        <v>100</v>
      </c>
      <c r="I6" s="683"/>
      <c r="J6" s="683"/>
      <c r="K6" s="683"/>
      <c r="L6" s="683"/>
      <c r="M6" s="683"/>
      <c r="N6" s="683"/>
      <c r="O6" s="683"/>
      <c r="P6" s="682" t="s">
        <v>101</v>
      </c>
      <c r="Q6" s="682"/>
      <c r="R6" s="663" t="s">
        <v>102</v>
      </c>
      <c r="S6" s="663" t="s">
        <v>103</v>
      </c>
      <c r="T6" s="663" t="s">
        <v>110</v>
      </c>
      <c r="U6" s="663" t="s">
        <v>109</v>
      </c>
      <c r="V6" s="670" t="s">
        <v>89</v>
      </c>
    </row>
    <row r="7" spans="1:28" x14ac:dyDescent="0.25">
      <c r="A7" s="683"/>
      <c r="B7" s="661"/>
      <c r="C7" s="661"/>
      <c r="D7" s="665"/>
      <c r="E7" s="665"/>
      <c r="F7" s="674"/>
      <c r="G7" s="665"/>
      <c r="H7" s="683" t="s">
        <v>104</v>
      </c>
      <c r="I7" s="683"/>
      <c r="J7" s="683" t="s">
        <v>105</v>
      </c>
      <c r="K7" s="683"/>
      <c r="L7" s="683" t="s">
        <v>106</v>
      </c>
      <c r="M7" s="683"/>
      <c r="N7" s="683" t="s">
        <v>107</v>
      </c>
      <c r="O7" s="683"/>
      <c r="P7" s="682"/>
      <c r="Q7" s="682"/>
      <c r="R7" s="661"/>
      <c r="S7" s="661"/>
      <c r="T7" s="661"/>
      <c r="U7" s="661"/>
      <c r="V7" s="671"/>
    </row>
    <row r="8" spans="1:28" ht="25.5" x14ac:dyDescent="0.25">
      <c r="A8" s="683"/>
      <c r="B8" s="662"/>
      <c r="C8" s="662"/>
      <c r="D8" s="666"/>
      <c r="E8" s="666"/>
      <c r="F8" s="675"/>
      <c r="G8" s="666"/>
      <c r="H8" s="240" t="s">
        <v>108</v>
      </c>
      <c r="I8" s="227" t="s">
        <v>12</v>
      </c>
      <c r="J8" s="240" t="s">
        <v>108</v>
      </c>
      <c r="K8" s="227" t="s">
        <v>12</v>
      </c>
      <c r="L8" s="240" t="s">
        <v>108</v>
      </c>
      <c r="M8" s="227" t="s">
        <v>12</v>
      </c>
      <c r="N8" s="240" t="s">
        <v>108</v>
      </c>
      <c r="O8" s="227" t="s">
        <v>12</v>
      </c>
      <c r="P8" s="240" t="s">
        <v>108</v>
      </c>
      <c r="Q8" s="227" t="s">
        <v>12</v>
      </c>
      <c r="R8" s="662"/>
      <c r="S8" s="662"/>
      <c r="T8" s="662"/>
      <c r="U8" s="662"/>
      <c r="V8" s="672"/>
    </row>
    <row r="9" spans="1:28" s="368" customFormat="1" ht="31.5" x14ac:dyDescent="0.25">
      <c r="A9" s="690" t="s">
        <v>1823</v>
      </c>
      <c r="B9" s="690"/>
      <c r="C9" s="690"/>
      <c r="D9" s="690"/>
      <c r="E9" s="690"/>
      <c r="F9" s="690"/>
      <c r="G9" s="690"/>
      <c r="H9" s="690"/>
      <c r="I9" s="690"/>
      <c r="J9" s="690"/>
      <c r="K9" s="690"/>
      <c r="L9" s="690"/>
      <c r="M9" s="690"/>
      <c r="N9" s="690"/>
      <c r="O9" s="690"/>
      <c r="P9" s="690"/>
      <c r="Q9" s="690"/>
      <c r="R9" s="690"/>
      <c r="S9" s="690"/>
      <c r="T9" s="690"/>
      <c r="U9" s="690"/>
      <c r="V9" s="690"/>
    </row>
    <row r="10" spans="1:28" ht="117.75" customHeight="1" x14ac:dyDescent="0.25">
      <c r="A10" s="680" t="s">
        <v>1824</v>
      </c>
      <c r="B10" s="680" t="s">
        <v>2361</v>
      </c>
      <c r="C10" s="680" t="s">
        <v>1827</v>
      </c>
      <c r="D10" s="389" t="s">
        <v>2362</v>
      </c>
      <c r="E10" s="389" t="s">
        <v>2364</v>
      </c>
      <c r="F10" s="247" t="s">
        <v>2367</v>
      </c>
      <c r="G10" s="569" t="s">
        <v>3016</v>
      </c>
      <c r="H10" s="395">
        <v>0.25</v>
      </c>
      <c r="I10" s="508">
        <v>0</v>
      </c>
      <c r="J10" s="395">
        <v>0.25</v>
      </c>
      <c r="K10" s="508">
        <v>0</v>
      </c>
      <c r="L10" s="395">
        <v>0.25</v>
      </c>
      <c r="M10" s="508">
        <v>0</v>
      </c>
      <c r="N10" s="395">
        <v>0.25</v>
      </c>
      <c r="O10" s="508">
        <v>0</v>
      </c>
      <c r="P10" s="395">
        <v>1</v>
      </c>
      <c r="Q10" s="508">
        <f>I10+K10+M10+O10</f>
        <v>0</v>
      </c>
      <c r="R10" s="447" t="s">
        <v>2371</v>
      </c>
      <c r="S10" s="447" t="s">
        <v>2372</v>
      </c>
      <c r="T10" s="447" t="s">
        <v>2373</v>
      </c>
      <c r="U10" s="447" t="s">
        <v>2313</v>
      </c>
      <c r="V10" s="72" t="s">
        <v>2374</v>
      </c>
    </row>
    <row r="11" spans="1:28" s="368" customFormat="1" ht="73.5" customHeight="1" x14ac:dyDescent="0.25">
      <c r="A11" s="681"/>
      <c r="B11" s="681"/>
      <c r="C11" s="681"/>
      <c r="D11" s="691" t="s">
        <v>2363</v>
      </c>
      <c r="E11" s="389" t="s">
        <v>2365</v>
      </c>
      <c r="F11" s="611" t="s">
        <v>2368</v>
      </c>
      <c r="G11" s="569" t="s">
        <v>3017</v>
      </c>
      <c r="H11" s="446">
        <v>0.25</v>
      </c>
      <c r="I11" s="504">
        <f>'5. ACTIVIDADES ESPECIALES'!D359</f>
        <v>15000</v>
      </c>
      <c r="J11" s="446">
        <v>0.25</v>
      </c>
      <c r="K11" s="504">
        <v>0</v>
      </c>
      <c r="L11" s="446">
        <v>0.25</v>
      </c>
      <c r="M11" s="504">
        <v>0</v>
      </c>
      <c r="N11" s="446">
        <v>0.25</v>
      </c>
      <c r="O11" s="504">
        <v>0</v>
      </c>
      <c r="P11" s="395">
        <v>1</v>
      </c>
      <c r="Q11" s="508">
        <f t="shared" ref="Q11:Q13" si="0">I11+K11+M11+O11</f>
        <v>15000</v>
      </c>
      <c r="R11" s="447" t="s">
        <v>2371</v>
      </c>
      <c r="S11" s="448" t="s">
        <v>2375</v>
      </c>
      <c r="T11" s="392" t="s">
        <v>2376</v>
      </c>
      <c r="U11" s="392" t="s">
        <v>2377</v>
      </c>
      <c r="V11" s="321" t="s">
        <v>2378</v>
      </c>
    </row>
    <row r="12" spans="1:28" s="368" customFormat="1" ht="77.25" customHeight="1" x14ac:dyDescent="0.25">
      <c r="A12" s="681"/>
      <c r="B12" s="681"/>
      <c r="C12" s="681"/>
      <c r="D12" s="692"/>
      <c r="E12" s="691" t="s">
        <v>2366</v>
      </c>
      <c r="F12" s="247" t="s">
        <v>2369</v>
      </c>
      <c r="G12" s="569" t="s">
        <v>3018</v>
      </c>
      <c r="H12" s="250"/>
      <c r="I12" s="508">
        <v>0</v>
      </c>
      <c r="J12" s="250"/>
      <c r="K12" s="508">
        <v>0</v>
      </c>
      <c r="L12" s="250"/>
      <c r="M12" s="508">
        <v>0</v>
      </c>
      <c r="N12" s="395">
        <v>1</v>
      </c>
      <c r="O12" s="508">
        <v>0</v>
      </c>
      <c r="P12" s="395">
        <v>1</v>
      </c>
      <c r="Q12" s="508">
        <f t="shared" si="0"/>
        <v>0</v>
      </c>
      <c r="R12" s="392" t="s">
        <v>2379</v>
      </c>
      <c r="S12" s="392" t="s">
        <v>2380</v>
      </c>
      <c r="T12" s="392" t="s">
        <v>2381</v>
      </c>
      <c r="U12" s="392" t="s">
        <v>2313</v>
      </c>
      <c r="V12" s="392" t="s">
        <v>2382</v>
      </c>
    </row>
    <row r="13" spans="1:28" s="368" customFormat="1" ht="74.25" customHeight="1" x14ac:dyDescent="0.25">
      <c r="A13" s="693"/>
      <c r="B13" s="693"/>
      <c r="C13" s="693"/>
      <c r="D13" s="694"/>
      <c r="E13" s="694"/>
      <c r="F13" s="247" t="s">
        <v>2370</v>
      </c>
      <c r="G13" s="569" t="s">
        <v>3019</v>
      </c>
      <c r="H13" s="248"/>
      <c r="I13" s="510">
        <v>0</v>
      </c>
      <c r="J13" s="248"/>
      <c r="K13" s="510">
        <v>0</v>
      </c>
      <c r="L13" s="248">
        <v>0.5</v>
      </c>
      <c r="M13" s="510">
        <v>0</v>
      </c>
      <c r="N13" s="248">
        <v>0.5</v>
      </c>
      <c r="O13" s="508">
        <v>0</v>
      </c>
      <c r="P13" s="395">
        <v>1</v>
      </c>
      <c r="Q13" s="508">
        <f t="shared" si="0"/>
        <v>0</v>
      </c>
      <c r="R13" s="392" t="s">
        <v>2383</v>
      </c>
      <c r="S13" s="392" t="s">
        <v>2384</v>
      </c>
      <c r="T13" s="392" t="s">
        <v>2385</v>
      </c>
      <c r="U13" s="392" t="s">
        <v>2313</v>
      </c>
      <c r="V13" s="247" t="s">
        <v>2386</v>
      </c>
    </row>
    <row r="14" spans="1:28" ht="32.25" customHeight="1" x14ac:dyDescent="0.25">
      <c r="A14" s="690" t="s">
        <v>477</v>
      </c>
      <c r="B14" s="690"/>
      <c r="C14" s="690"/>
      <c r="D14" s="690"/>
      <c r="E14" s="690"/>
      <c r="F14" s="690"/>
      <c r="G14" s="690"/>
      <c r="H14" s="690"/>
      <c r="I14" s="690"/>
      <c r="J14" s="690"/>
      <c r="K14" s="690"/>
      <c r="L14" s="690"/>
      <c r="M14" s="690"/>
      <c r="N14" s="690"/>
      <c r="O14" s="690"/>
      <c r="P14" s="690"/>
      <c r="Q14" s="690"/>
      <c r="R14" s="690"/>
      <c r="S14" s="690"/>
      <c r="T14" s="690"/>
      <c r="U14" s="690"/>
      <c r="V14" s="690"/>
    </row>
    <row r="15" spans="1:28" ht="107.25" customHeight="1" x14ac:dyDescent="0.25">
      <c r="A15" s="680" t="s">
        <v>1825</v>
      </c>
      <c r="B15" s="680" t="s">
        <v>1826</v>
      </c>
      <c r="C15" s="680" t="s">
        <v>1827</v>
      </c>
      <c r="D15" s="691" t="s">
        <v>1828</v>
      </c>
      <c r="E15" s="416" t="s">
        <v>1829</v>
      </c>
      <c r="F15" s="247" t="s">
        <v>1836</v>
      </c>
      <c r="G15" s="569" t="s">
        <v>1849</v>
      </c>
      <c r="H15" s="370">
        <v>0.4</v>
      </c>
      <c r="I15" s="521">
        <v>0</v>
      </c>
      <c r="J15" s="370">
        <v>0.6</v>
      </c>
      <c r="K15" s="521">
        <v>0</v>
      </c>
      <c r="L15" s="274"/>
      <c r="M15" s="521">
        <v>0</v>
      </c>
      <c r="N15" s="274"/>
      <c r="O15" s="521">
        <v>0</v>
      </c>
      <c r="P15" s="370">
        <v>1</v>
      </c>
      <c r="Q15" s="510">
        <f>I15+K15+M15+O15</f>
        <v>0</v>
      </c>
      <c r="R15" s="417" t="s">
        <v>1854</v>
      </c>
      <c r="S15" s="417" t="s">
        <v>1855</v>
      </c>
      <c r="T15" s="417" t="s">
        <v>1856</v>
      </c>
      <c r="U15" s="417" t="s">
        <v>1857</v>
      </c>
      <c r="V15" s="418" t="s">
        <v>1858</v>
      </c>
    </row>
    <row r="16" spans="1:28" s="368" customFormat="1" ht="99" customHeight="1" x14ac:dyDescent="0.25">
      <c r="A16" s="681"/>
      <c r="B16" s="681"/>
      <c r="C16" s="681"/>
      <c r="D16" s="692"/>
      <c r="E16" s="416" t="s">
        <v>1830</v>
      </c>
      <c r="F16" s="247" t="s">
        <v>1837</v>
      </c>
      <c r="G16" s="569" t="s">
        <v>2682</v>
      </c>
      <c r="H16" s="370">
        <v>0.4</v>
      </c>
      <c r="I16" s="521">
        <v>0</v>
      </c>
      <c r="J16" s="370">
        <v>0.6</v>
      </c>
      <c r="K16" s="521">
        <v>0</v>
      </c>
      <c r="L16" s="365"/>
      <c r="M16" s="521">
        <v>0</v>
      </c>
      <c r="N16" s="274"/>
      <c r="O16" s="521">
        <v>0</v>
      </c>
      <c r="P16" s="366">
        <v>1</v>
      </c>
      <c r="Q16" s="510">
        <f t="shared" ref="Q16:Q27" si="1">I16+K16+M16+O16</f>
        <v>0</v>
      </c>
      <c r="R16" s="417" t="s">
        <v>1854</v>
      </c>
      <c r="S16" s="417" t="s">
        <v>1855</v>
      </c>
      <c r="T16" s="417" t="s">
        <v>1856</v>
      </c>
      <c r="U16" s="417" t="s">
        <v>1857</v>
      </c>
      <c r="V16" s="418" t="s">
        <v>1858</v>
      </c>
    </row>
    <row r="17" spans="1:22" s="368" customFormat="1" ht="93.75" customHeight="1" x14ac:dyDescent="0.25">
      <c r="A17" s="681"/>
      <c r="B17" s="681"/>
      <c r="C17" s="681"/>
      <c r="D17" s="692"/>
      <c r="E17" s="416" t="s">
        <v>1831</v>
      </c>
      <c r="F17" s="247" t="s">
        <v>1838</v>
      </c>
      <c r="G17" s="569" t="s">
        <v>3021</v>
      </c>
      <c r="H17" s="274"/>
      <c r="I17" s="521">
        <v>0</v>
      </c>
      <c r="J17" s="274"/>
      <c r="K17" s="521">
        <v>0</v>
      </c>
      <c r="L17" s="370">
        <v>1</v>
      </c>
      <c r="M17" s="521">
        <v>0</v>
      </c>
      <c r="N17" s="274"/>
      <c r="O17" s="521">
        <v>0</v>
      </c>
      <c r="P17" s="370">
        <v>1</v>
      </c>
      <c r="Q17" s="510">
        <f t="shared" si="1"/>
        <v>0</v>
      </c>
      <c r="R17" s="417" t="s">
        <v>1859</v>
      </c>
      <c r="S17" s="417" t="s">
        <v>1855</v>
      </c>
      <c r="T17" s="417" t="s">
        <v>1860</v>
      </c>
      <c r="U17" s="417" t="s">
        <v>1857</v>
      </c>
      <c r="V17" s="418" t="s">
        <v>1861</v>
      </c>
    </row>
    <row r="18" spans="1:22" s="368" customFormat="1" ht="87" customHeight="1" x14ac:dyDescent="0.25">
      <c r="A18" s="681"/>
      <c r="B18" s="681"/>
      <c r="C18" s="681"/>
      <c r="D18" s="692"/>
      <c r="E18" s="416" t="s">
        <v>1832</v>
      </c>
      <c r="F18" s="611" t="s">
        <v>1839</v>
      </c>
      <c r="G18" s="569" t="s">
        <v>2678</v>
      </c>
      <c r="H18" s="274" t="s">
        <v>3020</v>
      </c>
      <c r="I18" s="521">
        <v>0</v>
      </c>
      <c r="J18" s="274"/>
      <c r="K18" s="521">
        <v>0</v>
      </c>
      <c r="L18" s="370">
        <v>1</v>
      </c>
      <c r="M18" s="521">
        <f>'5. ACTIVIDADES ESPECIALES'!D370</f>
        <v>7500</v>
      </c>
      <c r="N18" s="370"/>
      <c r="O18" s="521">
        <v>0</v>
      </c>
      <c r="P18" s="370">
        <v>1</v>
      </c>
      <c r="Q18" s="510">
        <f t="shared" si="1"/>
        <v>7500</v>
      </c>
      <c r="R18" s="417" t="s">
        <v>1859</v>
      </c>
      <c r="S18" s="417" t="s">
        <v>1855</v>
      </c>
      <c r="T18" s="417" t="s">
        <v>1860</v>
      </c>
      <c r="U18" s="417" t="s">
        <v>1857</v>
      </c>
      <c r="V18" s="418" t="s">
        <v>1861</v>
      </c>
    </row>
    <row r="19" spans="1:22" s="368" customFormat="1" ht="76.5" customHeight="1" x14ac:dyDescent="0.25">
      <c r="A19" s="681"/>
      <c r="B19" s="681"/>
      <c r="C19" s="681"/>
      <c r="D19" s="692"/>
      <c r="E19" s="389" t="s">
        <v>1833</v>
      </c>
      <c r="F19" s="247" t="s">
        <v>1840</v>
      </c>
      <c r="G19" s="569" t="s">
        <v>2679</v>
      </c>
      <c r="H19" s="274"/>
      <c r="I19" s="521">
        <v>0</v>
      </c>
      <c r="J19" s="274"/>
      <c r="K19" s="521">
        <v>0</v>
      </c>
      <c r="L19" s="370">
        <v>1</v>
      </c>
      <c r="M19" s="521">
        <v>0</v>
      </c>
      <c r="N19" s="274"/>
      <c r="O19" s="521">
        <v>0</v>
      </c>
      <c r="P19" s="370">
        <v>1</v>
      </c>
      <c r="Q19" s="510">
        <f t="shared" si="1"/>
        <v>0</v>
      </c>
      <c r="R19" s="417" t="s">
        <v>1859</v>
      </c>
      <c r="S19" s="417" t="s">
        <v>1855</v>
      </c>
      <c r="T19" s="417" t="s">
        <v>1860</v>
      </c>
      <c r="U19" s="417" t="s">
        <v>1857</v>
      </c>
      <c r="V19" s="418" t="s">
        <v>1861</v>
      </c>
    </row>
    <row r="20" spans="1:22" s="368" customFormat="1" ht="68.25" customHeight="1" x14ac:dyDescent="0.25">
      <c r="A20" s="681"/>
      <c r="B20" s="681"/>
      <c r="C20" s="681"/>
      <c r="D20" s="692"/>
      <c r="E20" s="389" t="s">
        <v>1835</v>
      </c>
      <c r="F20" s="247" t="s">
        <v>1841</v>
      </c>
      <c r="G20" s="569" t="s">
        <v>1850</v>
      </c>
      <c r="H20" s="274"/>
      <c r="I20" s="521">
        <v>0</v>
      </c>
      <c r="J20" s="274"/>
      <c r="K20" s="521">
        <v>0</v>
      </c>
      <c r="L20" s="274"/>
      <c r="M20" s="521">
        <v>0</v>
      </c>
      <c r="N20" s="370">
        <v>1</v>
      </c>
      <c r="O20" s="521">
        <v>0</v>
      </c>
      <c r="P20" s="370">
        <v>1</v>
      </c>
      <c r="Q20" s="510">
        <f t="shared" si="1"/>
        <v>0</v>
      </c>
      <c r="R20" s="417" t="s">
        <v>1862</v>
      </c>
      <c r="S20" s="417" t="s">
        <v>1863</v>
      </c>
      <c r="T20" s="417" t="s">
        <v>1864</v>
      </c>
      <c r="U20" s="417" t="s">
        <v>1857</v>
      </c>
      <c r="V20" s="419" t="s">
        <v>1865</v>
      </c>
    </row>
    <row r="21" spans="1:22" s="368" customFormat="1" ht="118.5" customHeight="1" x14ac:dyDescent="0.25">
      <c r="A21" s="681"/>
      <c r="B21" s="681"/>
      <c r="C21" s="681"/>
      <c r="D21" s="692"/>
      <c r="E21" s="389" t="s">
        <v>1834</v>
      </c>
      <c r="F21" s="611" t="s">
        <v>1842</v>
      </c>
      <c r="G21" s="569" t="s">
        <v>2680</v>
      </c>
      <c r="H21" s="274"/>
      <c r="I21" s="521">
        <v>0</v>
      </c>
      <c r="J21" s="274"/>
      <c r="K21" s="521">
        <v>0</v>
      </c>
      <c r="L21" s="274"/>
      <c r="M21" s="521">
        <v>0</v>
      </c>
      <c r="N21" s="370">
        <v>1</v>
      </c>
      <c r="O21" s="521">
        <f>'5. ACTIVIDADES ESPECIALES'!D382</f>
        <v>3895</v>
      </c>
      <c r="P21" s="370">
        <v>1</v>
      </c>
      <c r="Q21" s="510">
        <f t="shared" si="1"/>
        <v>3895</v>
      </c>
      <c r="R21" s="417" t="s">
        <v>1862</v>
      </c>
      <c r="S21" s="417" t="s">
        <v>1863</v>
      </c>
      <c r="T21" s="417" t="s">
        <v>1864</v>
      </c>
      <c r="U21" s="417" t="s">
        <v>1857</v>
      </c>
      <c r="V21" s="419" t="s">
        <v>1865</v>
      </c>
    </row>
    <row r="22" spans="1:22" s="368" customFormat="1" ht="76.5" customHeight="1" x14ac:dyDescent="0.25">
      <c r="A22" s="681"/>
      <c r="B22" s="681"/>
      <c r="C22" s="681"/>
      <c r="D22" s="692"/>
      <c r="E22" s="247"/>
      <c r="F22" s="247" t="s">
        <v>1843</v>
      </c>
      <c r="G22" s="569" t="s">
        <v>1851</v>
      </c>
      <c r="H22" s="370">
        <v>0.4</v>
      </c>
      <c r="I22" s="521">
        <v>0</v>
      </c>
      <c r="J22" s="370">
        <v>0.6</v>
      </c>
      <c r="K22" s="521">
        <v>0</v>
      </c>
      <c r="L22" s="274"/>
      <c r="M22" s="521">
        <v>0</v>
      </c>
      <c r="N22" s="274"/>
      <c r="O22" s="521">
        <v>0</v>
      </c>
      <c r="P22" s="370">
        <v>1</v>
      </c>
      <c r="Q22" s="510">
        <f t="shared" si="1"/>
        <v>0</v>
      </c>
      <c r="R22" s="417" t="s">
        <v>1866</v>
      </c>
      <c r="S22" s="417" t="s">
        <v>1867</v>
      </c>
      <c r="T22" s="417" t="s">
        <v>1856</v>
      </c>
      <c r="U22" s="417" t="s">
        <v>1857</v>
      </c>
      <c r="V22" s="418" t="s">
        <v>1868</v>
      </c>
    </row>
    <row r="23" spans="1:22" s="368" customFormat="1" ht="72.75" customHeight="1" x14ac:dyDescent="0.25">
      <c r="A23" s="681"/>
      <c r="B23" s="681"/>
      <c r="C23" s="681"/>
      <c r="D23" s="692"/>
      <c r="E23" s="247"/>
      <c r="F23" s="247" t="s">
        <v>1844</v>
      </c>
      <c r="G23" s="569" t="s">
        <v>1852</v>
      </c>
      <c r="H23" s="370">
        <v>0.2</v>
      </c>
      <c r="I23" s="521">
        <v>0</v>
      </c>
      <c r="J23" s="370">
        <v>0.4</v>
      </c>
      <c r="K23" s="521">
        <v>0</v>
      </c>
      <c r="L23" s="370">
        <v>0.4</v>
      </c>
      <c r="M23" s="521">
        <v>0</v>
      </c>
      <c r="N23" s="274"/>
      <c r="O23" s="521">
        <v>0</v>
      </c>
      <c r="P23" s="370">
        <v>1</v>
      </c>
      <c r="Q23" s="510">
        <f t="shared" si="1"/>
        <v>0</v>
      </c>
      <c r="R23" s="417" t="s">
        <v>1869</v>
      </c>
      <c r="S23" s="417" t="s">
        <v>1870</v>
      </c>
      <c r="T23" s="417" t="s">
        <v>1871</v>
      </c>
      <c r="U23" s="417" t="s">
        <v>1857</v>
      </c>
      <c r="V23" s="419" t="s">
        <v>1872</v>
      </c>
    </row>
    <row r="24" spans="1:22" s="368" customFormat="1" ht="43.5" customHeight="1" x14ac:dyDescent="0.25">
      <c r="A24" s="681"/>
      <c r="B24" s="681"/>
      <c r="C24" s="681"/>
      <c r="D24" s="692"/>
      <c r="E24" s="247"/>
      <c r="F24" s="247" t="s">
        <v>1845</v>
      </c>
      <c r="G24" s="569" t="s">
        <v>3022</v>
      </c>
      <c r="H24" s="370">
        <v>0.2</v>
      </c>
      <c r="I24" s="521">
        <v>0</v>
      </c>
      <c r="J24" s="370">
        <v>0.4</v>
      </c>
      <c r="K24" s="521">
        <v>0</v>
      </c>
      <c r="L24" s="370">
        <v>0.4</v>
      </c>
      <c r="M24" s="521">
        <v>0</v>
      </c>
      <c r="N24" s="274"/>
      <c r="O24" s="521">
        <v>0</v>
      </c>
      <c r="P24" s="370">
        <v>1</v>
      </c>
      <c r="Q24" s="510">
        <f t="shared" si="1"/>
        <v>0</v>
      </c>
      <c r="R24" s="417" t="s">
        <v>1873</v>
      </c>
      <c r="S24" s="417" t="s">
        <v>1874</v>
      </c>
      <c r="T24" s="417" t="s">
        <v>1875</v>
      </c>
      <c r="U24" s="417" t="s">
        <v>1857</v>
      </c>
      <c r="V24" s="419" t="s">
        <v>1876</v>
      </c>
    </row>
    <row r="25" spans="1:22" s="368" customFormat="1" ht="72.75" customHeight="1" x14ac:dyDescent="0.25">
      <c r="A25" s="681"/>
      <c r="B25" s="681"/>
      <c r="C25" s="681"/>
      <c r="D25" s="692"/>
      <c r="E25" s="247"/>
      <c r="F25" s="247" t="s">
        <v>1846</v>
      </c>
      <c r="G25" s="569" t="s">
        <v>3023</v>
      </c>
      <c r="H25" s="274"/>
      <c r="I25" s="521">
        <v>0</v>
      </c>
      <c r="J25" s="274"/>
      <c r="K25" s="521">
        <v>0</v>
      </c>
      <c r="L25" s="274"/>
      <c r="M25" s="521">
        <v>0</v>
      </c>
      <c r="N25" s="370">
        <v>1</v>
      </c>
      <c r="O25" s="521">
        <v>0</v>
      </c>
      <c r="P25" s="370">
        <v>1</v>
      </c>
      <c r="Q25" s="510">
        <f t="shared" si="1"/>
        <v>0</v>
      </c>
      <c r="R25" s="417" t="s">
        <v>1877</v>
      </c>
      <c r="S25" s="417" t="s">
        <v>1878</v>
      </c>
      <c r="T25" s="417" t="s">
        <v>1879</v>
      </c>
      <c r="U25" s="417" t="s">
        <v>1857</v>
      </c>
      <c r="V25" s="419" t="s">
        <v>1880</v>
      </c>
    </row>
    <row r="26" spans="1:22" s="368" customFormat="1" ht="88.5" customHeight="1" x14ac:dyDescent="0.25">
      <c r="A26" s="681"/>
      <c r="B26" s="681"/>
      <c r="C26" s="681"/>
      <c r="D26" s="692"/>
      <c r="E26" s="247"/>
      <c r="F26" s="247" t="s">
        <v>1847</v>
      </c>
      <c r="G26" s="569" t="s">
        <v>2683</v>
      </c>
      <c r="H26" s="274"/>
      <c r="I26" s="521">
        <v>0</v>
      </c>
      <c r="J26" s="274"/>
      <c r="K26" s="521">
        <v>0</v>
      </c>
      <c r="L26" s="274"/>
      <c r="M26" s="521">
        <v>0</v>
      </c>
      <c r="N26" s="370">
        <v>1</v>
      </c>
      <c r="O26" s="521">
        <v>0</v>
      </c>
      <c r="P26" s="370">
        <v>1</v>
      </c>
      <c r="Q26" s="510">
        <f t="shared" si="1"/>
        <v>0</v>
      </c>
      <c r="R26" s="417" t="s">
        <v>1877</v>
      </c>
      <c r="S26" s="417" t="s">
        <v>1878</v>
      </c>
      <c r="T26" s="417" t="s">
        <v>1879</v>
      </c>
      <c r="U26" s="417" t="s">
        <v>1857</v>
      </c>
      <c r="V26" s="419" t="s">
        <v>1880</v>
      </c>
    </row>
    <row r="27" spans="1:22" s="368" customFormat="1" ht="61.5" customHeight="1" x14ac:dyDescent="0.25">
      <c r="A27" s="681"/>
      <c r="B27" s="681"/>
      <c r="C27" s="681"/>
      <c r="D27" s="692"/>
      <c r="E27" s="247"/>
      <c r="F27" s="611" t="s">
        <v>1848</v>
      </c>
      <c r="G27" s="569" t="s">
        <v>1853</v>
      </c>
      <c r="H27" s="274"/>
      <c r="I27" s="521">
        <v>0</v>
      </c>
      <c r="J27" s="274"/>
      <c r="K27" s="521">
        <v>0</v>
      </c>
      <c r="L27" s="274"/>
      <c r="M27" s="521">
        <v>0</v>
      </c>
      <c r="N27" s="370">
        <v>1</v>
      </c>
      <c r="O27" s="521">
        <f>'5. ACTIVIDADES ESPECIALES'!D397</f>
        <v>4191</v>
      </c>
      <c r="P27" s="370">
        <v>1</v>
      </c>
      <c r="Q27" s="510">
        <f t="shared" si="1"/>
        <v>4191</v>
      </c>
      <c r="R27" s="417" t="s">
        <v>1877</v>
      </c>
      <c r="S27" s="417" t="s">
        <v>1878</v>
      </c>
      <c r="T27" s="417" t="s">
        <v>1879</v>
      </c>
      <c r="U27" s="417" t="s">
        <v>1857</v>
      </c>
      <c r="V27" s="419" t="s">
        <v>1880</v>
      </c>
    </row>
    <row r="28" spans="1:22" ht="15.75" x14ac:dyDescent="0.25">
      <c r="A28" s="285"/>
      <c r="B28" s="286"/>
      <c r="C28" s="286"/>
      <c r="D28" s="286"/>
      <c r="E28" s="285" t="s">
        <v>1378</v>
      </c>
      <c r="F28" s="286"/>
      <c r="G28" s="287"/>
      <c r="H28" s="267"/>
      <c r="I28" s="591">
        <f t="shared" ref="I28:Q28" si="2">SUM(I10:I27)</f>
        <v>15000</v>
      </c>
      <c r="J28" s="267"/>
      <c r="K28" s="268">
        <f t="shared" si="2"/>
        <v>0</v>
      </c>
      <c r="L28" s="267"/>
      <c r="M28" s="591">
        <f t="shared" si="2"/>
        <v>7500</v>
      </c>
      <c r="N28" s="267"/>
      <c r="O28" s="591">
        <f t="shared" si="2"/>
        <v>8086</v>
      </c>
      <c r="P28" s="268"/>
      <c r="Q28" s="591">
        <f t="shared" si="2"/>
        <v>30586</v>
      </c>
      <c r="R28" s="260"/>
      <c r="S28" s="260"/>
      <c r="T28" s="260"/>
      <c r="U28" s="260"/>
      <c r="V28" s="260"/>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sheetData>
  <mergeCells count="29">
    <mergeCell ref="G6:G8"/>
    <mergeCell ref="H6:O6"/>
    <mergeCell ref="F6:F8"/>
    <mergeCell ref="A6:A8"/>
    <mergeCell ref="C6:C8"/>
    <mergeCell ref="D6:D8"/>
    <mergeCell ref="E6:E8"/>
    <mergeCell ref="B6:B8"/>
    <mergeCell ref="V6:V8"/>
    <mergeCell ref="H7:I7"/>
    <mergeCell ref="J7:K7"/>
    <mergeCell ref="R6:R8"/>
    <mergeCell ref="P6:Q7"/>
    <mergeCell ref="S6:S8"/>
    <mergeCell ref="T6:T8"/>
    <mergeCell ref="U6:U8"/>
    <mergeCell ref="L7:M7"/>
    <mergeCell ref="N7:O7"/>
    <mergeCell ref="A9:V9"/>
    <mergeCell ref="A15:A27"/>
    <mergeCell ref="B15:B27"/>
    <mergeCell ref="C15:C27"/>
    <mergeCell ref="D15:D27"/>
    <mergeCell ref="A14:V14"/>
    <mergeCell ref="A10:A13"/>
    <mergeCell ref="B10:B13"/>
    <mergeCell ref="C10:C13"/>
    <mergeCell ref="D11:D13"/>
    <mergeCell ref="E12:E1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8"/>
    <dataValidation allowBlank="1" showInputMessage="1" showErrorMessage="1" promptTitle="INDICADORES DE RESULTADOS" prompt="Medidas o variables para verificar el cumplimiento de cada paso._x000a_" sqref="E6:E8"/>
    <dataValidation allowBlank="1" showInputMessage="1" showErrorMessage="1" promptTitle="CORRELATIVO DE LA ACTIVIDAD" prompt="Estos son los mismos utilizados en los cuadros de costos, los cuales sirven para poder reflejar la Actividad a realizar en cada uno de los cuadros de costos."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8"/>
    <dataValidation allowBlank="1" showInputMessage="1" showErrorMessage="1" promptTitle="POBLACIÓN OBJETIVO" prompt="Grupo  de personas al cual se pretende beneficiar con dicho actividad." sqref="U6:U8"/>
    <dataValidation allowBlank="1" showInputMessage="1" showErrorMessage="1" promptTitle="MEDIO DE VERIFICACIÓN" prompt="Corresponde a los elementos a través del cual se acredita y se verifican  las actividades." sqref="T6:T8"/>
    <dataValidation allowBlank="1" showInputMessage="1" showErrorMessage="1" promptTitle="JUSTIFICACIÓN" prompt="Es aquella en que se explica de forma convincente el motivo por el que y para que se va realizar dicha actividad, que beneficio va traer a la institución." sqref="S6:S8"/>
    <dataValidation allowBlank="1" showInputMessage="1" showErrorMessage="1" promptTitle="SUPUESTOS" prompt="Un  supuesto es un dato asumido como cierto a efectos de planificación este puede ser positivo como negativo." sqref="R6:R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3"/>
  <sheetViews>
    <sheetView topLeftCell="H1" zoomScale="66" zoomScaleNormal="66" workbookViewId="0">
      <pane ySplit="6" topLeftCell="A19" activePane="bottomLeft" state="frozen"/>
      <selection activeCell="P6" sqref="P6"/>
      <selection pane="bottomLeft" activeCell="F20" sqref="F20"/>
    </sheetView>
  </sheetViews>
  <sheetFormatPr baseColWidth="10" defaultRowHeight="15" x14ac:dyDescent="0.25"/>
  <cols>
    <col min="1" max="1" width="46.7109375" customWidth="1"/>
    <col min="2" max="2" width="33.7109375" style="368" customWidth="1"/>
    <col min="3" max="3" width="42.85546875" customWidth="1"/>
    <col min="4" max="4" width="27.42578125" customWidth="1"/>
    <col min="5" max="5" width="38" customWidth="1"/>
    <col min="6" max="6" width="18.85546875" customWidth="1"/>
    <col min="7" max="7" width="50.28515625" customWidth="1"/>
    <col min="8" max="8" width="15.28515625" customWidth="1"/>
    <col min="9" max="9" width="19.7109375" style="229" customWidth="1"/>
    <col min="10" max="10" width="14" customWidth="1"/>
    <col min="11" max="11" width="16.7109375" style="229" customWidth="1"/>
    <col min="12" max="12" width="12.42578125" customWidth="1"/>
    <col min="13" max="13" width="19.85546875" style="229" customWidth="1"/>
    <col min="14" max="14" width="14.42578125" customWidth="1"/>
    <col min="15" max="15" width="15.7109375" style="229" customWidth="1"/>
    <col min="16" max="16" width="14.42578125" customWidth="1"/>
    <col min="17" max="17" width="17.7109375" style="229" customWidth="1"/>
    <col min="18" max="18" width="22.28515625" customWidth="1"/>
    <col min="19" max="19" width="20.28515625" bestFit="1" customWidth="1"/>
    <col min="20" max="20" width="31.7109375" bestFit="1" customWidth="1"/>
    <col min="21" max="21" width="29.85546875" bestFit="1" customWidth="1"/>
    <col min="22" max="22" width="19.5703125" bestFit="1" customWidth="1"/>
  </cols>
  <sheetData>
    <row r="1" spans="1:22" s="278" customFormat="1" ht="58.5" customHeight="1" x14ac:dyDescent="0.2">
      <c r="C1" s="277"/>
      <c r="D1" s="277"/>
      <c r="E1" s="277"/>
      <c r="F1" s="277"/>
      <c r="G1" s="277"/>
      <c r="H1" s="414" t="s">
        <v>113</v>
      </c>
      <c r="J1" s="277"/>
      <c r="K1" s="277"/>
      <c r="L1" s="277"/>
      <c r="M1" s="277"/>
      <c r="N1" s="277"/>
      <c r="O1" s="277"/>
      <c r="P1" s="277"/>
      <c r="Q1" s="277"/>
      <c r="R1" s="277"/>
      <c r="S1" s="277"/>
      <c r="T1" s="277"/>
      <c r="U1" s="277"/>
      <c r="V1" s="277"/>
    </row>
    <row r="2" spans="1:22" s="278" customFormat="1" ht="18" customHeight="1" x14ac:dyDescent="0.25">
      <c r="A2" s="315" t="s">
        <v>1349</v>
      </c>
      <c r="B2" s="315"/>
      <c r="C2" s="277"/>
      <c r="D2" s="277"/>
      <c r="E2" s="277"/>
      <c r="F2" s="277"/>
      <c r="G2" s="277"/>
      <c r="H2" s="277"/>
      <c r="J2" s="277"/>
      <c r="K2" s="277"/>
      <c r="L2" s="277"/>
      <c r="M2" s="277"/>
      <c r="N2" s="277"/>
      <c r="O2" s="277"/>
      <c r="P2" s="277"/>
      <c r="Q2" s="277"/>
      <c r="R2" s="277"/>
      <c r="S2" s="277"/>
      <c r="T2" s="277"/>
      <c r="U2" s="277"/>
      <c r="V2" s="277"/>
    </row>
    <row r="3" spans="1:22" s="278" customFormat="1" ht="18.75" x14ac:dyDescent="0.2">
      <c r="A3" s="360" t="s">
        <v>1382</v>
      </c>
      <c r="B3" s="360"/>
      <c r="C3" s="277"/>
      <c r="D3" s="277"/>
      <c r="E3" s="277"/>
      <c r="F3" s="277"/>
      <c r="G3" s="277"/>
      <c r="H3" s="277"/>
      <c r="J3" s="277"/>
      <c r="K3" s="277"/>
      <c r="L3" s="277"/>
      <c r="M3" s="277"/>
      <c r="N3" s="277"/>
      <c r="O3" s="277"/>
      <c r="P3" s="277"/>
      <c r="Q3" s="277"/>
      <c r="R3" s="277"/>
      <c r="S3" s="277"/>
      <c r="T3" s="277"/>
      <c r="U3" s="277"/>
      <c r="V3" s="277"/>
    </row>
    <row r="4" spans="1:22" s="66" customFormat="1" ht="15.75" customHeight="1" x14ac:dyDescent="0.25">
      <c r="A4" s="699" t="s">
        <v>97</v>
      </c>
      <c r="B4" s="699" t="s">
        <v>1409</v>
      </c>
      <c r="C4" s="699" t="s">
        <v>111</v>
      </c>
      <c r="D4" s="664" t="s">
        <v>86</v>
      </c>
      <c r="E4" s="664" t="s">
        <v>87</v>
      </c>
      <c r="F4" s="673" t="s">
        <v>390</v>
      </c>
      <c r="G4" s="664" t="s">
        <v>88</v>
      </c>
      <c r="H4" s="702" t="s">
        <v>100</v>
      </c>
      <c r="I4" s="708"/>
      <c r="J4" s="708"/>
      <c r="K4" s="708"/>
      <c r="L4" s="708"/>
      <c r="M4" s="708"/>
      <c r="N4" s="708"/>
      <c r="O4" s="703"/>
      <c r="P4" s="704" t="s">
        <v>101</v>
      </c>
      <c r="Q4" s="705"/>
      <c r="R4" s="663" t="s">
        <v>102</v>
      </c>
      <c r="S4" s="663" t="s">
        <v>103</v>
      </c>
      <c r="T4" s="663" t="s">
        <v>110</v>
      </c>
      <c r="U4" s="663" t="s">
        <v>109</v>
      </c>
      <c r="V4" s="670" t="s">
        <v>89</v>
      </c>
    </row>
    <row r="5" spans="1:22" s="66" customFormat="1" ht="15.75" x14ac:dyDescent="0.25">
      <c r="A5" s="700"/>
      <c r="B5" s="700"/>
      <c r="C5" s="700"/>
      <c r="D5" s="665"/>
      <c r="E5" s="665"/>
      <c r="F5" s="674"/>
      <c r="G5" s="665"/>
      <c r="H5" s="702" t="s">
        <v>104</v>
      </c>
      <c r="I5" s="703"/>
      <c r="J5" s="702" t="s">
        <v>105</v>
      </c>
      <c r="K5" s="703"/>
      <c r="L5" s="702" t="s">
        <v>106</v>
      </c>
      <c r="M5" s="703"/>
      <c r="N5" s="702" t="s">
        <v>107</v>
      </c>
      <c r="O5" s="703"/>
      <c r="P5" s="706"/>
      <c r="Q5" s="707"/>
      <c r="R5" s="661"/>
      <c r="S5" s="661"/>
      <c r="T5" s="661"/>
      <c r="U5" s="661"/>
      <c r="V5" s="671"/>
    </row>
    <row r="6" spans="1:22" s="67" customFormat="1" ht="63" x14ac:dyDescent="0.25">
      <c r="A6" s="701"/>
      <c r="B6" s="701"/>
      <c r="C6" s="701"/>
      <c r="D6" s="666"/>
      <c r="E6" s="666"/>
      <c r="F6" s="675"/>
      <c r="G6" s="666"/>
      <c r="H6" s="361" t="s">
        <v>108</v>
      </c>
      <c r="I6" s="362" t="s">
        <v>12</v>
      </c>
      <c r="J6" s="361" t="s">
        <v>108</v>
      </c>
      <c r="K6" s="362" t="s">
        <v>12</v>
      </c>
      <c r="L6" s="361" t="s">
        <v>108</v>
      </c>
      <c r="M6" s="362" t="s">
        <v>12</v>
      </c>
      <c r="N6" s="361" t="s">
        <v>108</v>
      </c>
      <c r="O6" s="362" t="s">
        <v>12</v>
      </c>
      <c r="P6" s="361" t="s">
        <v>108</v>
      </c>
      <c r="Q6" s="362" t="s">
        <v>12</v>
      </c>
      <c r="R6" s="662"/>
      <c r="S6" s="662"/>
      <c r="T6" s="662"/>
      <c r="U6" s="662"/>
      <c r="V6" s="672"/>
    </row>
    <row r="7" spans="1:22" ht="152.25" customHeight="1" x14ac:dyDescent="0.25">
      <c r="A7" s="695" t="s">
        <v>1881</v>
      </c>
      <c r="B7" s="695" t="s">
        <v>1882</v>
      </c>
      <c r="C7" s="695" t="s">
        <v>1883</v>
      </c>
      <c r="D7" s="697" t="s">
        <v>1884</v>
      </c>
      <c r="E7" s="421" t="s">
        <v>1885</v>
      </c>
      <c r="F7" s="612" t="s">
        <v>1889</v>
      </c>
      <c r="G7" s="595" t="s">
        <v>2688</v>
      </c>
      <c r="H7" s="364">
        <v>1</v>
      </c>
      <c r="I7" s="592">
        <f>'1. TALLERES SEMINARIOS'!D294</f>
        <v>32250</v>
      </c>
      <c r="J7" s="359"/>
      <c r="K7" s="592">
        <v>0</v>
      </c>
      <c r="L7" s="359"/>
      <c r="M7" s="592">
        <v>0</v>
      </c>
      <c r="N7" s="359"/>
      <c r="O7" s="592">
        <v>0</v>
      </c>
      <c r="P7" s="594">
        <v>1</v>
      </c>
      <c r="Q7" s="593">
        <f>I7+K7+M7+O7</f>
        <v>32250</v>
      </c>
      <c r="R7" s="405" t="s">
        <v>1905</v>
      </c>
      <c r="S7" s="405" t="s">
        <v>1906</v>
      </c>
      <c r="T7" s="405" t="s">
        <v>1907</v>
      </c>
      <c r="U7" s="405" t="s">
        <v>1908</v>
      </c>
      <c r="V7" s="405" t="s">
        <v>1909</v>
      </c>
    </row>
    <row r="8" spans="1:22" s="368" customFormat="1" ht="151.5" customHeight="1" x14ac:dyDescent="0.25">
      <c r="A8" s="696"/>
      <c r="B8" s="696"/>
      <c r="C8" s="696"/>
      <c r="D8" s="698"/>
      <c r="E8" s="421" t="s">
        <v>1886</v>
      </c>
      <c r="F8" s="321" t="s">
        <v>1890</v>
      </c>
      <c r="G8" s="595" t="s">
        <v>1900</v>
      </c>
      <c r="H8" s="359"/>
      <c r="I8" s="592">
        <v>0</v>
      </c>
      <c r="J8" s="596">
        <v>1</v>
      </c>
      <c r="K8" s="592">
        <v>0</v>
      </c>
      <c r="L8" s="359"/>
      <c r="M8" s="592">
        <v>0</v>
      </c>
      <c r="N8" s="359"/>
      <c r="O8" s="592">
        <v>0</v>
      </c>
      <c r="P8" s="594">
        <v>1</v>
      </c>
      <c r="Q8" s="593">
        <f t="shared" ref="Q8:Q20" si="0">I8+K8+M8+O8</f>
        <v>0</v>
      </c>
      <c r="R8" s="405" t="s">
        <v>1910</v>
      </c>
      <c r="S8" s="405" t="s">
        <v>1911</v>
      </c>
      <c r="T8" s="405" t="s">
        <v>1912</v>
      </c>
      <c r="U8" s="405" t="s">
        <v>1913</v>
      </c>
      <c r="V8" s="405" t="s">
        <v>1909</v>
      </c>
    </row>
    <row r="9" spans="1:22" s="368" customFormat="1" ht="109.5" customHeight="1" x14ac:dyDescent="0.25">
      <c r="A9" s="696"/>
      <c r="B9" s="696"/>
      <c r="C9" s="696"/>
      <c r="D9" s="698"/>
      <c r="E9" s="421" t="s">
        <v>1887</v>
      </c>
      <c r="F9" s="321" t="s">
        <v>1891</v>
      </c>
      <c r="G9" s="595" t="s">
        <v>2690</v>
      </c>
      <c r="H9" s="596">
        <v>1</v>
      </c>
      <c r="I9" s="592">
        <v>0</v>
      </c>
      <c r="J9" s="359"/>
      <c r="K9" s="592">
        <v>0</v>
      </c>
      <c r="L9" s="359"/>
      <c r="M9" s="592">
        <v>0</v>
      </c>
      <c r="N9" s="359"/>
      <c r="O9" s="592">
        <v>0</v>
      </c>
      <c r="P9" s="594">
        <v>1</v>
      </c>
      <c r="Q9" s="593">
        <f t="shared" si="0"/>
        <v>0</v>
      </c>
      <c r="R9" s="405" t="s">
        <v>3027</v>
      </c>
      <c r="S9" s="405" t="s">
        <v>1914</v>
      </c>
      <c r="T9" s="405" t="s">
        <v>1915</v>
      </c>
      <c r="U9" s="405" t="s">
        <v>1913</v>
      </c>
      <c r="V9" s="392" t="s">
        <v>1909</v>
      </c>
    </row>
    <row r="10" spans="1:22" s="368" customFormat="1" ht="109.5" customHeight="1" x14ac:dyDescent="0.25">
      <c r="A10" s="696"/>
      <c r="B10" s="696"/>
      <c r="C10" s="696"/>
      <c r="D10" s="698"/>
      <c r="E10" s="421" t="s">
        <v>1888</v>
      </c>
      <c r="F10" s="612" t="s">
        <v>1892</v>
      </c>
      <c r="G10" s="595" t="s">
        <v>2691</v>
      </c>
      <c r="H10" s="359"/>
      <c r="I10" s="592">
        <v>0</v>
      </c>
      <c r="J10" s="596">
        <v>1</v>
      </c>
      <c r="K10" s="592">
        <f>'5. ACTIVIDADES ESPECIALES'!D413</f>
        <v>3450</v>
      </c>
      <c r="L10" s="359"/>
      <c r="M10" s="592">
        <v>0</v>
      </c>
      <c r="N10" s="359"/>
      <c r="O10" s="592">
        <v>0</v>
      </c>
      <c r="P10" s="594">
        <v>1</v>
      </c>
      <c r="Q10" s="593">
        <f t="shared" si="0"/>
        <v>3450</v>
      </c>
      <c r="R10" s="405" t="s">
        <v>3028</v>
      </c>
      <c r="S10" s="405" t="s">
        <v>1914</v>
      </c>
      <c r="T10" s="405" t="s">
        <v>1915</v>
      </c>
      <c r="U10" s="405" t="s">
        <v>1913</v>
      </c>
      <c r="V10" s="392" t="s">
        <v>1909</v>
      </c>
    </row>
    <row r="11" spans="1:22" s="368" customFormat="1" ht="108" customHeight="1" x14ac:dyDescent="0.25">
      <c r="A11" s="696"/>
      <c r="B11" s="696"/>
      <c r="C11" s="696"/>
      <c r="D11" s="698"/>
      <c r="E11" s="421" t="s">
        <v>3025</v>
      </c>
      <c r="F11" s="321" t="s">
        <v>1893</v>
      </c>
      <c r="G11" s="595" t="s">
        <v>2693</v>
      </c>
      <c r="H11" s="359"/>
      <c r="I11" s="592">
        <v>0</v>
      </c>
      <c r="J11" s="364">
        <v>1</v>
      </c>
      <c r="K11" s="592">
        <v>0</v>
      </c>
      <c r="L11" s="359"/>
      <c r="M11" s="592">
        <v>0</v>
      </c>
      <c r="N11" s="359"/>
      <c r="O11" s="592">
        <v>0</v>
      </c>
      <c r="P11" s="594">
        <v>1</v>
      </c>
      <c r="Q11" s="593">
        <f t="shared" si="0"/>
        <v>0</v>
      </c>
      <c r="R11" s="405" t="s">
        <v>1916</v>
      </c>
      <c r="S11" s="405" t="s">
        <v>1914</v>
      </c>
      <c r="T11" s="405" t="s">
        <v>1915</v>
      </c>
      <c r="U11" s="405" t="s">
        <v>1913</v>
      </c>
      <c r="V11" s="392" t="s">
        <v>1909</v>
      </c>
    </row>
    <row r="12" spans="1:22" s="368" customFormat="1" ht="108" customHeight="1" x14ac:dyDescent="0.25">
      <c r="A12" s="696"/>
      <c r="B12" s="696"/>
      <c r="C12" s="696"/>
      <c r="D12" s="698"/>
      <c r="E12" s="421" t="s">
        <v>3024</v>
      </c>
      <c r="F12" s="612" t="s">
        <v>1894</v>
      </c>
      <c r="G12" s="595" t="s">
        <v>2694</v>
      </c>
      <c r="H12" s="359"/>
      <c r="I12" s="592">
        <v>0</v>
      </c>
      <c r="J12" s="359"/>
      <c r="K12" s="592">
        <v>0</v>
      </c>
      <c r="L12" s="364">
        <v>1</v>
      </c>
      <c r="M12" s="592">
        <f>'5. ACTIVIDADES ESPECIALES'!D425</f>
        <v>3450</v>
      </c>
      <c r="N12" s="359"/>
      <c r="O12" s="592">
        <v>0</v>
      </c>
      <c r="P12" s="594">
        <v>1</v>
      </c>
      <c r="Q12" s="593">
        <f t="shared" si="0"/>
        <v>3450</v>
      </c>
      <c r="R12" s="405" t="s">
        <v>3028</v>
      </c>
      <c r="S12" s="405" t="s">
        <v>1914</v>
      </c>
      <c r="T12" s="405" t="s">
        <v>1915</v>
      </c>
      <c r="U12" s="405" t="s">
        <v>1913</v>
      </c>
      <c r="V12" s="392" t="s">
        <v>1909</v>
      </c>
    </row>
    <row r="13" spans="1:22" s="368" customFormat="1" ht="97.5" customHeight="1" x14ac:dyDescent="0.25">
      <c r="A13" s="696"/>
      <c r="B13" s="696"/>
      <c r="C13" s="696"/>
      <c r="D13" s="698"/>
      <c r="E13" s="421"/>
      <c r="F13" s="321" t="s">
        <v>1895</v>
      </c>
      <c r="G13" s="595" t="s">
        <v>1901</v>
      </c>
      <c r="H13" s="596">
        <v>0.25</v>
      </c>
      <c r="I13" s="592">
        <v>0</v>
      </c>
      <c r="J13" s="596">
        <v>0.25</v>
      </c>
      <c r="K13" s="592">
        <v>0</v>
      </c>
      <c r="L13" s="596">
        <v>0.25</v>
      </c>
      <c r="M13" s="592">
        <v>0</v>
      </c>
      <c r="N13" s="596">
        <v>0.25</v>
      </c>
      <c r="O13" s="592">
        <v>0</v>
      </c>
      <c r="P13" s="594">
        <v>1</v>
      </c>
      <c r="Q13" s="593">
        <f t="shared" si="0"/>
        <v>0</v>
      </c>
      <c r="R13" s="405" t="s">
        <v>1917</v>
      </c>
      <c r="S13" s="405" t="s">
        <v>1918</v>
      </c>
      <c r="T13" s="405" t="s">
        <v>1919</v>
      </c>
      <c r="U13" s="405" t="s">
        <v>1920</v>
      </c>
      <c r="V13" s="392" t="s">
        <v>1921</v>
      </c>
    </row>
    <row r="14" spans="1:22" s="368" customFormat="1" ht="172.5" customHeight="1" x14ac:dyDescent="0.25">
      <c r="A14" s="696"/>
      <c r="B14" s="696"/>
      <c r="C14" s="696"/>
      <c r="D14" s="698"/>
      <c r="E14" s="421"/>
      <c r="F14" s="321" t="s">
        <v>1896</v>
      </c>
      <c r="G14" s="595" t="s">
        <v>2697</v>
      </c>
      <c r="H14" s="359"/>
      <c r="I14" s="592">
        <v>0</v>
      </c>
      <c r="J14" s="359"/>
      <c r="K14" s="592">
        <v>0</v>
      </c>
      <c r="L14" s="359"/>
      <c r="M14" s="592">
        <v>0</v>
      </c>
      <c r="N14" s="594">
        <v>1</v>
      </c>
      <c r="O14" s="592">
        <v>0</v>
      </c>
      <c r="P14" s="594">
        <v>1</v>
      </c>
      <c r="Q14" s="593">
        <f t="shared" si="0"/>
        <v>0</v>
      </c>
      <c r="R14" s="405" t="s">
        <v>1922</v>
      </c>
      <c r="S14" s="405" t="s">
        <v>1918</v>
      </c>
      <c r="T14" s="405" t="s">
        <v>1923</v>
      </c>
      <c r="U14" s="405" t="s">
        <v>1920</v>
      </c>
      <c r="V14" s="392" t="s">
        <v>1924</v>
      </c>
    </row>
    <row r="15" spans="1:22" s="368" customFormat="1" ht="106.5" customHeight="1" x14ac:dyDescent="0.25">
      <c r="A15" s="696"/>
      <c r="B15" s="696"/>
      <c r="C15" s="696"/>
      <c r="D15" s="698"/>
      <c r="E15" s="421"/>
      <c r="F15" s="612" t="s">
        <v>1897</v>
      </c>
      <c r="G15" s="595" t="s">
        <v>1902</v>
      </c>
      <c r="H15" s="359"/>
      <c r="I15" s="592">
        <v>0</v>
      </c>
      <c r="J15" s="359"/>
      <c r="K15" s="592">
        <v>0</v>
      </c>
      <c r="L15" s="594">
        <v>1</v>
      </c>
      <c r="M15" s="592">
        <f>'5. ACTIVIDADES ESPECIALES'!D436</f>
        <v>30121</v>
      </c>
      <c r="N15" s="359"/>
      <c r="O15" s="592">
        <v>0</v>
      </c>
      <c r="P15" s="594">
        <v>1</v>
      </c>
      <c r="Q15" s="593">
        <f t="shared" si="0"/>
        <v>30121</v>
      </c>
      <c r="R15" s="405" t="s">
        <v>1925</v>
      </c>
      <c r="S15" s="405" t="s">
        <v>1926</v>
      </c>
      <c r="T15" s="405" t="s">
        <v>1927</v>
      </c>
      <c r="U15" s="405" t="s">
        <v>1928</v>
      </c>
      <c r="V15" s="392" t="s">
        <v>1924</v>
      </c>
    </row>
    <row r="16" spans="1:22" s="368" customFormat="1" ht="172.5" customHeight="1" x14ac:dyDescent="0.25">
      <c r="A16" s="696"/>
      <c r="B16" s="696"/>
      <c r="C16" s="696"/>
      <c r="D16" s="698"/>
      <c r="E16" s="421"/>
      <c r="F16" s="321" t="s">
        <v>1898</v>
      </c>
      <c r="G16" s="595" t="s">
        <v>2699</v>
      </c>
      <c r="H16" s="359"/>
      <c r="I16" s="592">
        <v>0</v>
      </c>
      <c r="J16" s="359"/>
      <c r="K16" s="592">
        <v>0</v>
      </c>
      <c r="L16" s="594">
        <v>1</v>
      </c>
      <c r="M16" s="592">
        <v>0</v>
      </c>
      <c r="N16" s="359"/>
      <c r="O16" s="592">
        <v>0</v>
      </c>
      <c r="P16" s="594">
        <v>1</v>
      </c>
      <c r="Q16" s="593">
        <f t="shared" si="0"/>
        <v>0</v>
      </c>
      <c r="R16" s="405" t="s">
        <v>1929</v>
      </c>
      <c r="S16" s="405" t="s">
        <v>1926</v>
      </c>
      <c r="T16" s="405" t="s">
        <v>1923</v>
      </c>
      <c r="U16" s="405" t="s">
        <v>1928</v>
      </c>
      <c r="V16" s="392" t="s">
        <v>1924</v>
      </c>
    </row>
    <row r="17" spans="1:22" s="368" customFormat="1" ht="110.25" customHeight="1" x14ac:dyDescent="0.25">
      <c r="A17" s="696"/>
      <c r="B17" s="696"/>
      <c r="C17" s="696"/>
      <c r="D17" s="698"/>
      <c r="E17" s="421"/>
      <c r="F17" s="612" t="s">
        <v>1899</v>
      </c>
      <c r="G17" s="595" t="s">
        <v>2700</v>
      </c>
      <c r="H17" s="359"/>
      <c r="I17" s="592">
        <v>0</v>
      </c>
      <c r="J17" s="359"/>
      <c r="K17" s="592">
        <v>0</v>
      </c>
      <c r="L17" s="359"/>
      <c r="M17" s="592">
        <v>0</v>
      </c>
      <c r="N17" s="594">
        <v>1</v>
      </c>
      <c r="O17" s="613">
        <f>'5. ACTIVIDADES ESPECIALES'!D449</f>
        <v>39493</v>
      </c>
      <c r="P17" s="594">
        <v>1</v>
      </c>
      <c r="Q17" s="593">
        <f t="shared" si="0"/>
        <v>39493</v>
      </c>
      <c r="R17" s="405" t="s">
        <v>1929</v>
      </c>
      <c r="S17" s="405" t="s">
        <v>1926</v>
      </c>
      <c r="T17" s="405" t="s">
        <v>1923</v>
      </c>
      <c r="U17" s="405" t="s">
        <v>1928</v>
      </c>
      <c r="V17" s="392" t="s">
        <v>1924</v>
      </c>
    </row>
    <row r="18" spans="1:22" s="368" customFormat="1" ht="133.5" customHeight="1" x14ac:dyDescent="0.25">
      <c r="A18" s="696"/>
      <c r="B18" s="696"/>
      <c r="C18" s="696"/>
      <c r="D18" s="698"/>
      <c r="E18" s="421"/>
      <c r="F18" s="321" t="s">
        <v>2692</v>
      </c>
      <c r="G18" s="595" t="s">
        <v>1903</v>
      </c>
      <c r="H18" s="364">
        <v>0.5</v>
      </c>
      <c r="I18" s="592">
        <v>0</v>
      </c>
      <c r="J18" s="364">
        <v>0.5</v>
      </c>
      <c r="K18" s="592">
        <v>0</v>
      </c>
      <c r="L18" s="359"/>
      <c r="M18" s="592">
        <v>0</v>
      </c>
      <c r="N18" s="359"/>
      <c r="O18" s="592">
        <v>0</v>
      </c>
      <c r="P18" s="594">
        <v>1</v>
      </c>
      <c r="Q18" s="593">
        <f t="shared" si="0"/>
        <v>0</v>
      </c>
      <c r="R18" s="405" t="s">
        <v>1930</v>
      </c>
      <c r="S18" s="405" t="s">
        <v>1918</v>
      </c>
      <c r="T18" s="405" t="s">
        <v>1931</v>
      </c>
      <c r="U18" s="405" t="s">
        <v>1932</v>
      </c>
      <c r="V18" s="392" t="s">
        <v>1924</v>
      </c>
    </row>
    <row r="19" spans="1:22" s="368" customFormat="1" ht="133.5" customHeight="1" x14ac:dyDescent="0.25">
      <c r="A19" s="696"/>
      <c r="B19" s="696"/>
      <c r="C19" s="696"/>
      <c r="D19" s="698"/>
      <c r="E19" s="421"/>
      <c r="F19" s="321" t="s">
        <v>2695</v>
      </c>
      <c r="G19" s="595" t="s">
        <v>1904</v>
      </c>
      <c r="H19" s="359"/>
      <c r="I19" s="592">
        <v>0</v>
      </c>
      <c r="J19" s="359"/>
      <c r="K19" s="592">
        <v>0</v>
      </c>
      <c r="L19" s="364">
        <v>1</v>
      </c>
      <c r="M19" s="592">
        <v>0</v>
      </c>
      <c r="N19" s="359"/>
      <c r="O19" s="592">
        <v>0</v>
      </c>
      <c r="P19" s="594">
        <v>1</v>
      </c>
      <c r="Q19" s="593">
        <f t="shared" si="0"/>
        <v>0</v>
      </c>
      <c r="R19" s="405" t="s">
        <v>1933</v>
      </c>
      <c r="S19" s="405" t="s">
        <v>1918</v>
      </c>
      <c r="T19" s="405" t="s">
        <v>1934</v>
      </c>
      <c r="U19" s="405" t="s">
        <v>1932</v>
      </c>
      <c r="V19" s="392" t="s">
        <v>1924</v>
      </c>
    </row>
    <row r="20" spans="1:22" s="368" customFormat="1" ht="133.5" customHeight="1" x14ac:dyDescent="0.25">
      <c r="A20" s="696"/>
      <c r="B20" s="696"/>
      <c r="C20" s="696"/>
      <c r="D20" s="698"/>
      <c r="E20" s="421"/>
      <c r="F20" s="612" t="s">
        <v>2701</v>
      </c>
      <c r="G20" s="595" t="s">
        <v>3026</v>
      </c>
      <c r="H20" s="359"/>
      <c r="I20" s="592">
        <v>0</v>
      </c>
      <c r="J20" s="359"/>
      <c r="K20" s="592">
        <v>0</v>
      </c>
      <c r="L20" s="359"/>
      <c r="M20" s="592">
        <v>0</v>
      </c>
      <c r="N20" s="364">
        <v>1</v>
      </c>
      <c r="O20" s="592">
        <f>'5. ACTIVIDADES ESPECIALES'!D465</f>
        <v>9493</v>
      </c>
      <c r="P20" s="594">
        <v>1</v>
      </c>
      <c r="Q20" s="593">
        <f t="shared" si="0"/>
        <v>9493</v>
      </c>
      <c r="R20" s="405" t="s">
        <v>1933</v>
      </c>
      <c r="S20" s="405" t="s">
        <v>1918</v>
      </c>
      <c r="T20" s="405" t="s">
        <v>1934</v>
      </c>
      <c r="U20" s="405" t="s">
        <v>1932</v>
      </c>
      <c r="V20" s="392" t="s">
        <v>1924</v>
      </c>
    </row>
    <row r="21" spans="1:22" s="279" customFormat="1" ht="15.75" x14ac:dyDescent="0.2">
      <c r="A21" s="294"/>
      <c r="B21" s="295"/>
      <c r="C21" s="295"/>
      <c r="D21" s="294" t="s">
        <v>112</v>
      </c>
      <c r="E21" s="295"/>
      <c r="F21" s="295"/>
      <c r="G21" s="296"/>
      <c r="H21" s="260"/>
      <c r="I21" s="587">
        <f t="shared" ref="I21:Q21" si="1">SUM(I7:I20)</f>
        <v>32250</v>
      </c>
      <c r="J21" s="260"/>
      <c r="K21" s="587">
        <f t="shared" si="1"/>
        <v>3450</v>
      </c>
      <c r="L21" s="260"/>
      <c r="M21" s="587">
        <f t="shared" si="1"/>
        <v>33571</v>
      </c>
      <c r="N21" s="260"/>
      <c r="O21" s="587">
        <f t="shared" si="1"/>
        <v>48986</v>
      </c>
      <c r="P21" s="228"/>
      <c r="Q21" s="587">
        <f t="shared" si="1"/>
        <v>118257</v>
      </c>
      <c r="R21" s="260"/>
      <c r="S21" s="260"/>
      <c r="T21" s="260"/>
      <c r="U21" s="260"/>
      <c r="V21" s="260"/>
    </row>
    <row r="22" spans="1:22" x14ac:dyDescent="0.25">
      <c r="I22"/>
      <c r="K22"/>
      <c r="M22"/>
      <c r="O22"/>
      <c r="Q22"/>
    </row>
    <row r="23" spans="1:22" x14ac:dyDescent="0.25">
      <c r="I23"/>
      <c r="K23"/>
      <c r="M23"/>
      <c r="O23"/>
      <c r="Q23"/>
    </row>
    <row r="24" spans="1:22" x14ac:dyDescent="0.25">
      <c r="I24"/>
      <c r="K24"/>
      <c r="M24"/>
      <c r="O24"/>
      <c r="Q24"/>
    </row>
    <row r="25" spans="1:22" x14ac:dyDescent="0.25">
      <c r="I25"/>
      <c r="K25"/>
      <c r="M25"/>
      <c r="O25"/>
      <c r="Q25"/>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sheetData>
  <mergeCells count="22">
    <mergeCell ref="V4:V6"/>
    <mergeCell ref="H5:I5"/>
    <mergeCell ref="F4:F6"/>
    <mergeCell ref="P4:Q5"/>
    <mergeCell ref="R4:R6"/>
    <mergeCell ref="S4:S6"/>
    <mergeCell ref="T4:T6"/>
    <mergeCell ref="J5:K5"/>
    <mergeCell ref="L5:M5"/>
    <mergeCell ref="N5:O5"/>
    <mergeCell ref="G4:G6"/>
    <mergeCell ref="H4:O4"/>
    <mergeCell ref="C7:C20"/>
    <mergeCell ref="A7:A20"/>
    <mergeCell ref="B7:B20"/>
    <mergeCell ref="D7:D20"/>
    <mergeCell ref="U4:U6"/>
    <mergeCell ref="E4:E6"/>
    <mergeCell ref="A4:A6"/>
    <mergeCell ref="C4:C6"/>
    <mergeCell ref="D4:D6"/>
    <mergeCell ref="B4:B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6"/>
    <dataValidation allowBlank="1" showInputMessage="1" showErrorMessage="1" promptTitle="INDICADORES DE RESULTADOS" prompt="Medidas o variables para verificar el cumplimiento de cada paso._x000a_" sqref="E4:E6"/>
    <dataValidation allowBlank="1" showInputMessage="1" showErrorMessage="1" promptTitle="CORRELATIVO DE LA ACTIVIDAD" prompt="Estos son los mismos utilizados en los cuadros de costos, los cuales sirven para poder reflejar la Actividad a realizar en cada uno de los cuadros de costos."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topLeftCell="J1" zoomScale="77" zoomScaleNormal="77" workbookViewId="0">
      <pane ySplit="5" topLeftCell="A15" activePane="bottomLeft" state="frozen"/>
      <selection activeCell="R5" sqref="R5"/>
      <selection pane="bottomLeft" activeCell="K17" sqref="K17"/>
    </sheetView>
  </sheetViews>
  <sheetFormatPr baseColWidth="10" defaultRowHeight="15" x14ac:dyDescent="0.25"/>
  <cols>
    <col min="1" max="1" width="35.7109375" customWidth="1"/>
    <col min="2" max="2" width="30.85546875" style="368" customWidth="1"/>
    <col min="3" max="3" width="27" customWidth="1"/>
    <col min="4" max="5" width="27.42578125" customWidth="1"/>
    <col min="6" max="6" width="18.42578125" customWidth="1"/>
    <col min="7" max="7" width="41.85546875" customWidth="1"/>
    <col min="8" max="8" width="17.42578125" customWidth="1"/>
    <col min="9" max="9" width="15.85546875" style="229" customWidth="1"/>
    <col min="10" max="10" width="15.28515625" customWidth="1"/>
    <col min="11" max="11" width="16.28515625" style="229" customWidth="1"/>
    <col min="12" max="12" width="19" customWidth="1"/>
    <col min="13" max="13" width="15.85546875" style="229" customWidth="1"/>
    <col min="14" max="14" width="15.140625" customWidth="1"/>
    <col min="15" max="15" width="15.140625" style="229" customWidth="1"/>
    <col min="16" max="16" width="15.28515625" customWidth="1"/>
    <col min="17" max="17" width="17.28515625" style="229" customWidth="1"/>
    <col min="18" max="18" width="15.7109375" customWidth="1"/>
    <col min="19" max="19" width="14.140625" customWidth="1"/>
    <col min="20" max="20" width="23.140625" bestFit="1" customWidth="1"/>
    <col min="21" max="21" width="20.5703125" bestFit="1" customWidth="1"/>
    <col min="22" max="22" width="17" customWidth="1"/>
  </cols>
  <sheetData>
    <row r="1" spans="1:22" ht="18.75" x14ac:dyDescent="0.25">
      <c r="C1" s="277"/>
      <c r="D1" s="277"/>
      <c r="E1" s="277"/>
      <c r="F1" s="277"/>
      <c r="G1" s="277"/>
      <c r="H1" s="277" t="s">
        <v>479</v>
      </c>
      <c r="J1" s="277"/>
      <c r="K1" s="277"/>
      <c r="L1" s="277"/>
      <c r="M1" s="277"/>
      <c r="N1" s="277"/>
      <c r="O1" s="277"/>
      <c r="P1" s="277"/>
      <c r="Q1" s="277"/>
      <c r="R1" s="277"/>
      <c r="S1" s="277"/>
      <c r="T1" s="277"/>
      <c r="U1" s="277"/>
      <c r="V1" s="277"/>
    </row>
    <row r="2" spans="1:22" x14ac:dyDescent="0.25">
      <c r="A2" s="265" t="s">
        <v>1340</v>
      </c>
      <c r="B2" s="265"/>
      <c r="C2" s="265"/>
      <c r="D2" s="265"/>
      <c r="E2" s="265"/>
      <c r="F2" s="265"/>
      <c r="G2" s="265"/>
      <c r="H2" s="265"/>
      <c r="I2" s="265"/>
      <c r="J2" s="265"/>
      <c r="K2" s="265"/>
      <c r="L2" s="265"/>
      <c r="M2" s="265"/>
      <c r="N2" s="265"/>
      <c r="O2" s="265"/>
      <c r="P2" s="265"/>
      <c r="Q2" s="265"/>
      <c r="R2" s="265"/>
      <c r="S2" s="265"/>
      <c r="T2" s="265"/>
      <c r="U2" s="265"/>
      <c r="V2" s="265"/>
    </row>
    <row r="3" spans="1:22" ht="15" customHeight="1" x14ac:dyDescent="0.25">
      <c r="A3" s="683" t="s">
        <v>97</v>
      </c>
      <c r="B3" s="663" t="s">
        <v>1409</v>
      </c>
      <c r="C3" s="663" t="s">
        <v>111</v>
      </c>
      <c r="D3" s="664" t="s">
        <v>86</v>
      </c>
      <c r="E3" s="664" t="s">
        <v>87</v>
      </c>
      <c r="F3" s="673" t="s">
        <v>390</v>
      </c>
      <c r="G3" s="664" t="s">
        <v>88</v>
      </c>
      <c r="H3" s="683" t="s">
        <v>100</v>
      </c>
      <c r="I3" s="683"/>
      <c r="J3" s="683"/>
      <c r="K3" s="683"/>
      <c r="L3" s="683"/>
      <c r="M3" s="683"/>
      <c r="N3" s="683"/>
      <c r="O3" s="683"/>
      <c r="P3" s="682" t="s">
        <v>101</v>
      </c>
      <c r="Q3" s="682"/>
      <c r="R3" s="663" t="s">
        <v>102</v>
      </c>
      <c r="S3" s="663" t="s">
        <v>103</v>
      </c>
      <c r="T3" s="663" t="s">
        <v>110</v>
      </c>
      <c r="U3" s="663" t="s">
        <v>109</v>
      </c>
      <c r="V3" s="670" t="s">
        <v>89</v>
      </c>
    </row>
    <row r="4" spans="1:22" ht="15" customHeight="1" x14ac:dyDescent="0.25">
      <c r="A4" s="683"/>
      <c r="B4" s="661"/>
      <c r="C4" s="661"/>
      <c r="D4" s="665"/>
      <c r="E4" s="665"/>
      <c r="F4" s="674"/>
      <c r="G4" s="665"/>
      <c r="H4" s="683" t="s">
        <v>104</v>
      </c>
      <c r="I4" s="683"/>
      <c r="J4" s="683" t="s">
        <v>105</v>
      </c>
      <c r="K4" s="683"/>
      <c r="L4" s="683" t="s">
        <v>106</v>
      </c>
      <c r="M4" s="683"/>
      <c r="N4" s="683" t="s">
        <v>107</v>
      </c>
      <c r="O4" s="683"/>
      <c r="P4" s="682"/>
      <c r="Q4" s="682"/>
      <c r="R4" s="661"/>
      <c r="S4" s="661"/>
      <c r="T4" s="661"/>
      <c r="U4" s="661"/>
      <c r="V4" s="671"/>
    </row>
    <row r="5" spans="1:22" ht="25.5" x14ac:dyDescent="0.25">
      <c r="A5" s="683"/>
      <c r="B5" s="662"/>
      <c r="C5" s="662"/>
      <c r="D5" s="666"/>
      <c r="E5" s="666"/>
      <c r="F5" s="675"/>
      <c r="G5" s="666"/>
      <c r="H5" s="240" t="s">
        <v>108</v>
      </c>
      <c r="I5" s="227" t="s">
        <v>12</v>
      </c>
      <c r="J5" s="240" t="s">
        <v>108</v>
      </c>
      <c r="K5" s="227" t="s">
        <v>12</v>
      </c>
      <c r="L5" s="240" t="s">
        <v>108</v>
      </c>
      <c r="M5" s="227" t="s">
        <v>12</v>
      </c>
      <c r="N5" s="240" t="s">
        <v>108</v>
      </c>
      <c r="O5" s="227" t="s">
        <v>12</v>
      </c>
      <c r="P5" s="240" t="s">
        <v>108</v>
      </c>
      <c r="Q5" s="227" t="s">
        <v>12</v>
      </c>
      <c r="R5" s="662"/>
      <c r="S5" s="662"/>
      <c r="T5" s="662"/>
      <c r="U5" s="662"/>
      <c r="V5" s="672"/>
    </row>
    <row r="6" spans="1:22" ht="66" customHeight="1" x14ac:dyDescent="0.25">
      <c r="A6" s="397" t="s">
        <v>1935</v>
      </c>
      <c r="B6" s="680" t="s">
        <v>1936</v>
      </c>
      <c r="C6" s="711" t="s">
        <v>1940</v>
      </c>
      <c r="D6" s="709" t="s">
        <v>1941</v>
      </c>
      <c r="E6" s="423" t="s">
        <v>1944</v>
      </c>
      <c r="F6" s="612" t="s">
        <v>1948</v>
      </c>
      <c r="G6" s="598" t="s">
        <v>1960</v>
      </c>
      <c r="H6" s="363">
        <v>1</v>
      </c>
      <c r="I6" s="614">
        <f>'1. TALLERES SEMINARIOS'!D307</f>
        <v>9000</v>
      </c>
      <c r="J6" s="363"/>
      <c r="K6" s="523">
        <v>0</v>
      </c>
      <c r="L6" s="363"/>
      <c r="M6" s="523">
        <v>0</v>
      </c>
      <c r="N6" s="363"/>
      <c r="O6" s="523">
        <v>0</v>
      </c>
      <c r="P6" s="321"/>
      <c r="Q6" s="523">
        <f>I6+K6+M6+O6</f>
        <v>9000</v>
      </c>
      <c r="R6" s="321" t="s">
        <v>1970</v>
      </c>
      <c r="S6" s="424" t="s">
        <v>1971</v>
      </c>
      <c r="T6" s="424" t="s">
        <v>1972</v>
      </c>
      <c r="U6" s="425" t="s">
        <v>1973</v>
      </c>
      <c r="V6" s="424" t="s">
        <v>1974</v>
      </c>
    </row>
    <row r="7" spans="1:22" ht="91.5" customHeight="1" x14ac:dyDescent="0.25">
      <c r="A7" s="388" t="s">
        <v>1937</v>
      </c>
      <c r="B7" s="681"/>
      <c r="C7" s="712"/>
      <c r="D7" s="710"/>
      <c r="E7" s="423" t="s">
        <v>1945</v>
      </c>
      <c r="F7" s="321" t="s">
        <v>1949</v>
      </c>
      <c r="G7" s="598" t="s">
        <v>1961</v>
      </c>
      <c r="H7" s="363">
        <v>1</v>
      </c>
      <c r="I7" s="523">
        <v>0</v>
      </c>
      <c r="J7" s="363"/>
      <c r="K7" s="523">
        <v>0</v>
      </c>
      <c r="L7" s="363"/>
      <c r="M7" s="523">
        <v>0</v>
      </c>
      <c r="N7" s="363"/>
      <c r="O7" s="523">
        <v>0</v>
      </c>
      <c r="P7" s="321"/>
      <c r="Q7" s="523">
        <f t="shared" ref="Q7:Q17" si="0">I7+K7+M7+O7</f>
        <v>0</v>
      </c>
      <c r="R7" s="424" t="s">
        <v>1975</v>
      </c>
      <c r="S7" s="424" t="s">
        <v>1971</v>
      </c>
      <c r="T7" s="424" t="s">
        <v>1976</v>
      </c>
      <c r="U7" s="425" t="s">
        <v>1973</v>
      </c>
      <c r="V7" s="424" t="s">
        <v>1977</v>
      </c>
    </row>
    <row r="8" spans="1:22" ht="94.5" customHeight="1" x14ac:dyDescent="0.25">
      <c r="A8" s="387" t="s">
        <v>1938</v>
      </c>
      <c r="B8" s="681"/>
      <c r="C8" s="712"/>
      <c r="D8" s="422" t="s">
        <v>1942</v>
      </c>
      <c r="E8" s="423" t="s">
        <v>1946</v>
      </c>
      <c r="F8" s="321" t="s">
        <v>1950</v>
      </c>
      <c r="G8" s="598" t="s">
        <v>1962</v>
      </c>
      <c r="H8" s="363"/>
      <c r="I8" s="523">
        <v>0</v>
      </c>
      <c r="J8" s="363">
        <v>1</v>
      </c>
      <c r="K8" s="523">
        <v>0</v>
      </c>
      <c r="L8" s="363"/>
      <c r="M8" s="523">
        <v>0</v>
      </c>
      <c r="N8" s="363"/>
      <c r="O8" s="523">
        <v>0</v>
      </c>
      <c r="P8" s="321"/>
      <c r="Q8" s="523">
        <f t="shared" si="0"/>
        <v>0</v>
      </c>
      <c r="R8" s="424" t="s">
        <v>1978</v>
      </c>
      <c r="S8" s="424" t="s">
        <v>1971</v>
      </c>
      <c r="T8" s="424" t="s">
        <v>1979</v>
      </c>
      <c r="U8" s="425" t="s">
        <v>1973</v>
      </c>
      <c r="V8" s="424" t="s">
        <v>1980</v>
      </c>
    </row>
    <row r="9" spans="1:22" s="368" customFormat="1" ht="85.5" customHeight="1" x14ac:dyDescent="0.25">
      <c r="A9" s="680" t="s">
        <v>1939</v>
      </c>
      <c r="B9" s="681"/>
      <c r="C9" s="712"/>
      <c r="D9" s="422" t="s">
        <v>1943</v>
      </c>
      <c r="E9" s="423" t="s">
        <v>1947</v>
      </c>
      <c r="F9" s="612" t="s">
        <v>1951</v>
      </c>
      <c r="G9" s="598" t="s">
        <v>1963</v>
      </c>
      <c r="H9" s="363"/>
      <c r="I9" s="523">
        <v>0</v>
      </c>
      <c r="J9" s="363">
        <v>1</v>
      </c>
      <c r="K9" s="523">
        <f>'1. TALLERES SEMINARIOS'!D319</f>
        <v>3200</v>
      </c>
      <c r="L9" s="363"/>
      <c r="M9" s="523">
        <v>0</v>
      </c>
      <c r="N9" s="363"/>
      <c r="O9" s="523">
        <v>0</v>
      </c>
      <c r="P9" s="321"/>
      <c r="Q9" s="523">
        <f t="shared" si="0"/>
        <v>3200</v>
      </c>
      <c r="R9" s="424" t="s">
        <v>1981</v>
      </c>
      <c r="S9" s="424" t="s">
        <v>1971</v>
      </c>
      <c r="T9" s="424" t="s">
        <v>1982</v>
      </c>
      <c r="U9" s="425" t="s">
        <v>1983</v>
      </c>
      <c r="V9" s="424" t="s">
        <v>1984</v>
      </c>
    </row>
    <row r="10" spans="1:22" s="368" customFormat="1" ht="57.75" customHeight="1" x14ac:dyDescent="0.25">
      <c r="A10" s="681"/>
      <c r="B10" s="681"/>
      <c r="C10" s="712"/>
      <c r="D10" s="73"/>
      <c r="E10" s="321"/>
      <c r="F10" s="321" t="s">
        <v>1952</v>
      </c>
      <c r="G10" s="598" t="s">
        <v>1964</v>
      </c>
      <c r="H10" s="363">
        <v>1</v>
      </c>
      <c r="I10" s="523">
        <v>0</v>
      </c>
      <c r="J10" s="363"/>
      <c r="K10" s="523">
        <v>0</v>
      </c>
      <c r="L10" s="363"/>
      <c r="M10" s="523">
        <v>0</v>
      </c>
      <c r="N10" s="363"/>
      <c r="O10" s="523">
        <v>0</v>
      </c>
      <c r="P10" s="321"/>
      <c r="Q10" s="523">
        <f t="shared" si="0"/>
        <v>0</v>
      </c>
      <c r="R10" s="424" t="s">
        <v>1985</v>
      </c>
      <c r="S10" s="424" t="s">
        <v>1986</v>
      </c>
      <c r="T10" s="424" t="s">
        <v>1987</v>
      </c>
      <c r="U10" s="425" t="s">
        <v>1988</v>
      </c>
      <c r="V10" s="424" t="s">
        <v>1989</v>
      </c>
    </row>
    <row r="11" spans="1:22" s="368" customFormat="1" ht="72.75" customHeight="1" x14ac:dyDescent="0.25">
      <c r="A11" s="681"/>
      <c r="B11" s="681"/>
      <c r="C11" s="712"/>
      <c r="D11" s="73"/>
      <c r="E11" s="321"/>
      <c r="F11" s="321" t="s">
        <v>1953</v>
      </c>
      <c r="G11" s="598" t="s">
        <v>1965</v>
      </c>
      <c r="H11" s="363">
        <v>1</v>
      </c>
      <c r="I11" s="523">
        <v>0</v>
      </c>
      <c r="J11" s="363"/>
      <c r="K11" s="523">
        <v>0</v>
      </c>
      <c r="L11" s="363"/>
      <c r="M11" s="523">
        <v>0</v>
      </c>
      <c r="N11" s="363"/>
      <c r="O11" s="523">
        <v>0</v>
      </c>
      <c r="P11" s="321"/>
      <c r="Q11" s="523">
        <f t="shared" si="0"/>
        <v>0</v>
      </c>
      <c r="R11" s="321" t="s">
        <v>1990</v>
      </c>
      <c r="S11" s="424" t="s">
        <v>1991</v>
      </c>
      <c r="T11" s="424" t="s">
        <v>1992</v>
      </c>
      <c r="U11" s="425" t="s">
        <v>1988</v>
      </c>
      <c r="V11" s="424" t="s">
        <v>1993</v>
      </c>
    </row>
    <row r="12" spans="1:22" s="368" customFormat="1" ht="91.5" customHeight="1" x14ac:dyDescent="0.25">
      <c r="A12" s="681"/>
      <c r="B12" s="681"/>
      <c r="C12" s="712"/>
      <c r="D12" s="73"/>
      <c r="E12" s="321"/>
      <c r="F12" s="321" t="s">
        <v>1954</v>
      </c>
      <c r="G12" s="598" t="s">
        <v>1966</v>
      </c>
      <c r="H12" s="363">
        <v>1</v>
      </c>
      <c r="I12" s="523">
        <v>0</v>
      </c>
      <c r="J12" s="363"/>
      <c r="K12" s="523">
        <v>0</v>
      </c>
      <c r="L12" s="363"/>
      <c r="M12" s="523">
        <v>0</v>
      </c>
      <c r="N12" s="363"/>
      <c r="O12" s="523">
        <v>0</v>
      </c>
      <c r="P12" s="321"/>
      <c r="Q12" s="523">
        <f t="shared" si="0"/>
        <v>0</v>
      </c>
      <c r="R12" s="424" t="s">
        <v>1994</v>
      </c>
      <c r="S12" s="424" t="s">
        <v>1995</v>
      </c>
      <c r="T12" s="424" t="s">
        <v>1996</v>
      </c>
      <c r="U12" s="425" t="s">
        <v>1988</v>
      </c>
      <c r="V12" s="424" t="s">
        <v>1997</v>
      </c>
    </row>
    <row r="13" spans="1:22" s="368" customFormat="1" ht="85.5" customHeight="1" x14ac:dyDescent="0.25">
      <c r="A13" s="681"/>
      <c r="B13" s="681"/>
      <c r="C13" s="712"/>
      <c r="D13" s="73"/>
      <c r="E13" s="321"/>
      <c r="F13" s="612" t="s">
        <v>1955</v>
      </c>
      <c r="G13" s="598" t="s">
        <v>1967</v>
      </c>
      <c r="H13" s="363"/>
      <c r="I13" s="523">
        <v>0</v>
      </c>
      <c r="J13" s="363">
        <v>1</v>
      </c>
      <c r="K13" s="523">
        <f>'5. ACTIVIDADES ESPECIALES'!D480</f>
        <v>1000</v>
      </c>
      <c r="L13" s="363"/>
      <c r="M13" s="523">
        <v>0</v>
      </c>
      <c r="N13" s="363"/>
      <c r="O13" s="523">
        <v>0</v>
      </c>
      <c r="P13" s="321"/>
      <c r="Q13" s="523">
        <f t="shared" si="0"/>
        <v>1000</v>
      </c>
      <c r="R13" s="426" t="s">
        <v>1998</v>
      </c>
      <c r="S13" s="424" t="s">
        <v>1999</v>
      </c>
      <c r="T13" s="426" t="s">
        <v>2000</v>
      </c>
      <c r="U13" s="427" t="s">
        <v>2001</v>
      </c>
      <c r="V13" s="426" t="s">
        <v>1997</v>
      </c>
    </row>
    <row r="14" spans="1:22" s="368" customFormat="1" ht="57" customHeight="1" x14ac:dyDescent="0.25">
      <c r="A14" s="681"/>
      <c r="B14" s="681"/>
      <c r="C14" s="712"/>
      <c r="D14" s="73"/>
      <c r="E14" s="321"/>
      <c r="F14" s="321" t="s">
        <v>1956</v>
      </c>
      <c r="G14" s="598" t="s">
        <v>1968</v>
      </c>
      <c r="H14" s="363"/>
      <c r="I14" s="523">
        <v>0</v>
      </c>
      <c r="J14" s="363"/>
      <c r="K14" s="523">
        <v>0</v>
      </c>
      <c r="L14" s="363">
        <v>1</v>
      </c>
      <c r="M14" s="523">
        <v>0</v>
      </c>
      <c r="N14" s="363"/>
      <c r="O14" s="523">
        <v>0</v>
      </c>
      <c r="P14" s="321"/>
      <c r="Q14" s="523">
        <f t="shared" si="0"/>
        <v>0</v>
      </c>
      <c r="R14" s="424" t="s">
        <v>2002</v>
      </c>
      <c r="S14" s="424" t="s">
        <v>1999</v>
      </c>
      <c r="T14" s="424" t="s">
        <v>2003</v>
      </c>
      <c r="U14" s="425" t="s">
        <v>1988</v>
      </c>
      <c r="V14" s="424" t="s">
        <v>2004</v>
      </c>
    </row>
    <row r="15" spans="1:22" s="368" customFormat="1" ht="69" customHeight="1" x14ac:dyDescent="0.25">
      <c r="A15" s="681"/>
      <c r="B15" s="681"/>
      <c r="C15" s="712"/>
      <c r="D15" s="73"/>
      <c r="E15" s="321"/>
      <c r="F15" s="612" t="s">
        <v>1957</v>
      </c>
      <c r="G15" s="598" t="s">
        <v>3029</v>
      </c>
      <c r="H15" s="363">
        <v>1</v>
      </c>
      <c r="I15" s="615">
        <f>'5. ACTIVIDADES ESPECIALES'!D491</f>
        <v>30308</v>
      </c>
      <c r="J15" s="363"/>
      <c r="K15" s="523">
        <v>0</v>
      </c>
      <c r="L15" s="363"/>
      <c r="M15" s="523">
        <v>0</v>
      </c>
      <c r="N15" s="363"/>
      <c r="O15" s="523">
        <v>0</v>
      </c>
      <c r="P15" s="321"/>
      <c r="Q15" s="523">
        <f t="shared" si="0"/>
        <v>30308</v>
      </c>
      <c r="R15" s="424" t="s">
        <v>2005</v>
      </c>
      <c r="S15" s="424" t="s">
        <v>1999</v>
      </c>
      <c r="T15" s="424" t="s">
        <v>2006</v>
      </c>
      <c r="U15" s="425" t="s">
        <v>1988</v>
      </c>
      <c r="V15" s="424" t="s">
        <v>1997</v>
      </c>
    </row>
    <row r="16" spans="1:22" s="368" customFormat="1" ht="65.25" customHeight="1" x14ac:dyDescent="0.25">
      <c r="A16" s="681"/>
      <c r="B16" s="681"/>
      <c r="C16" s="712"/>
      <c r="D16" s="73"/>
      <c r="E16" s="321"/>
      <c r="F16" s="612" t="s">
        <v>1958</v>
      </c>
      <c r="G16" s="598" t="s">
        <v>1969</v>
      </c>
      <c r="H16" s="363">
        <v>1</v>
      </c>
      <c r="I16" s="523">
        <f>'5. ACTIVIDADES ESPECIALES'!D506</f>
        <v>50000</v>
      </c>
      <c r="J16" s="363"/>
      <c r="K16" s="523">
        <v>0</v>
      </c>
      <c r="L16" s="363"/>
      <c r="M16" s="523">
        <v>0</v>
      </c>
      <c r="N16" s="363"/>
      <c r="O16" s="523">
        <v>0</v>
      </c>
      <c r="P16" s="321"/>
      <c r="Q16" s="523">
        <f t="shared" si="0"/>
        <v>50000</v>
      </c>
      <c r="R16" s="424" t="s">
        <v>2007</v>
      </c>
      <c r="S16" s="424" t="s">
        <v>2008</v>
      </c>
      <c r="T16" s="424" t="s">
        <v>2006</v>
      </c>
      <c r="U16" s="425" t="s">
        <v>1988</v>
      </c>
      <c r="V16" s="424" t="s">
        <v>1997</v>
      </c>
    </row>
    <row r="17" spans="1:22" ht="86.25" customHeight="1" x14ac:dyDescent="0.25">
      <c r="A17" s="693"/>
      <c r="B17" s="693"/>
      <c r="C17" s="713"/>
      <c r="D17" s="73"/>
      <c r="E17" s="321"/>
      <c r="F17" s="612" t="s">
        <v>1959</v>
      </c>
      <c r="G17" s="598" t="s">
        <v>2718</v>
      </c>
      <c r="H17" s="363"/>
      <c r="I17" s="523">
        <v>0</v>
      </c>
      <c r="J17" s="363">
        <v>1</v>
      </c>
      <c r="K17" s="523">
        <f>'5. ACTIVIDADES ESPECIALES'!D519</f>
        <v>14750</v>
      </c>
      <c r="L17" s="363"/>
      <c r="M17" s="523">
        <v>0</v>
      </c>
      <c r="N17" s="363"/>
      <c r="O17" s="523">
        <v>0</v>
      </c>
      <c r="P17" s="321"/>
      <c r="Q17" s="523">
        <f t="shared" si="0"/>
        <v>14750</v>
      </c>
      <c r="R17" s="424" t="s">
        <v>2009</v>
      </c>
      <c r="S17" s="424" t="s">
        <v>2010</v>
      </c>
      <c r="T17" s="424" t="s">
        <v>2011</v>
      </c>
      <c r="U17" s="424" t="s">
        <v>1988</v>
      </c>
      <c r="V17" s="424" t="s">
        <v>1997</v>
      </c>
    </row>
    <row r="18" spans="1:22" ht="15.6" customHeight="1" x14ac:dyDescent="0.25">
      <c r="A18" s="285"/>
      <c r="B18" s="286"/>
      <c r="C18" s="286"/>
      <c r="D18" s="285" t="s">
        <v>116</v>
      </c>
      <c r="E18" s="286"/>
      <c r="F18" s="286"/>
      <c r="G18" s="287"/>
      <c r="H18" s="276"/>
      <c r="I18" s="597">
        <f t="shared" ref="I18:Q18" si="1">SUM(I6:J17)</f>
        <v>89312</v>
      </c>
      <c r="J18" s="276"/>
      <c r="K18" s="597">
        <f t="shared" si="1"/>
        <v>18951</v>
      </c>
      <c r="L18" s="276"/>
      <c r="M18" s="597">
        <f t="shared" si="1"/>
        <v>0</v>
      </c>
      <c r="N18" s="276"/>
      <c r="O18" s="597">
        <f t="shared" si="1"/>
        <v>0</v>
      </c>
      <c r="P18" s="276"/>
      <c r="Q18" s="597">
        <f t="shared" si="1"/>
        <v>108258</v>
      </c>
      <c r="R18" s="260"/>
      <c r="S18" s="260"/>
      <c r="T18" s="260"/>
      <c r="U18" s="260"/>
      <c r="V18" s="260"/>
    </row>
  </sheetData>
  <mergeCells count="22">
    <mergeCell ref="E3:E5"/>
    <mergeCell ref="G3:G5"/>
    <mergeCell ref="F3:F5"/>
    <mergeCell ref="B3:B5"/>
    <mergeCell ref="V3:V5"/>
    <mergeCell ref="H4:I4"/>
    <mergeCell ref="J4:K4"/>
    <mergeCell ref="L4:M4"/>
    <mergeCell ref="N4:O4"/>
    <mergeCell ref="H3:O3"/>
    <mergeCell ref="P3:Q4"/>
    <mergeCell ref="R3:R5"/>
    <mergeCell ref="S3:S5"/>
    <mergeCell ref="T3:T5"/>
    <mergeCell ref="U3:U5"/>
    <mergeCell ref="D6:D7"/>
    <mergeCell ref="B6:B17"/>
    <mergeCell ref="C6:C17"/>
    <mergeCell ref="A9:A17"/>
    <mergeCell ref="A3:A5"/>
    <mergeCell ref="C3:C5"/>
    <mergeCell ref="D3:D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3:F5"/>
    <dataValidation allowBlank="1" showInputMessage="1" showErrorMessage="1" promptTitle="INDICADORES DE RESULTADOS" prompt="Medidas o variables para verificar el cumplimiento de cada paso._x000a_" sqref="E3:E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3: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5"/>
    <dataValidation allowBlank="1" showInputMessage="1" showErrorMessage="1" promptTitle="POBLACIÓN OBJETIVO" prompt="Grupo  de personas al cual se pretende beneficiar con dicho actividad." sqref="U3:U5"/>
    <dataValidation allowBlank="1" showInputMessage="1" showErrorMessage="1" promptTitle="MEDIO DE VERIFICACIÓN" prompt="Corresponde a los elementos a través del cual se acredita y se verifican  las actividades." sqref="T3:T5"/>
    <dataValidation allowBlank="1" showInputMessage="1" showErrorMessage="1" promptTitle="JUSTIFICACIÓN" prompt="Es aquella en que se explica de forma convincente el motivo por el que y para que se va realizar dicha actividad, que beneficio va traer a la institución." sqref="S3:S5"/>
    <dataValidation allowBlank="1" showInputMessage="1" showErrorMessage="1" promptTitle="SUPUESTOS" prompt="Un  supuesto es un dato asumido como cierto a efectos de planificación este puede ser positivo como negativo." sqref="R3:R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H1" zoomScale="59" zoomScaleNormal="59" workbookViewId="0">
      <pane ySplit="7" topLeftCell="A11" activePane="bottomLeft" state="frozen"/>
      <selection activeCell="A7" sqref="A7"/>
      <selection pane="bottomLeft" activeCell="F12" sqref="F12"/>
    </sheetView>
  </sheetViews>
  <sheetFormatPr baseColWidth="10" defaultRowHeight="15" x14ac:dyDescent="0.25"/>
  <cols>
    <col min="1" max="1" width="32.7109375" customWidth="1"/>
    <col min="2" max="2" width="32.140625" style="368" customWidth="1"/>
    <col min="3" max="3" width="25.5703125" customWidth="1"/>
    <col min="4" max="4" width="40.7109375" customWidth="1"/>
    <col min="5" max="5" width="27.42578125" customWidth="1"/>
    <col min="6" max="6" width="18.42578125" customWidth="1"/>
    <col min="7" max="7" width="36.140625" customWidth="1"/>
    <col min="8" max="8" width="15.28515625" customWidth="1"/>
    <col min="9" max="9" width="14.5703125" style="229" bestFit="1" customWidth="1"/>
    <col min="10" max="10" width="15.28515625" customWidth="1"/>
    <col min="11" max="11" width="18.85546875" style="229" customWidth="1"/>
    <col min="13" max="13" width="16.140625" style="229" customWidth="1"/>
    <col min="15" max="15" width="16.5703125" style="229" customWidth="1"/>
    <col min="16" max="16" width="15.28515625" customWidth="1"/>
    <col min="17" max="17" width="17.85546875" style="229" customWidth="1"/>
    <col min="18" max="18" width="17.85546875" bestFit="1" customWidth="1"/>
    <col min="19" max="19" width="22.140625" bestFit="1" customWidth="1"/>
    <col min="20" max="20" width="35.28515625" bestFit="1" customWidth="1"/>
    <col min="21" max="21" width="31.85546875" bestFit="1" customWidth="1"/>
    <col min="22" max="22" width="19" bestFit="1" customWidth="1"/>
  </cols>
  <sheetData>
    <row r="1" spans="1:22" ht="18.75" x14ac:dyDescent="0.25">
      <c r="C1" s="277"/>
      <c r="D1" s="277"/>
      <c r="E1" s="277"/>
      <c r="F1" s="277"/>
      <c r="G1" s="277"/>
      <c r="H1" s="277" t="s">
        <v>1386</v>
      </c>
      <c r="K1" s="277"/>
      <c r="L1" s="277"/>
      <c r="M1" s="277"/>
      <c r="N1" s="277"/>
      <c r="O1" s="277"/>
      <c r="P1" s="277"/>
      <c r="Q1" s="277"/>
      <c r="R1" s="277"/>
      <c r="S1" s="277"/>
      <c r="T1" s="277"/>
      <c r="U1" s="277"/>
      <c r="V1" s="277"/>
    </row>
    <row r="2" spans="1:22" ht="18.75" x14ac:dyDescent="0.25">
      <c r="A2" s="265" t="s">
        <v>1346</v>
      </c>
      <c r="B2" s="428"/>
      <c r="C2" s="277"/>
      <c r="D2" s="277"/>
      <c r="E2" s="277"/>
      <c r="F2" s="277"/>
      <c r="G2" s="277"/>
      <c r="H2" s="277"/>
      <c r="K2" s="277"/>
      <c r="L2" s="277"/>
      <c r="M2" s="277"/>
      <c r="N2" s="277"/>
      <c r="O2" s="277"/>
      <c r="P2" s="277"/>
      <c r="Q2" s="277"/>
      <c r="R2" s="277"/>
      <c r="S2" s="277"/>
      <c r="T2" s="277"/>
      <c r="U2" s="277"/>
      <c r="V2" s="277"/>
    </row>
    <row r="3" spans="1:22" x14ac:dyDescent="0.25">
      <c r="A3" s="714" t="s">
        <v>1384</v>
      </c>
      <c r="B3" s="714"/>
      <c r="C3" s="714"/>
      <c r="D3" s="714"/>
      <c r="E3" s="714"/>
      <c r="F3" s="714"/>
      <c r="G3" s="714"/>
      <c r="H3" s="714"/>
      <c r="I3" s="714"/>
      <c r="J3" s="714"/>
      <c r="K3" s="714"/>
      <c r="L3" s="714"/>
      <c r="M3" s="714"/>
      <c r="N3" s="714"/>
      <c r="O3" s="714"/>
      <c r="P3" s="714"/>
      <c r="Q3" s="714"/>
      <c r="R3" s="714"/>
      <c r="S3" s="714"/>
      <c r="T3" s="714"/>
      <c r="U3" s="714"/>
      <c r="V3" s="714"/>
    </row>
    <row r="4" spans="1:22" x14ac:dyDescent="0.25">
      <c r="A4" s="312" t="s">
        <v>1383</v>
      </c>
      <c r="B4" s="312"/>
      <c r="C4" s="265"/>
      <c r="D4" s="265"/>
      <c r="E4" s="265"/>
      <c r="F4" s="265"/>
      <c r="G4" s="265"/>
      <c r="H4" s="265"/>
      <c r="I4" s="265"/>
      <c r="J4" s="265"/>
      <c r="K4" s="265"/>
      <c r="L4" s="265"/>
      <c r="M4" s="265"/>
      <c r="N4" s="265"/>
      <c r="O4" s="265"/>
      <c r="P4" s="265"/>
      <c r="Q4" s="265"/>
      <c r="R4" s="265"/>
      <c r="S4" s="265"/>
      <c r="T4" s="265"/>
      <c r="U4" s="265"/>
      <c r="V4" s="265"/>
    </row>
    <row r="5" spans="1:22" ht="15" customHeight="1" x14ac:dyDescent="0.25">
      <c r="A5" s="683" t="s">
        <v>97</v>
      </c>
      <c r="B5" s="663" t="s">
        <v>1409</v>
      </c>
      <c r="C5" s="663" t="s">
        <v>111</v>
      </c>
      <c r="D5" s="664" t="s">
        <v>86</v>
      </c>
      <c r="E5" s="664" t="s">
        <v>87</v>
      </c>
      <c r="F5" s="673" t="s">
        <v>390</v>
      </c>
      <c r="G5" s="664" t="s">
        <v>88</v>
      </c>
      <c r="H5" s="683" t="s">
        <v>100</v>
      </c>
      <c r="I5" s="683"/>
      <c r="J5" s="683"/>
      <c r="K5" s="683"/>
      <c r="L5" s="683"/>
      <c r="M5" s="683"/>
      <c r="N5" s="683"/>
      <c r="O5" s="683"/>
      <c r="P5" s="682" t="s">
        <v>101</v>
      </c>
      <c r="Q5" s="682"/>
      <c r="R5" s="663" t="s">
        <v>102</v>
      </c>
      <c r="S5" s="663" t="s">
        <v>103</v>
      </c>
      <c r="T5" s="663" t="s">
        <v>110</v>
      </c>
      <c r="U5" s="663" t="s">
        <v>109</v>
      </c>
      <c r="V5" s="670" t="s">
        <v>89</v>
      </c>
    </row>
    <row r="6" spans="1:22" ht="15" customHeight="1" x14ac:dyDescent="0.25">
      <c r="A6" s="683"/>
      <c r="B6" s="661"/>
      <c r="C6" s="661"/>
      <c r="D6" s="665"/>
      <c r="E6" s="665"/>
      <c r="F6" s="674"/>
      <c r="G6" s="665"/>
      <c r="H6" s="683" t="s">
        <v>104</v>
      </c>
      <c r="I6" s="683"/>
      <c r="J6" s="683" t="s">
        <v>105</v>
      </c>
      <c r="K6" s="683"/>
      <c r="L6" s="683" t="s">
        <v>106</v>
      </c>
      <c r="M6" s="683"/>
      <c r="N6" s="683" t="s">
        <v>107</v>
      </c>
      <c r="O6" s="683"/>
      <c r="P6" s="682"/>
      <c r="Q6" s="682"/>
      <c r="R6" s="661"/>
      <c r="S6" s="661"/>
      <c r="T6" s="661"/>
      <c r="U6" s="661"/>
      <c r="V6" s="671"/>
    </row>
    <row r="7" spans="1:22" ht="25.5" x14ac:dyDescent="0.25">
      <c r="A7" s="683"/>
      <c r="B7" s="662"/>
      <c r="C7" s="662"/>
      <c r="D7" s="666"/>
      <c r="E7" s="666"/>
      <c r="F7" s="675"/>
      <c r="G7" s="666"/>
      <c r="H7" s="240" t="s">
        <v>108</v>
      </c>
      <c r="I7" s="227" t="s">
        <v>12</v>
      </c>
      <c r="J7" s="240" t="s">
        <v>108</v>
      </c>
      <c r="K7" s="227" t="s">
        <v>12</v>
      </c>
      <c r="L7" s="240" t="s">
        <v>108</v>
      </c>
      <c r="M7" s="227" t="s">
        <v>12</v>
      </c>
      <c r="N7" s="240" t="s">
        <v>108</v>
      </c>
      <c r="O7" s="227" t="s">
        <v>12</v>
      </c>
      <c r="P7" s="240" t="s">
        <v>108</v>
      </c>
      <c r="Q7" s="227" t="s">
        <v>12</v>
      </c>
      <c r="R7" s="662"/>
      <c r="S7" s="662"/>
      <c r="T7" s="662"/>
      <c r="U7" s="662"/>
      <c r="V7" s="672"/>
    </row>
    <row r="8" spans="1:22" ht="102" customHeight="1" x14ac:dyDescent="0.25">
      <c r="A8" s="429" t="s">
        <v>2012</v>
      </c>
      <c r="B8" s="717" t="s">
        <v>2014</v>
      </c>
      <c r="C8" s="715" t="s">
        <v>2015</v>
      </c>
      <c r="D8" s="420" t="s">
        <v>2016</v>
      </c>
      <c r="E8" s="420" t="s">
        <v>2021</v>
      </c>
      <c r="F8" s="612" t="s">
        <v>2025</v>
      </c>
      <c r="G8" s="595" t="s">
        <v>2031</v>
      </c>
      <c r="H8" s="363">
        <v>1</v>
      </c>
      <c r="I8" s="523">
        <f>'5. ACTIVIDADES ESPECIALES'!D535</f>
        <v>571789.81000000006</v>
      </c>
      <c r="J8" s="363"/>
      <c r="K8" s="523"/>
      <c r="L8" s="363"/>
      <c r="M8" s="523"/>
      <c r="N8" s="363"/>
      <c r="O8" s="523"/>
      <c r="P8" s="363">
        <v>1</v>
      </c>
      <c r="Q8" s="521">
        <f>I8+K8+M8+O8</f>
        <v>571789.81000000006</v>
      </c>
      <c r="R8" s="321" t="s">
        <v>2037</v>
      </c>
      <c r="S8" s="321" t="s">
        <v>2038</v>
      </c>
      <c r="T8" s="321" t="s">
        <v>2039</v>
      </c>
      <c r="U8" s="321" t="s">
        <v>2035</v>
      </c>
      <c r="V8" s="321" t="s">
        <v>2040</v>
      </c>
    </row>
    <row r="9" spans="1:22" s="368" customFormat="1" ht="120.75" customHeight="1" x14ac:dyDescent="0.25">
      <c r="A9" s="715" t="s">
        <v>2013</v>
      </c>
      <c r="B9" s="718"/>
      <c r="C9" s="716"/>
      <c r="D9" s="420" t="s">
        <v>2017</v>
      </c>
      <c r="E9" s="420" t="s">
        <v>2022</v>
      </c>
      <c r="F9" s="612" t="s">
        <v>2026</v>
      </c>
      <c r="G9" s="595" t="s">
        <v>2032</v>
      </c>
      <c r="H9" s="363"/>
      <c r="I9" s="523">
        <v>0</v>
      </c>
      <c r="J9" s="363"/>
      <c r="K9" s="523">
        <v>0</v>
      </c>
      <c r="L9" s="363">
        <v>0.5</v>
      </c>
      <c r="M9" s="523">
        <f>'1. TALLERES SEMINARIOS'!D330</f>
        <v>9000</v>
      </c>
      <c r="N9" s="363">
        <v>0.5</v>
      </c>
      <c r="O9" s="523">
        <v>0</v>
      </c>
      <c r="P9" s="363">
        <v>1</v>
      </c>
      <c r="Q9" s="521">
        <f t="shared" ref="Q9:Q13" si="0">I9+K9+M9+O9</f>
        <v>9000</v>
      </c>
      <c r="R9" s="432" t="s">
        <v>2041</v>
      </c>
      <c r="S9" s="432" t="s">
        <v>2042</v>
      </c>
      <c r="T9" s="432" t="s">
        <v>2043</v>
      </c>
      <c r="U9" s="432" t="s">
        <v>2035</v>
      </c>
      <c r="V9" s="432" t="s">
        <v>2036</v>
      </c>
    </row>
    <row r="10" spans="1:22" s="368" customFormat="1" ht="124.5" customHeight="1" x14ac:dyDescent="0.25">
      <c r="A10" s="716"/>
      <c r="B10" s="718"/>
      <c r="C10" s="716"/>
      <c r="D10" s="420" t="s">
        <v>2018</v>
      </c>
      <c r="E10" s="420" t="s">
        <v>2023</v>
      </c>
      <c r="F10" s="612" t="s">
        <v>2027</v>
      </c>
      <c r="G10" s="595" t="s">
        <v>2033</v>
      </c>
      <c r="H10" s="363"/>
      <c r="I10" s="523">
        <v>0</v>
      </c>
      <c r="J10" s="363"/>
      <c r="K10" s="523">
        <v>0</v>
      </c>
      <c r="L10" s="363">
        <v>1</v>
      </c>
      <c r="M10" s="523">
        <f>'5. ACTIVIDADES ESPECIALES'!D554</f>
        <v>20000</v>
      </c>
      <c r="N10" s="363"/>
      <c r="O10" s="523">
        <v>0</v>
      </c>
      <c r="P10" s="363">
        <v>1</v>
      </c>
      <c r="Q10" s="521">
        <f t="shared" si="0"/>
        <v>20000</v>
      </c>
      <c r="R10" s="432" t="s">
        <v>2044</v>
      </c>
      <c r="S10" s="432" t="s">
        <v>2045</v>
      </c>
      <c r="T10" s="432" t="s">
        <v>2046</v>
      </c>
      <c r="U10" s="432" t="s">
        <v>2047</v>
      </c>
      <c r="V10" s="432" t="s">
        <v>2036</v>
      </c>
    </row>
    <row r="11" spans="1:22" s="368" customFormat="1" ht="150" customHeight="1" x14ac:dyDescent="0.25">
      <c r="A11" s="716"/>
      <c r="B11" s="718"/>
      <c r="C11" s="716"/>
      <c r="D11" s="420" t="s">
        <v>2019</v>
      </c>
      <c r="E11" s="420" t="s">
        <v>2024</v>
      </c>
      <c r="F11" s="612" t="s">
        <v>2028</v>
      </c>
      <c r="G11" s="595" t="s">
        <v>2728</v>
      </c>
      <c r="H11" s="363">
        <v>0.25</v>
      </c>
      <c r="I11" s="523">
        <f>'1. TALLERES SEMINARIOS'!D342</f>
        <v>1125</v>
      </c>
      <c r="J11" s="363">
        <v>0.25</v>
      </c>
      <c r="K11" s="523"/>
      <c r="L11" s="363">
        <v>0.25</v>
      </c>
      <c r="M11" s="523"/>
      <c r="N11" s="363">
        <v>0.25</v>
      </c>
      <c r="O11" s="523"/>
      <c r="P11" s="363">
        <v>1</v>
      </c>
      <c r="Q11" s="521">
        <f t="shared" si="0"/>
        <v>1125</v>
      </c>
      <c r="R11" s="432" t="s">
        <v>2048</v>
      </c>
      <c r="S11" s="432" t="s">
        <v>2049</v>
      </c>
      <c r="T11" s="432" t="s">
        <v>2050</v>
      </c>
      <c r="U11" s="432" t="s">
        <v>2051</v>
      </c>
      <c r="V11" s="432" t="s">
        <v>2052</v>
      </c>
    </row>
    <row r="12" spans="1:22" s="368" customFormat="1" ht="122.25" customHeight="1" x14ac:dyDescent="0.25">
      <c r="A12" s="716"/>
      <c r="B12" s="718"/>
      <c r="C12" s="716"/>
      <c r="D12" s="420" t="s">
        <v>2020</v>
      </c>
      <c r="E12" s="420" t="s">
        <v>2024</v>
      </c>
      <c r="F12" s="612" t="s">
        <v>2029</v>
      </c>
      <c r="G12" s="595" t="s">
        <v>2729</v>
      </c>
      <c r="H12" s="363"/>
      <c r="I12" s="523">
        <v>0</v>
      </c>
      <c r="J12" s="363">
        <v>0.5</v>
      </c>
      <c r="K12" s="523">
        <f>'5. ACTIVIDADES ESPECIALES'!D566</f>
        <v>15000</v>
      </c>
      <c r="L12" s="363">
        <v>0.5</v>
      </c>
      <c r="M12" s="523">
        <v>0</v>
      </c>
      <c r="N12" s="363"/>
      <c r="O12" s="523">
        <v>0</v>
      </c>
      <c r="P12" s="363">
        <v>1</v>
      </c>
      <c r="Q12" s="521">
        <f t="shared" si="0"/>
        <v>15000</v>
      </c>
      <c r="R12" s="432" t="s">
        <v>2053</v>
      </c>
      <c r="S12" s="432" t="s">
        <v>2049</v>
      </c>
      <c r="T12" s="432" t="s">
        <v>2054</v>
      </c>
      <c r="U12" s="432" t="s">
        <v>2051</v>
      </c>
      <c r="V12" s="432" t="s">
        <v>2052</v>
      </c>
    </row>
    <row r="13" spans="1:22" s="368" customFormat="1" ht="159" customHeight="1" x14ac:dyDescent="0.25">
      <c r="A13" s="716"/>
      <c r="B13" s="718"/>
      <c r="C13" s="716"/>
      <c r="D13" s="564" t="s">
        <v>3031</v>
      </c>
      <c r="E13" s="564" t="s">
        <v>3030</v>
      </c>
      <c r="F13" s="430" t="s">
        <v>2030</v>
      </c>
      <c r="G13" s="595" t="s">
        <v>2034</v>
      </c>
      <c r="H13" s="599"/>
      <c r="I13" s="600">
        <v>0</v>
      </c>
      <c r="J13" s="599"/>
      <c r="K13" s="600">
        <v>0</v>
      </c>
      <c r="L13" s="599"/>
      <c r="M13" s="600">
        <v>0</v>
      </c>
      <c r="N13" s="599"/>
      <c r="O13" s="600">
        <v>0</v>
      </c>
      <c r="P13" s="363">
        <v>1</v>
      </c>
      <c r="Q13" s="521">
        <f t="shared" si="0"/>
        <v>0</v>
      </c>
      <c r="R13" s="430" t="s">
        <v>2055</v>
      </c>
      <c r="S13" s="430" t="s">
        <v>2056</v>
      </c>
      <c r="T13" s="430" t="s">
        <v>2057</v>
      </c>
      <c r="U13" s="430" t="s">
        <v>2058</v>
      </c>
      <c r="V13" s="430" t="s">
        <v>2059</v>
      </c>
    </row>
    <row r="14" spans="1:22" ht="15.75" x14ac:dyDescent="0.25">
      <c r="A14" s="285"/>
      <c r="B14" s="286"/>
      <c r="C14" s="286"/>
      <c r="D14" s="285" t="s">
        <v>1385</v>
      </c>
      <c r="E14" s="286"/>
      <c r="F14" s="286"/>
      <c r="G14" s="287"/>
      <c r="H14" s="275"/>
      <c r="I14" s="597">
        <f>SUM(I8:I13)</f>
        <v>572914.81000000006</v>
      </c>
      <c r="J14" s="275"/>
      <c r="K14" s="597">
        <f>SUM(K8:K13)</f>
        <v>15000</v>
      </c>
      <c r="L14" s="275"/>
      <c r="M14" s="597">
        <f>SUM(M8:M13)</f>
        <v>29000</v>
      </c>
      <c r="N14" s="275"/>
      <c r="O14" s="597">
        <f>SUM(O8:O13)</f>
        <v>0</v>
      </c>
      <c r="P14" s="276">
        <f>SUM(P8:P13)</f>
        <v>6</v>
      </c>
      <c r="Q14" s="597">
        <f>SUM(Q8:Q13)</f>
        <v>616914.81000000006</v>
      </c>
      <c r="R14" s="259"/>
      <c r="S14" s="259"/>
      <c r="T14" s="259"/>
      <c r="U14" s="259"/>
      <c r="V14" s="259"/>
    </row>
    <row r="15" spans="1:22" ht="15" customHeight="1" x14ac:dyDescent="0.25"/>
    <row r="20" spans="9:17" ht="15" customHeight="1" x14ac:dyDescent="0.25">
      <c r="I20"/>
      <c r="K20"/>
      <c r="M20"/>
      <c r="O20"/>
      <c r="Q20"/>
    </row>
    <row r="21" spans="9:17" ht="15" customHeight="1" x14ac:dyDescent="0.25">
      <c r="I21"/>
      <c r="K21"/>
      <c r="M21"/>
      <c r="O21"/>
      <c r="Q21"/>
    </row>
    <row r="22" spans="9:17" ht="15" customHeight="1"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row r="29" spans="9:17" x14ac:dyDescent="0.25">
      <c r="I29"/>
      <c r="K29"/>
      <c r="M29"/>
      <c r="O29"/>
      <c r="Q29"/>
    </row>
    <row r="30" spans="9:17" x14ac:dyDescent="0.25">
      <c r="I30"/>
      <c r="K30"/>
      <c r="M30"/>
      <c r="O30"/>
      <c r="Q30"/>
    </row>
    <row r="31" spans="9:17" x14ac:dyDescent="0.25">
      <c r="I31"/>
      <c r="K31"/>
      <c r="M31"/>
      <c r="O31"/>
      <c r="Q31"/>
    </row>
    <row r="32" spans="9:17" x14ac:dyDescent="0.25">
      <c r="I32"/>
      <c r="K32"/>
      <c r="M32"/>
      <c r="O32"/>
      <c r="Q32"/>
    </row>
  </sheetData>
  <mergeCells count="22">
    <mergeCell ref="F5:F7"/>
    <mergeCell ref="C8:C13"/>
    <mergeCell ref="A9:A13"/>
    <mergeCell ref="A5:A7"/>
    <mergeCell ref="B5:B7"/>
    <mergeCell ref="B8:B13"/>
    <mergeCell ref="A3:V3"/>
    <mergeCell ref="V5:V7"/>
    <mergeCell ref="H6:I6"/>
    <mergeCell ref="J6:K6"/>
    <mergeCell ref="L6:M6"/>
    <mergeCell ref="S5:S7"/>
    <mergeCell ref="N6:O6"/>
    <mergeCell ref="R5:R7"/>
    <mergeCell ref="H5:O5"/>
    <mergeCell ref="P5:Q6"/>
    <mergeCell ref="T5:T7"/>
    <mergeCell ref="U5:U7"/>
    <mergeCell ref="C5:C7"/>
    <mergeCell ref="D5:D7"/>
    <mergeCell ref="E5:E7"/>
    <mergeCell ref="G5:G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7"/>
    <dataValidation allowBlank="1" showInputMessage="1" showErrorMessage="1" promptTitle="INDICADORES DE RESULTADOS" prompt="Medidas o variables para verificar el cumplimiento de cada paso._x000a_" sqref="E5:E7"/>
    <dataValidation allowBlank="1" showInputMessage="1" showErrorMessage="1" promptTitle="CORRELATIVO DE LA ACTIVIDAD" prompt="Estos son los mismos utilizados en los cuadros de costos, los cuales sirven para poder reflejar la Actividad a realizar en cada uno de los cuadros de costos."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7"/>
    <dataValidation allowBlank="1" showInputMessage="1" showErrorMessage="1" promptTitle="POBLACIÓN OBJETIVO" prompt="Grupo  de personas al cual se pretende beneficiar con dicho actividad." sqref="U5:U7"/>
    <dataValidation allowBlank="1" showInputMessage="1" showErrorMessage="1" promptTitle="MEDIO DE VERIFICACIÓN" prompt="Corresponde a los elementos a través del cual se acredita y se verifican  las actividades." sqref="T5:T7"/>
    <dataValidation allowBlank="1" showInputMessage="1" showErrorMessage="1" promptTitle="JUSTIFICACIÓN" prompt="Es aquella en que se explica de forma convincente el motivo por el que y para que se va realizar dicha actividad, que beneficio va traer a la institución." sqref="S5:S7"/>
    <dataValidation allowBlank="1" showInputMessage="1" showErrorMessage="1" promptTitle="SUPUESTOS" prompt="Un  supuesto es un dato asumido como cierto a efectos de planificación este puede ser positivo como negativo." sqref="R5:R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zoomScale="90" zoomScaleNormal="90" workbookViewId="0">
      <selection activeCell="B104" sqref="B104"/>
    </sheetView>
  </sheetViews>
  <sheetFormatPr baseColWidth="10" defaultColWidth="11.5703125" defaultRowHeight="15" x14ac:dyDescent="0.25"/>
  <cols>
    <col min="1" max="1" width="7.85546875" style="86" customWidth="1"/>
    <col min="2" max="2" width="41.42578125" style="86" customWidth="1"/>
    <col min="3" max="3" width="31.140625" style="86" customWidth="1"/>
    <col min="4" max="4" width="18.42578125" style="86" customWidth="1"/>
    <col min="5" max="5" width="27.5703125" style="86" customWidth="1"/>
    <col min="6" max="6" width="18.5703125" style="86" customWidth="1"/>
    <col min="7" max="7" width="11.5703125" style="86"/>
    <col min="8" max="8" width="64.5703125" style="86" customWidth="1"/>
    <col min="9" max="9" width="26" style="192" customWidth="1"/>
    <col min="10" max="10" width="15.85546875" style="86" bestFit="1" customWidth="1"/>
    <col min="11" max="11" width="14.85546875" style="86" bestFit="1" customWidth="1"/>
    <col min="12" max="12" width="15.5703125" style="86" bestFit="1" customWidth="1"/>
    <col min="13" max="13" width="11.5703125" style="86"/>
    <col min="14" max="14" width="12.7109375" style="86" bestFit="1" customWidth="1"/>
    <col min="15" max="16384" width="11.5703125" style="86"/>
  </cols>
  <sheetData>
    <row r="2" spans="2:11" ht="16.5" thickBot="1" x14ac:dyDescent="0.3">
      <c r="H2" s="647" t="s">
        <v>1368</v>
      </c>
      <c r="I2" s="647"/>
    </row>
    <row r="3" spans="2:11" ht="19.5" thickBot="1" x14ac:dyDescent="0.3">
      <c r="B3" s="81" t="s">
        <v>21</v>
      </c>
      <c r="C3" s="81" t="s">
        <v>389</v>
      </c>
      <c r="H3" s="331" t="s">
        <v>388</v>
      </c>
      <c r="I3" s="332" t="s">
        <v>389</v>
      </c>
    </row>
    <row r="4" spans="2:11" ht="18.75" x14ac:dyDescent="0.25">
      <c r="B4" s="82" t="s">
        <v>119</v>
      </c>
      <c r="C4" s="197">
        <f>'1. TALLERES SEMINARIOS'!D5</f>
        <v>1220375</v>
      </c>
      <c r="H4" s="374" t="s">
        <v>1356</v>
      </c>
      <c r="I4" s="333">
        <f>'Desarrollo e Innov. Curricular'!Q20</f>
        <v>224172.5</v>
      </c>
    </row>
    <row r="5" spans="2:11" ht="18.75" x14ac:dyDescent="0.25">
      <c r="B5" s="82" t="s">
        <v>414</v>
      </c>
      <c r="C5" s="197">
        <f>'2. CONTRATACION DE PERSONAL'!D5</f>
        <v>7357840.7699999996</v>
      </c>
      <c r="H5" s="375" t="s">
        <v>1358</v>
      </c>
      <c r="I5" s="334">
        <f>'Investigación Científica'!Q49</f>
        <v>1241831.29</v>
      </c>
    </row>
    <row r="6" spans="2:11" ht="18.75" x14ac:dyDescent="0.25">
      <c r="B6" s="82" t="s">
        <v>123</v>
      </c>
      <c r="C6" s="197">
        <f>'3. EQUIPO DE OFICINA'!D5</f>
        <v>283600</v>
      </c>
      <c r="H6" s="375" t="s">
        <v>470</v>
      </c>
      <c r="I6" s="334">
        <f>'Vinculación Univ. Sociedad'!Q32</f>
        <v>56688</v>
      </c>
    </row>
    <row r="7" spans="2:11" ht="18.75" x14ac:dyDescent="0.25">
      <c r="B7" s="82" t="s">
        <v>415</v>
      </c>
      <c r="C7" s="197">
        <f>'4. EQUIPO TECNOLÓGICOS'!D5</f>
        <v>257849.2</v>
      </c>
      <c r="H7" s="375" t="s">
        <v>1357</v>
      </c>
      <c r="I7" s="334">
        <f>'Docencia y Profesorado Universi'!Q31</f>
        <v>1962997.28</v>
      </c>
    </row>
    <row r="8" spans="2:11" ht="18.75" x14ac:dyDescent="0.25">
      <c r="B8" s="82" t="s">
        <v>124</v>
      </c>
      <c r="C8" s="197">
        <f>'5. ACTIVIDADES ESPECIALES'!D5</f>
        <v>26611281.399999999</v>
      </c>
      <c r="E8" s="754" t="str">
        <f>+Presupuesto!D11</f>
        <v>Recurrente</v>
      </c>
      <c r="F8" s="755">
        <f>+Presupuesto!D566</f>
        <v>10758267.439999999</v>
      </c>
      <c r="H8" s="375" t="s">
        <v>1359</v>
      </c>
      <c r="I8" s="334">
        <f>'Estudiantes y Graduados'!Q28</f>
        <v>30586</v>
      </c>
    </row>
    <row r="9" spans="2:11" ht="18.75" x14ac:dyDescent="0.25">
      <c r="B9" s="93" t="s">
        <v>384</v>
      </c>
      <c r="C9" s="83">
        <f>'6. Becas'!D5</f>
        <v>0</v>
      </c>
      <c r="E9" s="754" t="str">
        <f>+Presupuesto!E11</f>
        <v>POA 2015</v>
      </c>
      <c r="F9" s="755">
        <f>+Presupuesto!E566</f>
        <v>316558418.72999996</v>
      </c>
      <c r="H9" s="375" t="s">
        <v>471</v>
      </c>
      <c r="I9" s="334">
        <f>'Gestión del Conocimiento'!Q21</f>
        <v>118257</v>
      </c>
    </row>
    <row r="10" spans="2:11" ht="18.75" x14ac:dyDescent="0.25">
      <c r="B10" s="93" t="s">
        <v>385</v>
      </c>
      <c r="C10" s="83">
        <f>'7. Infraestructura'!D5</f>
        <v>285200000</v>
      </c>
      <c r="E10" s="756" t="s">
        <v>117</v>
      </c>
      <c r="F10" s="200">
        <f>Presupuesto!F566</f>
        <v>327316686.16999996</v>
      </c>
      <c r="G10" s="110"/>
      <c r="H10" s="375" t="s">
        <v>1360</v>
      </c>
      <c r="I10" s="335">
        <f>'Lo Esencial de la Reforma Univ.'!Q18</f>
        <v>108258</v>
      </c>
    </row>
    <row r="11" spans="2:11" ht="18.75" x14ac:dyDescent="0.25">
      <c r="B11" s="82" t="s">
        <v>417</v>
      </c>
      <c r="C11" s="83">
        <f>'8. Venta de Servicios'!D5</f>
        <v>6385739.7999999998</v>
      </c>
      <c r="F11" s="110"/>
      <c r="G11" s="110"/>
      <c r="H11" s="375" t="s">
        <v>1361</v>
      </c>
      <c r="I11" s="335">
        <f>'Aseguramiento de la Calidad'!Q14</f>
        <v>616914.81000000006</v>
      </c>
    </row>
    <row r="12" spans="2:11" ht="18.75" x14ac:dyDescent="0.25">
      <c r="B12" s="93"/>
      <c r="C12" s="83"/>
      <c r="F12" s="110"/>
      <c r="G12" s="110"/>
      <c r="H12" s="375" t="s">
        <v>1362</v>
      </c>
      <c r="I12" s="335">
        <f>'Cultura de Innovación Insti...'!Q10</f>
        <v>8250</v>
      </c>
    </row>
    <row r="13" spans="2:11" ht="19.5" thickBot="1" x14ac:dyDescent="0.3">
      <c r="B13" s="93"/>
      <c r="C13" s="83"/>
      <c r="F13" s="110"/>
      <c r="G13" s="110"/>
      <c r="H13" s="376" t="s">
        <v>1406</v>
      </c>
      <c r="I13" s="377">
        <f>Posgrado!Q17</f>
        <v>10709978.98</v>
      </c>
      <c r="K13" s="192"/>
    </row>
    <row r="14" spans="2:11" ht="24" thickBot="1" x14ac:dyDescent="0.3">
      <c r="B14" s="84"/>
      <c r="C14" s="85"/>
      <c r="F14" s="110"/>
      <c r="G14" s="110"/>
      <c r="H14" s="378" t="s">
        <v>122</v>
      </c>
      <c r="I14" s="336">
        <f>SUM(I4:I13)</f>
        <v>15077933.860000001</v>
      </c>
    </row>
    <row r="15" spans="2:11" ht="27" thickBot="1" x14ac:dyDescent="0.3">
      <c r="B15" s="198" t="s">
        <v>122</v>
      </c>
      <c r="C15" s="199">
        <f>SUM(C4:C14)</f>
        <v>327316686.17000002</v>
      </c>
      <c r="F15" s="110"/>
      <c r="G15" s="110"/>
      <c r="H15" s="648"/>
      <c r="I15" s="648"/>
    </row>
    <row r="16" spans="2:11" ht="16.5" thickBot="1" x14ac:dyDescent="0.3">
      <c r="E16" s="152">
        <f>C15-F10</f>
        <v>0</v>
      </c>
      <c r="F16" s="110"/>
      <c r="G16" s="110"/>
      <c r="H16" s="648" t="s">
        <v>1370</v>
      </c>
      <c r="I16" s="648"/>
    </row>
    <row r="17" spans="2:15" ht="15.75" thickBot="1" x14ac:dyDescent="0.3">
      <c r="F17" s="110"/>
      <c r="G17" s="110"/>
      <c r="H17" s="330" t="s">
        <v>388</v>
      </c>
      <c r="I17" s="337" t="s">
        <v>389</v>
      </c>
      <c r="J17" s="192"/>
    </row>
    <row r="18" spans="2:15" x14ac:dyDescent="0.25">
      <c r="H18" s="327" t="s">
        <v>1363</v>
      </c>
      <c r="I18" s="341">
        <f>'Gestion Administrativa'!Q55</f>
        <v>311855445.50999999</v>
      </c>
      <c r="J18" s="192"/>
    </row>
    <row r="19" spans="2:15" x14ac:dyDescent="0.25">
      <c r="H19" s="328" t="s">
        <v>1364</v>
      </c>
      <c r="I19" s="338">
        <f>'Gestión del Talento Humano'!Q21</f>
        <v>158664</v>
      </c>
      <c r="J19" s="192"/>
    </row>
    <row r="20" spans="2:15" x14ac:dyDescent="0.25">
      <c r="C20" s="633">
        <f>I25-C15</f>
        <v>0</v>
      </c>
      <c r="E20" s="192"/>
      <c r="H20" s="328" t="s">
        <v>1365</v>
      </c>
      <c r="I20" s="338">
        <f>'Gestión Académica'!Q12</f>
        <v>0</v>
      </c>
      <c r="J20" s="192"/>
    </row>
    <row r="21" spans="2:15" x14ac:dyDescent="0.25">
      <c r="E21" s="152"/>
      <c r="H21" s="328" t="s">
        <v>1366</v>
      </c>
      <c r="I21" s="338">
        <f>'Internacionalización de la E.S.'!Q15</f>
        <v>160242.79999999999</v>
      </c>
      <c r="J21" s="192"/>
    </row>
    <row r="22" spans="2:15" ht="15.75" thickBot="1" x14ac:dyDescent="0.3">
      <c r="H22" s="329" t="s">
        <v>1367</v>
      </c>
      <c r="I22" s="342">
        <f>'Gobernabilidad y Procesos...'!Q17</f>
        <v>64400</v>
      </c>
      <c r="J22" s="192"/>
    </row>
    <row r="23" spans="2:15" ht="15.75" thickBot="1" x14ac:dyDescent="0.3">
      <c r="C23" s="152"/>
      <c r="E23" s="192">
        <f>C15-F10</f>
        <v>0</v>
      </c>
      <c r="H23" s="339" t="s">
        <v>122</v>
      </c>
      <c r="I23" s="340">
        <f>SUM(I18:I22)</f>
        <v>312238752.31</v>
      </c>
      <c r="L23" s="192"/>
    </row>
    <row r="24" spans="2:15" ht="15.75" thickBot="1" x14ac:dyDescent="0.3">
      <c r="N24" s="152"/>
    </row>
    <row r="25" spans="2:15" ht="15.75" thickBot="1" x14ac:dyDescent="0.3">
      <c r="H25" s="343" t="s">
        <v>1369</v>
      </c>
      <c r="I25" s="344">
        <f>I14+I23</f>
        <v>327316686.17000002</v>
      </c>
    </row>
    <row r="26" spans="2:15" x14ac:dyDescent="0.25">
      <c r="H26" s="355"/>
      <c r="I26" s="356"/>
    </row>
    <row r="27" spans="2:15" x14ac:dyDescent="0.25">
      <c r="H27" s="355"/>
      <c r="I27" s="356"/>
    </row>
    <row r="28" spans="2:15" x14ac:dyDescent="0.25">
      <c r="H28" s="192"/>
    </row>
    <row r="29" spans="2:15" x14ac:dyDescent="0.25">
      <c r="B29" s="86" t="s">
        <v>482</v>
      </c>
      <c r="C29" s="86" t="s">
        <v>483</v>
      </c>
      <c r="D29" s="86" t="s">
        <v>484</v>
      </c>
      <c r="E29" s="86" t="s">
        <v>485</v>
      </c>
      <c r="F29" s="86" t="s">
        <v>486</v>
      </c>
      <c r="G29" s="86" t="s">
        <v>487</v>
      </c>
      <c r="H29" s="86" t="s">
        <v>488</v>
      </c>
      <c r="I29" s="192" t="s">
        <v>489</v>
      </c>
      <c r="J29" s="86" t="s">
        <v>490</v>
      </c>
      <c r="K29" s="86" t="s">
        <v>491</v>
      </c>
      <c r="L29" s="86" t="s">
        <v>492</v>
      </c>
      <c r="M29" s="86" t="s">
        <v>493</v>
      </c>
      <c r="N29" s="86" t="s">
        <v>494</v>
      </c>
      <c r="O29" s="86" t="s">
        <v>495</v>
      </c>
    </row>
    <row r="31" spans="2:15" x14ac:dyDescent="0.25">
      <c r="H31" s="152"/>
    </row>
    <row r="33" spans="2:8" ht="18.75" x14ac:dyDescent="0.25">
      <c r="B33" s="82"/>
      <c r="C33" s="83"/>
    </row>
    <row r="34" spans="2:8" ht="18.75" x14ac:dyDescent="0.25">
      <c r="B34" s="82"/>
      <c r="C34" s="83"/>
      <c r="H34" s="192"/>
    </row>
    <row r="35" spans="2:8" x14ac:dyDescent="0.25">
      <c r="B35" s="193" t="s">
        <v>411</v>
      </c>
    </row>
    <row r="37" spans="2:8" ht="18.75" x14ac:dyDescent="0.25">
      <c r="B37" s="81" t="s">
        <v>21</v>
      </c>
      <c r="C37" s="81" t="s">
        <v>54</v>
      </c>
      <c r="D37" s="232" t="s">
        <v>474</v>
      </c>
    </row>
    <row r="38" spans="2:8" ht="18.75" x14ac:dyDescent="0.25">
      <c r="B38" s="86" t="s">
        <v>482</v>
      </c>
      <c r="C38" s="162">
        <f>SUMIF('2. CONTRATACION DE PERSONAL'!C:C,'Cuadro Resumen'!$B$38:$B$54,'2. CONTRATACION DE PERSONAL'!D:D)</f>
        <v>0</v>
      </c>
      <c r="D38" s="233">
        <f>SUMIF('2. CONTRATACION DE PERSONAL'!$C:$C,'Cuadro Resumen'!$B$38:$B$54,'2. CONTRATACION DE PERSONAL'!$G:$G)</f>
        <v>0</v>
      </c>
    </row>
    <row r="39" spans="2:8" ht="18.75" x14ac:dyDescent="0.25">
      <c r="B39" s="86" t="s">
        <v>483</v>
      </c>
      <c r="C39" s="162">
        <f>SUMIF('2. CONTRATACION DE PERSONAL'!C:C,'Cuadro Resumen'!$B$38:$B$54,'2. CONTRATACION DE PERSONAL'!D:D)</f>
        <v>0</v>
      </c>
      <c r="D39" s="233">
        <f>SUMIF('2. CONTRATACION DE PERSONAL'!$C:$C,'Cuadro Resumen'!$B$38:$B$54,'2. CONTRATACION DE PERSONAL'!$G:$G)</f>
        <v>0</v>
      </c>
    </row>
    <row r="40" spans="2:8" ht="18.75" x14ac:dyDescent="0.25">
      <c r="B40" s="86" t="s">
        <v>484</v>
      </c>
      <c r="C40" s="162">
        <f>SUMIF('2. CONTRATACION DE PERSONAL'!C:C,'Cuadro Resumen'!$B$38:$B$54,'2. CONTRATACION DE PERSONAL'!D:D)</f>
        <v>0</v>
      </c>
      <c r="D40" s="233">
        <f>SUMIF('2. CONTRATACION DE PERSONAL'!$C:$C,'Cuadro Resumen'!$B$38:$B$54,'2. CONTRATACION DE PERSONAL'!$G:$G)</f>
        <v>0</v>
      </c>
    </row>
    <row r="41" spans="2:8" ht="18.75" x14ac:dyDescent="0.25">
      <c r="B41" s="86" t="s">
        <v>485</v>
      </c>
      <c r="C41" s="162">
        <f>SUMIF('2. CONTRATACION DE PERSONAL'!C:C,'Cuadro Resumen'!$B$38:$B$54,'2. CONTRATACION DE PERSONAL'!D:D)</f>
        <v>0</v>
      </c>
      <c r="D41" s="233">
        <f>SUMIF('2. CONTRATACION DE PERSONAL'!$C:$C,'Cuadro Resumen'!$B$38:$B$54,'2. CONTRATACION DE PERSONAL'!$G:$G)</f>
        <v>0</v>
      </c>
    </row>
    <row r="42" spans="2:8" ht="18.75" x14ac:dyDescent="0.25">
      <c r="B42" s="86" t="s">
        <v>486</v>
      </c>
      <c r="C42" s="162">
        <f>SUMIF('2. CONTRATACION DE PERSONAL'!C:C,'Cuadro Resumen'!$B$38:$B$54,'2. CONTRATACION DE PERSONAL'!D:D)</f>
        <v>0</v>
      </c>
      <c r="D42" s="233">
        <f>SUMIF('2. CONTRATACION DE PERSONAL'!$C:$C,'Cuadro Resumen'!$B$38:$B$54,'2. CONTRATACION DE PERSONAL'!$G:$G)</f>
        <v>0</v>
      </c>
    </row>
    <row r="43" spans="2:8" ht="18.75" x14ac:dyDescent="0.25">
      <c r="B43" s="86" t="s">
        <v>487</v>
      </c>
      <c r="C43" s="162">
        <f>SUMIF('2. CONTRATACION DE PERSONAL'!C:C,'Cuadro Resumen'!$B$38:$B$54,'2. CONTRATACION DE PERSONAL'!D:D)</f>
        <v>0</v>
      </c>
      <c r="D43" s="233">
        <f>SUMIF('2. CONTRATACION DE PERSONAL'!$C:$C,'Cuadro Resumen'!$B$38:$B$54,'2. CONTRATACION DE PERSONAL'!$G:$G)</f>
        <v>0</v>
      </c>
    </row>
    <row r="44" spans="2:8" ht="18.75" x14ac:dyDescent="0.25">
      <c r="B44" s="86" t="s">
        <v>488</v>
      </c>
      <c r="C44" s="162">
        <f>SUMIF('2. CONTRATACION DE PERSONAL'!C:C,'Cuadro Resumen'!$B$38:$B$54,'2. CONTRATACION DE PERSONAL'!D:D)</f>
        <v>0</v>
      </c>
      <c r="D44" s="233">
        <f>SUMIF('2. CONTRATACION DE PERSONAL'!$C:$C,'Cuadro Resumen'!$B$38:$B$54,'2. CONTRATACION DE PERSONAL'!$G:$G)</f>
        <v>0</v>
      </c>
    </row>
    <row r="45" spans="2:8" ht="18.75" x14ac:dyDescent="0.25">
      <c r="B45" s="86" t="s">
        <v>489</v>
      </c>
      <c r="C45" s="162">
        <f>SUMIF('2. CONTRATACION DE PERSONAL'!C:C,'Cuadro Resumen'!$B$38:$B$54,'2. CONTRATACION DE PERSONAL'!D:D)</f>
        <v>0</v>
      </c>
      <c r="D45" s="233">
        <f>SUMIF('2. CONTRATACION DE PERSONAL'!$C:$C,'Cuadro Resumen'!$B$38:$B$54,'2. CONTRATACION DE PERSONAL'!$G:$G)</f>
        <v>0</v>
      </c>
    </row>
    <row r="46" spans="2:8" ht="18.75" x14ac:dyDescent="0.25">
      <c r="B46" s="86" t="s">
        <v>490</v>
      </c>
      <c r="C46" s="162">
        <f>SUMIF('2. CONTRATACION DE PERSONAL'!C:C,'Cuadro Resumen'!$B$38:$B$54,'2. CONTRATACION DE PERSONAL'!D:D)</f>
        <v>0</v>
      </c>
      <c r="D46" s="233">
        <f>SUMIF('2. CONTRATACION DE PERSONAL'!$C:$C,'Cuadro Resumen'!$B$38:$B$54,'2. CONTRATACION DE PERSONAL'!$G:$G)</f>
        <v>0</v>
      </c>
    </row>
    <row r="47" spans="2:8" ht="18.75" x14ac:dyDescent="0.25">
      <c r="B47" s="86" t="s">
        <v>491</v>
      </c>
      <c r="C47" s="162">
        <f>SUMIF('2. CONTRATACION DE PERSONAL'!C:C,'Cuadro Resumen'!$B$38:$B$54,'2. CONTRATACION DE PERSONAL'!D:D)</f>
        <v>0</v>
      </c>
      <c r="D47" s="233">
        <f>SUMIF('2. CONTRATACION DE PERSONAL'!$C:$C,'Cuadro Resumen'!$B$38:$B$54,'2. CONTRATACION DE PERSONAL'!$G:$G)</f>
        <v>0</v>
      </c>
    </row>
    <row r="48" spans="2:8" ht="18.75" x14ac:dyDescent="0.25">
      <c r="B48" s="86" t="s">
        <v>492</v>
      </c>
      <c r="C48" s="162">
        <f>SUMIF('2. CONTRATACION DE PERSONAL'!C:C,'Cuadro Resumen'!$B$38:$B$54,'2. CONTRATACION DE PERSONAL'!D:D)</f>
        <v>0</v>
      </c>
      <c r="D48" s="233">
        <f>SUMIF('2. CONTRATACION DE PERSONAL'!$C:$C,'Cuadro Resumen'!$B$38:$B$54,'2. CONTRATACION DE PERSONAL'!$G:$G)</f>
        <v>0</v>
      </c>
    </row>
    <row r="49" spans="2:4" ht="18.75" x14ac:dyDescent="0.25">
      <c r="B49" s="86" t="s">
        <v>493</v>
      </c>
      <c r="C49" s="162">
        <f>SUMIF('2. CONTRATACION DE PERSONAL'!C:C,'Cuadro Resumen'!$B$38:$B$54,'2. CONTRATACION DE PERSONAL'!D:D)</f>
        <v>42</v>
      </c>
      <c r="D49" s="233">
        <f>SUMIF('2. CONTRATACION DE PERSONAL'!$C:$C,'Cuadro Resumen'!$B$38:$B$54,'2. CONTRATACION DE PERSONAL'!$G:$G)</f>
        <v>6239394</v>
      </c>
    </row>
    <row r="50" spans="2:4" ht="18.75" x14ac:dyDescent="0.25">
      <c r="B50" s="86" t="s">
        <v>494</v>
      </c>
      <c r="C50" s="162">
        <f>SUMIF('2. CONTRATACION DE PERSONAL'!C:C,'Cuadro Resumen'!$B$38:$B$54,'2. CONTRATACION DE PERSONAL'!D:D)</f>
        <v>0</v>
      </c>
      <c r="D50" s="233">
        <f>SUMIF('2. CONTRATACION DE PERSONAL'!$C:$C,'Cuadro Resumen'!$B$38:$B$54,'2. CONTRATACION DE PERSONAL'!$G:$G)</f>
        <v>0</v>
      </c>
    </row>
    <row r="51" spans="2:4" ht="18.75" x14ac:dyDescent="0.25">
      <c r="B51" s="86" t="s">
        <v>495</v>
      </c>
      <c r="C51" s="162">
        <f>SUMIF('2. CONTRATACION DE PERSONAL'!C:C,'Cuadro Resumen'!$B$38:$B$54,'2. CONTRATACION DE PERSONAL'!D:D)</f>
        <v>12</v>
      </c>
      <c r="D51" s="233">
        <f>SUMIF('2. CONTRATACION DE PERSONAL'!$C:$C,'Cuadro Resumen'!$B$38:$B$54,'2. CONTRATACION DE PERSONAL'!$G:$G)</f>
        <v>274242.24</v>
      </c>
    </row>
    <row r="52" spans="2:4" ht="18.75" x14ac:dyDescent="0.25">
      <c r="B52" s="82" t="s">
        <v>83</v>
      </c>
      <c r="C52" s="162">
        <f>SUMIF('2. CONTRATACION DE PERSONAL'!C:C,'Cuadro Resumen'!$B$38:$B$54,'2. CONTRATACION DE PERSONAL'!D:D)</f>
        <v>0</v>
      </c>
      <c r="D52" s="233">
        <f>SUMIF('2. CONTRATACION DE PERSONAL'!$C:$C,'Cuadro Resumen'!$B$38:$B$54,'2. CONTRATACION DE PERSONAL'!$G:$G)</f>
        <v>0</v>
      </c>
    </row>
    <row r="53" spans="2:4" ht="18.75" x14ac:dyDescent="0.25">
      <c r="B53" s="82" t="s">
        <v>59</v>
      </c>
      <c r="C53" s="162">
        <f>SUMIF('2. CONTRATACION DE PERSONAL'!C:C,'Cuadro Resumen'!$B$38:$B$54,'2. CONTRATACION DE PERSONAL'!D:D)</f>
        <v>1</v>
      </c>
      <c r="D53" s="233">
        <f>SUMIF('2. CONTRATACION DE PERSONAL'!$C:$C,'Cuadro Resumen'!$B$38:$B$54,'2. CONTRATACION DE PERSONAL'!$G:$G)</f>
        <v>30000</v>
      </c>
    </row>
    <row r="54" spans="2:4" ht="18.75" x14ac:dyDescent="0.25">
      <c r="B54" s="82" t="s">
        <v>60</v>
      </c>
      <c r="C54" s="162">
        <f>SUMIF('2. CONTRATACION DE PERSONAL'!C:C,'Cuadro Resumen'!$B$38:$B$54,'2. CONTRATACION DE PERSONAL'!D:D)</f>
        <v>0</v>
      </c>
      <c r="D54" s="233">
        <f>SUMIF('2. CONTRATACION DE PERSONAL'!$C:$C,'Cuadro Resumen'!$B$38:$B$54,'2. CONTRATACION DE PERSONAL'!$G:$G)</f>
        <v>0</v>
      </c>
    </row>
    <row r="55" spans="2:4" ht="23.25" x14ac:dyDescent="0.25">
      <c r="B55" s="84" t="s">
        <v>122</v>
      </c>
      <c r="C55" s="163">
        <f>SUBTOTAL(109,C38:C54)</f>
        <v>55</v>
      </c>
      <c r="D55" s="233">
        <f>SUM(D38:D54)</f>
        <v>6543636.2400000002</v>
      </c>
    </row>
    <row r="64" spans="2:4" x14ac:dyDescent="0.25">
      <c r="B64" s="193" t="s">
        <v>378</v>
      </c>
    </row>
    <row r="66" spans="2:4" ht="18.75" x14ac:dyDescent="0.25">
      <c r="B66" s="81" t="s">
        <v>21</v>
      </c>
      <c r="C66" s="81" t="s">
        <v>54</v>
      </c>
      <c r="D66" s="232" t="s">
        <v>474</v>
      </c>
    </row>
    <row r="67" spans="2:4" ht="18.75" x14ac:dyDescent="0.25">
      <c r="B67" s="82" t="s">
        <v>62</v>
      </c>
      <c r="C67" s="83">
        <f>SUMIF('3. EQUIPO DE OFICINA'!C:C,'Cuadro Resumen'!$B$67:$B$76,'3. EQUIPO DE OFICINA'!D:D)</f>
        <v>5</v>
      </c>
      <c r="D67" s="234">
        <f>SUMIF('3. EQUIPO DE OFICINA'!$C:$C,'Cuadro Resumen'!$B$67:$B$76,'3. EQUIPO DE OFICINA'!$F:$F)</f>
        <v>14000</v>
      </c>
    </row>
    <row r="68" spans="2:4" ht="18.75" x14ac:dyDescent="0.25">
      <c r="B68" s="93" t="s">
        <v>63</v>
      </c>
      <c r="C68" s="83">
        <f>SUMIF('3. EQUIPO DE OFICINA'!C:C,'Cuadro Resumen'!$B$67:$B$76,'3. EQUIPO DE OFICINA'!D:D)</f>
        <v>4</v>
      </c>
      <c r="D68" s="234">
        <f>SUMIF('3. EQUIPO DE OFICINA'!$C:$C,'Cuadro Resumen'!$B$67:$B$76,'3. EQUIPO DE OFICINA'!$F:$F)</f>
        <v>9600</v>
      </c>
    </row>
    <row r="69" spans="2:4" ht="18.75" x14ac:dyDescent="0.25">
      <c r="B69" s="93" t="s">
        <v>64</v>
      </c>
      <c r="C69" s="83">
        <f>SUMIF('3. EQUIPO DE OFICINA'!C:C,'Cuadro Resumen'!$B$67:$B$76,'3. EQUIPO DE OFICINA'!D:D)</f>
        <v>30</v>
      </c>
      <c r="D69" s="234">
        <f>SUMIF('3. EQUIPO DE OFICINA'!$C:$C,'Cuadro Resumen'!$B$67:$B$76,'3. EQUIPO DE OFICINA'!$F:$F)</f>
        <v>30000</v>
      </c>
    </row>
    <row r="70" spans="2:4" ht="18.75" x14ac:dyDescent="0.25">
      <c r="B70" s="93" t="s">
        <v>65</v>
      </c>
      <c r="C70" s="83">
        <f>SUMIF('3. EQUIPO DE OFICINA'!C:C,'Cuadro Resumen'!$B$67:$B$76,'3. EQUIPO DE OFICINA'!D:D)</f>
        <v>5</v>
      </c>
      <c r="D70" s="234">
        <f>SUMIF('3. EQUIPO DE OFICINA'!$C:$C,'Cuadro Resumen'!$B$67:$B$76,'3. EQUIPO DE OFICINA'!$F:$F)</f>
        <v>30000</v>
      </c>
    </row>
    <row r="71" spans="2:4" ht="18.75" x14ac:dyDescent="0.25">
      <c r="B71" s="93" t="s">
        <v>66</v>
      </c>
      <c r="C71" s="83">
        <f>SUMIF('3. EQUIPO DE OFICINA'!C:C,'Cuadro Resumen'!$B$67:$B$76,'3. EQUIPO DE OFICINA'!D:D)</f>
        <v>5</v>
      </c>
      <c r="D71" s="234">
        <f>SUMIF('3. EQUIPO DE OFICINA'!$C:$C,'Cuadro Resumen'!$B$67:$B$76,'3. EQUIPO DE OFICINA'!$F:$F)</f>
        <v>15000</v>
      </c>
    </row>
    <row r="72" spans="2:4" ht="18.75" x14ac:dyDescent="0.25">
      <c r="B72" s="93" t="s">
        <v>67</v>
      </c>
      <c r="C72" s="83">
        <f>SUMIF('3. EQUIPO DE OFICINA'!C:C,'Cuadro Resumen'!$B$67:$B$76,'3. EQUIPO DE OFICINA'!D:D)</f>
        <v>5</v>
      </c>
      <c r="D72" s="234">
        <f>SUMIF('3. EQUIPO DE OFICINA'!$C:$C,'Cuadro Resumen'!$B$67:$B$76,'3. EQUIPO DE OFICINA'!$F:$F)</f>
        <v>50000</v>
      </c>
    </row>
    <row r="73" spans="2:4" ht="18.75" x14ac:dyDescent="0.25">
      <c r="B73" s="93" t="s">
        <v>68</v>
      </c>
      <c r="C73" s="83">
        <f>SUMIF('3. EQUIPO DE OFICINA'!C:C,'Cuadro Resumen'!$B$67:$B$76,'3. EQUIPO DE OFICINA'!D:D)</f>
        <v>5</v>
      </c>
      <c r="D73" s="234">
        <f>SUMIF('3. EQUIPO DE OFICINA'!$C:$C,'Cuadro Resumen'!$B$67:$B$76,'3. EQUIPO DE OFICINA'!$F:$F)</f>
        <v>40000</v>
      </c>
    </row>
    <row r="74" spans="2:4" ht="18.75" x14ac:dyDescent="0.25">
      <c r="B74" s="82" t="s">
        <v>69</v>
      </c>
      <c r="C74" s="83">
        <f>SUMIF('3. EQUIPO DE OFICINA'!C:C,'Cuadro Resumen'!$B$67:$B$76,'3. EQUIPO DE OFICINA'!D:D)</f>
        <v>0</v>
      </c>
      <c r="D74" s="234">
        <f>SUMIF('3. EQUIPO DE OFICINA'!$C:$C,'Cuadro Resumen'!$B$67:$B$76,'3. EQUIPO DE OFICINA'!$F:$F)</f>
        <v>0</v>
      </c>
    </row>
    <row r="75" spans="2:4" ht="18.75" x14ac:dyDescent="0.25">
      <c r="B75" s="82" t="s">
        <v>70</v>
      </c>
      <c r="C75" s="83">
        <f>SUMIF('3. EQUIPO DE OFICINA'!C:C,'Cuadro Resumen'!$B$67:$B$76,'3. EQUIPO DE OFICINA'!D:D)</f>
        <v>0</v>
      </c>
      <c r="D75" s="234">
        <f>SUMIF('3. EQUIPO DE OFICINA'!$C:$C,'Cuadro Resumen'!$B$67:$B$76,'3. EQUIPO DE OFICINA'!$F:$F)</f>
        <v>0</v>
      </c>
    </row>
    <row r="76" spans="2:4" ht="18.75" x14ac:dyDescent="0.25">
      <c r="B76" s="82" t="s">
        <v>71</v>
      </c>
      <c r="C76" s="83">
        <f>SUMIF('3. EQUIPO DE OFICINA'!C:C,'Cuadro Resumen'!$B$67:$B$76,'3. EQUIPO DE OFICINA'!D:D)</f>
        <v>0</v>
      </c>
      <c r="D76" s="234">
        <f>SUMIF('3. EQUIPO DE OFICINA'!$C:$C,'Cuadro Resumen'!$B$67:$B$76,'3. EQUIPO DE OFICINA'!$F:$F)</f>
        <v>0</v>
      </c>
    </row>
    <row r="77" spans="2:4" ht="18.75" x14ac:dyDescent="0.25">
      <c r="B77" s="82"/>
      <c r="C77" s="83">
        <f>SUMIF('3. EQUIPO DE OFICINA'!C:C,'Cuadro Resumen'!$B$67:$B$76,'3. EQUIPO DE OFICINA'!D:D)</f>
        <v>0</v>
      </c>
      <c r="D77" s="234">
        <f>SUMIF('3. EQUIPO DE OFICINA'!$C:$C,'Cuadro Resumen'!$B$67:$B$76,'3. EQUIPO DE OFICINA'!$F:$F)</f>
        <v>0</v>
      </c>
    </row>
    <row r="78" spans="2:4" ht="23.25" x14ac:dyDescent="0.25">
      <c r="B78" s="84" t="s">
        <v>122</v>
      </c>
      <c r="C78" s="85">
        <f>SUM(C67:C77)</f>
        <v>59</v>
      </c>
      <c r="D78" s="235">
        <f>SUM(D67:D77)</f>
        <v>188600</v>
      </c>
    </row>
    <row r="81" spans="2:4" x14ac:dyDescent="0.25">
      <c r="B81" s="193" t="s">
        <v>379</v>
      </c>
    </row>
    <row r="83" spans="2:4" ht="18.75" x14ac:dyDescent="0.25">
      <c r="B83" s="81" t="s">
        <v>380</v>
      </c>
      <c r="C83" s="81" t="s">
        <v>54</v>
      </c>
      <c r="D83" s="232" t="s">
        <v>474</v>
      </c>
    </row>
    <row r="84" spans="2:4" ht="37.5" x14ac:dyDescent="0.25">
      <c r="B84" s="303" t="s">
        <v>1337</v>
      </c>
      <c r="C84" s="83">
        <f>SUMIF('4. EQUIPO TECNOLÓGICOS'!C:C,'Cuadro Resumen'!$B$84:$B$100,'4. EQUIPO TECNOLÓGICOS'!D:D)</f>
        <v>3</v>
      </c>
      <c r="D84" s="83">
        <f>SUMIF('4. EQUIPO TECNOLÓGICOS'!$C:$C,'Cuadro Resumen'!$B$84:$B$100,'4. EQUIPO TECNOLÓGICOS'!F:F)</f>
        <v>39000</v>
      </c>
    </row>
    <row r="85" spans="2:4" ht="18.75" x14ac:dyDescent="0.25">
      <c r="B85" s="303" t="s">
        <v>1338</v>
      </c>
      <c r="C85" s="83">
        <f>SUMIF('4. EQUIPO TECNOLÓGICOS'!C:C,'Cuadro Resumen'!$B$84:$B$100,'4. EQUIPO TECNOLÓGICOS'!D:D)</f>
        <v>0</v>
      </c>
      <c r="D85" s="83">
        <f>SUMIF('4. EQUIPO TECNOLÓGICOS'!$C:$C,'Cuadro Resumen'!$B$84:$B$100,'4. EQUIPO TECNOLÓGICOS'!F:F)</f>
        <v>0</v>
      </c>
    </row>
    <row r="86" spans="2:4" ht="37.5" x14ac:dyDescent="0.25">
      <c r="B86" s="303" t="s">
        <v>1336</v>
      </c>
      <c r="C86" s="83">
        <f>SUMIF('4. EQUIPO TECNOLÓGICOS'!C:C,'Cuadro Resumen'!$B$84:$B$100,'4. EQUIPO TECNOLÓGICOS'!D:D)</f>
        <v>0</v>
      </c>
      <c r="D86" s="83">
        <f>SUMIF('4. EQUIPO TECNOLÓGICOS'!$C:$C,'Cuadro Resumen'!$B$84:$B$100,'4. EQUIPO TECNOLÓGICOS'!F:F)</f>
        <v>0</v>
      </c>
    </row>
    <row r="87" spans="2:4" ht="37.5" x14ac:dyDescent="0.25">
      <c r="B87" s="303" t="s">
        <v>1339</v>
      </c>
      <c r="C87" s="83">
        <f>SUMIF('4. EQUIPO TECNOLÓGICOS'!C:C,'Cuadro Resumen'!$B$84:$B$100,'4. EQUIPO TECNOLÓGICOS'!D:D)</f>
        <v>7</v>
      </c>
      <c r="D87" s="83">
        <f>SUMIF('4. EQUIPO TECNOLÓGICOS'!$C:$C,'Cuadro Resumen'!$B$84:$B$100,'4. EQUIPO TECNOLÓGICOS'!F:F)</f>
        <v>105000</v>
      </c>
    </row>
    <row r="88" spans="2:4" ht="18.75" x14ac:dyDescent="0.25">
      <c r="B88" s="82" t="s">
        <v>412</v>
      </c>
      <c r="C88" s="83">
        <f>SUMIF('4. EQUIPO TECNOLÓGICOS'!C:C,'Cuadro Resumen'!$B$84:$B$100,'4. EQUIPO TECNOLÓGICOS'!D:D)</f>
        <v>0</v>
      </c>
      <c r="D88" s="83">
        <f>SUMIF('4. EQUIPO TECNOLÓGICOS'!$C:$C,'Cuadro Resumen'!$B$84:$B$100,'4. EQUIPO TECNOLÓGICOS'!F:F)</f>
        <v>0</v>
      </c>
    </row>
    <row r="89" spans="2:4" ht="18.75" x14ac:dyDescent="0.25">
      <c r="B89" s="93" t="s">
        <v>72</v>
      </c>
      <c r="C89" s="83">
        <f>SUMIF('4. EQUIPO TECNOLÓGICOS'!C:C,'Cuadro Resumen'!$B$84:$B$100,'4. EQUIPO TECNOLÓGICOS'!D:D)</f>
        <v>0</v>
      </c>
      <c r="D89" s="83">
        <f>SUMIF('4. EQUIPO TECNOLÓGICOS'!$C:$C,'Cuadro Resumen'!$B$84:$B$100,'4. EQUIPO TECNOLÓGICOS'!F:F)</f>
        <v>0</v>
      </c>
    </row>
    <row r="90" spans="2:4" ht="18.75" x14ac:dyDescent="0.25">
      <c r="B90" s="93" t="s">
        <v>73</v>
      </c>
      <c r="C90" s="83">
        <f>SUMIF('4. EQUIPO TECNOLÓGICOS'!C:C,'Cuadro Resumen'!$B$84:$B$100,'4. EQUIPO TECNOLÓGICOS'!D:D)</f>
        <v>1</v>
      </c>
      <c r="D90" s="83">
        <f>SUMIF('4. EQUIPO TECNOLÓGICOS'!$C:$C,'Cuadro Resumen'!$B$84:$B$100,'4. EQUIPO TECNOLÓGICOS'!F:F)</f>
        <v>8000</v>
      </c>
    </row>
    <row r="91" spans="2:4" ht="18.75" x14ac:dyDescent="0.25">
      <c r="B91" s="93" t="s">
        <v>74</v>
      </c>
      <c r="C91" s="83">
        <f>SUMIF('4. EQUIPO TECNOLÓGICOS'!C:C,'Cuadro Resumen'!$B$84:$B$100,'4. EQUIPO TECNOLÓGICOS'!D:D)</f>
        <v>5</v>
      </c>
      <c r="D91" s="83">
        <f>SUMIF('4. EQUIPO TECNOLÓGICOS'!$C:$C,'Cuadro Resumen'!$B$84:$B$100,'4. EQUIPO TECNOLÓGICOS'!F:F)</f>
        <v>25000</v>
      </c>
    </row>
    <row r="92" spans="2:4" ht="18.75" x14ac:dyDescent="0.25">
      <c r="B92" s="82" t="s">
        <v>35</v>
      </c>
      <c r="C92" s="83">
        <f>SUMIF('4. EQUIPO TECNOLÓGICOS'!C:C,'Cuadro Resumen'!$B$84:$B$100,'4. EQUIPO TECNOLÓGICOS'!D:D)</f>
        <v>5</v>
      </c>
      <c r="D92" s="83">
        <f>SUMIF('4. EQUIPO TECNOLÓGICOS'!$C:$C,'Cuadro Resumen'!$B$84:$B$100,'4. EQUIPO TECNOLÓGICOS'!F:F)</f>
        <v>68989.2</v>
      </c>
    </row>
    <row r="93" spans="2:4" ht="18.75" x14ac:dyDescent="0.25">
      <c r="B93" s="93" t="s">
        <v>75</v>
      </c>
      <c r="C93" s="83">
        <f>SUMIF('4. EQUIPO TECNOLÓGICOS'!C:C,'Cuadro Resumen'!$B$84:$B$100,'4. EQUIPO TECNOLÓGICOS'!D:D)</f>
        <v>0</v>
      </c>
      <c r="D93" s="83">
        <f>SUMIF('4. EQUIPO TECNOLÓGICOS'!$C:$C,'Cuadro Resumen'!$B$84:$B$100,'4. EQUIPO TECNOLÓGICOS'!F:F)</f>
        <v>0</v>
      </c>
    </row>
    <row r="94" spans="2:4" ht="18.75" x14ac:dyDescent="0.25">
      <c r="B94" s="82" t="s">
        <v>76</v>
      </c>
      <c r="C94" s="83">
        <f>SUMIF('4. EQUIPO TECNOLÓGICOS'!C:C,'Cuadro Resumen'!$B$84:$B$100,'4. EQUIPO TECNOLÓGICOS'!D:D)</f>
        <v>0</v>
      </c>
      <c r="D94" s="83">
        <f>SUMIF('4. EQUIPO TECNOLÓGICOS'!$C:$C,'Cuadro Resumen'!$B$84:$B$100,'4. EQUIPO TECNOLÓGICOS'!F:F)</f>
        <v>0</v>
      </c>
    </row>
    <row r="95" spans="2:4" ht="18.75" x14ac:dyDescent="0.25">
      <c r="B95" s="93" t="s">
        <v>77</v>
      </c>
      <c r="C95" s="83">
        <f>SUMIF('4. EQUIPO TECNOLÓGICOS'!C:C,'Cuadro Resumen'!$B$84:$B$100,'4. EQUIPO TECNOLÓGICOS'!D:D)</f>
        <v>0</v>
      </c>
      <c r="D95" s="83">
        <f>SUMIF('4. EQUIPO TECNOLÓGICOS'!$C:$C,'Cuadro Resumen'!$B$84:$B$100,'4. EQUIPO TECNOLÓGICOS'!F:F)</f>
        <v>0</v>
      </c>
    </row>
    <row r="96" spans="2:4" ht="18.75" x14ac:dyDescent="0.25">
      <c r="B96" s="93" t="s">
        <v>78</v>
      </c>
      <c r="C96" s="83">
        <f>SUMIF('4. EQUIPO TECNOLÓGICOS'!C:C,'Cuadro Resumen'!$B$84:$B$100,'4. EQUIPO TECNOLÓGICOS'!D:D)</f>
        <v>3</v>
      </c>
      <c r="D96" s="83">
        <f>SUMIF('4. EQUIPO TECNOLÓGICOS'!$C:$C,'Cuadro Resumen'!$B$84:$B$100,'4. EQUIPO TECNOLÓGICOS'!F:F)</f>
        <v>7500</v>
      </c>
    </row>
    <row r="97" spans="2:4" ht="18.75" x14ac:dyDescent="0.25">
      <c r="B97" s="82" t="s">
        <v>413</v>
      </c>
      <c r="C97" s="83">
        <f>SUMIF('4. EQUIPO TECNOLÓGICOS'!C:C,'Cuadro Resumen'!$B$84:$B$100,'4. EQUIPO TECNOLÓGICOS'!D:D)</f>
        <v>0</v>
      </c>
      <c r="D97" s="83">
        <f>SUMIF('4. EQUIPO TECNOLÓGICOS'!$C:$C,'Cuadro Resumen'!$B$84:$B$100,'4. EQUIPO TECNOLÓGICOS'!F:F)</f>
        <v>0</v>
      </c>
    </row>
    <row r="98" spans="2:4" ht="18.75" x14ac:dyDescent="0.25">
      <c r="B98" s="93" t="s">
        <v>80</v>
      </c>
      <c r="C98" s="83">
        <f>SUMIF('4. EQUIPO TECNOLÓGICOS'!C:C,'Cuadro Resumen'!$B$84:$B$100,'4. EQUIPO TECNOLÓGICOS'!D:D)</f>
        <v>1</v>
      </c>
      <c r="D98" s="83">
        <f>SUMIF('4. EQUIPO TECNOLÓGICOS'!$C:$C,'Cuadro Resumen'!$B$84:$B$100,'4. EQUIPO TECNOLÓGICOS'!F:F)</f>
        <v>1500</v>
      </c>
    </row>
    <row r="99" spans="2:4" ht="18.75" x14ac:dyDescent="0.25">
      <c r="B99" s="93" t="s">
        <v>81</v>
      </c>
      <c r="C99" s="83">
        <f>SUMIF('4. EQUIPO TECNOLÓGICOS'!C:C,'Cuadro Resumen'!$B$84:$B$100,'4. EQUIPO TECNOLÓGICOS'!D:D)</f>
        <v>4</v>
      </c>
      <c r="D99" s="83">
        <f>SUMIF('4. EQUIPO TECNOLÓGICOS'!$C:$C,'Cuadro Resumen'!$B$84:$B$100,'4. EQUIPO TECNOLÓGICOS'!F:F)</f>
        <v>1360</v>
      </c>
    </row>
    <row r="100" spans="2:4" ht="18.75" x14ac:dyDescent="0.25">
      <c r="B100" s="93" t="s">
        <v>82</v>
      </c>
      <c r="C100" s="83">
        <f>SUMIF('4. EQUIPO TECNOLÓGICOS'!C:C,'Cuadro Resumen'!$B$84:$B$100,'4. EQUIPO TECNOLÓGICOS'!D:D)</f>
        <v>0</v>
      </c>
      <c r="D100" s="83">
        <f>SUMIF('4. EQUIPO TECNOLÓGICOS'!$C:$C,'Cuadro Resumen'!$B$84:$B$100,'4. EQUIPO TECNOLÓGICOS'!F:F)</f>
        <v>0</v>
      </c>
    </row>
    <row r="101" spans="2:4" ht="23.25" x14ac:dyDescent="0.25">
      <c r="B101" s="84" t="s">
        <v>122</v>
      </c>
      <c r="C101" s="85">
        <f>SUM(C84:C100)</f>
        <v>29</v>
      </c>
      <c r="D101" s="85">
        <f>SUM(D84:D100)</f>
        <v>256349.2</v>
      </c>
    </row>
    <row r="105" spans="2:4" x14ac:dyDescent="0.25">
      <c r="B105" s="193" t="s">
        <v>472</v>
      </c>
    </row>
    <row r="126" spans="2:4" x14ac:dyDescent="0.25">
      <c r="B126" s="193" t="s">
        <v>473</v>
      </c>
    </row>
    <row r="127" spans="2:4" x14ac:dyDescent="0.25">
      <c r="B127" s="86" t="s">
        <v>118</v>
      </c>
      <c r="C127" s="86" t="s">
        <v>54</v>
      </c>
      <c r="D127" s="86" t="s">
        <v>474</v>
      </c>
    </row>
    <row r="128" spans="2:4" x14ac:dyDescent="0.25">
      <c r="B128" s="86" t="s">
        <v>475</v>
      </c>
    </row>
    <row r="129" spans="2:2" x14ac:dyDescent="0.25">
      <c r="B129" s="86" t="s">
        <v>465</v>
      </c>
    </row>
    <row r="130" spans="2:2" x14ac:dyDescent="0.25">
      <c r="B130" s="86" t="s">
        <v>480</v>
      </c>
    </row>
    <row r="143" spans="2:2" x14ac:dyDescent="0.25">
      <c r="B143" s="193" t="s">
        <v>481</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opLeftCell="J1" zoomScale="64" zoomScaleNormal="64" workbookViewId="0">
      <pane ySplit="6" topLeftCell="A7" activePane="bottomLeft" state="frozen"/>
      <selection activeCell="A7" sqref="A7"/>
      <selection pane="bottomLeft" activeCell="F9" sqref="F9"/>
    </sheetView>
  </sheetViews>
  <sheetFormatPr baseColWidth="10" defaultRowHeight="15" x14ac:dyDescent="0.25"/>
  <cols>
    <col min="1" max="1" width="34.85546875" customWidth="1"/>
    <col min="2" max="2" width="34.85546875" style="368" customWidth="1"/>
    <col min="3" max="3" width="26" customWidth="1"/>
    <col min="4" max="5" width="27.42578125" customWidth="1"/>
    <col min="6" max="6" width="16" customWidth="1"/>
    <col min="7" max="7" width="45" customWidth="1"/>
    <col min="8" max="8" width="17.7109375" customWidth="1"/>
    <col min="9" max="9" width="21.28515625" style="229" customWidth="1"/>
    <col min="10" max="10" width="18.85546875" bestFit="1" customWidth="1"/>
    <col min="11" max="11" width="18.85546875" style="229" customWidth="1"/>
    <col min="12" max="12" width="18.85546875" bestFit="1" customWidth="1"/>
    <col min="13" max="13" width="13.7109375" style="229" bestFit="1" customWidth="1"/>
    <col min="14" max="14" width="18.85546875" bestFit="1" customWidth="1"/>
    <col min="15" max="15" width="13.7109375" style="229" bestFit="1" customWidth="1"/>
    <col min="16" max="16" width="18.85546875" bestFit="1" customWidth="1"/>
    <col min="17" max="17" width="18.5703125" style="229" customWidth="1"/>
    <col min="18" max="18" width="16.42578125" bestFit="1" customWidth="1"/>
    <col min="19" max="19" width="20.42578125" bestFit="1" customWidth="1"/>
    <col min="20" max="20" width="32.5703125" bestFit="1" customWidth="1"/>
    <col min="21" max="21" width="29.42578125" bestFit="1" customWidth="1"/>
    <col min="22" max="22" width="20.42578125" bestFit="1" customWidth="1"/>
  </cols>
  <sheetData>
    <row r="1" spans="1:22" ht="18.75" x14ac:dyDescent="0.25">
      <c r="C1" s="277"/>
      <c r="D1" s="277"/>
      <c r="E1" s="277"/>
      <c r="F1" s="277"/>
      <c r="G1" s="277"/>
      <c r="H1" s="277" t="s">
        <v>1388</v>
      </c>
      <c r="K1" s="277"/>
      <c r="L1" s="277"/>
      <c r="M1" s="277"/>
      <c r="N1" s="277"/>
      <c r="O1" s="277"/>
      <c r="P1" s="277"/>
      <c r="Q1" s="277"/>
      <c r="R1" s="277"/>
      <c r="S1" s="277"/>
      <c r="T1" s="277"/>
      <c r="U1" s="277"/>
      <c r="V1" s="277"/>
    </row>
    <row r="2" spans="1:22" ht="18.75" x14ac:dyDescent="0.25">
      <c r="A2" s="265" t="s">
        <v>1346</v>
      </c>
      <c r="B2" s="428"/>
      <c r="C2" s="277"/>
      <c r="D2" s="277"/>
      <c r="E2" s="277"/>
      <c r="F2" s="277"/>
      <c r="G2" s="277"/>
      <c r="H2" s="277"/>
      <c r="K2" s="277"/>
      <c r="L2" s="277"/>
      <c r="M2" s="277"/>
      <c r="N2" s="277"/>
      <c r="O2" s="277"/>
      <c r="P2" s="277"/>
      <c r="Q2" s="277"/>
      <c r="R2" s="277"/>
      <c r="S2" s="277"/>
      <c r="T2" s="277"/>
      <c r="U2" s="277"/>
      <c r="V2" s="277"/>
    </row>
    <row r="3" spans="1:22" x14ac:dyDescent="0.25">
      <c r="A3" s="714" t="s">
        <v>1389</v>
      </c>
      <c r="B3" s="714"/>
      <c r="C3" s="714"/>
      <c r="D3" s="714"/>
      <c r="E3" s="714"/>
      <c r="F3" s="714"/>
      <c r="G3" s="714"/>
      <c r="H3" s="714"/>
      <c r="I3" s="714"/>
      <c r="J3" s="714"/>
      <c r="K3" s="714"/>
      <c r="L3" s="714"/>
      <c r="M3" s="714"/>
      <c r="N3" s="714"/>
      <c r="O3" s="714"/>
      <c r="P3" s="714"/>
      <c r="Q3" s="714"/>
      <c r="R3" s="714"/>
      <c r="S3" s="714"/>
      <c r="T3" s="714"/>
      <c r="U3" s="714"/>
      <c r="V3" s="714"/>
    </row>
    <row r="4" spans="1:22" ht="15" customHeight="1" x14ac:dyDescent="0.25">
      <c r="A4" s="683" t="s">
        <v>97</v>
      </c>
      <c r="B4" s="663" t="s">
        <v>1409</v>
      </c>
      <c r="C4" s="663" t="s">
        <v>111</v>
      </c>
      <c r="D4" s="664" t="s">
        <v>86</v>
      </c>
      <c r="E4" s="664" t="s">
        <v>87</v>
      </c>
      <c r="F4" s="673" t="s">
        <v>390</v>
      </c>
      <c r="G4" s="664" t="s">
        <v>88</v>
      </c>
      <c r="H4" s="683" t="s">
        <v>100</v>
      </c>
      <c r="I4" s="683"/>
      <c r="J4" s="683"/>
      <c r="K4" s="683"/>
      <c r="L4" s="683"/>
      <c r="M4" s="683"/>
      <c r="N4" s="683"/>
      <c r="O4" s="683"/>
      <c r="P4" s="682" t="s">
        <v>101</v>
      </c>
      <c r="Q4" s="682"/>
      <c r="R4" s="663" t="s">
        <v>102</v>
      </c>
      <c r="S4" s="663" t="s">
        <v>103</v>
      </c>
      <c r="T4" s="663" t="s">
        <v>110</v>
      </c>
      <c r="U4" s="663" t="s">
        <v>109</v>
      </c>
      <c r="V4" s="670" t="s">
        <v>89</v>
      </c>
    </row>
    <row r="5" spans="1:22" ht="15" customHeight="1" x14ac:dyDescent="0.25">
      <c r="A5" s="683"/>
      <c r="B5" s="661"/>
      <c r="C5" s="661"/>
      <c r="D5" s="665"/>
      <c r="E5" s="665"/>
      <c r="F5" s="674"/>
      <c r="G5" s="665"/>
      <c r="H5" s="683" t="s">
        <v>104</v>
      </c>
      <c r="I5" s="683"/>
      <c r="J5" s="683" t="s">
        <v>105</v>
      </c>
      <c r="K5" s="683"/>
      <c r="L5" s="683" t="s">
        <v>106</v>
      </c>
      <c r="M5" s="683"/>
      <c r="N5" s="683" t="s">
        <v>107</v>
      </c>
      <c r="O5" s="683"/>
      <c r="P5" s="682"/>
      <c r="Q5" s="682"/>
      <c r="R5" s="661"/>
      <c r="S5" s="661"/>
      <c r="T5" s="661"/>
      <c r="U5" s="661"/>
      <c r="V5" s="671"/>
    </row>
    <row r="6" spans="1:22" ht="25.5" x14ac:dyDescent="0.25">
      <c r="A6" s="683"/>
      <c r="B6" s="662"/>
      <c r="C6" s="662"/>
      <c r="D6" s="666"/>
      <c r="E6" s="666"/>
      <c r="F6" s="675"/>
      <c r="G6" s="666"/>
      <c r="H6" s="320" t="s">
        <v>108</v>
      </c>
      <c r="I6" s="227" t="s">
        <v>12</v>
      </c>
      <c r="J6" s="320" t="s">
        <v>108</v>
      </c>
      <c r="K6" s="227" t="s">
        <v>12</v>
      </c>
      <c r="L6" s="320" t="s">
        <v>108</v>
      </c>
      <c r="M6" s="227" t="s">
        <v>12</v>
      </c>
      <c r="N6" s="320" t="s">
        <v>108</v>
      </c>
      <c r="O6" s="227" t="s">
        <v>12</v>
      </c>
      <c r="P6" s="320" t="s">
        <v>108</v>
      </c>
      <c r="Q6" s="227" t="s">
        <v>12</v>
      </c>
      <c r="R6" s="662"/>
      <c r="S6" s="662"/>
      <c r="T6" s="662"/>
      <c r="U6" s="662"/>
      <c r="V6" s="672"/>
    </row>
    <row r="7" spans="1:22" ht="67.5" customHeight="1" x14ac:dyDescent="0.25">
      <c r="A7" s="717" t="s">
        <v>2060</v>
      </c>
      <c r="B7" s="717" t="s">
        <v>2061</v>
      </c>
      <c r="C7" s="717" t="s">
        <v>2062</v>
      </c>
      <c r="D7" s="433" t="s">
        <v>2063</v>
      </c>
      <c r="E7" s="433" t="s">
        <v>2066</v>
      </c>
      <c r="F7" s="321" t="s">
        <v>2069</v>
      </c>
      <c r="G7" s="601" t="s">
        <v>3033</v>
      </c>
      <c r="H7" s="366">
        <v>0.25</v>
      </c>
      <c r="I7" s="521">
        <v>0</v>
      </c>
      <c r="J7" s="366">
        <v>0.25</v>
      </c>
      <c r="K7" s="521">
        <v>0</v>
      </c>
      <c r="L7" s="366">
        <v>0.25</v>
      </c>
      <c r="M7" s="521">
        <v>0</v>
      </c>
      <c r="N7" s="366">
        <v>0.25</v>
      </c>
      <c r="O7" s="521">
        <v>0</v>
      </c>
      <c r="P7" s="366">
        <v>1</v>
      </c>
      <c r="Q7" s="521">
        <f>I7+K7+M7+O7</f>
        <v>0</v>
      </c>
      <c r="R7" s="274" t="s">
        <v>3034</v>
      </c>
      <c r="S7" s="274" t="s">
        <v>3035</v>
      </c>
      <c r="T7" s="274" t="s">
        <v>3036</v>
      </c>
      <c r="U7" s="274" t="s">
        <v>3037</v>
      </c>
      <c r="V7" s="274" t="s">
        <v>3038</v>
      </c>
    </row>
    <row r="8" spans="1:22" s="368" customFormat="1" ht="90.75" customHeight="1" x14ac:dyDescent="0.25">
      <c r="A8" s="718"/>
      <c r="B8" s="718"/>
      <c r="C8" s="718"/>
      <c r="D8" s="433" t="s">
        <v>2064</v>
      </c>
      <c r="E8" s="433" t="s">
        <v>2067</v>
      </c>
      <c r="F8" s="321" t="s">
        <v>2070</v>
      </c>
      <c r="G8" s="601" t="s">
        <v>2731</v>
      </c>
      <c r="H8" s="366">
        <v>0.25</v>
      </c>
      <c r="I8" s="521">
        <v>0</v>
      </c>
      <c r="J8" s="366">
        <v>0.25</v>
      </c>
      <c r="K8" s="521">
        <v>0</v>
      </c>
      <c r="L8" s="366">
        <v>0.25</v>
      </c>
      <c r="M8" s="521">
        <v>0</v>
      </c>
      <c r="N8" s="366">
        <v>0.25</v>
      </c>
      <c r="O8" s="521">
        <v>0</v>
      </c>
      <c r="P8" s="366">
        <v>1</v>
      </c>
      <c r="Q8" s="521">
        <f t="shared" ref="Q8:Q9" si="0">I8+K8+M8+O8</f>
        <v>0</v>
      </c>
      <c r="R8" s="274" t="s">
        <v>3039</v>
      </c>
      <c r="S8" s="274" t="s">
        <v>3040</v>
      </c>
      <c r="T8" s="274" t="s">
        <v>3036</v>
      </c>
      <c r="U8" s="274" t="s">
        <v>3037</v>
      </c>
      <c r="V8" s="274" t="s">
        <v>3038</v>
      </c>
    </row>
    <row r="9" spans="1:22" s="368" customFormat="1" ht="132" customHeight="1" x14ac:dyDescent="0.25">
      <c r="A9" s="718"/>
      <c r="B9" s="718"/>
      <c r="C9" s="718"/>
      <c r="D9" s="420" t="s">
        <v>2065</v>
      </c>
      <c r="E9" s="420" t="s">
        <v>2068</v>
      </c>
      <c r="F9" s="612" t="s">
        <v>2071</v>
      </c>
      <c r="G9" s="602" t="s">
        <v>2732</v>
      </c>
      <c r="H9" s="370">
        <v>1</v>
      </c>
      <c r="I9" s="521">
        <f>'1. TALLERES SEMINARIOS'!D353</f>
        <v>8250</v>
      </c>
      <c r="J9" s="274"/>
      <c r="K9" s="521">
        <v>0</v>
      </c>
      <c r="L9" s="274"/>
      <c r="M9" s="521">
        <v>0</v>
      </c>
      <c r="N9" s="274"/>
      <c r="O9" s="521">
        <v>0</v>
      </c>
      <c r="P9" s="366">
        <v>1</v>
      </c>
      <c r="Q9" s="521">
        <f t="shared" si="0"/>
        <v>8250</v>
      </c>
      <c r="R9" s="274" t="s">
        <v>3041</v>
      </c>
      <c r="S9" s="274" t="s">
        <v>3042</v>
      </c>
      <c r="T9" s="274" t="s">
        <v>3043</v>
      </c>
      <c r="U9" s="274" t="s">
        <v>3037</v>
      </c>
      <c r="V9" s="274" t="s">
        <v>3038</v>
      </c>
    </row>
    <row r="10" spans="1:22" ht="18" customHeight="1" x14ac:dyDescent="0.25">
      <c r="A10" s="285"/>
      <c r="B10" s="286"/>
      <c r="C10" s="286"/>
      <c r="D10" s="285" t="s">
        <v>1387</v>
      </c>
      <c r="E10" s="286"/>
      <c r="F10" s="286"/>
      <c r="G10" s="287"/>
      <c r="H10" s="275"/>
      <c r="I10" s="597">
        <f t="shared" ref="I10:Q10" si="1">SUM(I7:I9)</f>
        <v>8250</v>
      </c>
      <c r="J10" s="275"/>
      <c r="K10" s="597">
        <f t="shared" si="1"/>
        <v>0</v>
      </c>
      <c r="L10" s="275"/>
      <c r="M10" s="597">
        <f t="shared" si="1"/>
        <v>0</v>
      </c>
      <c r="N10" s="275"/>
      <c r="O10" s="597">
        <f t="shared" si="1"/>
        <v>0</v>
      </c>
      <c r="P10" s="276"/>
      <c r="Q10" s="597">
        <f t="shared" si="1"/>
        <v>8250</v>
      </c>
      <c r="R10" s="259"/>
      <c r="S10" s="259"/>
      <c r="T10" s="259"/>
      <c r="U10" s="259"/>
      <c r="V10" s="259"/>
    </row>
    <row r="16" spans="1:22" x14ac:dyDescent="0.25">
      <c r="I16"/>
      <c r="K16"/>
      <c r="M16"/>
      <c r="O16"/>
      <c r="Q16"/>
    </row>
    <row r="17" spans="9:17" x14ac:dyDescent="0.25">
      <c r="I17"/>
      <c r="K17"/>
      <c r="M17"/>
      <c r="O17"/>
      <c r="Q17"/>
    </row>
    <row r="18" spans="9:17" x14ac:dyDescent="0.25">
      <c r="I18"/>
      <c r="K18"/>
      <c r="M18"/>
      <c r="O18"/>
      <c r="Q18"/>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sheetData>
  <mergeCells count="22">
    <mergeCell ref="A3:V3"/>
    <mergeCell ref="A4:A6"/>
    <mergeCell ref="C4:C6"/>
    <mergeCell ref="D4:D6"/>
    <mergeCell ref="E4:E6"/>
    <mergeCell ref="F4:F6"/>
    <mergeCell ref="G4:G6"/>
    <mergeCell ref="H4:O4"/>
    <mergeCell ref="P4:Q5"/>
    <mergeCell ref="U4:U6"/>
    <mergeCell ref="V4:V6"/>
    <mergeCell ref="H5:I5"/>
    <mergeCell ref="J5:K5"/>
    <mergeCell ref="L5:M5"/>
    <mergeCell ref="N5:O5"/>
    <mergeCell ref="C7:C9"/>
    <mergeCell ref="A7:A9"/>
    <mergeCell ref="R4:R6"/>
    <mergeCell ref="S4:S6"/>
    <mergeCell ref="T4:T6"/>
    <mergeCell ref="B4:B6"/>
    <mergeCell ref="B7:B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6"/>
    <dataValidation allowBlank="1" showInputMessage="1" showErrorMessage="1" promptTitle="INDICADORES DE RESULTADOS" prompt="Medidas o variables para verificar el cumplimiento de cada paso._x000a_" sqref="E4: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opLeftCell="I1" zoomScale="90" zoomScaleNormal="90" workbookViewId="0">
      <pane ySplit="6" topLeftCell="A10" activePane="bottomLeft" state="frozen"/>
      <selection activeCell="A7" sqref="A7"/>
      <selection pane="bottomLeft" activeCell="I12" sqref="I12"/>
    </sheetView>
  </sheetViews>
  <sheetFormatPr baseColWidth="10" defaultRowHeight="15" x14ac:dyDescent="0.25"/>
  <cols>
    <col min="1" max="1" width="26.5703125" style="368" customWidth="1"/>
    <col min="2" max="2" width="21.7109375" style="368" customWidth="1"/>
    <col min="3" max="3" width="24.28515625" style="368" customWidth="1"/>
    <col min="4" max="5" width="27.42578125" style="368" customWidth="1"/>
    <col min="6" max="6" width="13.7109375" style="368" customWidth="1"/>
    <col min="7" max="7" width="37.5703125" style="368" customWidth="1"/>
    <col min="8" max="8" width="9.85546875" style="368" customWidth="1"/>
    <col min="9" max="9" width="15.7109375" style="229" bestFit="1" customWidth="1"/>
    <col min="10" max="10" width="10.42578125" style="368" customWidth="1"/>
    <col min="11" max="11" width="14.42578125" style="229" customWidth="1"/>
    <col min="12" max="12" width="11.42578125" style="368"/>
    <col min="13" max="13" width="13.7109375" style="229" bestFit="1" customWidth="1"/>
    <col min="14" max="14" width="11.42578125" style="368"/>
    <col min="15" max="15" width="13.7109375" style="229" bestFit="1" customWidth="1"/>
    <col min="16" max="16" width="12" style="368" customWidth="1"/>
    <col min="17" max="17" width="18.42578125" style="229" customWidth="1"/>
    <col min="18" max="18" width="11.42578125" style="368" bestFit="1" customWidth="1"/>
    <col min="19" max="21" width="14.140625" style="368" customWidth="1"/>
    <col min="22" max="22" width="17" style="368" customWidth="1"/>
    <col min="23" max="16384" width="11.42578125" style="368"/>
  </cols>
  <sheetData>
    <row r="1" spans="1:22" ht="18.75" x14ac:dyDescent="0.25">
      <c r="C1" s="277"/>
      <c r="D1" s="277"/>
      <c r="E1" s="277"/>
      <c r="F1" s="277"/>
      <c r="G1" s="277"/>
      <c r="H1" s="277" t="s">
        <v>1404</v>
      </c>
      <c r="K1" s="277"/>
      <c r="L1" s="277"/>
      <c r="M1" s="277"/>
      <c r="N1" s="277"/>
      <c r="O1" s="277"/>
      <c r="P1" s="277"/>
      <c r="Q1" s="277"/>
      <c r="R1" s="277"/>
      <c r="S1" s="277"/>
      <c r="T1" s="277"/>
      <c r="U1" s="277"/>
      <c r="V1" s="277"/>
    </row>
    <row r="2" spans="1:22" ht="18.75" x14ac:dyDescent="0.25">
      <c r="A2" s="265" t="s">
        <v>1346</v>
      </c>
      <c r="B2" s="428"/>
      <c r="C2" s="277"/>
      <c r="D2" s="277"/>
      <c r="E2" s="277"/>
      <c r="F2" s="277"/>
      <c r="G2" s="277"/>
      <c r="H2" s="277"/>
      <c r="K2" s="277"/>
      <c r="L2" s="277"/>
      <c r="M2" s="277"/>
      <c r="N2" s="277"/>
      <c r="O2" s="277"/>
      <c r="P2" s="277"/>
      <c r="Q2" s="277"/>
      <c r="R2" s="277"/>
      <c r="S2" s="277"/>
      <c r="T2" s="277"/>
      <c r="U2" s="277"/>
      <c r="V2" s="277"/>
    </row>
    <row r="3" spans="1:22" x14ac:dyDescent="0.25">
      <c r="A3" s="714" t="s">
        <v>1403</v>
      </c>
      <c r="B3" s="714"/>
      <c r="C3" s="714"/>
      <c r="D3" s="714"/>
      <c r="E3" s="714"/>
      <c r="F3" s="714"/>
      <c r="G3" s="714"/>
      <c r="H3" s="714"/>
      <c r="I3" s="714"/>
      <c r="J3" s="714"/>
      <c r="K3" s="714"/>
      <c r="L3" s="714"/>
      <c r="M3" s="714"/>
      <c r="N3" s="714"/>
      <c r="O3" s="714"/>
      <c r="P3" s="714"/>
      <c r="Q3" s="714"/>
      <c r="R3" s="714"/>
      <c r="S3" s="714"/>
      <c r="T3" s="714"/>
      <c r="U3" s="714"/>
      <c r="V3" s="714"/>
    </row>
    <row r="4" spans="1:22" ht="15" customHeight="1" x14ac:dyDescent="0.25">
      <c r="A4" s="683" t="s">
        <v>97</v>
      </c>
      <c r="B4" s="663" t="s">
        <v>1409</v>
      </c>
      <c r="C4" s="663" t="s">
        <v>111</v>
      </c>
      <c r="D4" s="664" t="s">
        <v>86</v>
      </c>
      <c r="E4" s="664" t="s">
        <v>87</v>
      </c>
      <c r="F4" s="673" t="s">
        <v>390</v>
      </c>
      <c r="G4" s="664" t="s">
        <v>88</v>
      </c>
      <c r="H4" s="683" t="s">
        <v>100</v>
      </c>
      <c r="I4" s="683"/>
      <c r="J4" s="683"/>
      <c r="K4" s="683"/>
      <c r="L4" s="683"/>
      <c r="M4" s="683"/>
      <c r="N4" s="683"/>
      <c r="O4" s="683"/>
      <c r="P4" s="682" t="s">
        <v>101</v>
      </c>
      <c r="Q4" s="682"/>
      <c r="R4" s="663" t="s">
        <v>102</v>
      </c>
      <c r="S4" s="663" t="s">
        <v>103</v>
      </c>
      <c r="T4" s="663" t="s">
        <v>110</v>
      </c>
      <c r="U4" s="663" t="s">
        <v>109</v>
      </c>
      <c r="V4" s="670" t="s">
        <v>89</v>
      </c>
    </row>
    <row r="5" spans="1:22" ht="15" customHeight="1" x14ac:dyDescent="0.25">
      <c r="A5" s="683"/>
      <c r="B5" s="661"/>
      <c r="C5" s="661"/>
      <c r="D5" s="665"/>
      <c r="E5" s="665"/>
      <c r="F5" s="674"/>
      <c r="G5" s="665"/>
      <c r="H5" s="683" t="s">
        <v>104</v>
      </c>
      <c r="I5" s="683"/>
      <c r="J5" s="683" t="s">
        <v>105</v>
      </c>
      <c r="K5" s="683"/>
      <c r="L5" s="683" t="s">
        <v>106</v>
      </c>
      <c r="M5" s="683"/>
      <c r="N5" s="683" t="s">
        <v>107</v>
      </c>
      <c r="O5" s="683"/>
      <c r="P5" s="682"/>
      <c r="Q5" s="682"/>
      <c r="R5" s="661"/>
      <c r="S5" s="661"/>
      <c r="T5" s="661"/>
      <c r="U5" s="661"/>
      <c r="V5" s="671"/>
    </row>
    <row r="6" spans="1:22" ht="51" x14ac:dyDescent="0.25">
      <c r="A6" s="683"/>
      <c r="B6" s="662"/>
      <c r="C6" s="662"/>
      <c r="D6" s="666"/>
      <c r="E6" s="666"/>
      <c r="F6" s="675"/>
      <c r="G6" s="666"/>
      <c r="H6" s="320" t="s">
        <v>108</v>
      </c>
      <c r="I6" s="227" t="s">
        <v>12</v>
      </c>
      <c r="J6" s="320" t="s">
        <v>108</v>
      </c>
      <c r="K6" s="227" t="s">
        <v>12</v>
      </c>
      <c r="L6" s="320" t="s">
        <v>108</v>
      </c>
      <c r="M6" s="227" t="s">
        <v>12</v>
      </c>
      <c r="N6" s="320" t="s">
        <v>108</v>
      </c>
      <c r="O6" s="227" t="s">
        <v>12</v>
      </c>
      <c r="P6" s="320" t="s">
        <v>108</v>
      </c>
      <c r="Q6" s="227" t="s">
        <v>12</v>
      </c>
      <c r="R6" s="662"/>
      <c r="S6" s="662"/>
      <c r="T6" s="662"/>
      <c r="U6" s="662"/>
      <c r="V6" s="672"/>
    </row>
    <row r="7" spans="1:22" ht="56.25" customHeight="1" x14ac:dyDescent="0.25">
      <c r="A7" s="717" t="s">
        <v>2388</v>
      </c>
      <c r="B7" s="715"/>
      <c r="C7" s="717" t="s">
        <v>2387</v>
      </c>
      <c r="D7" s="416" t="s">
        <v>2317</v>
      </c>
      <c r="E7" s="416" t="s">
        <v>2322</v>
      </c>
      <c r="F7" s="612" t="s">
        <v>2389</v>
      </c>
      <c r="G7" s="598" t="s">
        <v>2757</v>
      </c>
      <c r="H7" s="370">
        <v>1</v>
      </c>
      <c r="I7" s="521">
        <f>'4. EQUIPO TECNOLÓGICOS'!D41+'3. EQUIPO DE OFICINA'!D25</f>
        <v>105994.6</v>
      </c>
      <c r="J7" s="274"/>
      <c r="K7" s="521">
        <v>0</v>
      </c>
      <c r="L7" s="274"/>
      <c r="M7" s="521">
        <v>0</v>
      </c>
      <c r="N7" s="274"/>
      <c r="O7" s="521">
        <v>0</v>
      </c>
      <c r="P7" s="370">
        <v>1</v>
      </c>
      <c r="Q7" s="521">
        <f>I7+K7+M7+O7</f>
        <v>105994.6</v>
      </c>
      <c r="R7" s="719" t="s">
        <v>3044</v>
      </c>
      <c r="S7" s="719" t="s">
        <v>3045</v>
      </c>
      <c r="T7" s="719" t="s">
        <v>3046</v>
      </c>
      <c r="U7" s="719" t="s">
        <v>3047</v>
      </c>
      <c r="V7" s="719" t="s">
        <v>3048</v>
      </c>
    </row>
    <row r="8" spans="1:22" ht="56.25" customHeight="1" x14ac:dyDescent="0.25">
      <c r="A8" s="718"/>
      <c r="B8" s="716"/>
      <c r="C8" s="718"/>
      <c r="D8" s="416" t="s">
        <v>2318</v>
      </c>
      <c r="E8" s="273"/>
      <c r="F8" s="612" t="s">
        <v>2390</v>
      </c>
      <c r="G8" s="598" t="s">
        <v>2758</v>
      </c>
      <c r="H8" s="370">
        <v>1</v>
      </c>
      <c r="I8" s="521">
        <f>'4. EQUIPO TECNOLÓGICOS'!D53+'3. EQUIPO DE OFICINA'!D37</f>
        <v>57994.6</v>
      </c>
      <c r="J8" s="274"/>
      <c r="K8" s="521">
        <v>0</v>
      </c>
      <c r="L8" s="274"/>
      <c r="M8" s="521">
        <v>0</v>
      </c>
      <c r="N8" s="274"/>
      <c r="O8" s="521">
        <v>0</v>
      </c>
      <c r="P8" s="370">
        <v>1</v>
      </c>
      <c r="Q8" s="521">
        <f t="shared" ref="Q8:Q16" si="0">I8+K8+M8+O8</f>
        <v>57994.6</v>
      </c>
      <c r="R8" s="720"/>
      <c r="S8" s="720"/>
      <c r="T8" s="720"/>
      <c r="U8" s="720"/>
      <c r="V8" s="720"/>
    </row>
    <row r="9" spans="1:22" ht="47.25" x14ac:dyDescent="0.25">
      <c r="A9" s="718"/>
      <c r="B9" s="716"/>
      <c r="C9" s="718"/>
      <c r="D9" s="416" t="s">
        <v>2319</v>
      </c>
      <c r="E9" s="273"/>
      <c r="F9" s="612" t="s">
        <v>2391</v>
      </c>
      <c r="G9" s="598" t="s">
        <v>2759</v>
      </c>
      <c r="H9" s="370">
        <v>1</v>
      </c>
      <c r="I9" s="521">
        <f>'5. ACTIVIDADES ESPECIALES'!D577</f>
        <v>340622.52</v>
      </c>
      <c r="J9" s="274"/>
      <c r="K9" s="521">
        <v>0</v>
      </c>
      <c r="L9" s="274"/>
      <c r="M9" s="521">
        <v>0</v>
      </c>
      <c r="N9" s="274"/>
      <c r="O9" s="521">
        <v>0</v>
      </c>
      <c r="P9" s="370">
        <v>1</v>
      </c>
      <c r="Q9" s="521">
        <f t="shared" si="0"/>
        <v>340622.52</v>
      </c>
      <c r="R9" s="720"/>
      <c r="S9" s="720"/>
      <c r="T9" s="720"/>
      <c r="U9" s="720"/>
      <c r="V9" s="720"/>
    </row>
    <row r="10" spans="1:22" ht="44.25" customHeight="1" x14ac:dyDescent="0.25">
      <c r="A10" s="718"/>
      <c r="B10" s="716"/>
      <c r="C10" s="718"/>
      <c r="D10" s="373"/>
      <c r="E10" s="273"/>
      <c r="F10" s="612" t="s">
        <v>2392</v>
      </c>
      <c r="G10" s="598" t="s">
        <v>2760</v>
      </c>
      <c r="H10" s="370">
        <v>1</v>
      </c>
      <c r="I10" s="521">
        <f>'5. ACTIVIDADES ESPECIALES'!D596</f>
        <v>118622.5</v>
      </c>
      <c r="J10" s="274"/>
      <c r="K10" s="521">
        <v>0</v>
      </c>
      <c r="L10" s="274"/>
      <c r="M10" s="521">
        <v>0</v>
      </c>
      <c r="N10" s="274"/>
      <c r="O10" s="521">
        <v>0</v>
      </c>
      <c r="P10" s="370">
        <v>1</v>
      </c>
      <c r="Q10" s="521">
        <f t="shared" si="0"/>
        <v>118622.5</v>
      </c>
      <c r="R10" s="720"/>
      <c r="S10" s="720"/>
      <c r="T10" s="720"/>
      <c r="U10" s="720"/>
      <c r="V10" s="720"/>
    </row>
    <row r="11" spans="1:22" ht="46.5" customHeight="1" x14ac:dyDescent="0.25">
      <c r="A11" s="718"/>
      <c r="B11" s="716"/>
      <c r="C11" s="718"/>
      <c r="D11" s="373"/>
      <c r="E11" s="273"/>
      <c r="F11" s="612" t="s">
        <v>2393</v>
      </c>
      <c r="G11" s="598" t="s">
        <v>2762</v>
      </c>
      <c r="H11" s="370">
        <v>1</v>
      </c>
      <c r="I11" s="521">
        <f>'5. ACTIVIDADES ESPECIALES'!D614+'8. Venta de Servicios'!D21</f>
        <v>8103367.2799999993</v>
      </c>
      <c r="J11" s="274"/>
      <c r="K11" s="521">
        <v>0</v>
      </c>
      <c r="L11" s="274"/>
      <c r="M11" s="521">
        <v>0</v>
      </c>
      <c r="N11" s="274"/>
      <c r="O11" s="521">
        <v>0</v>
      </c>
      <c r="P11" s="370">
        <v>1</v>
      </c>
      <c r="Q11" s="521">
        <f t="shared" si="0"/>
        <v>8103367.2799999993</v>
      </c>
      <c r="R11" s="720"/>
      <c r="S11" s="720"/>
      <c r="T11" s="720"/>
      <c r="U11" s="720"/>
      <c r="V11" s="720"/>
    </row>
    <row r="12" spans="1:22" ht="46.5" customHeight="1" x14ac:dyDescent="0.25">
      <c r="A12" s="718"/>
      <c r="B12" s="716"/>
      <c r="C12" s="718"/>
      <c r="D12" s="373"/>
      <c r="E12" s="273"/>
      <c r="F12" s="617" t="s">
        <v>2394</v>
      </c>
      <c r="G12" s="598" t="s">
        <v>2763</v>
      </c>
      <c r="H12" s="370">
        <v>1</v>
      </c>
      <c r="I12" s="521">
        <f>'5. ACTIVIDADES ESPECIALES'!D631</f>
        <v>1983377.48</v>
      </c>
      <c r="J12" s="274"/>
      <c r="K12" s="521">
        <v>0</v>
      </c>
      <c r="L12" s="274"/>
      <c r="M12" s="521">
        <v>0</v>
      </c>
      <c r="N12" s="274"/>
      <c r="O12" s="521">
        <v>0</v>
      </c>
      <c r="P12" s="370">
        <v>1</v>
      </c>
      <c r="Q12" s="521">
        <f t="shared" si="0"/>
        <v>1983377.48</v>
      </c>
      <c r="R12" s="720"/>
      <c r="S12" s="720"/>
      <c r="T12" s="720"/>
      <c r="U12" s="720"/>
      <c r="V12" s="720"/>
    </row>
    <row r="13" spans="1:22" ht="75" x14ac:dyDescent="0.25">
      <c r="A13" s="718"/>
      <c r="B13" s="716"/>
      <c r="C13" s="718"/>
      <c r="D13" s="373"/>
      <c r="E13" s="273"/>
      <c r="F13" s="321" t="s">
        <v>2752</v>
      </c>
      <c r="G13" s="598" t="s">
        <v>2330</v>
      </c>
      <c r="H13" s="274"/>
      <c r="I13" s="521">
        <v>0</v>
      </c>
      <c r="J13" s="370">
        <v>1</v>
      </c>
      <c r="K13" s="521"/>
      <c r="L13" s="365"/>
      <c r="M13" s="521"/>
      <c r="N13" s="274"/>
      <c r="O13" s="521"/>
      <c r="P13" s="370">
        <v>1</v>
      </c>
      <c r="Q13" s="521">
        <f t="shared" si="0"/>
        <v>0</v>
      </c>
      <c r="R13" s="720"/>
      <c r="S13" s="720"/>
      <c r="T13" s="720"/>
      <c r="U13" s="720"/>
      <c r="V13" s="720"/>
    </row>
    <row r="14" spans="1:22" ht="60" x14ac:dyDescent="0.25">
      <c r="A14" s="718"/>
      <c r="B14" s="716"/>
      <c r="C14" s="718"/>
      <c r="D14" s="373"/>
      <c r="E14" s="273"/>
      <c r="F14" s="321" t="s">
        <v>2753</v>
      </c>
      <c r="G14" s="598" t="s">
        <v>2768</v>
      </c>
      <c r="H14" s="274"/>
      <c r="I14" s="521">
        <v>0</v>
      </c>
      <c r="J14" s="370">
        <v>1</v>
      </c>
      <c r="K14" s="521"/>
      <c r="L14" s="365"/>
      <c r="M14" s="521"/>
      <c r="N14" s="274"/>
      <c r="O14" s="521"/>
      <c r="P14" s="370">
        <v>1</v>
      </c>
      <c r="Q14" s="521">
        <f t="shared" si="0"/>
        <v>0</v>
      </c>
      <c r="R14" s="720"/>
      <c r="S14" s="720"/>
      <c r="T14" s="720"/>
      <c r="U14" s="720"/>
      <c r="V14" s="720"/>
    </row>
    <row r="15" spans="1:22" ht="45" x14ac:dyDescent="0.25">
      <c r="A15" s="718"/>
      <c r="B15" s="716"/>
      <c r="C15" s="718"/>
      <c r="D15" s="373"/>
      <c r="E15" s="273"/>
      <c r="F15" s="321" t="s">
        <v>2754</v>
      </c>
      <c r="G15" s="598" t="s">
        <v>2734</v>
      </c>
      <c r="H15" s="274"/>
      <c r="I15" s="521">
        <v>0</v>
      </c>
      <c r="J15" s="370">
        <v>1</v>
      </c>
      <c r="K15" s="521"/>
      <c r="L15" s="365"/>
      <c r="M15" s="521"/>
      <c r="N15" s="274"/>
      <c r="O15" s="521"/>
      <c r="P15" s="370">
        <v>1</v>
      </c>
      <c r="Q15" s="521">
        <f t="shared" si="0"/>
        <v>0</v>
      </c>
      <c r="R15" s="720"/>
      <c r="S15" s="720"/>
      <c r="T15" s="720"/>
      <c r="U15" s="720"/>
      <c r="V15" s="720"/>
    </row>
    <row r="16" spans="1:22" ht="75" x14ac:dyDescent="0.25">
      <c r="A16" s="718"/>
      <c r="B16" s="716"/>
      <c r="C16" s="718"/>
      <c r="D16" s="373"/>
      <c r="E16" s="273"/>
      <c r="F16" s="321" t="s">
        <v>2755</v>
      </c>
      <c r="G16" s="598" t="str">
        <f>G13</f>
        <v>Establecer comunicación por escrito con las autoridades de la universidad de ICESI ,Colombia para explorar la posibilidad de desarrollar la Maestria en marketing farmaceutico.</v>
      </c>
      <c r="H16" s="274"/>
      <c r="I16" s="521"/>
      <c r="J16" s="370">
        <v>1</v>
      </c>
      <c r="K16" s="521"/>
      <c r="L16" s="365"/>
      <c r="M16" s="521"/>
      <c r="N16" s="274"/>
      <c r="O16" s="521"/>
      <c r="P16" s="370">
        <v>1</v>
      </c>
      <c r="Q16" s="521">
        <f t="shared" si="0"/>
        <v>0</v>
      </c>
      <c r="R16" s="721"/>
      <c r="S16" s="721"/>
      <c r="T16" s="721"/>
      <c r="U16" s="721"/>
      <c r="V16" s="721"/>
    </row>
    <row r="17" spans="1:22" ht="15.75" x14ac:dyDescent="0.25">
      <c r="A17" s="285"/>
      <c r="B17" s="286"/>
      <c r="C17" s="286"/>
      <c r="D17" s="285" t="s">
        <v>1405</v>
      </c>
      <c r="E17" s="286"/>
      <c r="F17" s="286"/>
      <c r="G17" s="287"/>
      <c r="H17" s="275"/>
      <c r="I17" s="597">
        <f>SUM(I7:I16)</f>
        <v>10709978.98</v>
      </c>
      <c r="J17" s="275"/>
      <c r="K17" s="597">
        <f>SUM(K7:K16)</f>
        <v>0</v>
      </c>
      <c r="L17" s="275">
        <f>SUM(L7:L16)</f>
        <v>0</v>
      </c>
      <c r="M17" s="597">
        <f>SUM(M7:M16)</f>
        <v>0</v>
      </c>
      <c r="N17" s="275">
        <f>SUM(N7:N16)</f>
        <v>0</v>
      </c>
      <c r="O17" s="597">
        <f>SUM(O7:O16)</f>
        <v>0</v>
      </c>
      <c r="P17" s="276"/>
      <c r="Q17" s="597">
        <f>SUM(Q7:Q16)</f>
        <v>10709978.98</v>
      </c>
      <c r="R17" s="259"/>
      <c r="S17" s="259"/>
      <c r="T17" s="259"/>
      <c r="U17" s="259"/>
      <c r="V17" s="259"/>
    </row>
    <row r="23" spans="1:22" x14ac:dyDescent="0.25">
      <c r="I23" s="368"/>
      <c r="K23" s="368"/>
      <c r="M23" s="368"/>
      <c r="O23" s="368"/>
      <c r="Q23" s="368"/>
    </row>
    <row r="24" spans="1:22" x14ac:dyDescent="0.25">
      <c r="I24" s="368"/>
      <c r="K24" s="368"/>
      <c r="M24" s="368"/>
      <c r="O24" s="368"/>
      <c r="Q24" s="368"/>
    </row>
    <row r="25" spans="1:22" x14ac:dyDescent="0.25">
      <c r="I25" s="368"/>
      <c r="K25" s="368"/>
      <c r="M25" s="368"/>
      <c r="O25" s="368"/>
      <c r="Q25" s="368"/>
    </row>
    <row r="26" spans="1:22" x14ac:dyDescent="0.25">
      <c r="I26" s="368"/>
      <c r="K26" s="368"/>
      <c r="M26" s="368"/>
      <c r="O26" s="368"/>
      <c r="Q26" s="368"/>
    </row>
    <row r="27" spans="1:22" x14ac:dyDescent="0.25">
      <c r="I27" s="368"/>
      <c r="K27" s="368"/>
      <c r="M27" s="368"/>
      <c r="O27" s="368"/>
      <c r="Q27" s="368"/>
    </row>
    <row r="28" spans="1:22" x14ac:dyDescent="0.25">
      <c r="I28" s="368"/>
      <c r="K28" s="368"/>
      <c r="M28" s="368"/>
      <c r="O28" s="368"/>
      <c r="Q28" s="368"/>
    </row>
    <row r="29" spans="1:22" x14ac:dyDescent="0.25">
      <c r="I29" s="368"/>
      <c r="K29" s="368"/>
      <c r="M29" s="368"/>
      <c r="O29" s="368"/>
      <c r="Q29" s="368"/>
    </row>
    <row r="30" spans="1:22" x14ac:dyDescent="0.25">
      <c r="I30" s="368"/>
      <c r="K30" s="368"/>
      <c r="M30" s="368"/>
      <c r="O30" s="368"/>
      <c r="Q30" s="368"/>
    </row>
    <row r="31" spans="1:22" x14ac:dyDescent="0.25">
      <c r="I31" s="368"/>
      <c r="K31" s="368"/>
      <c r="M31" s="368"/>
      <c r="O31" s="368"/>
      <c r="Q31" s="368"/>
    </row>
    <row r="32" spans="1:22" x14ac:dyDescent="0.25">
      <c r="I32" s="368"/>
      <c r="K32" s="368"/>
      <c r="M32" s="368"/>
      <c r="O32" s="368"/>
      <c r="Q32" s="368"/>
    </row>
    <row r="33" spans="9:17" x14ac:dyDescent="0.25">
      <c r="I33" s="368"/>
      <c r="K33" s="368"/>
      <c r="M33" s="368"/>
      <c r="O33" s="368"/>
      <c r="Q33" s="368"/>
    </row>
    <row r="34" spans="9:17" x14ac:dyDescent="0.25">
      <c r="I34" s="368"/>
      <c r="K34" s="368"/>
      <c r="M34" s="368"/>
      <c r="O34" s="368"/>
      <c r="Q34" s="368"/>
    </row>
    <row r="35" spans="9:17" x14ac:dyDescent="0.25">
      <c r="I35" s="368"/>
      <c r="K35" s="368"/>
      <c r="M35" s="368"/>
      <c r="O35" s="368"/>
      <c r="Q35" s="368"/>
    </row>
  </sheetData>
  <mergeCells count="27">
    <mergeCell ref="R7:R16"/>
    <mergeCell ref="S7:S16"/>
    <mergeCell ref="T7:T16"/>
    <mergeCell ref="U7:U16"/>
    <mergeCell ref="V7:V16"/>
    <mergeCell ref="A3:V3"/>
    <mergeCell ref="A4:A6"/>
    <mergeCell ref="C4:C6"/>
    <mergeCell ref="D4:D6"/>
    <mergeCell ref="E4:E6"/>
    <mergeCell ref="F4:F6"/>
    <mergeCell ref="G4:G6"/>
    <mergeCell ref="H4:O4"/>
    <mergeCell ref="P4:Q5"/>
    <mergeCell ref="R4:R6"/>
    <mergeCell ref="S4:S6"/>
    <mergeCell ref="T4:T6"/>
    <mergeCell ref="U4:U6"/>
    <mergeCell ref="V4:V6"/>
    <mergeCell ref="H5:I5"/>
    <mergeCell ref="J5:K5"/>
    <mergeCell ref="L5:M5"/>
    <mergeCell ref="N5:O5"/>
    <mergeCell ref="A7:A16"/>
    <mergeCell ref="C7:C16"/>
    <mergeCell ref="B4:B6"/>
    <mergeCell ref="B7:B16"/>
  </mergeCells>
  <dataValidations count="9">
    <dataValidation allowBlank="1" showInputMessage="1" showErrorMessage="1" promptTitle="SUPUESTOS" prompt="Un  supuesto es un dato asumido como cierto a efectos de planificación este puede ser positivo como negativo." sqref="R4:R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MEDIO DE VERIFICACIÓN" prompt="Corresponde a los elementos a través del cual se acredita y se verifican  las actividades." sqref="T4:T6"/>
    <dataValidation allowBlank="1" showInputMessage="1" showErrorMessage="1" promptTitle="POBLACIÓN OBJETIVO" prompt="Grupo  de personas al cual se pretende beneficiar con dicho actividad." sqref="U4:U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6"/>
    <dataValidation allowBlank="1" showInputMessage="1" showErrorMessage="1" promptTitle="INDICADORES DE RESULTADOS" prompt="Medidas o variables para verificar el cumplimiento de cada paso._x000a_" sqref="E4:E6"/>
    <dataValidation allowBlank="1" showInputMessage="1" showErrorMessage="1" promptTitle="CORRELATIVO DE LA ACTIVIDAD" prompt="Estos son los mismos utilizados en los cuadros de costos, los cuales sirven para poder reflejar la Actividad a realizar en cada uno de los cuadros de costos." sqref="F4:F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topLeftCell="L1" zoomScale="64" zoomScaleNormal="64" workbookViewId="0">
      <pane ySplit="7" topLeftCell="A43" activePane="bottomLeft" state="frozen"/>
      <selection activeCell="Q6" sqref="Q6"/>
      <selection pane="bottomLeft" activeCell="Q55" sqref="Q55"/>
    </sheetView>
  </sheetViews>
  <sheetFormatPr baseColWidth="10" defaultColWidth="12.5703125" defaultRowHeight="15" x14ac:dyDescent="0.25"/>
  <cols>
    <col min="1" max="1" width="50" customWidth="1"/>
    <col min="2" max="2" width="41.5703125" style="368" customWidth="1"/>
    <col min="3" max="3" width="30.140625" customWidth="1"/>
    <col min="4" max="5" width="27.42578125" customWidth="1"/>
    <col min="6" max="6" width="17.5703125" customWidth="1"/>
    <col min="7" max="7" width="69.85546875" customWidth="1"/>
    <col min="8" max="8" width="20.42578125" customWidth="1"/>
    <col min="9" max="9" width="21" customWidth="1"/>
    <col min="10" max="10" width="21.28515625" customWidth="1"/>
    <col min="11" max="11" width="15.85546875" customWidth="1"/>
    <col min="12" max="12" width="20.140625" customWidth="1"/>
    <col min="13" max="13" width="23.85546875" customWidth="1"/>
    <col min="14" max="14" width="19.28515625" customWidth="1"/>
    <col min="15" max="15" width="14.85546875" bestFit="1" customWidth="1"/>
    <col min="16" max="16" width="15.28515625" customWidth="1"/>
    <col min="17" max="17" width="21" customWidth="1"/>
    <col min="18" max="18" width="28.28515625" customWidth="1"/>
    <col min="19" max="19" width="37.7109375" customWidth="1"/>
    <col min="20" max="20" width="32.5703125" bestFit="1" customWidth="1"/>
    <col min="21" max="21" width="29.42578125" bestFit="1" customWidth="1"/>
    <col min="22" max="22" width="20.42578125" bestFit="1" customWidth="1"/>
  </cols>
  <sheetData>
    <row r="1" spans="1:22" s="269" customFormat="1" ht="18.75" x14ac:dyDescent="0.3">
      <c r="H1" s="272" t="s">
        <v>1390</v>
      </c>
      <c r="M1" s="272"/>
      <c r="N1" s="272"/>
      <c r="O1" s="272"/>
      <c r="P1" s="272"/>
      <c r="Q1" s="272"/>
      <c r="R1" s="272"/>
      <c r="S1" s="272"/>
      <c r="T1" s="272"/>
      <c r="U1" s="272"/>
      <c r="V1" s="272"/>
    </row>
    <row r="2" spans="1:22" s="269" customFormat="1" ht="18.75" x14ac:dyDescent="0.3">
      <c r="A2" s="317" t="s">
        <v>1351</v>
      </c>
      <c r="B2" s="317"/>
      <c r="H2" s="272"/>
      <c r="M2" s="272"/>
      <c r="N2" s="272"/>
      <c r="O2" s="272"/>
      <c r="P2" s="272"/>
      <c r="Q2" s="272"/>
      <c r="R2" s="272"/>
      <c r="S2" s="272"/>
      <c r="T2" s="272"/>
      <c r="U2" s="272"/>
      <c r="V2" s="272"/>
    </row>
    <row r="3" spans="1:22" s="269" customFormat="1" ht="27.75" customHeight="1" x14ac:dyDescent="0.2">
      <c r="A3" s="722" t="s">
        <v>1392</v>
      </c>
      <c r="B3" s="722"/>
      <c r="C3" s="722"/>
      <c r="D3" s="722"/>
      <c r="E3" s="722"/>
      <c r="F3" s="722"/>
      <c r="G3" s="722"/>
      <c r="H3" s="722"/>
      <c r="I3" s="722"/>
      <c r="J3" s="722"/>
      <c r="K3" s="722"/>
      <c r="L3" s="722"/>
      <c r="M3" s="722"/>
      <c r="N3" s="722"/>
      <c r="O3" s="722"/>
      <c r="P3" s="722"/>
      <c r="Q3" s="722"/>
      <c r="R3" s="722"/>
      <c r="S3" s="722"/>
      <c r="T3" s="722"/>
      <c r="U3" s="722"/>
      <c r="V3" s="722"/>
    </row>
    <row r="4" spans="1:22" s="316" customFormat="1" x14ac:dyDescent="0.25">
      <c r="A4" s="723" t="s">
        <v>1393</v>
      </c>
      <c r="B4" s="723"/>
      <c r="C4" s="723"/>
      <c r="D4" s="723"/>
      <c r="E4" s="723"/>
      <c r="F4" s="723"/>
      <c r="G4" s="723"/>
      <c r="H4" s="723"/>
      <c r="I4" s="723"/>
      <c r="J4" s="723"/>
      <c r="K4" s="723"/>
      <c r="L4" s="723"/>
      <c r="M4" s="723"/>
      <c r="N4" s="723"/>
      <c r="O4" s="723"/>
      <c r="P4" s="723"/>
      <c r="Q4" s="723"/>
      <c r="R4" s="723"/>
      <c r="S4" s="723"/>
      <c r="T4" s="723"/>
      <c r="U4" s="723"/>
      <c r="V4" s="723"/>
    </row>
    <row r="5" spans="1:22" s="66" customFormat="1" ht="23.25" customHeight="1" x14ac:dyDescent="0.25">
      <c r="A5" s="683" t="s">
        <v>97</v>
      </c>
      <c r="B5" s="663" t="s">
        <v>1409</v>
      </c>
      <c r="C5" s="683" t="s">
        <v>111</v>
      </c>
      <c r="D5" s="664" t="s">
        <v>86</v>
      </c>
      <c r="E5" s="664" t="s">
        <v>87</v>
      </c>
      <c r="F5" s="673" t="s">
        <v>390</v>
      </c>
      <c r="G5" s="664" t="s">
        <v>88</v>
      </c>
      <c r="H5" s="683" t="s">
        <v>100</v>
      </c>
      <c r="I5" s="683"/>
      <c r="J5" s="683"/>
      <c r="K5" s="683"/>
      <c r="L5" s="683"/>
      <c r="M5" s="683"/>
      <c r="N5" s="683"/>
      <c r="O5" s="683"/>
      <c r="P5" s="682" t="s">
        <v>101</v>
      </c>
      <c r="Q5" s="682"/>
      <c r="R5" s="663" t="s">
        <v>102</v>
      </c>
      <c r="S5" s="663" t="s">
        <v>103</v>
      </c>
      <c r="T5" s="663" t="s">
        <v>110</v>
      </c>
      <c r="U5" s="663" t="s">
        <v>109</v>
      </c>
      <c r="V5" s="670" t="s">
        <v>89</v>
      </c>
    </row>
    <row r="6" spans="1:22" s="66" customFormat="1" ht="15" customHeight="1" x14ac:dyDescent="0.25">
      <c r="A6" s="683"/>
      <c r="B6" s="661"/>
      <c r="C6" s="683"/>
      <c r="D6" s="665"/>
      <c r="E6" s="665"/>
      <c r="F6" s="674"/>
      <c r="G6" s="665"/>
      <c r="H6" s="683" t="s">
        <v>104</v>
      </c>
      <c r="I6" s="683"/>
      <c r="J6" s="683" t="s">
        <v>105</v>
      </c>
      <c r="K6" s="683"/>
      <c r="L6" s="683" t="s">
        <v>106</v>
      </c>
      <c r="M6" s="683"/>
      <c r="N6" s="683" t="s">
        <v>107</v>
      </c>
      <c r="O6" s="683"/>
      <c r="P6" s="682"/>
      <c r="Q6" s="682"/>
      <c r="R6" s="661"/>
      <c r="S6" s="661"/>
      <c r="T6" s="661"/>
      <c r="U6" s="661"/>
      <c r="V6" s="671"/>
    </row>
    <row r="7" spans="1:22" s="67" customFormat="1" ht="24" customHeight="1" x14ac:dyDescent="0.25">
      <c r="A7" s="683"/>
      <c r="B7" s="662"/>
      <c r="C7" s="683"/>
      <c r="D7" s="666"/>
      <c r="E7" s="666"/>
      <c r="F7" s="675"/>
      <c r="G7" s="666"/>
      <c r="H7" s="308" t="s">
        <v>108</v>
      </c>
      <c r="I7" s="227" t="s">
        <v>12</v>
      </c>
      <c r="J7" s="308" t="s">
        <v>108</v>
      </c>
      <c r="K7" s="227" t="s">
        <v>12</v>
      </c>
      <c r="L7" s="308" t="s">
        <v>108</v>
      </c>
      <c r="M7" s="227" t="s">
        <v>12</v>
      </c>
      <c r="N7" s="308" t="s">
        <v>108</v>
      </c>
      <c r="O7" s="227" t="s">
        <v>12</v>
      </c>
      <c r="P7" s="308" t="s">
        <v>108</v>
      </c>
      <c r="Q7" s="227" t="s">
        <v>12</v>
      </c>
      <c r="R7" s="662"/>
      <c r="S7" s="662"/>
      <c r="T7" s="662"/>
      <c r="U7" s="662"/>
      <c r="V7" s="672"/>
    </row>
    <row r="8" spans="1:22" s="256" customFormat="1" ht="15.75" x14ac:dyDescent="0.25">
      <c r="A8" s="291"/>
      <c r="B8" s="292"/>
      <c r="C8" s="292"/>
      <c r="D8" s="292"/>
      <c r="E8" s="292"/>
      <c r="F8" s="292"/>
      <c r="G8" s="292"/>
      <c r="H8" s="292"/>
      <c r="I8" s="291" t="s">
        <v>1390</v>
      </c>
      <c r="J8" s="292"/>
      <c r="K8" s="292"/>
      <c r="L8" s="292"/>
      <c r="M8" s="292"/>
      <c r="N8" s="292"/>
      <c r="O8" s="292"/>
      <c r="P8" s="292"/>
      <c r="Q8" s="292"/>
      <c r="R8" s="292"/>
      <c r="S8" s="292"/>
      <c r="T8" s="292"/>
      <c r="U8" s="292"/>
      <c r="V8" s="293"/>
    </row>
    <row r="9" spans="1:22" ht="124.5" customHeight="1" x14ac:dyDescent="0.25">
      <c r="A9" s="680" t="s">
        <v>2122</v>
      </c>
      <c r="B9" s="680" t="s">
        <v>2072</v>
      </c>
      <c r="C9" s="680" t="s">
        <v>2075</v>
      </c>
      <c r="D9" s="680" t="s">
        <v>2076</v>
      </c>
      <c r="E9" s="387" t="s">
        <v>2077</v>
      </c>
      <c r="F9" s="612" t="s">
        <v>2079</v>
      </c>
      <c r="G9" s="437" t="s">
        <v>2770</v>
      </c>
      <c r="H9" s="367">
        <v>1</v>
      </c>
      <c r="I9" s="604">
        <f>'5. ACTIVIDADES ESPECIALES'!D648</f>
        <v>5000</v>
      </c>
      <c r="J9" s="270"/>
      <c r="K9" s="604">
        <v>0</v>
      </c>
      <c r="L9" s="270"/>
      <c r="M9" s="604">
        <v>0</v>
      </c>
      <c r="N9" s="270"/>
      <c r="O9" s="604">
        <v>0</v>
      </c>
      <c r="P9" s="370">
        <v>1</v>
      </c>
      <c r="Q9" s="521">
        <f>I9+K9+M9+O9</f>
        <v>5000</v>
      </c>
      <c r="R9" s="270" t="s">
        <v>2123</v>
      </c>
      <c r="S9" s="270" t="s">
        <v>2124</v>
      </c>
      <c r="T9" s="270" t="s">
        <v>2125</v>
      </c>
      <c r="U9" s="270" t="s">
        <v>2126</v>
      </c>
      <c r="V9" s="270" t="s">
        <v>2127</v>
      </c>
    </row>
    <row r="10" spans="1:22" s="368" customFormat="1" ht="94.5" customHeight="1" x14ac:dyDescent="0.25">
      <c r="A10" s="681"/>
      <c r="B10" s="681"/>
      <c r="C10" s="681"/>
      <c r="D10" s="681"/>
      <c r="E10" s="724" t="s">
        <v>2078</v>
      </c>
      <c r="F10" s="612" t="s">
        <v>2080</v>
      </c>
      <c r="G10" s="437" t="s">
        <v>2090</v>
      </c>
      <c r="H10" s="367">
        <v>1</v>
      </c>
      <c r="I10" s="604">
        <f>'5. ACTIVIDADES ESPECIALES'!D659</f>
        <v>90000</v>
      </c>
      <c r="J10" s="270"/>
      <c r="K10" s="604">
        <v>0</v>
      </c>
      <c r="L10" s="270"/>
      <c r="M10" s="604">
        <v>0</v>
      </c>
      <c r="N10" s="270"/>
      <c r="O10" s="604">
        <v>0</v>
      </c>
      <c r="P10" s="370">
        <v>1</v>
      </c>
      <c r="Q10" s="521">
        <f t="shared" ref="Q10:Q52" si="0">I10+K10+M10+O10</f>
        <v>90000</v>
      </c>
      <c r="R10" s="270" t="s">
        <v>2128</v>
      </c>
      <c r="S10" s="270" t="s">
        <v>2129</v>
      </c>
      <c r="T10" s="270" t="s">
        <v>2130</v>
      </c>
      <c r="U10" s="270" t="s">
        <v>2126</v>
      </c>
      <c r="V10" s="270" t="s">
        <v>2127</v>
      </c>
    </row>
    <row r="11" spans="1:22" s="368" customFormat="1" ht="93" customHeight="1" x14ac:dyDescent="0.25">
      <c r="A11" s="681"/>
      <c r="B11" s="681"/>
      <c r="C11" s="681"/>
      <c r="D11" s="681"/>
      <c r="E11" s="725"/>
      <c r="F11" s="270" t="s">
        <v>2081</v>
      </c>
      <c r="G11" s="437" t="s">
        <v>2773</v>
      </c>
      <c r="H11" s="367">
        <v>1</v>
      </c>
      <c r="I11" s="604">
        <v>0</v>
      </c>
      <c r="J11" s="270"/>
      <c r="K11" s="604">
        <v>0</v>
      </c>
      <c r="L11" s="270"/>
      <c r="M11" s="604">
        <v>0</v>
      </c>
      <c r="N11" s="270"/>
      <c r="O11" s="604">
        <v>0</v>
      </c>
      <c r="P11" s="370">
        <v>1</v>
      </c>
      <c r="Q11" s="521">
        <f t="shared" si="0"/>
        <v>0</v>
      </c>
      <c r="R11" s="270" t="s">
        <v>2131</v>
      </c>
      <c r="S11" s="270" t="s">
        <v>2132</v>
      </c>
      <c r="T11" s="270" t="s">
        <v>2133</v>
      </c>
      <c r="U11" s="270" t="s">
        <v>2126</v>
      </c>
      <c r="V11" s="270" t="s">
        <v>2127</v>
      </c>
    </row>
    <row r="12" spans="1:22" s="368" customFormat="1" ht="93" customHeight="1" x14ac:dyDescent="0.25">
      <c r="A12" s="681"/>
      <c r="B12" s="681"/>
      <c r="C12" s="681"/>
      <c r="D12" s="681"/>
      <c r="E12" s="725"/>
      <c r="F12" s="612" t="s">
        <v>2082</v>
      </c>
      <c r="G12" s="437" t="s">
        <v>2774</v>
      </c>
      <c r="H12" s="367">
        <v>1</v>
      </c>
      <c r="I12" s="604">
        <f>'3. EQUIPO DE OFICINA'!D49+'4. EQUIPO TECNOLÓGICOS'!D65+'5. ACTIVIDADES ESPECIALES'!D670</f>
        <v>77709</v>
      </c>
      <c r="J12" s="270"/>
      <c r="K12" s="604">
        <v>0</v>
      </c>
      <c r="L12" s="270"/>
      <c r="M12" s="604">
        <v>0</v>
      </c>
      <c r="N12" s="270"/>
      <c r="O12" s="604">
        <v>0</v>
      </c>
      <c r="P12" s="370">
        <v>1</v>
      </c>
      <c r="Q12" s="521">
        <f t="shared" si="0"/>
        <v>77709</v>
      </c>
      <c r="R12" s="270" t="s">
        <v>2134</v>
      </c>
      <c r="S12" s="270" t="s">
        <v>2135</v>
      </c>
      <c r="T12" s="270" t="s">
        <v>2136</v>
      </c>
      <c r="U12" s="270" t="s">
        <v>2137</v>
      </c>
      <c r="V12" s="270" t="s">
        <v>2127</v>
      </c>
    </row>
    <row r="13" spans="1:22" s="368" customFormat="1" ht="93" customHeight="1" x14ac:dyDescent="0.25">
      <c r="A13" s="681"/>
      <c r="B13" s="681"/>
      <c r="C13" s="681"/>
      <c r="D13" s="681"/>
      <c r="E13" s="725"/>
      <c r="F13" s="270" t="s">
        <v>2083</v>
      </c>
      <c r="G13" s="437" t="s">
        <v>2776</v>
      </c>
      <c r="H13" s="367">
        <v>1</v>
      </c>
      <c r="I13" s="604">
        <v>0</v>
      </c>
      <c r="J13" s="270"/>
      <c r="K13" s="604">
        <v>0</v>
      </c>
      <c r="L13" s="270"/>
      <c r="M13" s="604">
        <v>0</v>
      </c>
      <c r="N13" s="270"/>
      <c r="O13" s="604">
        <v>0</v>
      </c>
      <c r="P13" s="370">
        <v>1</v>
      </c>
      <c r="Q13" s="521">
        <f t="shared" si="0"/>
        <v>0</v>
      </c>
      <c r="R13" s="270" t="s">
        <v>2138</v>
      </c>
      <c r="S13" s="270" t="s">
        <v>2139</v>
      </c>
      <c r="T13" s="270" t="s">
        <v>2140</v>
      </c>
      <c r="U13" s="270" t="s">
        <v>2126</v>
      </c>
      <c r="V13" s="270" t="s">
        <v>1872</v>
      </c>
    </row>
    <row r="14" spans="1:22" s="368" customFormat="1" ht="93" customHeight="1" x14ac:dyDescent="0.25">
      <c r="A14" s="681"/>
      <c r="B14" s="681"/>
      <c r="C14" s="681"/>
      <c r="D14" s="681"/>
      <c r="E14" s="725"/>
      <c r="F14" s="270" t="s">
        <v>2084</v>
      </c>
      <c r="G14" s="437" t="s">
        <v>2091</v>
      </c>
      <c r="H14" s="367">
        <v>0.5</v>
      </c>
      <c r="I14" s="604">
        <v>0</v>
      </c>
      <c r="J14" s="367">
        <v>0.5</v>
      </c>
      <c r="K14" s="604">
        <v>0</v>
      </c>
      <c r="L14" s="270"/>
      <c r="M14" s="604">
        <v>0</v>
      </c>
      <c r="N14" s="270"/>
      <c r="O14" s="604">
        <v>0</v>
      </c>
      <c r="P14" s="370">
        <v>1</v>
      </c>
      <c r="Q14" s="521">
        <f t="shared" si="0"/>
        <v>0</v>
      </c>
      <c r="R14" s="270" t="s">
        <v>2141</v>
      </c>
      <c r="S14" s="270" t="s">
        <v>2142</v>
      </c>
      <c r="T14" s="270" t="s">
        <v>2143</v>
      </c>
      <c r="U14" s="270" t="s">
        <v>2126</v>
      </c>
      <c r="V14" s="270" t="s">
        <v>2137</v>
      </c>
    </row>
    <row r="15" spans="1:22" s="368" customFormat="1" ht="93" customHeight="1" x14ac:dyDescent="0.25">
      <c r="A15" s="681"/>
      <c r="B15" s="681"/>
      <c r="C15" s="681"/>
      <c r="D15" s="681"/>
      <c r="E15" s="725"/>
      <c r="F15" s="270" t="s">
        <v>2085</v>
      </c>
      <c r="G15" s="437" t="s">
        <v>2092</v>
      </c>
      <c r="H15" s="367"/>
      <c r="I15" s="604">
        <v>0</v>
      </c>
      <c r="J15" s="367">
        <v>0.5</v>
      </c>
      <c r="K15" s="604">
        <v>0</v>
      </c>
      <c r="L15" s="367">
        <v>0.5</v>
      </c>
      <c r="M15" s="604">
        <v>0</v>
      </c>
      <c r="N15" s="270"/>
      <c r="O15" s="604">
        <v>0</v>
      </c>
      <c r="P15" s="370">
        <v>1</v>
      </c>
      <c r="Q15" s="521">
        <f t="shared" si="0"/>
        <v>0</v>
      </c>
      <c r="R15" s="270" t="s">
        <v>2144</v>
      </c>
      <c r="S15" s="270" t="s">
        <v>2145</v>
      </c>
      <c r="T15" s="270" t="s">
        <v>2146</v>
      </c>
      <c r="U15" s="270" t="s">
        <v>2126</v>
      </c>
      <c r="V15" s="270" t="s">
        <v>2137</v>
      </c>
    </row>
    <row r="16" spans="1:22" s="368" customFormat="1" ht="93" customHeight="1" x14ac:dyDescent="0.25">
      <c r="A16" s="681"/>
      <c r="B16" s="681"/>
      <c r="C16" s="681"/>
      <c r="D16" s="681"/>
      <c r="E16" s="725"/>
      <c r="F16" s="270" t="s">
        <v>2086</v>
      </c>
      <c r="G16" s="437" t="s">
        <v>2093</v>
      </c>
      <c r="H16" s="367"/>
      <c r="I16" s="604">
        <v>0</v>
      </c>
      <c r="J16" s="367">
        <v>0.5</v>
      </c>
      <c r="K16" s="604">
        <v>0</v>
      </c>
      <c r="L16" s="367">
        <v>0.5</v>
      </c>
      <c r="M16" s="604">
        <v>0</v>
      </c>
      <c r="N16" s="270"/>
      <c r="O16" s="604">
        <v>0</v>
      </c>
      <c r="P16" s="370">
        <v>1</v>
      </c>
      <c r="Q16" s="521">
        <f t="shared" si="0"/>
        <v>0</v>
      </c>
      <c r="R16" s="270" t="s">
        <v>2147</v>
      </c>
      <c r="S16" s="270" t="s">
        <v>2148</v>
      </c>
      <c r="T16" s="270" t="s">
        <v>2149</v>
      </c>
      <c r="U16" s="270" t="s">
        <v>2126</v>
      </c>
      <c r="V16" s="270" t="s">
        <v>2137</v>
      </c>
    </row>
    <row r="17" spans="1:22" s="368" customFormat="1" ht="93" customHeight="1" x14ac:dyDescent="0.25">
      <c r="A17" s="681"/>
      <c r="B17" s="681"/>
      <c r="C17" s="681"/>
      <c r="D17" s="681"/>
      <c r="E17" s="725"/>
      <c r="F17" s="270" t="s">
        <v>2087</v>
      </c>
      <c r="G17" s="437" t="s">
        <v>2094</v>
      </c>
      <c r="H17" s="367"/>
      <c r="I17" s="604">
        <v>0</v>
      </c>
      <c r="J17" s="367">
        <v>1</v>
      </c>
      <c r="K17" s="604">
        <v>0</v>
      </c>
      <c r="L17" s="270"/>
      <c r="M17" s="604">
        <v>0</v>
      </c>
      <c r="N17" s="270"/>
      <c r="O17" s="604">
        <v>0</v>
      </c>
      <c r="P17" s="370">
        <v>1</v>
      </c>
      <c r="Q17" s="521">
        <f t="shared" si="0"/>
        <v>0</v>
      </c>
      <c r="R17" s="270" t="s">
        <v>2150</v>
      </c>
      <c r="S17" s="270" t="s">
        <v>2151</v>
      </c>
      <c r="T17" s="270" t="s">
        <v>2152</v>
      </c>
      <c r="U17" s="270" t="s">
        <v>2153</v>
      </c>
      <c r="V17" s="270" t="s">
        <v>2137</v>
      </c>
    </row>
    <row r="18" spans="1:22" s="368" customFormat="1" ht="93" customHeight="1" x14ac:dyDescent="0.25">
      <c r="A18" s="681"/>
      <c r="B18" s="681"/>
      <c r="C18" s="681"/>
      <c r="D18" s="681"/>
      <c r="E18" s="725"/>
      <c r="F18" s="270" t="s">
        <v>2088</v>
      </c>
      <c r="G18" s="437" t="s">
        <v>2095</v>
      </c>
      <c r="H18" s="367"/>
      <c r="I18" s="604"/>
      <c r="J18" s="367">
        <v>0.5</v>
      </c>
      <c r="K18" s="604">
        <v>0</v>
      </c>
      <c r="L18" s="367">
        <v>0.5</v>
      </c>
      <c r="M18" s="604">
        <v>0</v>
      </c>
      <c r="N18" s="270"/>
      <c r="O18" s="604">
        <v>0</v>
      </c>
      <c r="P18" s="370">
        <v>1</v>
      </c>
      <c r="Q18" s="521">
        <f t="shared" si="0"/>
        <v>0</v>
      </c>
      <c r="R18" s="270" t="s">
        <v>2154</v>
      </c>
      <c r="S18" s="270" t="s">
        <v>2155</v>
      </c>
      <c r="T18" s="270" t="s">
        <v>2152</v>
      </c>
      <c r="U18" s="270" t="s">
        <v>2153</v>
      </c>
      <c r="V18" s="270" t="s">
        <v>2137</v>
      </c>
    </row>
    <row r="19" spans="1:22" s="368" customFormat="1" ht="140.25" customHeight="1" x14ac:dyDescent="0.25">
      <c r="A19" s="681"/>
      <c r="B19" s="693"/>
      <c r="C19" s="681"/>
      <c r="D19" s="681"/>
      <c r="E19" s="726"/>
      <c r="F19" s="612" t="s">
        <v>2089</v>
      </c>
      <c r="G19" s="437" t="s">
        <v>2096</v>
      </c>
      <c r="H19" s="367"/>
      <c r="I19" s="604">
        <v>0</v>
      </c>
      <c r="J19" s="270"/>
      <c r="K19" s="604">
        <v>0</v>
      </c>
      <c r="L19" s="367">
        <v>1</v>
      </c>
      <c r="M19" s="604">
        <f>'1. TALLERES SEMINARIOS'!D365</f>
        <v>20000</v>
      </c>
      <c r="N19" s="270"/>
      <c r="O19" s="604">
        <v>0</v>
      </c>
      <c r="P19" s="370">
        <v>1</v>
      </c>
      <c r="Q19" s="521">
        <f t="shared" si="0"/>
        <v>20000</v>
      </c>
      <c r="R19" s="270" t="s">
        <v>2156</v>
      </c>
      <c r="S19" s="270" t="s">
        <v>2157</v>
      </c>
      <c r="T19" s="270" t="s">
        <v>2158</v>
      </c>
      <c r="U19" s="270" t="s">
        <v>2159</v>
      </c>
      <c r="V19" s="270" t="s">
        <v>2160</v>
      </c>
    </row>
    <row r="20" spans="1:22" s="368" customFormat="1" ht="167.25" customHeight="1" x14ac:dyDescent="0.25">
      <c r="A20" s="681"/>
      <c r="B20" s="387" t="s">
        <v>2074</v>
      </c>
      <c r="C20" s="681"/>
      <c r="D20" s="681"/>
      <c r="E20" s="270"/>
      <c r="F20" s="270" t="s">
        <v>2781</v>
      </c>
      <c r="G20" s="605" t="s">
        <v>2097</v>
      </c>
      <c r="H20" s="367">
        <v>0.5</v>
      </c>
      <c r="I20" s="604">
        <v>0</v>
      </c>
      <c r="J20" s="367">
        <v>0.5</v>
      </c>
      <c r="K20" s="604">
        <v>0</v>
      </c>
      <c r="L20" s="270"/>
      <c r="M20" s="604">
        <v>0</v>
      </c>
      <c r="N20" s="270"/>
      <c r="O20" s="604">
        <v>0</v>
      </c>
      <c r="P20" s="370">
        <v>1</v>
      </c>
      <c r="Q20" s="521">
        <f t="shared" si="0"/>
        <v>0</v>
      </c>
      <c r="R20" s="383"/>
      <c r="S20" s="383"/>
      <c r="T20" s="383"/>
      <c r="U20" s="383"/>
      <c r="V20" s="383"/>
    </row>
    <row r="21" spans="1:22" s="368" customFormat="1" ht="201" customHeight="1" x14ac:dyDescent="0.25">
      <c r="A21" s="681"/>
      <c r="B21" s="680" t="s">
        <v>2073</v>
      </c>
      <c r="C21" s="681"/>
      <c r="D21" s="681"/>
      <c r="E21" s="436" t="s">
        <v>2416</v>
      </c>
      <c r="F21" s="270" t="s">
        <v>2782</v>
      </c>
      <c r="G21" s="437" t="s">
        <v>2098</v>
      </c>
      <c r="H21" s="367">
        <v>1</v>
      </c>
      <c r="I21" s="604">
        <v>0</v>
      </c>
      <c r="J21" s="270"/>
      <c r="K21" s="604">
        <v>0</v>
      </c>
      <c r="L21" s="270"/>
      <c r="M21" s="604">
        <v>0</v>
      </c>
      <c r="N21" s="270"/>
      <c r="O21" s="604">
        <v>0</v>
      </c>
      <c r="P21" s="370">
        <v>1</v>
      </c>
      <c r="Q21" s="521">
        <f t="shared" si="0"/>
        <v>0</v>
      </c>
      <c r="R21" s="270" t="s">
        <v>2161</v>
      </c>
      <c r="S21" s="270" t="s">
        <v>2162</v>
      </c>
      <c r="T21" s="270" t="s">
        <v>2163</v>
      </c>
      <c r="U21" s="270" t="s">
        <v>2164</v>
      </c>
      <c r="V21" s="270" t="s">
        <v>1872</v>
      </c>
    </row>
    <row r="22" spans="1:22" s="368" customFormat="1" ht="93" customHeight="1" x14ac:dyDescent="0.25">
      <c r="A22" s="681"/>
      <c r="B22" s="681"/>
      <c r="C22" s="681"/>
      <c r="D22" s="681"/>
      <c r="E22" s="436" t="s">
        <v>2116</v>
      </c>
      <c r="F22" s="270" t="s">
        <v>2783</v>
      </c>
      <c r="G22" s="437" t="s">
        <v>2099</v>
      </c>
      <c r="H22" s="367">
        <v>0.5</v>
      </c>
      <c r="I22" s="604">
        <v>0</v>
      </c>
      <c r="J22" s="367">
        <v>0.5</v>
      </c>
      <c r="K22" s="604">
        <v>0</v>
      </c>
      <c r="L22" s="270"/>
      <c r="M22" s="604">
        <v>0</v>
      </c>
      <c r="N22" s="270"/>
      <c r="O22" s="604">
        <v>0</v>
      </c>
      <c r="P22" s="370">
        <v>1</v>
      </c>
      <c r="Q22" s="521">
        <f t="shared" si="0"/>
        <v>0</v>
      </c>
      <c r="R22" s="270" t="s">
        <v>2165</v>
      </c>
      <c r="S22" s="270" t="s">
        <v>2166</v>
      </c>
      <c r="T22" s="270" t="s">
        <v>2167</v>
      </c>
      <c r="U22" s="270" t="s">
        <v>2168</v>
      </c>
      <c r="V22" s="270" t="s">
        <v>2169</v>
      </c>
    </row>
    <row r="23" spans="1:22" s="368" customFormat="1" ht="88.5" customHeight="1" x14ac:dyDescent="0.25">
      <c r="A23" s="681"/>
      <c r="B23" s="681"/>
      <c r="C23" s="681"/>
      <c r="D23" s="681"/>
      <c r="E23" s="436" t="s">
        <v>2117</v>
      </c>
      <c r="F23" s="270" t="s">
        <v>2784</v>
      </c>
      <c r="G23" s="437" t="s">
        <v>2100</v>
      </c>
      <c r="H23" s="367"/>
      <c r="I23" s="604">
        <v>0</v>
      </c>
      <c r="J23" s="270"/>
      <c r="K23" s="604">
        <v>0</v>
      </c>
      <c r="L23" s="370">
        <v>1</v>
      </c>
      <c r="M23" s="604">
        <f>'5. ACTIVIDADES ESPECIALES'!D1104+'7. Infraestructura'!D11</f>
        <v>18927132</v>
      </c>
      <c r="N23" s="270"/>
      <c r="O23" s="604">
        <v>0</v>
      </c>
      <c r="P23" s="370">
        <v>1</v>
      </c>
      <c r="Q23" s="521">
        <f t="shared" si="0"/>
        <v>18927132</v>
      </c>
      <c r="R23" s="270" t="s">
        <v>2170</v>
      </c>
      <c r="S23" s="270" t="s">
        <v>2171</v>
      </c>
      <c r="T23" s="270" t="s">
        <v>2172</v>
      </c>
      <c r="U23" s="270" t="s">
        <v>2168</v>
      </c>
      <c r="V23" s="270" t="s">
        <v>2173</v>
      </c>
    </row>
    <row r="24" spans="1:22" s="368" customFormat="1" ht="88.5" customHeight="1" x14ac:dyDescent="0.25">
      <c r="A24" s="681"/>
      <c r="B24" s="681"/>
      <c r="C24" s="681"/>
      <c r="D24" s="681"/>
      <c r="E24" s="436" t="s">
        <v>2118</v>
      </c>
      <c r="F24" s="270" t="s">
        <v>2785</v>
      </c>
      <c r="G24" s="437" t="s">
        <v>2101</v>
      </c>
      <c r="H24" s="367">
        <v>0.5</v>
      </c>
      <c r="I24" s="604">
        <f>'5. ACTIVIDADES ESPECIALES'!D1156</f>
        <v>200000</v>
      </c>
      <c r="J24" s="367">
        <v>0.5</v>
      </c>
      <c r="K24" s="604">
        <v>0</v>
      </c>
      <c r="L24" s="270"/>
      <c r="M24" s="604">
        <v>0</v>
      </c>
      <c r="N24" s="270"/>
      <c r="O24" s="604">
        <v>0</v>
      </c>
      <c r="P24" s="370">
        <v>1</v>
      </c>
      <c r="Q24" s="521">
        <f t="shared" si="0"/>
        <v>200000</v>
      </c>
      <c r="R24" s="270" t="s">
        <v>2174</v>
      </c>
      <c r="S24" s="270" t="s">
        <v>2175</v>
      </c>
      <c r="T24" s="270" t="s">
        <v>2176</v>
      </c>
      <c r="U24" s="270" t="s">
        <v>2168</v>
      </c>
      <c r="V24" s="270" t="s">
        <v>2127</v>
      </c>
    </row>
    <row r="25" spans="1:22" s="368" customFormat="1" ht="88.5" customHeight="1" x14ac:dyDescent="0.25">
      <c r="A25" s="681"/>
      <c r="B25" s="681"/>
      <c r="C25" s="681"/>
      <c r="D25" s="681"/>
      <c r="E25" s="436" t="s">
        <v>2119</v>
      </c>
      <c r="F25" s="270" t="s">
        <v>2786</v>
      </c>
      <c r="G25" s="437" t="s">
        <v>2102</v>
      </c>
      <c r="H25" s="367">
        <v>0.5</v>
      </c>
      <c r="I25" s="604">
        <v>0</v>
      </c>
      <c r="J25" s="367">
        <v>0.5</v>
      </c>
      <c r="K25" s="604">
        <v>0</v>
      </c>
      <c r="L25" s="270"/>
      <c r="M25" s="604">
        <v>0</v>
      </c>
      <c r="N25" s="270"/>
      <c r="O25" s="604">
        <v>0</v>
      </c>
      <c r="P25" s="370">
        <v>1</v>
      </c>
      <c r="Q25" s="521">
        <f t="shared" si="0"/>
        <v>0</v>
      </c>
      <c r="R25" s="270" t="s">
        <v>2161</v>
      </c>
      <c r="S25" s="270" t="s">
        <v>2177</v>
      </c>
      <c r="T25" s="270" t="s">
        <v>2163</v>
      </c>
      <c r="U25" s="270" t="s">
        <v>2164</v>
      </c>
      <c r="V25" s="270" t="s">
        <v>1872</v>
      </c>
    </row>
    <row r="26" spans="1:22" s="368" customFormat="1" ht="88.5" customHeight="1" x14ac:dyDescent="0.25">
      <c r="A26" s="681"/>
      <c r="B26" s="681"/>
      <c r="C26" s="681"/>
      <c r="D26" s="681"/>
      <c r="E26" s="436" t="s">
        <v>2120</v>
      </c>
      <c r="F26" s="270" t="s">
        <v>2787</v>
      </c>
      <c r="G26" s="437" t="s">
        <v>2103</v>
      </c>
      <c r="H26" s="367"/>
      <c r="I26" s="604">
        <v>0</v>
      </c>
      <c r="J26" s="367">
        <v>1</v>
      </c>
      <c r="K26" s="604">
        <v>0</v>
      </c>
      <c r="L26" s="367"/>
      <c r="M26" s="604">
        <v>0</v>
      </c>
      <c r="N26" s="270"/>
      <c r="O26" s="604">
        <v>0</v>
      </c>
      <c r="P26" s="370">
        <v>1</v>
      </c>
      <c r="Q26" s="521">
        <f t="shared" si="0"/>
        <v>0</v>
      </c>
      <c r="R26" s="270" t="s">
        <v>2165</v>
      </c>
      <c r="S26" s="270" t="s">
        <v>2166</v>
      </c>
      <c r="T26" s="270" t="s">
        <v>2167</v>
      </c>
      <c r="U26" s="270" t="s">
        <v>2168</v>
      </c>
      <c r="V26" s="270" t="s">
        <v>2169</v>
      </c>
    </row>
    <row r="27" spans="1:22" s="368" customFormat="1" ht="88.5" customHeight="1" x14ac:dyDescent="0.25">
      <c r="A27" s="681"/>
      <c r="B27" s="681"/>
      <c r="C27" s="681"/>
      <c r="D27" s="681"/>
      <c r="E27" s="680" t="s">
        <v>2121</v>
      </c>
      <c r="F27" s="270" t="s">
        <v>2788</v>
      </c>
      <c r="G27" s="437" t="s">
        <v>2104</v>
      </c>
      <c r="H27" s="367"/>
      <c r="I27" s="604">
        <v>0</v>
      </c>
      <c r="J27" s="270"/>
      <c r="K27" s="604">
        <v>0</v>
      </c>
      <c r="L27" s="367">
        <v>1</v>
      </c>
      <c r="M27" s="604">
        <f>'7. Infraestructura'!D23</f>
        <v>10000000</v>
      </c>
      <c r="N27" s="270"/>
      <c r="O27" s="604">
        <v>0</v>
      </c>
      <c r="P27" s="370">
        <v>1</v>
      </c>
      <c r="Q27" s="521">
        <f t="shared" si="0"/>
        <v>10000000</v>
      </c>
      <c r="R27" s="270" t="s">
        <v>2170</v>
      </c>
      <c r="S27" s="270" t="s">
        <v>2178</v>
      </c>
      <c r="T27" s="270" t="s">
        <v>2172</v>
      </c>
      <c r="U27" s="270" t="s">
        <v>2168</v>
      </c>
      <c r="V27" s="270" t="s">
        <v>2173</v>
      </c>
    </row>
    <row r="28" spans="1:22" s="368" customFormat="1" ht="88.5" customHeight="1" x14ac:dyDescent="0.25">
      <c r="A28" s="681"/>
      <c r="B28" s="681"/>
      <c r="C28" s="681"/>
      <c r="D28" s="681"/>
      <c r="E28" s="681"/>
      <c r="F28" s="270" t="s">
        <v>2789</v>
      </c>
      <c r="G28" s="437" t="s">
        <v>2105</v>
      </c>
      <c r="H28" s="367">
        <v>0.5</v>
      </c>
      <c r="I28" s="604">
        <f>'5. ACTIVIDADES ESPECIALES'!D1168</f>
        <v>200000</v>
      </c>
      <c r="J28" s="367">
        <v>0.5</v>
      </c>
      <c r="K28" s="604"/>
      <c r="L28" s="270"/>
      <c r="M28" s="604"/>
      <c r="N28" s="270"/>
      <c r="O28" s="604"/>
      <c r="P28" s="370">
        <v>1</v>
      </c>
      <c r="Q28" s="521">
        <f t="shared" si="0"/>
        <v>200000</v>
      </c>
      <c r="R28" s="270" t="s">
        <v>2174</v>
      </c>
      <c r="S28" s="270" t="s">
        <v>2175</v>
      </c>
      <c r="T28" s="270" t="s">
        <v>2176</v>
      </c>
      <c r="U28" s="270" t="s">
        <v>2168</v>
      </c>
      <c r="V28" s="270" t="s">
        <v>2127</v>
      </c>
    </row>
    <row r="29" spans="1:22" s="368" customFormat="1" ht="107.25" customHeight="1" x14ac:dyDescent="0.25">
      <c r="A29" s="681"/>
      <c r="B29" s="681"/>
      <c r="C29" s="681"/>
      <c r="D29" s="681"/>
      <c r="E29" s="681"/>
      <c r="F29" s="270" t="s">
        <v>2790</v>
      </c>
      <c r="G29" s="437" t="s">
        <v>2106</v>
      </c>
      <c r="H29" s="367">
        <v>0.25</v>
      </c>
      <c r="I29" s="604">
        <v>0</v>
      </c>
      <c r="J29" s="367">
        <v>0.25</v>
      </c>
      <c r="K29" s="604">
        <v>0</v>
      </c>
      <c r="L29" s="367">
        <v>0.25</v>
      </c>
      <c r="M29" s="604">
        <v>0</v>
      </c>
      <c r="N29" s="367">
        <v>0.25</v>
      </c>
      <c r="O29" s="604">
        <v>0</v>
      </c>
      <c r="P29" s="370">
        <v>1</v>
      </c>
      <c r="Q29" s="521">
        <f t="shared" si="0"/>
        <v>0</v>
      </c>
      <c r="R29" s="270" t="s">
        <v>2179</v>
      </c>
      <c r="S29" s="270" t="s">
        <v>2180</v>
      </c>
      <c r="T29" s="270" t="s">
        <v>2181</v>
      </c>
      <c r="U29" s="270" t="s">
        <v>2164</v>
      </c>
      <c r="V29" s="270" t="s">
        <v>1872</v>
      </c>
    </row>
    <row r="30" spans="1:22" s="368" customFormat="1" ht="111.75" customHeight="1" x14ac:dyDescent="0.25">
      <c r="A30" s="681"/>
      <c r="B30" s="681"/>
      <c r="C30" s="681"/>
      <c r="D30" s="681"/>
      <c r="E30" s="681"/>
      <c r="F30" s="270" t="s">
        <v>2791</v>
      </c>
      <c r="G30" s="437" t="s">
        <v>2107</v>
      </c>
      <c r="H30" s="367"/>
      <c r="I30" s="604">
        <v>0</v>
      </c>
      <c r="J30" s="270"/>
      <c r="K30" s="604">
        <v>0</v>
      </c>
      <c r="L30" s="367">
        <v>0.5</v>
      </c>
      <c r="M30" s="604">
        <v>0</v>
      </c>
      <c r="N30" s="367">
        <v>0.5</v>
      </c>
      <c r="O30" s="604">
        <v>0</v>
      </c>
      <c r="P30" s="370">
        <v>1</v>
      </c>
      <c r="Q30" s="521">
        <f t="shared" si="0"/>
        <v>0</v>
      </c>
      <c r="R30" s="270" t="s">
        <v>2165</v>
      </c>
      <c r="S30" s="270" t="s">
        <v>2166</v>
      </c>
      <c r="T30" s="270" t="s">
        <v>2167</v>
      </c>
      <c r="U30" s="270" t="s">
        <v>2168</v>
      </c>
      <c r="V30" s="270" t="s">
        <v>2169</v>
      </c>
    </row>
    <row r="31" spans="1:22" s="368" customFormat="1" ht="111.75" customHeight="1" x14ac:dyDescent="0.25">
      <c r="A31" s="681"/>
      <c r="B31" s="681"/>
      <c r="C31" s="681"/>
      <c r="D31" s="681"/>
      <c r="E31" s="681"/>
      <c r="F31" s="270" t="s">
        <v>2792</v>
      </c>
      <c r="G31" s="437" t="s">
        <v>2108</v>
      </c>
      <c r="H31" s="367">
        <v>1</v>
      </c>
      <c r="I31" s="604">
        <f>'7. Infraestructura'!D34</f>
        <v>272200000</v>
      </c>
      <c r="J31" s="270"/>
      <c r="K31" s="604">
        <v>0</v>
      </c>
      <c r="L31" s="270"/>
      <c r="M31" s="604">
        <v>0</v>
      </c>
      <c r="N31" s="270"/>
      <c r="O31" s="604">
        <v>0</v>
      </c>
      <c r="P31" s="370">
        <v>1</v>
      </c>
      <c r="Q31" s="521">
        <f t="shared" si="0"/>
        <v>272200000</v>
      </c>
      <c r="R31" s="270" t="s">
        <v>2170</v>
      </c>
      <c r="S31" s="270" t="s">
        <v>2182</v>
      </c>
      <c r="T31" s="270" t="s">
        <v>2183</v>
      </c>
      <c r="U31" s="270" t="s">
        <v>2168</v>
      </c>
      <c r="V31" s="270" t="s">
        <v>2173</v>
      </c>
    </row>
    <row r="32" spans="1:22" s="368" customFormat="1" ht="111.75" customHeight="1" x14ac:dyDescent="0.25">
      <c r="A32" s="681"/>
      <c r="B32" s="681"/>
      <c r="C32" s="681"/>
      <c r="D32" s="681"/>
      <c r="E32" s="681"/>
      <c r="F32" s="270" t="s">
        <v>2793</v>
      </c>
      <c r="G32" s="437" t="s">
        <v>2109</v>
      </c>
      <c r="H32" s="367">
        <v>0.25</v>
      </c>
      <c r="I32" s="604">
        <v>0</v>
      </c>
      <c r="J32" s="367">
        <v>0.25</v>
      </c>
      <c r="K32" s="604">
        <v>0</v>
      </c>
      <c r="L32" s="367">
        <v>0.25</v>
      </c>
      <c r="M32" s="604">
        <v>0</v>
      </c>
      <c r="N32" s="367">
        <v>0.25</v>
      </c>
      <c r="O32" s="604">
        <v>0</v>
      </c>
      <c r="P32" s="370">
        <v>1</v>
      </c>
      <c r="Q32" s="521">
        <f t="shared" si="0"/>
        <v>0</v>
      </c>
      <c r="R32" s="270" t="s">
        <v>2161</v>
      </c>
      <c r="S32" s="270" t="s">
        <v>2184</v>
      </c>
      <c r="T32" s="270" t="s">
        <v>2185</v>
      </c>
      <c r="U32" s="270" t="s">
        <v>2164</v>
      </c>
      <c r="V32" s="270" t="s">
        <v>1872</v>
      </c>
    </row>
    <row r="33" spans="1:22" s="368" customFormat="1" ht="111.75" customHeight="1" x14ac:dyDescent="0.25">
      <c r="A33" s="681"/>
      <c r="B33" s="681"/>
      <c r="C33" s="681"/>
      <c r="D33" s="681"/>
      <c r="E33" s="681"/>
      <c r="F33" s="270" t="s">
        <v>2794</v>
      </c>
      <c r="G33" s="437" t="s">
        <v>2110</v>
      </c>
      <c r="H33" s="367">
        <v>0.25</v>
      </c>
      <c r="I33" s="604">
        <v>0</v>
      </c>
      <c r="J33" s="367">
        <v>0.25</v>
      </c>
      <c r="K33" s="604">
        <v>0</v>
      </c>
      <c r="L33" s="367">
        <v>0.25</v>
      </c>
      <c r="M33" s="604">
        <v>0</v>
      </c>
      <c r="N33" s="367">
        <v>0.25</v>
      </c>
      <c r="O33" s="604">
        <v>0</v>
      </c>
      <c r="P33" s="370">
        <v>1</v>
      </c>
      <c r="Q33" s="521">
        <f t="shared" si="0"/>
        <v>0</v>
      </c>
      <c r="R33" s="270" t="s">
        <v>2165</v>
      </c>
      <c r="S33" s="270" t="s">
        <v>2166</v>
      </c>
      <c r="T33" s="270" t="s">
        <v>2167</v>
      </c>
      <c r="U33" s="270" t="s">
        <v>2168</v>
      </c>
      <c r="V33" s="270" t="s">
        <v>2169</v>
      </c>
    </row>
    <row r="34" spans="1:22" s="368" customFormat="1" ht="111.75" customHeight="1" x14ac:dyDescent="0.25">
      <c r="A34" s="681"/>
      <c r="B34" s="681"/>
      <c r="C34" s="681"/>
      <c r="D34" s="681"/>
      <c r="E34" s="681"/>
      <c r="F34" s="270" t="s">
        <v>2795</v>
      </c>
      <c r="G34" s="437" t="s">
        <v>2111</v>
      </c>
      <c r="H34" s="367">
        <v>0.25</v>
      </c>
      <c r="I34" s="604">
        <v>0</v>
      </c>
      <c r="J34" s="367">
        <v>0.25</v>
      </c>
      <c r="K34" s="604">
        <v>0</v>
      </c>
      <c r="L34" s="367">
        <v>0.25</v>
      </c>
      <c r="M34" s="604">
        <v>0</v>
      </c>
      <c r="N34" s="367">
        <v>0.25</v>
      </c>
      <c r="O34" s="604">
        <v>0</v>
      </c>
      <c r="P34" s="370">
        <v>1</v>
      </c>
      <c r="Q34" s="521">
        <f t="shared" si="0"/>
        <v>0</v>
      </c>
      <c r="R34" s="270" t="s">
        <v>2170</v>
      </c>
      <c r="S34" s="270" t="s">
        <v>2186</v>
      </c>
      <c r="T34" s="270" t="s">
        <v>2172</v>
      </c>
      <c r="U34" s="270" t="s">
        <v>2168</v>
      </c>
      <c r="V34" s="270" t="s">
        <v>2173</v>
      </c>
    </row>
    <row r="35" spans="1:22" s="368" customFormat="1" ht="111.75" customHeight="1" x14ac:dyDescent="0.25">
      <c r="A35" s="681"/>
      <c r="B35" s="681"/>
      <c r="C35" s="681"/>
      <c r="D35" s="681"/>
      <c r="E35" s="681"/>
      <c r="F35" s="270" t="s">
        <v>2796</v>
      </c>
      <c r="G35" s="437" t="s">
        <v>2112</v>
      </c>
      <c r="H35" s="367">
        <v>0.25</v>
      </c>
      <c r="I35" s="604">
        <v>0</v>
      </c>
      <c r="J35" s="367">
        <v>0.25</v>
      </c>
      <c r="K35" s="604">
        <v>0</v>
      </c>
      <c r="L35" s="367">
        <v>0.25</v>
      </c>
      <c r="M35" s="604">
        <v>0</v>
      </c>
      <c r="N35" s="367">
        <v>0.25</v>
      </c>
      <c r="O35" s="604">
        <v>0</v>
      </c>
      <c r="P35" s="370">
        <v>1</v>
      </c>
      <c r="Q35" s="521">
        <f t="shared" si="0"/>
        <v>0</v>
      </c>
      <c r="R35" s="270" t="s">
        <v>2161</v>
      </c>
      <c r="S35" s="270" t="s">
        <v>2187</v>
      </c>
      <c r="T35" s="270" t="s">
        <v>2185</v>
      </c>
      <c r="U35" s="270" t="s">
        <v>2164</v>
      </c>
      <c r="V35" s="270" t="s">
        <v>1872</v>
      </c>
    </row>
    <row r="36" spans="1:22" s="368" customFormat="1" ht="111.75" customHeight="1" x14ac:dyDescent="0.25">
      <c r="A36" s="681"/>
      <c r="B36" s="681"/>
      <c r="C36" s="681"/>
      <c r="D36" s="681"/>
      <c r="E36" s="681"/>
      <c r="F36" s="270" t="s">
        <v>2797</v>
      </c>
      <c r="G36" s="437" t="s">
        <v>2113</v>
      </c>
      <c r="H36" s="367">
        <v>0.25</v>
      </c>
      <c r="I36" s="604">
        <v>0</v>
      </c>
      <c r="J36" s="367">
        <v>0.25</v>
      </c>
      <c r="K36" s="604">
        <v>0</v>
      </c>
      <c r="L36" s="367">
        <v>0.25</v>
      </c>
      <c r="M36" s="604">
        <v>0</v>
      </c>
      <c r="N36" s="367">
        <v>0.25</v>
      </c>
      <c r="O36" s="604">
        <v>0</v>
      </c>
      <c r="P36" s="370">
        <v>1</v>
      </c>
      <c r="Q36" s="521">
        <f t="shared" si="0"/>
        <v>0</v>
      </c>
      <c r="R36" s="270" t="s">
        <v>2165</v>
      </c>
      <c r="S36" s="270" t="s">
        <v>2188</v>
      </c>
      <c r="T36" s="270" t="s">
        <v>2189</v>
      </c>
      <c r="U36" s="270" t="s">
        <v>2168</v>
      </c>
      <c r="V36" s="270" t="s">
        <v>2190</v>
      </c>
    </row>
    <row r="37" spans="1:22" s="368" customFormat="1" ht="111.75" customHeight="1" x14ac:dyDescent="0.25">
      <c r="A37" s="681"/>
      <c r="B37" s="681"/>
      <c r="C37" s="681"/>
      <c r="D37" s="681"/>
      <c r="E37" s="681"/>
      <c r="F37" s="270" t="s">
        <v>2798</v>
      </c>
      <c r="G37" s="437" t="s">
        <v>2779</v>
      </c>
      <c r="H37" s="367">
        <v>0.25</v>
      </c>
      <c r="I37" s="604">
        <v>0</v>
      </c>
      <c r="J37" s="367">
        <v>0.25</v>
      </c>
      <c r="K37" s="604">
        <v>0</v>
      </c>
      <c r="L37" s="367">
        <v>0.25</v>
      </c>
      <c r="M37" s="604">
        <v>0</v>
      </c>
      <c r="N37" s="367">
        <v>0.25</v>
      </c>
      <c r="O37" s="604">
        <v>0</v>
      </c>
      <c r="P37" s="370">
        <v>1</v>
      </c>
      <c r="Q37" s="521">
        <f t="shared" si="0"/>
        <v>0</v>
      </c>
      <c r="R37" s="270" t="s">
        <v>2191</v>
      </c>
      <c r="S37" s="270" t="s">
        <v>2192</v>
      </c>
      <c r="T37" s="270" t="s">
        <v>2193</v>
      </c>
      <c r="U37" s="270" t="s">
        <v>2168</v>
      </c>
      <c r="V37" s="270" t="s">
        <v>1872</v>
      </c>
    </row>
    <row r="38" spans="1:22" s="368" customFormat="1" ht="111.75" customHeight="1" x14ac:dyDescent="0.25">
      <c r="A38" s="681"/>
      <c r="B38" s="681"/>
      <c r="C38" s="681"/>
      <c r="D38" s="681"/>
      <c r="E38" s="681"/>
      <c r="F38" s="270" t="s">
        <v>2799</v>
      </c>
      <c r="G38" s="437" t="s">
        <v>2114</v>
      </c>
      <c r="H38" s="367">
        <v>0.25</v>
      </c>
      <c r="I38" s="604">
        <v>0</v>
      </c>
      <c r="J38" s="367">
        <v>0.25</v>
      </c>
      <c r="K38" s="604">
        <v>0</v>
      </c>
      <c r="L38" s="367">
        <v>0.25</v>
      </c>
      <c r="M38" s="604">
        <v>0</v>
      </c>
      <c r="N38" s="367">
        <v>0.25</v>
      </c>
      <c r="O38" s="604">
        <v>0</v>
      </c>
      <c r="P38" s="370">
        <v>1</v>
      </c>
      <c r="Q38" s="521">
        <f t="shared" si="0"/>
        <v>0</v>
      </c>
      <c r="R38" s="270" t="s">
        <v>2194</v>
      </c>
      <c r="S38" s="270" t="s">
        <v>2195</v>
      </c>
      <c r="T38" s="270" t="s">
        <v>2196</v>
      </c>
      <c r="U38" s="270" t="s">
        <v>2168</v>
      </c>
      <c r="V38" s="270" t="s">
        <v>1872</v>
      </c>
    </row>
    <row r="39" spans="1:22" s="368" customFormat="1" ht="111.75" customHeight="1" x14ac:dyDescent="0.25">
      <c r="A39" s="681"/>
      <c r="B39" s="681"/>
      <c r="C39" s="681"/>
      <c r="D39" s="681"/>
      <c r="E39" s="681"/>
      <c r="F39" s="270" t="s">
        <v>2800</v>
      </c>
      <c r="G39" s="437" t="s">
        <v>2115</v>
      </c>
      <c r="H39" s="367">
        <v>0.25</v>
      </c>
      <c r="I39" s="604">
        <v>0</v>
      </c>
      <c r="J39" s="367">
        <v>0.25</v>
      </c>
      <c r="K39" s="604">
        <v>0</v>
      </c>
      <c r="L39" s="367">
        <v>0.25</v>
      </c>
      <c r="M39" s="604">
        <v>0</v>
      </c>
      <c r="N39" s="367">
        <v>0.25</v>
      </c>
      <c r="O39" s="604">
        <v>0</v>
      </c>
      <c r="P39" s="370">
        <v>1</v>
      </c>
      <c r="Q39" s="521">
        <f t="shared" si="0"/>
        <v>0</v>
      </c>
      <c r="R39" s="270" t="s">
        <v>2197</v>
      </c>
      <c r="S39" s="270" t="s">
        <v>2198</v>
      </c>
      <c r="T39" s="270" t="s">
        <v>2199</v>
      </c>
      <c r="U39" s="270" t="s">
        <v>2200</v>
      </c>
      <c r="V39" s="270" t="s">
        <v>2201</v>
      </c>
    </row>
    <row r="40" spans="1:22" s="368" customFormat="1" ht="111.75" customHeight="1" x14ac:dyDescent="0.25">
      <c r="A40" s="681"/>
      <c r="B40" s="681"/>
      <c r="C40" s="681"/>
      <c r="D40" s="681"/>
      <c r="E40" s="681"/>
      <c r="F40" s="612" t="s">
        <v>2801</v>
      </c>
      <c r="G40" s="437" t="s">
        <v>3091</v>
      </c>
      <c r="H40" s="367">
        <v>1</v>
      </c>
      <c r="I40" s="604">
        <f>'3. EQUIPO DE OFICINA'!D66+'4. EQUIPO TECNOLÓGICOS'!D79+'5. ACTIVIDADES ESPECIALES'!D712</f>
        <v>65209</v>
      </c>
      <c r="J40" s="270"/>
      <c r="K40" s="604">
        <v>0</v>
      </c>
      <c r="L40" s="270"/>
      <c r="M40" s="604">
        <v>0</v>
      </c>
      <c r="N40" s="270"/>
      <c r="O40" s="604">
        <v>0</v>
      </c>
      <c r="P40" s="370">
        <v>1</v>
      </c>
      <c r="Q40" s="521">
        <f t="shared" si="0"/>
        <v>65209</v>
      </c>
      <c r="R40" s="270" t="s">
        <v>2202</v>
      </c>
      <c r="S40" s="270" t="s">
        <v>2203</v>
      </c>
      <c r="T40" s="270" t="s">
        <v>2204</v>
      </c>
      <c r="U40" s="270" t="s">
        <v>2200</v>
      </c>
      <c r="V40" s="270" t="s">
        <v>2205</v>
      </c>
    </row>
    <row r="41" spans="1:22" s="368" customFormat="1" ht="111.75" customHeight="1" x14ac:dyDescent="0.25">
      <c r="A41" s="681"/>
      <c r="B41" s="681"/>
      <c r="C41" s="681"/>
      <c r="D41" s="681"/>
      <c r="E41" s="681"/>
      <c r="F41" s="612" t="s">
        <v>2802</v>
      </c>
      <c r="G41" s="437" t="s">
        <v>2780</v>
      </c>
      <c r="H41" s="367">
        <v>1</v>
      </c>
      <c r="I41" s="604">
        <f>'5. ACTIVIDADES ESPECIALES'!D752</f>
        <v>50000</v>
      </c>
      <c r="J41" s="270"/>
      <c r="K41" s="604">
        <v>0</v>
      </c>
      <c r="L41" s="270"/>
      <c r="M41" s="604">
        <v>0</v>
      </c>
      <c r="N41" s="270"/>
      <c r="O41" s="604">
        <v>0</v>
      </c>
      <c r="P41" s="370">
        <v>1</v>
      </c>
      <c r="Q41" s="521">
        <f t="shared" si="0"/>
        <v>50000</v>
      </c>
      <c r="R41" s="270" t="s">
        <v>2206</v>
      </c>
      <c r="S41" s="270" t="s">
        <v>2207</v>
      </c>
      <c r="T41" s="270" t="s">
        <v>2208</v>
      </c>
      <c r="U41" s="270" t="s">
        <v>2126</v>
      </c>
      <c r="V41" s="270" t="s">
        <v>1872</v>
      </c>
    </row>
    <row r="42" spans="1:22" s="368" customFormat="1" ht="111.75" customHeight="1" x14ac:dyDescent="0.25">
      <c r="A42" s="681"/>
      <c r="B42" s="681"/>
      <c r="C42" s="681"/>
      <c r="D42" s="681"/>
      <c r="E42" s="681"/>
      <c r="F42" s="612" t="s">
        <v>2803</v>
      </c>
      <c r="G42" s="437" t="s">
        <v>2809</v>
      </c>
      <c r="H42" s="367">
        <v>1</v>
      </c>
      <c r="I42" s="604">
        <f>'3. EQUIPO DE OFICINA'!D85+'4. EQUIPO TECNOLÓGICOS'!D91+'5. ACTIVIDADES ESPECIALES'!D764</f>
        <v>59165</v>
      </c>
      <c r="J42" s="270"/>
      <c r="K42" s="604">
        <v>0</v>
      </c>
      <c r="L42" s="270"/>
      <c r="M42" s="604">
        <v>0</v>
      </c>
      <c r="N42" s="270"/>
      <c r="O42" s="604">
        <v>0</v>
      </c>
      <c r="P42" s="370">
        <v>1</v>
      </c>
      <c r="Q42" s="521">
        <f t="shared" si="0"/>
        <v>59165</v>
      </c>
      <c r="R42" s="438" t="s">
        <v>2209</v>
      </c>
      <c r="S42" s="270" t="s">
        <v>2210</v>
      </c>
      <c r="T42" s="270" t="s">
        <v>2211</v>
      </c>
      <c r="U42" s="270" t="s">
        <v>2212</v>
      </c>
      <c r="V42" s="270" t="s">
        <v>2213</v>
      </c>
    </row>
    <row r="43" spans="1:22" s="368" customFormat="1" ht="111.75" customHeight="1" x14ac:dyDescent="0.25">
      <c r="A43" s="681"/>
      <c r="B43" s="681"/>
      <c r="C43" s="681"/>
      <c r="D43" s="681"/>
      <c r="E43" s="681"/>
      <c r="F43" s="270" t="s">
        <v>2804</v>
      </c>
      <c r="G43" s="437" t="s">
        <v>2810</v>
      </c>
      <c r="H43" s="367">
        <v>1</v>
      </c>
      <c r="I43" s="604">
        <v>0</v>
      </c>
      <c r="J43" s="270"/>
      <c r="K43" s="604">
        <v>0</v>
      </c>
      <c r="L43" s="270"/>
      <c r="M43" s="604">
        <v>0</v>
      </c>
      <c r="N43" s="270"/>
      <c r="O43" s="604">
        <v>0</v>
      </c>
      <c r="P43" s="370">
        <v>1</v>
      </c>
      <c r="Q43" s="521">
        <f t="shared" si="0"/>
        <v>0</v>
      </c>
      <c r="R43" s="270" t="s">
        <v>2206</v>
      </c>
      <c r="S43" s="270" t="s">
        <v>2214</v>
      </c>
      <c r="T43" s="270" t="s">
        <v>2163</v>
      </c>
      <c r="U43" s="270" t="s">
        <v>2212</v>
      </c>
      <c r="V43" s="270" t="s">
        <v>1872</v>
      </c>
    </row>
    <row r="44" spans="1:22" s="368" customFormat="1" ht="111.75" customHeight="1" x14ac:dyDescent="0.25">
      <c r="A44" s="681"/>
      <c r="B44" s="681"/>
      <c r="C44" s="681"/>
      <c r="D44" s="681"/>
      <c r="E44" s="681"/>
      <c r="F44" s="612" t="s">
        <v>2805</v>
      </c>
      <c r="G44" s="437" t="s">
        <v>2811</v>
      </c>
      <c r="H44" s="367">
        <v>1</v>
      </c>
      <c r="I44" s="604">
        <f>'5. ACTIVIDADES ESPECIALES'!D794</f>
        <v>751250.15</v>
      </c>
      <c r="J44" s="270"/>
      <c r="K44" s="604">
        <v>0</v>
      </c>
      <c r="L44" s="270"/>
      <c r="M44" s="604">
        <v>0</v>
      </c>
      <c r="N44" s="270"/>
      <c r="O44" s="604">
        <v>0</v>
      </c>
      <c r="P44" s="370">
        <v>1</v>
      </c>
      <c r="Q44" s="521">
        <f t="shared" si="0"/>
        <v>751250.15</v>
      </c>
      <c r="R44" s="438" t="s">
        <v>2215</v>
      </c>
      <c r="S44" s="270" t="s">
        <v>2216</v>
      </c>
      <c r="T44" s="270" t="s">
        <v>2211</v>
      </c>
      <c r="U44" s="270" t="s">
        <v>2212</v>
      </c>
      <c r="V44" s="270" t="s">
        <v>2213</v>
      </c>
    </row>
    <row r="45" spans="1:22" s="368" customFormat="1" ht="111.75" customHeight="1" x14ac:dyDescent="0.25">
      <c r="A45" s="681"/>
      <c r="B45" s="681"/>
      <c r="C45" s="681"/>
      <c r="D45" s="681"/>
      <c r="E45" s="681"/>
      <c r="F45" s="612" t="s">
        <v>2806</v>
      </c>
      <c r="G45" s="437" t="s">
        <v>2812</v>
      </c>
      <c r="H45" s="367">
        <v>1</v>
      </c>
      <c r="I45" s="604">
        <f>'5. ACTIVIDADES ESPECIALES'!D814</f>
        <v>9657</v>
      </c>
      <c r="J45" s="270"/>
      <c r="K45" s="604">
        <v>0</v>
      </c>
      <c r="L45" s="270"/>
      <c r="M45" s="604">
        <v>0</v>
      </c>
      <c r="N45" s="270"/>
      <c r="O45" s="604">
        <v>0</v>
      </c>
      <c r="P45" s="370">
        <v>1</v>
      </c>
      <c r="Q45" s="521">
        <f t="shared" si="0"/>
        <v>9657</v>
      </c>
      <c r="R45" s="270" t="s">
        <v>2206</v>
      </c>
      <c r="S45" s="270" t="s">
        <v>2217</v>
      </c>
      <c r="T45" s="270" t="s">
        <v>2163</v>
      </c>
      <c r="U45" s="270" t="s">
        <v>2212</v>
      </c>
      <c r="V45" s="270" t="s">
        <v>1872</v>
      </c>
    </row>
    <row r="46" spans="1:22" s="368" customFormat="1" ht="111.75" customHeight="1" x14ac:dyDescent="0.25">
      <c r="A46" s="681"/>
      <c r="B46" s="681"/>
      <c r="C46" s="681"/>
      <c r="D46" s="681"/>
      <c r="E46" s="681"/>
      <c r="F46" s="612" t="s">
        <v>2807</v>
      </c>
      <c r="G46" s="437" t="s">
        <v>2832</v>
      </c>
      <c r="H46" s="367">
        <v>1</v>
      </c>
      <c r="I46" s="604">
        <f>'5. ACTIVIDADES ESPECIALES'!D827</f>
        <v>37000</v>
      </c>
      <c r="J46" s="270"/>
      <c r="K46" s="604">
        <v>0</v>
      </c>
      <c r="L46" s="270"/>
      <c r="M46" s="604">
        <v>0</v>
      </c>
      <c r="N46" s="270"/>
      <c r="O46" s="604">
        <v>0</v>
      </c>
      <c r="P46" s="370">
        <v>1</v>
      </c>
      <c r="Q46" s="521">
        <f t="shared" si="0"/>
        <v>37000</v>
      </c>
      <c r="R46" s="270"/>
      <c r="S46" s="270"/>
      <c r="T46" s="270"/>
      <c r="U46" s="270"/>
      <c r="V46" s="270"/>
    </row>
    <row r="47" spans="1:22" s="368" customFormat="1" ht="111.75" customHeight="1" x14ac:dyDescent="0.25">
      <c r="A47" s="681"/>
      <c r="B47" s="681"/>
      <c r="C47" s="681"/>
      <c r="D47" s="681"/>
      <c r="E47" s="681"/>
      <c r="F47" s="612" t="s">
        <v>2808</v>
      </c>
      <c r="G47" s="437" t="s">
        <v>2813</v>
      </c>
      <c r="H47" s="367">
        <v>1</v>
      </c>
      <c r="I47" s="604">
        <f>'5. ACTIVIDADES ESPECIALES'!D839</f>
        <v>226560</v>
      </c>
      <c r="J47" s="270"/>
      <c r="K47" s="604">
        <v>0</v>
      </c>
      <c r="L47" s="270"/>
      <c r="M47" s="604">
        <v>0</v>
      </c>
      <c r="N47" s="270"/>
      <c r="O47" s="604">
        <v>0</v>
      </c>
      <c r="P47" s="370">
        <v>1</v>
      </c>
      <c r="Q47" s="521">
        <f t="shared" si="0"/>
        <v>226560</v>
      </c>
      <c r="R47" s="270"/>
      <c r="S47" s="270"/>
      <c r="T47" s="270"/>
      <c r="U47" s="270"/>
      <c r="V47" s="270"/>
    </row>
    <row r="48" spans="1:22" s="368" customFormat="1" ht="111.75" customHeight="1" x14ac:dyDescent="0.25">
      <c r="A48" s="681"/>
      <c r="B48" s="681"/>
      <c r="C48" s="681"/>
      <c r="D48" s="681"/>
      <c r="E48" s="681"/>
      <c r="F48" s="612" t="s">
        <v>2817</v>
      </c>
      <c r="G48" s="437" t="s">
        <v>2814</v>
      </c>
      <c r="H48" s="367">
        <v>1</v>
      </c>
      <c r="I48" s="604">
        <f>'5. ACTIVIDADES ESPECIALES'!D877</f>
        <v>252000</v>
      </c>
      <c r="J48" s="270"/>
      <c r="K48" s="604">
        <v>0</v>
      </c>
      <c r="L48" s="270"/>
      <c r="M48" s="604">
        <v>0</v>
      </c>
      <c r="N48" s="270"/>
      <c r="O48" s="604">
        <v>0</v>
      </c>
      <c r="P48" s="370">
        <v>1</v>
      </c>
      <c r="Q48" s="521">
        <f t="shared" si="0"/>
        <v>252000</v>
      </c>
      <c r="R48" s="270"/>
      <c r="S48" s="270"/>
      <c r="T48" s="270"/>
      <c r="U48" s="270"/>
      <c r="V48" s="270"/>
    </row>
    <row r="49" spans="1:22" s="368" customFormat="1" ht="111.75" customHeight="1" x14ac:dyDescent="0.25">
      <c r="A49" s="681"/>
      <c r="B49" s="681"/>
      <c r="C49" s="681"/>
      <c r="D49" s="681"/>
      <c r="E49" s="681"/>
      <c r="F49" s="612" t="s">
        <v>2818</v>
      </c>
      <c r="G49" s="437" t="s">
        <v>2815</v>
      </c>
      <c r="H49" s="367">
        <v>1</v>
      </c>
      <c r="I49" s="604">
        <f>'5. ACTIVIDADES ESPECIALES'!D893</f>
        <v>983993.7899999998</v>
      </c>
      <c r="J49" s="270"/>
      <c r="K49" s="604">
        <v>0</v>
      </c>
      <c r="L49" s="270"/>
      <c r="M49" s="604">
        <v>0</v>
      </c>
      <c r="N49" s="270"/>
      <c r="O49" s="604">
        <v>0</v>
      </c>
      <c r="P49" s="370">
        <v>1</v>
      </c>
      <c r="Q49" s="521">
        <f t="shared" si="0"/>
        <v>983993.7899999998</v>
      </c>
      <c r="R49" s="270"/>
      <c r="S49" s="270"/>
      <c r="T49" s="270"/>
      <c r="U49" s="270"/>
      <c r="V49" s="270"/>
    </row>
    <row r="50" spans="1:22" s="368" customFormat="1" ht="111.75" customHeight="1" x14ac:dyDescent="0.25">
      <c r="A50" s="681"/>
      <c r="B50" s="681"/>
      <c r="C50" s="681"/>
      <c r="D50" s="681"/>
      <c r="E50" s="681"/>
      <c r="F50" s="612" t="s">
        <v>2819</v>
      </c>
      <c r="G50" s="437" t="s">
        <v>2816</v>
      </c>
      <c r="H50" s="367">
        <v>1</v>
      </c>
      <c r="I50" s="604">
        <f>'5. ACTIVIDADES ESPECIALES'!D961</f>
        <v>51378.8</v>
      </c>
      <c r="J50" s="270"/>
      <c r="K50" s="604">
        <v>0</v>
      </c>
      <c r="L50" s="270"/>
      <c r="M50" s="604">
        <v>0</v>
      </c>
      <c r="N50" s="270"/>
      <c r="O50" s="604">
        <v>0</v>
      </c>
      <c r="P50" s="370">
        <v>1</v>
      </c>
      <c r="Q50" s="521">
        <f t="shared" si="0"/>
        <v>51378.8</v>
      </c>
      <c r="R50" s="270"/>
      <c r="S50" s="270"/>
      <c r="T50" s="270"/>
      <c r="U50" s="270"/>
      <c r="V50" s="270"/>
    </row>
    <row r="51" spans="1:22" s="368" customFormat="1" ht="111.75" customHeight="1" x14ac:dyDescent="0.25">
      <c r="A51" s="681"/>
      <c r="B51" s="681"/>
      <c r="C51" s="681"/>
      <c r="D51" s="681"/>
      <c r="E51" s="681"/>
      <c r="F51" s="612" t="s">
        <v>2820</v>
      </c>
      <c r="G51" s="437" t="s">
        <v>3092</v>
      </c>
      <c r="H51" s="367">
        <v>1</v>
      </c>
      <c r="I51" s="604">
        <f>'5. ACTIVIDADES ESPECIALES'!D1180</f>
        <v>249800</v>
      </c>
      <c r="J51" s="270"/>
      <c r="K51" s="604">
        <v>0</v>
      </c>
      <c r="L51" s="270"/>
      <c r="M51" s="604">
        <v>0</v>
      </c>
      <c r="N51" s="270"/>
      <c r="O51" s="604">
        <v>0</v>
      </c>
      <c r="P51" s="370">
        <v>1</v>
      </c>
      <c r="Q51" s="521">
        <f t="shared" si="0"/>
        <v>249800</v>
      </c>
      <c r="R51" s="270"/>
      <c r="S51" s="270"/>
      <c r="T51" s="270"/>
      <c r="U51" s="270"/>
      <c r="V51" s="270"/>
    </row>
    <row r="52" spans="1:22" s="368" customFormat="1" ht="111.75" customHeight="1" x14ac:dyDescent="0.25">
      <c r="A52" s="681"/>
      <c r="B52" s="681"/>
      <c r="C52" s="681"/>
      <c r="D52" s="681"/>
      <c r="E52" s="681"/>
      <c r="F52" s="612" t="s">
        <v>3094</v>
      </c>
      <c r="G52" s="437" t="s">
        <v>3093</v>
      </c>
      <c r="H52" s="367">
        <v>1</v>
      </c>
      <c r="I52" s="604">
        <f>'5. ACTIVIDADES ESPECIALES'!D1197</f>
        <v>26000</v>
      </c>
      <c r="J52" s="270"/>
      <c r="K52" s="604">
        <v>0</v>
      </c>
      <c r="L52" s="270"/>
      <c r="M52" s="604">
        <v>0</v>
      </c>
      <c r="N52" s="270"/>
      <c r="O52" s="604">
        <v>0</v>
      </c>
      <c r="P52" s="370">
        <v>1</v>
      </c>
      <c r="Q52" s="521">
        <f t="shared" si="0"/>
        <v>26000</v>
      </c>
      <c r="R52" s="270"/>
      <c r="S52" s="270"/>
      <c r="T52" s="270"/>
      <c r="U52" s="270"/>
      <c r="V52" s="270"/>
    </row>
    <row r="53" spans="1:22" s="368" customFormat="1" ht="111.75" customHeight="1" x14ac:dyDescent="0.25">
      <c r="A53" s="681"/>
      <c r="B53" s="681"/>
      <c r="C53" s="681"/>
      <c r="D53" s="681"/>
      <c r="E53" s="681"/>
      <c r="F53" s="612" t="s">
        <v>3102</v>
      </c>
      <c r="G53" s="630" t="s">
        <v>3103</v>
      </c>
      <c r="H53" s="626">
        <v>0.25</v>
      </c>
      <c r="I53" s="76">
        <f>'8. Venta de Servicios'!D35</f>
        <v>15750</v>
      </c>
      <c r="J53" s="626">
        <v>0.25</v>
      </c>
      <c r="K53" s="76"/>
      <c r="L53" s="626">
        <v>0.25</v>
      </c>
      <c r="M53" s="76"/>
      <c r="N53" s="626">
        <v>0.25</v>
      </c>
      <c r="O53" s="76"/>
      <c r="P53" s="631">
        <v>1</v>
      </c>
      <c r="Q53" s="632">
        <f t="shared" ref="Q53" si="1">I53+K53+M53+O53</f>
        <v>15750</v>
      </c>
      <c r="R53" s="270"/>
      <c r="S53" s="270"/>
      <c r="T53" s="270"/>
      <c r="U53" s="270"/>
      <c r="V53" s="270"/>
    </row>
    <row r="54" spans="1:22" ht="102.75" customHeight="1" x14ac:dyDescent="0.25">
      <c r="A54" s="693"/>
      <c r="B54" s="693"/>
      <c r="C54" s="693"/>
      <c r="D54" s="693"/>
      <c r="E54" s="693"/>
      <c r="F54" s="612" t="s">
        <v>3111</v>
      </c>
      <c r="G54" s="437" t="s">
        <v>3112</v>
      </c>
      <c r="H54" s="367">
        <v>1</v>
      </c>
      <c r="I54" s="177"/>
      <c r="J54" s="367"/>
      <c r="K54" s="177"/>
      <c r="L54" s="367"/>
      <c r="M54" s="177"/>
      <c r="N54" s="367"/>
      <c r="O54" s="177"/>
      <c r="P54" s="370"/>
      <c r="Q54" s="521">
        <f>'2. CONTRATACION DE PERSONAL'!D10+'2. CONTRATACION DE PERSONAL'!D73</f>
        <v>7357840.7699999996</v>
      </c>
      <c r="R54" s="270"/>
      <c r="S54" s="270"/>
      <c r="T54" s="270"/>
      <c r="U54" s="270"/>
      <c r="V54" s="270"/>
    </row>
    <row r="55" spans="1:22" ht="15.75" customHeight="1" x14ac:dyDescent="0.25">
      <c r="A55" s="294"/>
      <c r="B55" s="295"/>
      <c r="C55" s="295"/>
      <c r="D55" s="294" t="s">
        <v>1391</v>
      </c>
      <c r="E55" s="295"/>
      <c r="F55" s="295"/>
      <c r="G55" s="296"/>
      <c r="H55" s="260"/>
      <c r="I55" s="587">
        <f>SUM(I9:I52)</f>
        <v>275534722.74000001</v>
      </c>
      <c r="J55" s="260"/>
      <c r="K55" s="587">
        <f>SUM(K9:K52)</f>
        <v>0</v>
      </c>
      <c r="L55" s="260"/>
      <c r="M55" s="587">
        <f>SUM(M9:M52)</f>
        <v>28947132</v>
      </c>
      <c r="N55" s="260"/>
      <c r="O55" s="587">
        <f>SUM(O9:O52)</f>
        <v>0</v>
      </c>
      <c r="P55" s="228"/>
      <c r="Q55" s="587">
        <f>SUM(Q9:Q54)</f>
        <v>311855445.50999999</v>
      </c>
      <c r="R55" s="260"/>
      <c r="S55" s="260"/>
      <c r="T55" s="260"/>
      <c r="U55" s="260"/>
      <c r="V55" s="271"/>
    </row>
    <row r="75" s="256" customFormat="1" ht="12" x14ac:dyDescent="0.25"/>
    <row r="76" s="256" customFormat="1" ht="12" x14ac:dyDescent="0.25"/>
    <row r="89" s="256" customFormat="1" ht="12" x14ac:dyDescent="0.25"/>
    <row r="90" s="256" customFormat="1" ht="12" x14ac:dyDescent="0.25"/>
  </sheetData>
  <mergeCells count="27">
    <mergeCell ref="A9:A54"/>
    <mergeCell ref="B9:B19"/>
    <mergeCell ref="B21:B54"/>
    <mergeCell ref="C9:C54"/>
    <mergeCell ref="D9:D54"/>
    <mergeCell ref="E10:E19"/>
    <mergeCell ref="E27:E54"/>
    <mergeCell ref="V5:V7"/>
    <mergeCell ref="P5:Q6"/>
    <mergeCell ref="R5:R7"/>
    <mergeCell ref="S5:S7"/>
    <mergeCell ref="B5:B7"/>
    <mergeCell ref="A3:V3"/>
    <mergeCell ref="A5:A7"/>
    <mergeCell ref="C5:C7"/>
    <mergeCell ref="D5:D7"/>
    <mergeCell ref="E5:E7"/>
    <mergeCell ref="A4:V4"/>
    <mergeCell ref="F5:F7"/>
    <mergeCell ref="J6:K6"/>
    <mergeCell ref="L6:M6"/>
    <mergeCell ref="N6:O6"/>
    <mergeCell ref="G5:G7"/>
    <mergeCell ref="H5:O5"/>
    <mergeCell ref="H6:I6"/>
    <mergeCell ref="T5:T7"/>
    <mergeCell ref="U5:U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7"/>
    <dataValidation allowBlank="1" showInputMessage="1" showErrorMessage="1" promptTitle="INDICADORES DE RESULTADOS" prompt="Medidas o variables para verificar el cumplimiento de cada paso._x000a_" sqref="E5:E7"/>
    <dataValidation allowBlank="1" showInputMessage="1" showErrorMessage="1" promptTitle="CORRELATIVO DE LA ACTIVIDAD" prompt="Estos son los mismos utilizados en los cuadros de costos, los cuales sirven para poder reflejar la Actividad a realizar en cada uno de los cuadros de costos."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7"/>
    <dataValidation allowBlank="1" showInputMessage="1" showErrorMessage="1" promptTitle="POBLACIÓN OBJETIVO" prompt="Grupo  de personas al cual se pretende beneficiar con dicho actividad." sqref="U5:U7"/>
    <dataValidation allowBlank="1" showInputMessage="1" showErrorMessage="1" promptTitle="MEDIO DE VERIFICACIÓN" prompt="Corresponde a los elementos a través del cual se acredita y se verifican  las actividades." sqref="T5:T7"/>
    <dataValidation allowBlank="1" showInputMessage="1" showErrorMessage="1" promptTitle="JUSTIFICACIÓN" prompt="Es aquella en que se explica de forma convincente el motivo por el que y para que se va realizar dicha actividad, que beneficio va traer a la institución." sqref="S5:S7"/>
    <dataValidation allowBlank="1" showInputMessage="1" showErrorMessage="1" promptTitle="SUPUESTOS" prompt="Un  supuesto es un dato asumido como cierto a efectos de planificación este puede ser positivo como negativo." sqref="R5:R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K13" zoomScale="60" zoomScaleNormal="60" workbookViewId="0">
      <selection activeCell="Q21" sqref="Q21"/>
    </sheetView>
  </sheetViews>
  <sheetFormatPr baseColWidth="10" defaultRowHeight="15" x14ac:dyDescent="0.25"/>
  <cols>
    <col min="1" max="1" width="33.5703125" customWidth="1"/>
    <col min="2" max="2" width="21.7109375" style="368" customWidth="1"/>
    <col min="3" max="3" width="21.7109375" customWidth="1"/>
    <col min="4" max="4" width="33.42578125" customWidth="1"/>
    <col min="5" max="5" width="27.42578125" customWidth="1"/>
    <col min="6" max="6" width="18.42578125" customWidth="1"/>
    <col min="7" max="7" width="62.85546875" customWidth="1"/>
    <col min="8" max="8" width="18.42578125" customWidth="1"/>
    <col min="9" max="9" width="19.42578125" style="229" customWidth="1"/>
    <col min="10" max="10" width="23.7109375" customWidth="1"/>
    <col min="11" max="11" width="18.85546875" style="229" customWidth="1"/>
    <col min="12" max="12" width="17.5703125" customWidth="1"/>
    <col min="13" max="13" width="19.140625" style="229" customWidth="1"/>
    <col min="14" max="14" width="17.28515625" bestFit="1" customWidth="1"/>
    <col min="15" max="15" width="18.28515625" style="229" customWidth="1"/>
    <col min="16" max="16" width="21.42578125" customWidth="1"/>
    <col min="17" max="17" width="26.42578125" style="229" customWidth="1"/>
    <col min="18" max="18" width="27.7109375" customWidth="1"/>
    <col min="19" max="19" width="39.140625" customWidth="1"/>
    <col min="20" max="20" width="27.85546875" customWidth="1"/>
    <col min="21" max="21" width="31.28515625" bestFit="1" customWidth="1"/>
    <col min="22" max="22" width="18.7109375" bestFit="1" customWidth="1"/>
  </cols>
  <sheetData>
    <row r="1" spans="1:22" ht="18.75" x14ac:dyDescent="0.25">
      <c r="C1" s="277"/>
      <c r="D1" s="277"/>
      <c r="E1" s="277"/>
      <c r="F1" s="277"/>
      <c r="H1" s="277" t="s">
        <v>1394</v>
      </c>
      <c r="J1" s="277"/>
      <c r="K1" s="277"/>
      <c r="L1" s="277"/>
      <c r="M1" s="277"/>
      <c r="N1" s="277"/>
      <c r="O1" s="277"/>
      <c r="P1" s="277"/>
      <c r="Q1" s="277"/>
      <c r="R1" s="277"/>
      <c r="S1" s="277"/>
      <c r="T1" s="277"/>
      <c r="U1" s="277"/>
      <c r="V1" s="277"/>
    </row>
    <row r="2" spans="1:22" s="368" customFormat="1" ht="18.75" x14ac:dyDescent="0.25">
      <c r="A2" s="368" t="s">
        <v>1347</v>
      </c>
      <c r="C2" s="277"/>
      <c r="D2" s="277"/>
      <c r="E2" s="277"/>
      <c r="F2" s="277"/>
      <c r="H2" s="277"/>
      <c r="I2" s="229"/>
      <c r="J2" s="277"/>
      <c r="K2" s="277"/>
      <c r="L2" s="277"/>
      <c r="M2" s="277"/>
      <c r="N2" s="277"/>
      <c r="O2" s="277"/>
      <c r="P2" s="277"/>
      <c r="Q2" s="277"/>
      <c r="R2" s="277"/>
      <c r="S2" s="277"/>
      <c r="T2" s="277"/>
      <c r="U2" s="277"/>
      <c r="V2" s="277"/>
    </row>
    <row r="3" spans="1:22" x14ac:dyDescent="0.25">
      <c r="A3" s="265" t="s">
        <v>1395</v>
      </c>
      <c r="B3" s="265"/>
      <c r="C3" s="265"/>
      <c r="D3" s="265"/>
      <c r="E3" s="265"/>
      <c r="F3" s="265"/>
      <c r="G3" s="265"/>
      <c r="H3" s="265"/>
      <c r="I3" s="265"/>
      <c r="J3" s="265"/>
      <c r="K3" s="265"/>
      <c r="L3" s="265"/>
      <c r="M3" s="265"/>
      <c r="N3" s="265"/>
      <c r="O3" s="265"/>
      <c r="P3" s="265"/>
      <c r="Q3" s="265"/>
      <c r="R3" s="265"/>
      <c r="S3" s="265"/>
      <c r="T3" s="265"/>
      <c r="U3" s="265"/>
      <c r="V3" s="265"/>
    </row>
    <row r="4" spans="1:22" ht="15" customHeight="1" x14ac:dyDescent="0.25">
      <c r="A4" s="683" t="s">
        <v>97</v>
      </c>
      <c r="B4" s="663" t="s">
        <v>1409</v>
      </c>
      <c r="C4" s="663" t="s">
        <v>111</v>
      </c>
      <c r="D4" s="664" t="s">
        <v>86</v>
      </c>
      <c r="E4" s="664" t="s">
        <v>87</v>
      </c>
      <c r="F4" s="673" t="s">
        <v>390</v>
      </c>
      <c r="G4" s="664" t="s">
        <v>88</v>
      </c>
      <c r="H4" s="683" t="s">
        <v>100</v>
      </c>
      <c r="I4" s="683"/>
      <c r="J4" s="683"/>
      <c r="K4" s="683"/>
      <c r="L4" s="683"/>
      <c r="M4" s="683"/>
      <c r="N4" s="683"/>
      <c r="O4" s="683"/>
      <c r="P4" s="682" t="s">
        <v>101</v>
      </c>
      <c r="Q4" s="682"/>
      <c r="R4" s="663" t="s">
        <v>102</v>
      </c>
      <c r="S4" s="663" t="s">
        <v>103</v>
      </c>
      <c r="T4" s="663" t="s">
        <v>110</v>
      </c>
      <c r="U4" s="663" t="s">
        <v>109</v>
      </c>
      <c r="V4" s="670" t="s">
        <v>89</v>
      </c>
    </row>
    <row r="5" spans="1:22" ht="15" customHeight="1" x14ac:dyDescent="0.25">
      <c r="A5" s="683"/>
      <c r="B5" s="661"/>
      <c r="C5" s="661"/>
      <c r="D5" s="665"/>
      <c r="E5" s="665"/>
      <c r="F5" s="674"/>
      <c r="G5" s="665"/>
      <c r="H5" s="683" t="s">
        <v>104</v>
      </c>
      <c r="I5" s="683"/>
      <c r="J5" s="683" t="s">
        <v>105</v>
      </c>
      <c r="K5" s="683"/>
      <c r="L5" s="683" t="s">
        <v>106</v>
      </c>
      <c r="M5" s="683"/>
      <c r="N5" s="683" t="s">
        <v>107</v>
      </c>
      <c r="O5" s="683"/>
      <c r="P5" s="682"/>
      <c r="Q5" s="682"/>
      <c r="R5" s="661"/>
      <c r="S5" s="661"/>
      <c r="T5" s="661"/>
      <c r="U5" s="661"/>
      <c r="V5" s="671"/>
    </row>
    <row r="6" spans="1:22" ht="25.5" x14ac:dyDescent="0.25">
      <c r="A6" s="683"/>
      <c r="B6" s="662"/>
      <c r="C6" s="662"/>
      <c r="D6" s="666"/>
      <c r="E6" s="666"/>
      <c r="F6" s="675"/>
      <c r="G6" s="666"/>
      <c r="H6" s="240" t="s">
        <v>108</v>
      </c>
      <c r="I6" s="227" t="s">
        <v>12</v>
      </c>
      <c r="J6" s="240" t="s">
        <v>108</v>
      </c>
      <c r="K6" s="227" t="s">
        <v>12</v>
      </c>
      <c r="L6" s="240" t="s">
        <v>108</v>
      </c>
      <c r="M6" s="227" t="s">
        <v>12</v>
      </c>
      <c r="N6" s="240" t="s">
        <v>108</v>
      </c>
      <c r="O6" s="227" t="s">
        <v>12</v>
      </c>
      <c r="P6" s="240" t="s">
        <v>108</v>
      </c>
      <c r="Q6" s="227" t="s">
        <v>12</v>
      </c>
      <c r="R6" s="662"/>
      <c r="S6" s="662"/>
      <c r="T6" s="662"/>
      <c r="U6" s="662"/>
      <c r="V6" s="672"/>
    </row>
    <row r="7" spans="1:22" ht="115.5" customHeight="1" x14ac:dyDescent="0.25">
      <c r="A7" s="727" t="s">
        <v>2231</v>
      </c>
      <c r="B7" s="680" t="s">
        <v>2232</v>
      </c>
      <c r="C7" s="680" t="s">
        <v>2218</v>
      </c>
      <c r="D7" s="433" t="s">
        <v>2219</v>
      </c>
      <c r="E7" s="420" t="s">
        <v>2225</v>
      </c>
      <c r="F7" s="612" t="s">
        <v>2233</v>
      </c>
      <c r="G7" s="595" t="s">
        <v>2966</v>
      </c>
      <c r="H7" s="363">
        <v>1</v>
      </c>
      <c r="I7" s="523">
        <f>'5. ACTIVIDADES ESPECIALES'!D1018+'3. EQUIPO DE OFICINA'!D100+'4. EQUIPO TECNOLÓGICOS'!D104</f>
        <v>61004</v>
      </c>
      <c r="J7" s="363"/>
      <c r="K7" s="523">
        <v>0</v>
      </c>
      <c r="L7" s="363"/>
      <c r="M7" s="523">
        <v>0</v>
      </c>
      <c r="N7" s="363"/>
      <c r="O7" s="523">
        <v>0</v>
      </c>
      <c r="P7" s="370">
        <v>1</v>
      </c>
      <c r="Q7" s="521">
        <f>I7+K7+M7+O7</f>
        <v>61004</v>
      </c>
      <c r="R7" s="440" t="s">
        <v>2245</v>
      </c>
      <c r="S7" s="440" t="s">
        <v>2246</v>
      </c>
      <c r="T7" s="440" t="s">
        <v>2247</v>
      </c>
      <c r="U7" s="440" t="s">
        <v>2248</v>
      </c>
      <c r="V7" s="440" t="s">
        <v>2249</v>
      </c>
    </row>
    <row r="8" spans="1:22" s="368" customFormat="1" ht="150" customHeight="1" x14ac:dyDescent="0.25">
      <c r="A8" s="727"/>
      <c r="B8" s="681"/>
      <c r="C8" s="681"/>
      <c r="D8" s="420" t="s">
        <v>2220</v>
      </c>
      <c r="E8" s="439" t="s">
        <v>2226</v>
      </c>
      <c r="F8" s="321" t="s">
        <v>2234</v>
      </c>
      <c r="G8" s="595" t="s">
        <v>2964</v>
      </c>
      <c r="H8" s="363">
        <v>1</v>
      </c>
      <c r="I8" s="523">
        <v>0</v>
      </c>
      <c r="J8" s="363"/>
      <c r="K8" s="523">
        <v>0</v>
      </c>
      <c r="L8" s="363"/>
      <c r="M8" s="523">
        <v>0</v>
      </c>
      <c r="N8" s="363"/>
      <c r="O8" s="523">
        <v>0</v>
      </c>
      <c r="P8" s="370">
        <v>1</v>
      </c>
      <c r="Q8" s="521">
        <f t="shared" ref="Q8:Q19" si="0">I8+K8+M8+O8</f>
        <v>0</v>
      </c>
      <c r="R8" s="321" t="s">
        <v>2245</v>
      </c>
      <c r="S8" s="321" t="s">
        <v>2246</v>
      </c>
      <c r="T8" s="321" t="s">
        <v>2247</v>
      </c>
      <c r="U8" s="321" t="s">
        <v>2248</v>
      </c>
      <c r="V8" s="321" t="s">
        <v>2249</v>
      </c>
    </row>
    <row r="9" spans="1:22" s="368" customFormat="1" ht="150" customHeight="1" x14ac:dyDescent="0.25">
      <c r="A9" s="727"/>
      <c r="B9" s="681"/>
      <c r="C9" s="681"/>
      <c r="D9" s="420"/>
      <c r="E9" s="465" t="s">
        <v>2227</v>
      </c>
      <c r="F9" s="612" t="s">
        <v>2235</v>
      </c>
      <c r="G9" s="595" t="s">
        <v>2965</v>
      </c>
      <c r="H9" s="363"/>
      <c r="I9" s="523">
        <v>0</v>
      </c>
      <c r="J9" s="363">
        <v>1</v>
      </c>
      <c r="K9" s="523">
        <f>'5. ACTIVIDADES ESPECIALES'!D1042</f>
        <v>3000</v>
      </c>
      <c r="L9" s="363"/>
      <c r="M9" s="523">
        <v>0</v>
      </c>
      <c r="N9" s="363"/>
      <c r="O9" s="523">
        <v>0</v>
      </c>
      <c r="P9" s="370">
        <v>1</v>
      </c>
      <c r="Q9" s="521">
        <f t="shared" si="0"/>
        <v>3000</v>
      </c>
      <c r="R9" s="321" t="s">
        <v>2250</v>
      </c>
      <c r="S9" s="321" t="s">
        <v>2251</v>
      </c>
      <c r="T9" s="321" t="s">
        <v>2252</v>
      </c>
      <c r="U9" s="321" t="s">
        <v>2248</v>
      </c>
      <c r="V9" s="321" t="s">
        <v>2253</v>
      </c>
    </row>
    <row r="10" spans="1:22" s="368" customFormat="1" ht="139.5" customHeight="1" x14ac:dyDescent="0.25">
      <c r="A10" s="727"/>
      <c r="B10" s="681"/>
      <c r="C10" s="681"/>
      <c r="D10" s="420" t="s">
        <v>2221</v>
      </c>
      <c r="E10" s="439" t="s">
        <v>2228</v>
      </c>
      <c r="F10" s="321" t="s">
        <v>2236</v>
      </c>
      <c r="G10" s="595" t="s">
        <v>2968</v>
      </c>
      <c r="H10" s="363"/>
      <c r="I10" s="523">
        <v>0</v>
      </c>
      <c r="J10" s="363"/>
      <c r="K10" s="523">
        <v>0</v>
      </c>
      <c r="L10" s="363">
        <v>1</v>
      </c>
      <c r="M10" s="523">
        <v>0</v>
      </c>
      <c r="N10" s="363"/>
      <c r="O10" s="523">
        <v>0</v>
      </c>
      <c r="P10" s="370">
        <v>1</v>
      </c>
      <c r="Q10" s="521">
        <f t="shared" si="0"/>
        <v>0</v>
      </c>
      <c r="R10" s="321" t="s">
        <v>2254</v>
      </c>
      <c r="S10" s="321" t="s">
        <v>2255</v>
      </c>
      <c r="T10" s="321" t="s">
        <v>2256</v>
      </c>
      <c r="U10" s="321" t="s">
        <v>2248</v>
      </c>
      <c r="V10" s="321" t="s">
        <v>2253</v>
      </c>
    </row>
    <row r="11" spans="1:22" s="368" customFormat="1" ht="97.5" customHeight="1" x14ac:dyDescent="0.25">
      <c r="A11" s="727"/>
      <c r="B11" s="681"/>
      <c r="C11" s="681"/>
      <c r="D11" s="420" t="s">
        <v>2222</v>
      </c>
      <c r="E11" s="439" t="s">
        <v>2229</v>
      </c>
      <c r="F11" s="321" t="s">
        <v>2237</v>
      </c>
      <c r="G11" s="595" t="s">
        <v>2239</v>
      </c>
      <c r="H11" s="363">
        <v>1</v>
      </c>
      <c r="I11" s="523">
        <v>0</v>
      </c>
      <c r="J11" s="363"/>
      <c r="K11" s="523">
        <v>0</v>
      </c>
      <c r="M11" s="523">
        <v>0</v>
      </c>
      <c r="N11" s="363"/>
      <c r="O11" s="523">
        <v>0</v>
      </c>
      <c r="P11" s="370">
        <v>1</v>
      </c>
      <c r="Q11" s="521">
        <f t="shared" si="0"/>
        <v>0</v>
      </c>
      <c r="R11" s="321"/>
      <c r="S11" s="321"/>
      <c r="T11" s="321"/>
      <c r="U11" s="321"/>
      <c r="V11" s="321"/>
    </row>
    <row r="12" spans="1:22" s="368" customFormat="1" ht="115.5" customHeight="1" x14ac:dyDescent="0.25">
      <c r="A12" s="727"/>
      <c r="B12" s="681"/>
      <c r="C12" s="681"/>
      <c r="D12" s="420" t="s">
        <v>2223</v>
      </c>
      <c r="E12" s="439" t="s">
        <v>2230</v>
      </c>
      <c r="F12" s="321" t="s">
        <v>2238</v>
      </c>
      <c r="G12" s="595" t="s">
        <v>2240</v>
      </c>
      <c r="H12" s="363"/>
      <c r="I12" s="523">
        <v>0</v>
      </c>
      <c r="J12" s="363">
        <v>1</v>
      </c>
      <c r="K12" s="523">
        <v>0</v>
      </c>
      <c r="L12" s="363"/>
      <c r="M12" s="523">
        <v>0</v>
      </c>
      <c r="N12" s="363"/>
      <c r="O12" s="523">
        <v>0</v>
      </c>
      <c r="P12" s="370">
        <v>1</v>
      </c>
      <c r="Q12" s="521">
        <f t="shared" si="0"/>
        <v>0</v>
      </c>
      <c r="R12" s="432" t="s">
        <v>2257</v>
      </c>
      <c r="S12" s="432" t="s">
        <v>2258</v>
      </c>
      <c r="T12" s="432" t="s">
        <v>2259</v>
      </c>
      <c r="U12" s="432" t="s">
        <v>2260</v>
      </c>
      <c r="V12" s="432" t="s">
        <v>2261</v>
      </c>
    </row>
    <row r="13" spans="1:22" s="368" customFormat="1" ht="81.75" customHeight="1" x14ac:dyDescent="0.25">
      <c r="A13" s="727"/>
      <c r="B13" s="681"/>
      <c r="C13" s="681"/>
      <c r="D13" s="728" t="s">
        <v>2224</v>
      </c>
      <c r="E13" s="728"/>
      <c r="F13" s="321" t="s">
        <v>2280</v>
      </c>
      <c r="G13" s="595" t="s">
        <v>2241</v>
      </c>
      <c r="H13" s="363"/>
      <c r="I13" s="523">
        <v>0</v>
      </c>
      <c r="J13" s="363"/>
      <c r="K13" s="523">
        <v>0</v>
      </c>
      <c r="L13" s="363">
        <v>1</v>
      </c>
      <c r="M13" s="523">
        <v>0</v>
      </c>
      <c r="N13" s="363"/>
      <c r="O13" s="523">
        <v>0</v>
      </c>
      <c r="P13" s="370">
        <v>1</v>
      </c>
      <c r="Q13" s="521">
        <f t="shared" si="0"/>
        <v>0</v>
      </c>
      <c r="R13" s="432" t="s">
        <v>2262</v>
      </c>
      <c r="S13" s="432" t="s">
        <v>2263</v>
      </c>
      <c r="T13" s="432" t="s">
        <v>2264</v>
      </c>
      <c r="U13" s="432" t="s">
        <v>2265</v>
      </c>
      <c r="V13" s="432" t="s">
        <v>2266</v>
      </c>
    </row>
    <row r="14" spans="1:22" s="368" customFormat="1" ht="69" customHeight="1" x14ac:dyDescent="0.25">
      <c r="A14" s="727"/>
      <c r="B14" s="681"/>
      <c r="C14" s="681"/>
      <c r="D14" s="729"/>
      <c r="E14" s="729"/>
      <c r="F14" s="612" t="s">
        <v>2281</v>
      </c>
      <c r="G14" s="595" t="s">
        <v>2970</v>
      </c>
      <c r="H14" s="363"/>
      <c r="I14" s="523">
        <v>0</v>
      </c>
      <c r="J14" s="363"/>
      <c r="K14" s="523">
        <v>0</v>
      </c>
      <c r="L14" s="363"/>
      <c r="M14" s="523">
        <v>0</v>
      </c>
      <c r="N14" s="363">
        <v>1</v>
      </c>
      <c r="O14" s="523">
        <f>'1. TALLERES SEMINARIOS'!D377</f>
        <v>51000</v>
      </c>
      <c r="P14" s="370">
        <v>1</v>
      </c>
      <c r="Q14" s="521">
        <f t="shared" si="0"/>
        <v>51000</v>
      </c>
      <c r="R14" s="432" t="s">
        <v>2267</v>
      </c>
      <c r="S14" s="432" t="s">
        <v>2268</v>
      </c>
      <c r="T14" s="432" t="s">
        <v>2269</v>
      </c>
      <c r="U14" s="432" t="s">
        <v>2270</v>
      </c>
      <c r="V14" s="432" t="s">
        <v>2271</v>
      </c>
    </row>
    <row r="15" spans="1:22" s="368" customFormat="1" ht="96" customHeight="1" x14ac:dyDescent="0.25">
      <c r="A15" s="727"/>
      <c r="B15" s="681"/>
      <c r="C15" s="681"/>
      <c r="D15" s="729"/>
      <c r="E15" s="729"/>
      <c r="F15" s="321" t="s">
        <v>2282</v>
      </c>
      <c r="G15" s="595" t="s">
        <v>2242</v>
      </c>
      <c r="H15" s="363">
        <v>1</v>
      </c>
      <c r="I15" s="523">
        <v>0</v>
      </c>
      <c r="J15" s="363"/>
      <c r="K15" s="523">
        <v>0</v>
      </c>
      <c r="L15" s="363"/>
      <c r="M15" s="523">
        <v>0</v>
      </c>
      <c r="N15" s="363"/>
      <c r="O15" s="523">
        <v>0</v>
      </c>
      <c r="P15" s="370">
        <v>1</v>
      </c>
      <c r="Q15" s="521">
        <f t="shared" si="0"/>
        <v>0</v>
      </c>
      <c r="R15" s="321"/>
      <c r="S15" s="321"/>
      <c r="T15" s="321"/>
      <c r="U15" s="321"/>
      <c r="V15" s="321"/>
    </row>
    <row r="16" spans="1:22" s="368" customFormat="1" ht="110.25" customHeight="1" x14ac:dyDescent="0.25">
      <c r="A16" s="727"/>
      <c r="B16" s="681"/>
      <c r="C16" s="681"/>
      <c r="D16" s="729"/>
      <c r="E16" s="729"/>
      <c r="F16" s="321" t="s">
        <v>2283</v>
      </c>
      <c r="G16" s="595" t="s">
        <v>2243</v>
      </c>
      <c r="H16" s="363"/>
      <c r="I16" s="523">
        <v>0</v>
      </c>
      <c r="J16" s="363">
        <v>1</v>
      </c>
      <c r="K16" s="523">
        <v>0</v>
      </c>
      <c r="L16" s="363"/>
      <c r="M16" s="523">
        <v>0</v>
      </c>
      <c r="N16" s="363"/>
      <c r="O16" s="523">
        <v>0</v>
      </c>
      <c r="P16" s="370">
        <v>1</v>
      </c>
      <c r="Q16" s="521">
        <f t="shared" si="0"/>
        <v>0</v>
      </c>
      <c r="R16" s="432" t="s">
        <v>2257</v>
      </c>
      <c r="S16" s="432" t="s">
        <v>2258</v>
      </c>
      <c r="T16" s="432" t="s">
        <v>2259</v>
      </c>
      <c r="U16" s="432" t="s">
        <v>2272</v>
      </c>
      <c r="V16" s="432" t="s">
        <v>2261</v>
      </c>
    </row>
    <row r="17" spans="1:22" s="368" customFormat="1" ht="67.5" customHeight="1" x14ac:dyDescent="0.25">
      <c r="A17" s="727"/>
      <c r="B17" s="681"/>
      <c r="C17" s="681"/>
      <c r="D17" s="729"/>
      <c r="E17" s="729"/>
      <c r="F17" s="321" t="s">
        <v>2284</v>
      </c>
      <c r="G17" s="595" t="s">
        <v>2244</v>
      </c>
      <c r="H17" s="363"/>
      <c r="I17" s="523">
        <v>0</v>
      </c>
      <c r="J17" s="363"/>
      <c r="K17" s="523">
        <v>0</v>
      </c>
      <c r="L17" s="363">
        <v>1</v>
      </c>
      <c r="M17" s="523">
        <v>0</v>
      </c>
      <c r="N17" s="363"/>
      <c r="O17" s="523">
        <v>0</v>
      </c>
      <c r="P17" s="370">
        <v>1</v>
      </c>
      <c r="Q17" s="521">
        <f t="shared" si="0"/>
        <v>0</v>
      </c>
      <c r="R17" s="432" t="s">
        <v>2262</v>
      </c>
      <c r="S17" s="432" t="s">
        <v>2273</v>
      </c>
      <c r="T17" s="432" t="s">
        <v>2264</v>
      </c>
      <c r="U17" s="432" t="s">
        <v>2265</v>
      </c>
      <c r="V17" s="432" t="s">
        <v>2266</v>
      </c>
    </row>
    <row r="18" spans="1:22" s="368" customFormat="1" ht="117" customHeight="1" x14ac:dyDescent="0.25">
      <c r="A18" s="727"/>
      <c r="B18" s="681"/>
      <c r="C18" s="681"/>
      <c r="D18" s="729"/>
      <c r="E18" s="729"/>
      <c r="F18" s="612" t="s">
        <v>2285</v>
      </c>
      <c r="G18" s="595" t="s">
        <v>2971</v>
      </c>
      <c r="H18" s="363"/>
      <c r="I18" s="523">
        <v>0</v>
      </c>
      <c r="J18" s="363"/>
      <c r="K18" s="523">
        <v>0</v>
      </c>
      <c r="L18" s="363"/>
      <c r="M18" s="523">
        <v>0</v>
      </c>
      <c r="N18" s="363">
        <v>1</v>
      </c>
      <c r="O18" s="523">
        <f>'1. TALLERES SEMINARIOS'!D390</f>
        <v>42600</v>
      </c>
      <c r="P18" s="370">
        <v>1</v>
      </c>
      <c r="Q18" s="521">
        <f t="shared" si="0"/>
        <v>42600</v>
      </c>
      <c r="R18" s="432" t="s">
        <v>2267</v>
      </c>
      <c r="S18" s="432" t="s">
        <v>2274</v>
      </c>
      <c r="T18" s="432" t="s">
        <v>2269</v>
      </c>
      <c r="U18" s="432" t="s">
        <v>2270</v>
      </c>
      <c r="V18" s="432" t="s">
        <v>2271</v>
      </c>
    </row>
    <row r="19" spans="1:22" s="368" customFormat="1" ht="60" customHeight="1" x14ac:dyDescent="0.25">
      <c r="A19" s="727"/>
      <c r="B19" s="681"/>
      <c r="C19" s="681"/>
      <c r="D19" s="729"/>
      <c r="E19" s="729"/>
      <c r="F19" s="321" t="s">
        <v>2286</v>
      </c>
      <c r="G19" s="595" t="s">
        <v>2969</v>
      </c>
      <c r="H19" s="363"/>
      <c r="I19" s="523">
        <v>0</v>
      </c>
      <c r="J19" s="363"/>
      <c r="K19" s="523">
        <v>0</v>
      </c>
      <c r="L19" s="363">
        <v>1</v>
      </c>
      <c r="M19" s="523">
        <v>0</v>
      </c>
      <c r="N19" s="363"/>
      <c r="O19" s="523">
        <v>0</v>
      </c>
      <c r="P19" s="370">
        <v>1</v>
      </c>
      <c r="Q19" s="521">
        <f t="shared" si="0"/>
        <v>0</v>
      </c>
      <c r="R19" s="432" t="s">
        <v>2275</v>
      </c>
      <c r="S19" s="432" t="s">
        <v>2276</v>
      </c>
      <c r="T19" s="432" t="s">
        <v>2277</v>
      </c>
      <c r="U19" s="432" t="s">
        <v>2278</v>
      </c>
      <c r="V19" s="432" t="s">
        <v>2279</v>
      </c>
    </row>
    <row r="20" spans="1:22" s="368" customFormat="1" ht="70.5" customHeight="1" x14ac:dyDescent="0.25">
      <c r="A20" s="727"/>
      <c r="B20" s="681"/>
      <c r="C20" s="681"/>
      <c r="D20" s="729"/>
      <c r="E20" s="729"/>
      <c r="F20" s="612" t="s">
        <v>2287</v>
      </c>
      <c r="G20" s="595" t="s">
        <v>2974</v>
      </c>
      <c r="H20" s="363"/>
      <c r="I20" s="523">
        <v>0</v>
      </c>
      <c r="J20" s="363"/>
      <c r="K20" s="523">
        <v>0</v>
      </c>
      <c r="L20" s="363"/>
      <c r="M20" s="523">
        <v>0</v>
      </c>
      <c r="N20" s="363">
        <v>1</v>
      </c>
      <c r="O20" s="523">
        <f>'5. ACTIVIDADES ESPECIALES'!D1054</f>
        <v>1060</v>
      </c>
      <c r="P20" s="370">
        <v>1</v>
      </c>
      <c r="Q20" s="521">
        <f>I20+K20+M20+O20</f>
        <v>1060</v>
      </c>
      <c r="R20" s="321"/>
      <c r="S20" s="321"/>
      <c r="T20" s="321"/>
      <c r="U20" s="321"/>
      <c r="V20" s="321"/>
    </row>
    <row r="21" spans="1:22" ht="15.6" customHeight="1" x14ac:dyDescent="0.25">
      <c r="A21" s="285"/>
      <c r="B21" s="286"/>
      <c r="C21" s="286"/>
      <c r="D21" s="285" t="s">
        <v>478</v>
      </c>
      <c r="E21" s="286"/>
      <c r="F21" s="286"/>
      <c r="G21" s="287"/>
      <c r="H21" s="280"/>
      <c r="I21" s="597">
        <f t="shared" ref="I21:Q21" si="1">SUM(I7:I20)</f>
        <v>61004</v>
      </c>
      <c r="J21" s="280"/>
      <c r="K21" s="597">
        <f t="shared" si="1"/>
        <v>3000</v>
      </c>
      <c r="L21" s="280"/>
      <c r="M21" s="597">
        <f t="shared" si="1"/>
        <v>0</v>
      </c>
      <c r="N21" s="280"/>
      <c r="O21" s="597">
        <f t="shared" si="1"/>
        <v>94660</v>
      </c>
      <c r="P21" s="231"/>
      <c r="Q21" s="597">
        <f t="shared" si="1"/>
        <v>158664</v>
      </c>
      <c r="R21" s="260"/>
      <c r="S21" s="260"/>
      <c r="T21" s="260"/>
      <c r="U21" s="260"/>
      <c r="V21" s="260"/>
    </row>
  </sheetData>
  <mergeCells count="23">
    <mergeCell ref="E13:E20"/>
    <mergeCell ref="E4:E6"/>
    <mergeCell ref="G4:G6"/>
    <mergeCell ref="F4:F6"/>
    <mergeCell ref="V4:V6"/>
    <mergeCell ref="H5:I5"/>
    <mergeCell ref="J5:K5"/>
    <mergeCell ref="L5:M5"/>
    <mergeCell ref="N5:O5"/>
    <mergeCell ref="H4:O4"/>
    <mergeCell ref="P4:Q5"/>
    <mergeCell ref="R4:R6"/>
    <mergeCell ref="S4:S6"/>
    <mergeCell ref="T4:T6"/>
    <mergeCell ref="U4:U6"/>
    <mergeCell ref="A7:A20"/>
    <mergeCell ref="C7:C20"/>
    <mergeCell ref="A4:A6"/>
    <mergeCell ref="C4:C6"/>
    <mergeCell ref="D4:D6"/>
    <mergeCell ref="B4:B6"/>
    <mergeCell ref="B7:B20"/>
    <mergeCell ref="D13:D20"/>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6"/>
    <dataValidation allowBlank="1" showInputMessage="1" showErrorMessage="1" promptTitle="INDICADORES DE RESULTADOS" prompt="Medidas o variables para verificar el cumplimiento de cada paso._x000a_" sqref="E4: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topLeftCell="I1" zoomScale="68" zoomScaleNormal="68" workbookViewId="0">
      <pane ySplit="7" topLeftCell="A8" activePane="bottomLeft" state="frozen"/>
      <selection activeCell="A7" sqref="A7"/>
      <selection pane="bottomLeft" activeCell="J19" sqref="J19"/>
    </sheetView>
  </sheetViews>
  <sheetFormatPr baseColWidth="10" defaultRowHeight="15" x14ac:dyDescent="0.25"/>
  <cols>
    <col min="1" max="1" width="40.140625" customWidth="1"/>
    <col min="2" max="2" width="21.7109375" style="368" customWidth="1"/>
    <col min="3" max="3" width="26.28515625" customWidth="1"/>
    <col min="4" max="5" width="27.42578125" customWidth="1"/>
    <col min="6" max="6" width="14.85546875" customWidth="1"/>
    <col min="7" max="7" width="71.42578125" customWidth="1"/>
    <col min="8" max="8" width="17.140625" customWidth="1"/>
    <col min="9" max="9" width="14.85546875" style="229" bestFit="1" customWidth="1"/>
    <col min="10" max="10" width="17" customWidth="1"/>
    <col min="11" max="11" width="18.85546875" style="229" customWidth="1"/>
    <col min="12" max="12" width="18.140625" customWidth="1"/>
    <col min="13" max="13" width="14.85546875" style="229" bestFit="1" customWidth="1"/>
    <col min="14" max="14" width="21" customWidth="1"/>
    <col min="15" max="15" width="14.85546875" style="229" bestFit="1" customWidth="1"/>
    <col min="16" max="16" width="15.28515625" customWidth="1"/>
    <col min="17" max="17" width="18.140625" style="229" customWidth="1"/>
    <col min="18" max="18" width="16.7109375" bestFit="1" customWidth="1"/>
    <col min="19" max="19" width="19.7109375" bestFit="1" customWidth="1"/>
    <col min="20" max="20" width="18.42578125" bestFit="1" customWidth="1"/>
    <col min="21" max="21" width="15.85546875" bestFit="1" customWidth="1"/>
    <col min="22" max="22" width="19" bestFit="1" customWidth="1"/>
  </cols>
  <sheetData>
    <row r="1" spans="1:22" ht="18" customHeight="1" x14ac:dyDescent="0.25">
      <c r="C1" s="237"/>
      <c r="D1" s="237"/>
      <c r="E1" s="237"/>
      <c r="F1" s="242"/>
      <c r="G1" s="237"/>
      <c r="H1" s="284" t="s">
        <v>1353</v>
      </c>
      <c r="K1" s="237"/>
      <c r="L1" s="237"/>
      <c r="M1" s="237"/>
      <c r="N1" s="237"/>
      <c r="O1" s="237"/>
      <c r="P1" s="237"/>
      <c r="Q1" s="237"/>
      <c r="R1" s="237"/>
      <c r="S1" s="237"/>
      <c r="T1" s="237"/>
      <c r="U1" s="237"/>
      <c r="V1" s="237"/>
    </row>
    <row r="2" spans="1:22" ht="18" customHeight="1" x14ac:dyDescent="0.25">
      <c r="C2" s="242"/>
      <c r="D2" s="242"/>
      <c r="E2" s="242"/>
      <c r="F2" s="242"/>
      <c r="G2" s="242"/>
      <c r="H2" s="284"/>
      <c r="K2" s="242"/>
      <c r="L2" s="242"/>
      <c r="M2" s="242"/>
      <c r="N2" s="242"/>
      <c r="O2" s="242"/>
      <c r="P2" s="242"/>
      <c r="Q2" s="242"/>
      <c r="R2" s="242"/>
      <c r="S2" s="242"/>
      <c r="T2" s="242"/>
      <c r="U2" s="242"/>
      <c r="V2" s="242"/>
    </row>
    <row r="3" spans="1:22" ht="18" customHeight="1" x14ac:dyDescent="0.25">
      <c r="A3" s="312" t="s">
        <v>1346</v>
      </c>
      <c r="B3" s="312"/>
      <c r="C3" s="242"/>
      <c r="D3" s="242"/>
      <c r="E3" s="242"/>
      <c r="F3" s="242"/>
      <c r="G3" s="242"/>
      <c r="H3" s="284"/>
      <c r="K3" s="242"/>
      <c r="L3" s="242"/>
      <c r="M3" s="242"/>
      <c r="N3" s="242"/>
      <c r="O3" s="242"/>
      <c r="P3" s="242"/>
      <c r="Q3" s="242"/>
      <c r="R3" s="242"/>
      <c r="S3" s="242"/>
      <c r="T3" s="242"/>
      <c r="U3" s="242"/>
      <c r="V3" s="242"/>
    </row>
    <row r="4" spans="1:22" ht="33" customHeight="1" x14ac:dyDescent="0.25">
      <c r="A4" s="734" t="s">
        <v>1352</v>
      </c>
      <c r="B4" s="734"/>
      <c r="C4" s="734"/>
      <c r="D4" s="734"/>
      <c r="E4" s="734"/>
      <c r="F4" s="734"/>
      <c r="G4" s="734"/>
      <c r="H4" s="734"/>
      <c r="I4" s="734"/>
      <c r="J4" s="734"/>
      <c r="K4" s="734"/>
      <c r="L4" s="734"/>
      <c r="M4" s="734"/>
      <c r="N4" s="734"/>
      <c r="O4" s="734"/>
      <c r="P4" s="734"/>
      <c r="Q4" s="734"/>
      <c r="R4" s="734"/>
      <c r="S4" s="734"/>
      <c r="T4" s="734"/>
      <c r="U4" s="734"/>
      <c r="V4" s="734"/>
    </row>
    <row r="5" spans="1:22" ht="14.45" customHeight="1" x14ac:dyDescent="0.25">
      <c r="A5" s="663" t="s">
        <v>97</v>
      </c>
      <c r="B5" s="663" t="s">
        <v>1409</v>
      </c>
      <c r="C5" s="663" t="s">
        <v>111</v>
      </c>
      <c r="D5" s="663" t="s">
        <v>86</v>
      </c>
      <c r="E5" s="663" t="s">
        <v>87</v>
      </c>
      <c r="F5" s="735" t="s">
        <v>390</v>
      </c>
      <c r="G5" s="663" t="s">
        <v>88</v>
      </c>
      <c r="H5" s="667" t="s">
        <v>100</v>
      </c>
      <c r="I5" s="669"/>
      <c r="J5" s="669"/>
      <c r="K5" s="669"/>
      <c r="L5" s="669"/>
      <c r="M5" s="669"/>
      <c r="N5" s="669"/>
      <c r="O5" s="668"/>
      <c r="P5" s="682" t="s">
        <v>101</v>
      </c>
      <c r="Q5" s="682"/>
      <c r="R5" s="663" t="s">
        <v>102</v>
      </c>
      <c r="S5" s="663" t="s">
        <v>103</v>
      </c>
      <c r="T5" s="663" t="s">
        <v>110</v>
      </c>
      <c r="U5" s="663" t="s">
        <v>109</v>
      </c>
      <c r="V5" s="670" t="s">
        <v>89</v>
      </c>
    </row>
    <row r="6" spans="1:22" ht="14.45" customHeight="1" x14ac:dyDescent="0.25">
      <c r="A6" s="661"/>
      <c r="B6" s="661"/>
      <c r="C6" s="661"/>
      <c r="D6" s="661"/>
      <c r="E6" s="661"/>
      <c r="F6" s="736"/>
      <c r="G6" s="661"/>
      <c r="H6" s="239" t="s">
        <v>104</v>
      </c>
      <c r="I6" s="239"/>
      <c r="J6" s="239" t="s">
        <v>105</v>
      </c>
      <c r="K6" s="239"/>
      <c r="L6" s="239" t="s">
        <v>106</v>
      </c>
      <c r="M6" s="239"/>
      <c r="N6" s="239" t="s">
        <v>107</v>
      </c>
      <c r="O6" s="239"/>
      <c r="P6" s="682"/>
      <c r="Q6" s="682"/>
      <c r="R6" s="661"/>
      <c r="S6" s="661"/>
      <c r="T6" s="661"/>
      <c r="U6" s="661"/>
      <c r="V6" s="671"/>
    </row>
    <row r="7" spans="1:22" ht="25.5" x14ac:dyDescent="0.25">
      <c r="A7" s="662"/>
      <c r="B7" s="662"/>
      <c r="C7" s="662"/>
      <c r="D7" s="662"/>
      <c r="E7" s="662"/>
      <c r="F7" s="737"/>
      <c r="G7" s="662"/>
      <c r="H7" s="240" t="s">
        <v>108</v>
      </c>
      <c r="I7" s="227" t="s">
        <v>12</v>
      </c>
      <c r="J7" s="240" t="s">
        <v>108</v>
      </c>
      <c r="K7" s="227" t="s">
        <v>12</v>
      </c>
      <c r="L7" s="240" t="s">
        <v>108</v>
      </c>
      <c r="M7" s="227" t="s">
        <v>12</v>
      </c>
      <c r="N7" s="240" t="s">
        <v>108</v>
      </c>
      <c r="O7" s="227" t="s">
        <v>12</v>
      </c>
      <c r="P7" s="322" t="s">
        <v>108</v>
      </c>
      <c r="Q7" s="227" t="s">
        <v>12</v>
      </c>
      <c r="R7" s="662"/>
      <c r="S7" s="662"/>
      <c r="T7" s="662"/>
      <c r="U7" s="662"/>
      <c r="V7" s="672"/>
    </row>
    <row r="8" spans="1:22" ht="15.6" customHeight="1" x14ac:dyDescent="0.25">
      <c r="A8" s="318"/>
      <c r="B8" s="318"/>
      <c r="C8" s="241"/>
      <c r="D8" s="241"/>
      <c r="E8" s="241"/>
      <c r="F8" s="241"/>
      <c r="G8" s="241"/>
      <c r="H8" s="241"/>
      <c r="I8" s="297" t="s">
        <v>114</v>
      </c>
      <c r="J8" s="241"/>
      <c r="K8" s="241"/>
      <c r="L8" s="241"/>
      <c r="M8" s="241"/>
      <c r="N8" s="241"/>
      <c r="O8" s="241"/>
      <c r="P8" s="241"/>
      <c r="Q8" s="241"/>
      <c r="R8" s="241"/>
      <c r="S8" s="241"/>
      <c r="T8" s="241"/>
      <c r="U8" s="241"/>
      <c r="V8" s="241"/>
    </row>
    <row r="9" spans="1:22" ht="97.5" customHeight="1" x14ac:dyDescent="0.25">
      <c r="A9" s="730" t="s">
        <v>2288</v>
      </c>
      <c r="B9" s="730" t="s">
        <v>2289</v>
      </c>
      <c r="C9" s="730" t="s">
        <v>2290</v>
      </c>
      <c r="D9" s="732" t="s">
        <v>2291</v>
      </c>
      <c r="E9" s="423" t="s">
        <v>2292</v>
      </c>
      <c r="F9" s="321" t="s">
        <v>2295</v>
      </c>
      <c r="G9" s="522" t="s">
        <v>2298</v>
      </c>
      <c r="H9" s="364">
        <v>1</v>
      </c>
      <c r="I9" s="592">
        <v>0</v>
      </c>
      <c r="J9" s="359"/>
      <c r="K9" s="592">
        <v>0</v>
      </c>
      <c r="L9" s="359"/>
      <c r="M9" s="592">
        <v>0</v>
      </c>
      <c r="N9" s="359"/>
      <c r="O9" s="592">
        <v>0</v>
      </c>
      <c r="P9" s="369"/>
      <c r="Q9" s="521">
        <f>I9+K9+M9+O9</f>
        <v>0</v>
      </c>
      <c r="R9" s="441" t="s">
        <v>2301</v>
      </c>
      <c r="S9" s="441" t="s">
        <v>2302</v>
      </c>
      <c r="T9" s="441" t="s">
        <v>2303</v>
      </c>
      <c r="U9" s="441" t="s">
        <v>2304</v>
      </c>
      <c r="V9" s="442" t="s">
        <v>2305</v>
      </c>
    </row>
    <row r="10" spans="1:22" s="368" customFormat="1" ht="202.5" customHeight="1" x14ac:dyDescent="0.25">
      <c r="A10" s="731"/>
      <c r="B10" s="731"/>
      <c r="C10" s="731"/>
      <c r="D10" s="733"/>
      <c r="E10" s="423" t="s">
        <v>2293</v>
      </c>
      <c r="F10" s="321" t="s">
        <v>2296</v>
      </c>
      <c r="G10" s="522" t="s">
        <v>2299</v>
      </c>
      <c r="H10" s="364">
        <v>1</v>
      </c>
      <c r="I10" s="592">
        <v>0</v>
      </c>
      <c r="J10" s="359"/>
      <c r="K10" s="592">
        <v>0</v>
      </c>
      <c r="L10" s="359"/>
      <c r="M10" s="592">
        <v>0</v>
      </c>
      <c r="N10" s="359"/>
      <c r="O10" s="592">
        <v>0</v>
      </c>
      <c r="P10" s="369"/>
      <c r="Q10" s="521">
        <f t="shared" ref="Q10:Q11" si="0">I10+K10+M10+O10</f>
        <v>0</v>
      </c>
      <c r="R10" s="441" t="s">
        <v>2306</v>
      </c>
      <c r="S10" s="441" t="s">
        <v>2307</v>
      </c>
      <c r="T10" s="441" t="s">
        <v>2308</v>
      </c>
      <c r="U10" s="441" t="s">
        <v>2304</v>
      </c>
      <c r="V10" s="442" t="s">
        <v>2305</v>
      </c>
    </row>
    <row r="11" spans="1:22" s="368" customFormat="1" ht="123" customHeight="1" x14ac:dyDescent="0.25">
      <c r="A11" s="731"/>
      <c r="B11" s="731"/>
      <c r="C11" s="731"/>
      <c r="D11" s="733"/>
      <c r="E11" s="423" t="s">
        <v>2294</v>
      </c>
      <c r="F11" s="321" t="s">
        <v>2297</v>
      </c>
      <c r="G11" s="522" t="s">
        <v>2300</v>
      </c>
      <c r="H11" s="364">
        <v>1</v>
      </c>
      <c r="I11" s="592">
        <v>0</v>
      </c>
      <c r="J11" s="359"/>
      <c r="K11" s="592">
        <v>0</v>
      </c>
      <c r="L11" s="359"/>
      <c r="M11" s="592">
        <v>0</v>
      </c>
      <c r="N11" s="359"/>
      <c r="O11" s="592">
        <v>0</v>
      </c>
      <c r="P11" s="369"/>
      <c r="Q11" s="521">
        <f t="shared" si="0"/>
        <v>0</v>
      </c>
      <c r="R11" s="441" t="s">
        <v>2309</v>
      </c>
      <c r="S11" s="441" t="s">
        <v>2310</v>
      </c>
      <c r="T11" s="441" t="s">
        <v>2311</v>
      </c>
      <c r="U11" s="441" t="s">
        <v>2312</v>
      </c>
      <c r="V11" s="441" t="s">
        <v>2312</v>
      </c>
    </row>
    <row r="12" spans="1:22" ht="15.6" customHeight="1" x14ac:dyDescent="0.25">
      <c r="A12" s="298" t="s">
        <v>115</v>
      </c>
      <c r="B12" s="298"/>
      <c r="C12" s="238"/>
      <c r="D12" s="238"/>
      <c r="E12" s="238"/>
      <c r="F12" s="238"/>
      <c r="G12" s="238"/>
      <c r="H12" s="79"/>
      <c r="I12" s="591">
        <f t="shared" ref="I12:Q12" si="1">SUM(I9:I11)</f>
        <v>0</v>
      </c>
      <c r="J12" s="79">
        <f t="shared" si="1"/>
        <v>0</v>
      </c>
      <c r="K12" s="230">
        <f t="shared" si="1"/>
        <v>0</v>
      </c>
      <c r="L12" s="79">
        <f t="shared" si="1"/>
        <v>0</v>
      </c>
      <c r="M12" s="230">
        <f t="shared" si="1"/>
        <v>0</v>
      </c>
      <c r="N12" s="79">
        <f t="shared" si="1"/>
        <v>0</v>
      </c>
      <c r="O12" s="591">
        <f t="shared" si="1"/>
        <v>0</v>
      </c>
      <c r="P12" s="230">
        <f t="shared" si="1"/>
        <v>0</v>
      </c>
      <c r="Q12" s="591">
        <f t="shared" si="1"/>
        <v>0</v>
      </c>
      <c r="R12" s="68"/>
      <c r="S12" s="68"/>
      <c r="T12" s="68"/>
      <c r="U12" s="68"/>
      <c r="V12" s="68"/>
    </row>
  </sheetData>
  <mergeCells count="19">
    <mergeCell ref="A4:V4"/>
    <mergeCell ref="A9:A11"/>
    <mergeCell ref="G5:G7"/>
    <mergeCell ref="E5:E7"/>
    <mergeCell ref="D5:D7"/>
    <mergeCell ref="C5:C7"/>
    <mergeCell ref="A5:A7"/>
    <mergeCell ref="F5:F7"/>
    <mergeCell ref="H5:O5"/>
    <mergeCell ref="R5:R7"/>
    <mergeCell ref="S5:S7"/>
    <mergeCell ref="T5:T7"/>
    <mergeCell ref="U5:U7"/>
    <mergeCell ref="V5:V7"/>
    <mergeCell ref="P5:Q6"/>
    <mergeCell ref="B5:B7"/>
    <mergeCell ref="B9:B11"/>
    <mergeCell ref="D9:D11"/>
    <mergeCell ref="C9:C1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5:F7"/>
    <dataValidation allowBlank="1" showInputMessage="1" showErrorMessage="1" promptTitle="INDICADORES DE RESULTADOS" prompt="Medidas o variables para verificar el cumplimiento de cada paso._x000a_" sqref="E5: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7"/>
    <dataValidation allowBlank="1" showInputMessage="1" showErrorMessage="1" promptTitle="POBLACIÓN OBJETIVO" prompt="Grupo  de personas al cual se pretende beneficiar con dicho actividad." sqref="U5:U7"/>
    <dataValidation allowBlank="1" showInputMessage="1" showErrorMessage="1" promptTitle="MEDIO DE VERIFICACIÓN" prompt="Corresponde a los elementos a través del cual se acredita y se verifican  las actividades." sqref="T5:T7"/>
    <dataValidation allowBlank="1" showInputMessage="1" showErrorMessage="1" promptTitle="JUSTIFICACIÓN" prompt="Es aquella en que se explica de forma convincente el motivo por el que y para que se va realizar dicha actividad, que beneficio va traer a la institución." sqref="S5:S7"/>
    <dataValidation allowBlank="1" showInputMessage="1" showErrorMessage="1" promptTitle="SUPUESTOS" prompt="Un  supuesto es un dato asumido como cierto a efectos de planificación este puede ser positivo como negativo." sqref="R5:R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tabSelected="1" topLeftCell="I1" zoomScale="73" zoomScaleNormal="73" workbookViewId="0">
      <pane ySplit="6" topLeftCell="A10" activePane="bottomLeft" state="frozen"/>
      <selection activeCell="R7" sqref="R7"/>
      <selection pane="bottomLeft" activeCell="R23" sqref="R23"/>
    </sheetView>
  </sheetViews>
  <sheetFormatPr baseColWidth="10" defaultRowHeight="15" x14ac:dyDescent="0.25"/>
  <cols>
    <col min="1" max="1" width="27.85546875" customWidth="1"/>
    <col min="2" max="2" width="30.42578125" style="368" customWidth="1"/>
    <col min="3" max="3" width="28" customWidth="1"/>
    <col min="4" max="5" width="27.42578125" customWidth="1"/>
    <col min="6" max="6" width="16.85546875" customWidth="1"/>
    <col min="7" max="7" width="36.5703125" customWidth="1"/>
    <col min="8" max="8" width="18.42578125" customWidth="1"/>
    <col min="9" max="9" width="15.5703125" bestFit="1" customWidth="1"/>
    <col min="10" max="10" width="17.42578125" customWidth="1"/>
    <col min="11" max="11" width="15.85546875" customWidth="1"/>
    <col min="12" max="12" width="18.42578125" customWidth="1"/>
    <col min="13" max="13" width="15" customWidth="1"/>
    <col min="14" max="14" width="17.28515625" customWidth="1"/>
    <col min="15" max="15" width="14.85546875" bestFit="1" customWidth="1"/>
    <col min="16" max="16" width="17.5703125" customWidth="1"/>
    <col min="17" max="17" width="26.85546875" customWidth="1"/>
    <col min="18" max="18" width="11.42578125" bestFit="1" customWidth="1"/>
    <col min="19" max="21" width="14.28515625" customWidth="1"/>
    <col min="22" max="22" width="21.7109375" customWidth="1"/>
  </cols>
  <sheetData>
    <row r="1" spans="1:22" ht="18.75" x14ac:dyDescent="0.3">
      <c r="A1" s="741" t="s">
        <v>1344</v>
      </c>
      <c r="B1" s="741"/>
      <c r="C1" s="741"/>
      <c r="D1" s="741"/>
      <c r="E1" s="741"/>
      <c r="F1" s="741"/>
      <c r="G1" s="741"/>
      <c r="H1" s="741"/>
      <c r="I1" s="741"/>
      <c r="J1" s="741"/>
      <c r="K1" s="741"/>
      <c r="L1" s="741"/>
      <c r="M1" s="741"/>
      <c r="N1" s="741"/>
      <c r="O1" s="741"/>
      <c r="P1" s="741"/>
      <c r="Q1" s="741"/>
      <c r="R1" s="741"/>
      <c r="S1" s="741"/>
      <c r="T1" s="741"/>
      <c r="U1" s="741"/>
      <c r="V1" s="741"/>
    </row>
    <row r="2" spans="1:22" x14ac:dyDescent="0.25">
      <c r="A2" s="742" t="s">
        <v>1396</v>
      </c>
      <c r="B2" s="742"/>
      <c r="C2" s="742"/>
      <c r="D2" s="742"/>
      <c r="E2" s="742"/>
      <c r="F2" s="742"/>
      <c r="G2" s="742"/>
      <c r="H2" s="742"/>
      <c r="I2" s="742"/>
      <c r="J2" s="742"/>
      <c r="K2" s="742"/>
      <c r="L2" s="742"/>
      <c r="M2" s="742"/>
      <c r="N2" s="742"/>
      <c r="O2" s="742"/>
      <c r="P2" s="742"/>
      <c r="Q2" s="742"/>
      <c r="R2" s="742"/>
      <c r="S2" s="742"/>
      <c r="T2" s="742"/>
      <c r="U2" s="742"/>
      <c r="V2" s="742"/>
    </row>
    <row r="3" spans="1:22" ht="13.5" customHeight="1" x14ac:dyDescent="0.25">
      <c r="A3" s="309" t="s">
        <v>1397</v>
      </c>
      <c r="B3" s="384"/>
      <c r="C3" s="310"/>
      <c r="D3" s="310"/>
      <c r="E3" s="310"/>
      <c r="F3" s="310"/>
      <c r="G3" s="310"/>
      <c r="H3" s="310"/>
      <c r="I3" s="310"/>
      <c r="J3" s="310"/>
      <c r="K3" s="310"/>
      <c r="L3" s="310"/>
      <c r="M3" s="310"/>
      <c r="N3" s="310"/>
      <c r="O3" s="310"/>
      <c r="P3" s="310"/>
      <c r="Q3" s="310"/>
      <c r="R3" s="310"/>
      <c r="S3" s="310"/>
      <c r="T3" s="310"/>
      <c r="U3" s="310"/>
      <c r="V3" s="310"/>
    </row>
    <row r="4" spans="1:22" ht="15" customHeight="1" x14ac:dyDescent="0.25">
      <c r="A4" s="683" t="s">
        <v>97</v>
      </c>
      <c r="B4" s="663" t="s">
        <v>1409</v>
      </c>
      <c r="C4" s="683" t="s">
        <v>111</v>
      </c>
      <c r="D4" s="664" t="s">
        <v>86</v>
      </c>
      <c r="E4" s="664" t="s">
        <v>87</v>
      </c>
      <c r="F4" s="673" t="s">
        <v>390</v>
      </c>
      <c r="G4" s="664" t="s">
        <v>88</v>
      </c>
      <c r="H4" s="683" t="s">
        <v>100</v>
      </c>
      <c r="I4" s="683"/>
      <c r="J4" s="683"/>
      <c r="K4" s="683"/>
      <c r="L4" s="683"/>
      <c r="M4" s="683"/>
      <c r="N4" s="683"/>
      <c r="O4" s="683"/>
      <c r="P4" s="682" t="s">
        <v>101</v>
      </c>
      <c r="Q4" s="682"/>
      <c r="R4" s="663" t="s">
        <v>102</v>
      </c>
      <c r="S4" s="663" t="s">
        <v>103</v>
      </c>
      <c r="T4" s="663" t="s">
        <v>110</v>
      </c>
      <c r="U4" s="663" t="s">
        <v>109</v>
      </c>
      <c r="V4" s="663" t="s">
        <v>89</v>
      </c>
    </row>
    <row r="5" spans="1:22" ht="15" customHeight="1" x14ac:dyDescent="0.25">
      <c r="A5" s="683"/>
      <c r="B5" s="661"/>
      <c r="C5" s="683"/>
      <c r="D5" s="665"/>
      <c r="E5" s="665"/>
      <c r="F5" s="674"/>
      <c r="G5" s="665"/>
      <c r="H5" s="683" t="s">
        <v>104</v>
      </c>
      <c r="I5" s="683"/>
      <c r="J5" s="683" t="s">
        <v>105</v>
      </c>
      <c r="K5" s="683"/>
      <c r="L5" s="683" t="s">
        <v>106</v>
      </c>
      <c r="M5" s="683"/>
      <c r="N5" s="683" t="s">
        <v>107</v>
      </c>
      <c r="O5" s="683"/>
      <c r="P5" s="682"/>
      <c r="Q5" s="682"/>
      <c r="R5" s="661"/>
      <c r="S5" s="661"/>
      <c r="T5" s="661"/>
      <c r="U5" s="661"/>
      <c r="V5" s="661"/>
    </row>
    <row r="6" spans="1:22" ht="25.5" x14ac:dyDescent="0.25">
      <c r="A6" s="683"/>
      <c r="B6" s="662"/>
      <c r="C6" s="683"/>
      <c r="D6" s="666"/>
      <c r="E6" s="666"/>
      <c r="F6" s="675"/>
      <c r="G6" s="666"/>
      <c r="H6" s="308" t="s">
        <v>108</v>
      </c>
      <c r="I6" s="227" t="s">
        <v>12</v>
      </c>
      <c r="J6" s="308" t="s">
        <v>108</v>
      </c>
      <c r="K6" s="227" t="s">
        <v>12</v>
      </c>
      <c r="L6" s="308" t="s">
        <v>108</v>
      </c>
      <c r="M6" s="227" t="s">
        <v>12</v>
      </c>
      <c r="N6" s="308" t="s">
        <v>108</v>
      </c>
      <c r="O6" s="227" t="s">
        <v>12</v>
      </c>
      <c r="P6" s="308" t="s">
        <v>108</v>
      </c>
      <c r="Q6" s="227" t="s">
        <v>12</v>
      </c>
      <c r="R6" s="662"/>
      <c r="S6" s="662"/>
      <c r="T6" s="662"/>
      <c r="U6" s="662"/>
      <c r="V6" s="662"/>
    </row>
    <row r="7" spans="1:22" ht="15.75" x14ac:dyDescent="0.25">
      <c r="A7" s="743" t="s">
        <v>1344</v>
      </c>
      <c r="B7" s="744"/>
      <c r="C7" s="744"/>
      <c r="D7" s="744"/>
      <c r="E7" s="744"/>
      <c r="F7" s="744"/>
      <c r="G7" s="744"/>
      <c r="H7" s="744"/>
      <c r="I7" s="744"/>
      <c r="J7" s="744"/>
      <c r="K7" s="744"/>
      <c r="L7" s="744"/>
      <c r="M7" s="744"/>
      <c r="N7" s="744"/>
      <c r="O7" s="744"/>
      <c r="P7" s="744"/>
      <c r="Q7" s="744"/>
      <c r="R7" s="744"/>
      <c r="S7" s="744"/>
      <c r="T7" s="744"/>
      <c r="U7" s="744"/>
      <c r="V7" s="745"/>
    </row>
    <row r="8" spans="1:22" ht="125.25" customHeight="1" x14ac:dyDescent="0.25">
      <c r="A8" s="746" t="s">
        <v>2314</v>
      </c>
      <c r="B8" s="746" t="s">
        <v>2315</v>
      </c>
      <c r="C8" s="746" t="s">
        <v>2316</v>
      </c>
      <c r="D8" s="443" t="s">
        <v>2317</v>
      </c>
      <c r="E8" s="748" t="s">
        <v>2322</v>
      </c>
      <c r="F8" s="305" t="s">
        <v>2323</v>
      </c>
      <c r="G8" s="522" t="s">
        <v>2978</v>
      </c>
      <c r="H8" s="367">
        <v>1</v>
      </c>
      <c r="I8" s="604">
        <v>0</v>
      </c>
      <c r="J8" s="270"/>
      <c r="K8" s="604">
        <v>0</v>
      </c>
      <c r="L8" s="270"/>
      <c r="M8" s="604">
        <v>0</v>
      </c>
      <c r="N8" s="270"/>
      <c r="O8" s="604">
        <v>0</v>
      </c>
      <c r="P8" s="370">
        <v>1</v>
      </c>
      <c r="Q8" s="521">
        <f>I8+K8+M8+O8</f>
        <v>0</v>
      </c>
      <c r="R8" s="270"/>
      <c r="S8" s="270"/>
      <c r="T8" s="270"/>
      <c r="U8" s="270"/>
      <c r="V8" s="270"/>
    </row>
    <row r="9" spans="1:22" ht="112.5" customHeight="1" x14ac:dyDescent="0.25">
      <c r="A9" s="747"/>
      <c r="B9" s="747"/>
      <c r="C9" s="747"/>
      <c r="D9" s="443" t="s">
        <v>2318</v>
      </c>
      <c r="E9" s="749"/>
      <c r="F9" s="616" t="s">
        <v>2324</v>
      </c>
      <c r="G9" s="522" t="s">
        <v>2979</v>
      </c>
      <c r="H9" s="367"/>
      <c r="I9" s="604">
        <v>0</v>
      </c>
      <c r="J9" s="367">
        <v>1</v>
      </c>
      <c r="K9" s="604">
        <f>'5. ACTIVIDADES ESPECIALES'!D1069</f>
        <v>54003.6</v>
      </c>
      <c r="L9" s="270"/>
      <c r="M9" s="604">
        <v>0</v>
      </c>
      <c r="N9" s="270"/>
      <c r="O9" s="604">
        <v>0</v>
      </c>
      <c r="P9" s="370">
        <v>1</v>
      </c>
      <c r="Q9" s="521">
        <f t="shared" ref="Q9:Q14" si="0">I9+K9+M9+O9</f>
        <v>54003.6</v>
      </c>
      <c r="R9" s="270"/>
      <c r="S9" s="270"/>
      <c r="T9" s="270"/>
      <c r="U9" s="270"/>
      <c r="V9" s="270"/>
    </row>
    <row r="10" spans="1:22" s="368" customFormat="1" ht="105.75" customHeight="1" x14ac:dyDescent="0.25">
      <c r="A10" s="747"/>
      <c r="B10" s="747"/>
      <c r="C10" s="747"/>
      <c r="D10" s="443" t="s">
        <v>2319</v>
      </c>
      <c r="E10" s="749"/>
      <c r="F10" s="305" t="s">
        <v>2325</v>
      </c>
      <c r="G10" s="522" t="s">
        <v>2980</v>
      </c>
      <c r="H10" s="367"/>
      <c r="I10" s="604">
        <v>0</v>
      </c>
      <c r="J10" s="367">
        <v>1</v>
      </c>
      <c r="K10" s="604">
        <v>0</v>
      </c>
      <c r="L10" s="270"/>
      <c r="M10" s="604">
        <v>0</v>
      </c>
      <c r="N10" s="270"/>
      <c r="O10" s="604">
        <v>0</v>
      </c>
      <c r="P10" s="370">
        <v>1</v>
      </c>
      <c r="Q10" s="521">
        <f t="shared" si="0"/>
        <v>0</v>
      </c>
      <c r="R10" s="270"/>
      <c r="S10" s="270"/>
      <c r="T10" s="270"/>
      <c r="U10" s="270"/>
      <c r="V10" s="270"/>
    </row>
    <row r="11" spans="1:22" s="368" customFormat="1" ht="100.5" customHeight="1" x14ac:dyDescent="0.25">
      <c r="A11" s="747"/>
      <c r="B11" s="747"/>
      <c r="C11" s="747"/>
      <c r="D11" s="443" t="s">
        <v>2320</v>
      </c>
      <c r="E11" s="749"/>
      <c r="F11" s="616" t="s">
        <v>2326</v>
      </c>
      <c r="G11" s="522" t="s">
        <v>2981</v>
      </c>
      <c r="H11" s="367"/>
      <c r="I11" s="604">
        <v>0</v>
      </c>
      <c r="J11" s="270"/>
      <c r="K11" s="604">
        <v>0</v>
      </c>
      <c r="L11" s="367">
        <v>1</v>
      </c>
      <c r="M11" s="604">
        <f>'5. ACTIVIDADES ESPECIALES'!D1081</f>
        <v>56229.599999999999</v>
      </c>
      <c r="N11" s="270"/>
      <c r="O11" s="604">
        <v>0</v>
      </c>
      <c r="P11" s="370">
        <v>1</v>
      </c>
      <c r="Q11" s="521">
        <f t="shared" si="0"/>
        <v>56229.599999999999</v>
      </c>
      <c r="R11" s="270"/>
      <c r="S11" s="270"/>
      <c r="T11" s="270"/>
      <c r="U11" s="270"/>
      <c r="V11" s="270"/>
    </row>
    <row r="12" spans="1:22" s="368" customFormat="1" ht="111" customHeight="1" x14ac:dyDescent="0.25">
      <c r="A12" s="747"/>
      <c r="B12" s="747"/>
      <c r="C12" s="747"/>
      <c r="D12" s="750" t="s">
        <v>2321</v>
      </c>
      <c r="E12" s="749"/>
      <c r="F12" s="305" t="s">
        <v>2327</v>
      </c>
      <c r="G12" s="522" t="s">
        <v>2982</v>
      </c>
      <c r="H12" s="367"/>
      <c r="I12" s="604">
        <v>0</v>
      </c>
      <c r="J12" s="270"/>
      <c r="K12" s="604">
        <v>0</v>
      </c>
      <c r="L12" s="367">
        <v>1</v>
      </c>
      <c r="M12" s="604">
        <v>0</v>
      </c>
      <c r="N12" s="270"/>
      <c r="O12" s="604">
        <v>0</v>
      </c>
      <c r="P12" s="370">
        <v>1</v>
      </c>
      <c r="Q12" s="521">
        <f t="shared" si="0"/>
        <v>0</v>
      </c>
      <c r="R12" s="270"/>
      <c r="S12" s="270"/>
      <c r="T12" s="270"/>
      <c r="U12" s="270"/>
      <c r="V12" s="270"/>
    </row>
    <row r="13" spans="1:22" s="368" customFormat="1" ht="114.75" customHeight="1" x14ac:dyDescent="0.25">
      <c r="A13" s="747"/>
      <c r="B13" s="747"/>
      <c r="C13" s="747"/>
      <c r="D13" s="751"/>
      <c r="E13" s="749"/>
      <c r="F13" s="616" t="s">
        <v>2328</v>
      </c>
      <c r="G13" s="522" t="s">
        <v>2983</v>
      </c>
      <c r="H13" s="367"/>
      <c r="I13" s="604">
        <v>0</v>
      </c>
      <c r="J13" s="270"/>
      <c r="K13" s="604">
        <v>0</v>
      </c>
      <c r="L13" s="270"/>
      <c r="M13" s="604">
        <v>0</v>
      </c>
      <c r="N13" s="367">
        <v>1</v>
      </c>
      <c r="O13" s="604">
        <f>'5. ACTIVIDADES ESPECIALES'!D1092</f>
        <v>50009.599999999999</v>
      </c>
      <c r="P13" s="370">
        <v>1</v>
      </c>
      <c r="Q13" s="521">
        <f t="shared" si="0"/>
        <v>50009.599999999999</v>
      </c>
      <c r="R13" s="270"/>
      <c r="S13" s="270"/>
      <c r="T13" s="270"/>
      <c r="U13" s="270"/>
      <c r="V13" s="270"/>
    </row>
    <row r="14" spans="1:22" s="368" customFormat="1" ht="87.75" customHeight="1" x14ac:dyDescent="0.25">
      <c r="A14" s="747"/>
      <c r="B14" s="747"/>
      <c r="C14" s="747"/>
      <c r="D14" s="751"/>
      <c r="E14" s="749"/>
      <c r="F14" s="305" t="s">
        <v>2329</v>
      </c>
      <c r="G14" s="522" t="s">
        <v>2331</v>
      </c>
      <c r="H14" s="367"/>
      <c r="I14" s="604">
        <v>0</v>
      </c>
      <c r="J14" s="270"/>
      <c r="K14" s="604">
        <v>0</v>
      </c>
      <c r="L14" s="270"/>
      <c r="M14" s="604">
        <v>0</v>
      </c>
      <c r="N14" s="367">
        <v>1</v>
      </c>
      <c r="O14" s="604">
        <v>0</v>
      </c>
      <c r="P14" s="370">
        <v>1</v>
      </c>
      <c r="Q14" s="521">
        <f t="shared" si="0"/>
        <v>0</v>
      </c>
      <c r="R14" s="270"/>
      <c r="S14" s="270"/>
      <c r="T14" s="270"/>
      <c r="U14" s="270"/>
      <c r="V14" s="270"/>
    </row>
    <row r="15" spans="1:22" ht="15.75" x14ac:dyDescent="0.25">
      <c r="A15" s="738" t="s">
        <v>1345</v>
      </c>
      <c r="B15" s="739"/>
      <c r="C15" s="739"/>
      <c r="D15" s="739"/>
      <c r="E15" s="739"/>
      <c r="F15" s="739"/>
      <c r="G15" s="740"/>
      <c r="H15" s="228"/>
      <c r="I15" s="604">
        <v>0</v>
      </c>
      <c r="J15" s="228"/>
      <c r="K15" s="587">
        <f>SUM(K8:K14)</f>
        <v>54003.6</v>
      </c>
      <c r="L15" s="228"/>
      <c r="M15" s="587">
        <f>SUM(M8:M14)</f>
        <v>56229.599999999999</v>
      </c>
      <c r="N15" s="228"/>
      <c r="O15" s="587">
        <f>SUM(O8:O14)</f>
        <v>50009.599999999999</v>
      </c>
      <c r="P15" s="228"/>
      <c r="Q15" s="587">
        <f>SUM(Q8:Q14)</f>
        <v>160242.79999999999</v>
      </c>
      <c r="R15" s="260"/>
      <c r="S15" s="260"/>
      <c r="T15" s="260"/>
      <c r="U15" s="260"/>
      <c r="V15" s="271"/>
    </row>
  </sheetData>
  <mergeCells count="27">
    <mergeCell ref="F4:F6"/>
    <mergeCell ref="B4:B6"/>
    <mergeCell ref="C8:C14"/>
    <mergeCell ref="A8:A14"/>
    <mergeCell ref="E8:E14"/>
    <mergeCell ref="B8:B14"/>
    <mergeCell ref="D12:D14"/>
    <mergeCell ref="A4:A6"/>
    <mergeCell ref="C4:C6"/>
    <mergeCell ref="D4:D6"/>
    <mergeCell ref="E4:E6"/>
    <mergeCell ref="A15:G15"/>
    <mergeCell ref="A1:V1"/>
    <mergeCell ref="A2:V2"/>
    <mergeCell ref="A7:V7"/>
    <mergeCell ref="U4:U6"/>
    <mergeCell ref="V4:V6"/>
    <mergeCell ref="H5:I5"/>
    <mergeCell ref="J5:K5"/>
    <mergeCell ref="L5:M5"/>
    <mergeCell ref="N5:O5"/>
    <mergeCell ref="H4:O4"/>
    <mergeCell ref="P4:Q5"/>
    <mergeCell ref="T4:T6"/>
    <mergeCell ref="S4:S6"/>
    <mergeCell ref="R4:R6"/>
    <mergeCell ref="G4:G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6"/>
    <dataValidation allowBlank="1" showInputMessage="1" showErrorMessage="1" promptTitle="INDICADORES DE RESULTADOS" prompt="Medidas o variables para verificar el cumplimiento de cada paso._x000a_" sqref="E4: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topLeftCell="P1" zoomScale="84" zoomScaleNormal="84" workbookViewId="0">
      <pane ySplit="8" topLeftCell="A9" activePane="bottomLeft" state="frozen"/>
      <selection activeCell="K7" sqref="K7"/>
      <selection pane="bottomLeft" activeCell="R20" sqref="R20"/>
    </sheetView>
  </sheetViews>
  <sheetFormatPr baseColWidth="10" defaultRowHeight="15" x14ac:dyDescent="0.25"/>
  <cols>
    <col min="1" max="1" width="35.7109375" customWidth="1"/>
    <col min="2" max="2" width="35.7109375" style="368" customWidth="1"/>
    <col min="3" max="3" width="35.85546875" customWidth="1"/>
    <col min="4" max="5" width="27.42578125" customWidth="1"/>
    <col min="6" max="6" width="18.85546875" customWidth="1"/>
    <col min="7" max="7" width="44.42578125" customWidth="1"/>
    <col min="8" max="8" width="17.42578125" customWidth="1"/>
    <col min="9" max="9" width="14.5703125" style="229" customWidth="1"/>
    <col min="10" max="10" width="21.42578125" customWidth="1"/>
    <col min="11" max="11" width="15.28515625" style="229" customWidth="1"/>
    <col min="12" max="12" width="17.140625" customWidth="1"/>
    <col min="13" max="13" width="14.85546875" style="229" customWidth="1"/>
    <col min="14" max="14" width="17.140625" customWidth="1"/>
    <col min="15" max="15" width="12.28515625" style="229" bestFit="1" customWidth="1"/>
    <col min="16" max="16" width="18.85546875" customWidth="1"/>
    <col min="17" max="17" width="18.5703125" style="229" customWidth="1"/>
    <col min="18" max="18" width="17.7109375" bestFit="1" customWidth="1"/>
    <col min="19" max="19" width="26.5703125" customWidth="1"/>
    <col min="20" max="20" width="35.140625" bestFit="1" customWidth="1"/>
    <col min="21" max="21" width="31.42578125" bestFit="1" customWidth="1"/>
    <col min="22" max="22" width="24.7109375" customWidth="1"/>
  </cols>
  <sheetData>
    <row r="1" spans="1:28" ht="24.75" customHeight="1" x14ac:dyDescent="0.25">
      <c r="F1" s="752" t="s">
        <v>1355</v>
      </c>
      <c r="G1" s="752"/>
      <c r="H1" s="752"/>
      <c r="I1" s="752"/>
      <c r="J1" s="752"/>
      <c r="K1" s="752"/>
      <c r="L1" s="752"/>
      <c r="M1" s="752"/>
      <c r="N1" s="283"/>
      <c r="O1" s="283"/>
      <c r="P1" s="283"/>
      <c r="Q1" s="283"/>
      <c r="R1" s="283"/>
      <c r="S1" s="283"/>
      <c r="T1" s="283"/>
      <c r="U1" s="283"/>
      <c r="V1" s="283"/>
      <c r="W1" s="283"/>
      <c r="X1" s="283"/>
      <c r="Y1" s="283"/>
      <c r="Z1" s="283"/>
      <c r="AA1" s="283"/>
      <c r="AB1" s="283"/>
    </row>
    <row r="2" spans="1:28" ht="18.75" x14ac:dyDescent="0.25">
      <c r="A2" s="314" t="s">
        <v>1354</v>
      </c>
      <c r="B2" s="314"/>
      <c r="H2" s="283"/>
      <c r="J2" s="283"/>
      <c r="K2" s="283"/>
      <c r="L2" s="283"/>
      <c r="M2" s="283"/>
      <c r="N2" s="283"/>
      <c r="O2" s="283"/>
      <c r="P2" s="283"/>
      <c r="Q2" s="283"/>
      <c r="R2" s="283"/>
      <c r="S2" s="283"/>
      <c r="T2" s="283"/>
      <c r="U2" s="283"/>
      <c r="V2" s="283"/>
      <c r="W2" s="283"/>
      <c r="X2" s="283"/>
      <c r="Y2" s="283"/>
      <c r="Z2" s="283"/>
      <c r="AA2" s="283"/>
      <c r="AB2" s="283"/>
    </row>
    <row r="3" spans="1:28" s="368" customFormat="1" ht="18.75" x14ac:dyDescent="0.25">
      <c r="A3" s="314" t="s">
        <v>1398</v>
      </c>
      <c r="B3" s="314"/>
      <c r="H3" s="283"/>
      <c r="I3" s="229"/>
      <c r="J3" s="283"/>
      <c r="K3" s="283"/>
      <c r="L3" s="283"/>
      <c r="M3" s="283"/>
      <c r="N3" s="283"/>
      <c r="O3" s="283"/>
      <c r="P3" s="283"/>
      <c r="Q3" s="283"/>
      <c r="R3" s="283"/>
      <c r="S3" s="283"/>
      <c r="T3" s="283"/>
      <c r="U3" s="283"/>
      <c r="V3" s="283"/>
      <c r="W3" s="283"/>
      <c r="X3" s="283"/>
      <c r="Y3" s="283"/>
      <c r="Z3" s="283"/>
      <c r="AA3" s="283"/>
      <c r="AB3" s="283"/>
    </row>
    <row r="4" spans="1:28" s="368" customFormat="1" ht="18.75" x14ac:dyDescent="0.25">
      <c r="A4" s="314" t="s">
        <v>1399</v>
      </c>
      <c r="B4" s="314"/>
      <c r="H4" s="283"/>
      <c r="I4" s="229"/>
      <c r="J4" s="283"/>
      <c r="K4" s="283"/>
      <c r="L4" s="283"/>
      <c r="M4" s="283"/>
      <c r="N4" s="283"/>
      <c r="O4" s="283"/>
      <c r="P4" s="283"/>
      <c r="Q4" s="283"/>
      <c r="R4" s="283"/>
      <c r="S4" s="283"/>
      <c r="T4" s="283"/>
      <c r="U4" s="283"/>
      <c r="V4" s="283"/>
      <c r="W4" s="283"/>
      <c r="X4" s="283"/>
      <c r="Y4" s="283"/>
      <c r="Z4" s="283"/>
      <c r="AA4" s="283"/>
      <c r="AB4" s="283"/>
    </row>
    <row r="5" spans="1:28" ht="18.75" customHeight="1" x14ac:dyDescent="0.25">
      <c r="A5" s="734" t="s">
        <v>1400</v>
      </c>
      <c r="B5" s="734"/>
      <c r="C5" s="753"/>
      <c r="D5" s="753"/>
      <c r="E5" s="753"/>
      <c r="F5" s="753"/>
      <c r="G5" s="753"/>
      <c r="H5" s="753"/>
      <c r="I5" s="753"/>
      <c r="J5" s="753"/>
      <c r="K5" s="753"/>
      <c r="L5" s="753"/>
      <c r="M5" s="753"/>
      <c r="N5" s="753"/>
      <c r="O5" s="753"/>
      <c r="P5" s="753"/>
      <c r="Q5" s="753"/>
      <c r="R5" s="753"/>
      <c r="S5" s="753"/>
      <c r="T5" s="753"/>
      <c r="U5" s="753"/>
      <c r="V5" s="753"/>
    </row>
    <row r="6" spans="1:28" ht="15" customHeight="1" x14ac:dyDescent="0.25">
      <c r="A6" s="683" t="s">
        <v>97</v>
      </c>
      <c r="B6" s="663" t="s">
        <v>1409</v>
      </c>
      <c r="C6" s="663" t="s">
        <v>111</v>
      </c>
      <c r="D6" s="664" t="s">
        <v>86</v>
      </c>
      <c r="E6" s="664" t="s">
        <v>87</v>
      </c>
      <c r="F6" s="673" t="s">
        <v>390</v>
      </c>
      <c r="G6" s="664" t="s">
        <v>88</v>
      </c>
      <c r="H6" s="683" t="s">
        <v>100</v>
      </c>
      <c r="I6" s="683"/>
      <c r="J6" s="683"/>
      <c r="K6" s="683"/>
      <c r="L6" s="683"/>
      <c r="M6" s="683"/>
      <c r="N6" s="683"/>
      <c r="O6" s="683"/>
      <c r="P6" s="682" t="s">
        <v>101</v>
      </c>
      <c r="Q6" s="682"/>
      <c r="R6" s="663" t="s">
        <v>102</v>
      </c>
      <c r="S6" s="663" t="s">
        <v>103</v>
      </c>
      <c r="T6" s="663" t="s">
        <v>110</v>
      </c>
      <c r="U6" s="663" t="s">
        <v>109</v>
      </c>
      <c r="V6" s="670" t="s">
        <v>89</v>
      </c>
    </row>
    <row r="7" spans="1:28" ht="15" customHeight="1" x14ac:dyDescent="0.25">
      <c r="A7" s="683"/>
      <c r="B7" s="661"/>
      <c r="C7" s="661"/>
      <c r="D7" s="665"/>
      <c r="E7" s="665"/>
      <c r="F7" s="674"/>
      <c r="G7" s="665"/>
      <c r="H7" s="683" t="s">
        <v>104</v>
      </c>
      <c r="I7" s="683"/>
      <c r="J7" s="683" t="s">
        <v>105</v>
      </c>
      <c r="K7" s="683"/>
      <c r="L7" s="683" t="s">
        <v>106</v>
      </c>
      <c r="M7" s="683"/>
      <c r="N7" s="683" t="s">
        <v>107</v>
      </c>
      <c r="O7" s="683"/>
      <c r="P7" s="682"/>
      <c r="Q7" s="682"/>
      <c r="R7" s="661"/>
      <c r="S7" s="661"/>
      <c r="T7" s="661"/>
      <c r="U7" s="661"/>
      <c r="V7" s="671"/>
    </row>
    <row r="8" spans="1:28" ht="25.5" x14ac:dyDescent="0.25">
      <c r="A8" s="683"/>
      <c r="B8" s="662"/>
      <c r="C8" s="662"/>
      <c r="D8" s="666"/>
      <c r="E8" s="666"/>
      <c r="F8" s="675"/>
      <c r="G8" s="666"/>
      <c r="H8" s="80" t="s">
        <v>108</v>
      </c>
      <c r="I8" s="227" t="s">
        <v>12</v>
      </c>
      <c r="J8" s="80" t="s">
        <v>108</v>
      </c>
      <c r="K8" s="227" t="s">
        <v>12</v>
      </c>
      <c r="L8" s="80" t="s">
        <v>108</v>
      </c>
      <c r="M8" s="227" t="s">
        <v>12</v>
      </c>
      <c r="N8" s="80" t="s">
        <v>108</v>
      </c>
      <c r="O8" s="227" t="s">
        <v>12</v>
      </c>
      <c r="P8" s="80" t="s">
        <v>108</v>
      </c>
      <c r="Q8" s="227" t="s">
        <v>12</v>
      </c>
      <c r="R8" s="662"/>
      <c r="S8" s="662"/>
      <c r="T8" s="662"/>
      <c r="U8" s="662"/>
      <c r="V8" s="672"/>
    </row>
    <row r="9" spans="1:28" ht="96" customHeight="1" x14ac:dyDescent="0.25">
      <c r="A9" s="657" t="s">
        <v>2332</v>
      </c>
      <c r="B9" s="657" t="s">
        <v>2333</v>
      </c>
      <c r="C9" s="657" t="s">
        <v>2334</v>
      </c>
      <c r="D9" s="420" t="s">
        <v>2335</v>
      </c>
      <c r="E9" s="444" t="s">
        <v>2337</v>
      </c>
      <c r="F9" s="321" t="s">
        <v>2342</v>
      </c>
      <c r="G9" s="598" t="s">
        <v>2350</v>
      </c>
      <c r="H9" s="363">
        <v>1</v>
      </c>
      <c r="I9" s="523">
        <v>0</v>
      </c>
      <c r="J9" s="363"/>
      <c r="K9" s="523">
        <v>0</v>
      </c>
      <c r="L9" s="363"/>
      <c r="M9" s="523">
        <v>0</v>
      </c>
      <c r="N9" s="363"/>
      <c r="O9" s="523">
        <v>0</v>
      </c>
      <c r="P9" s="371">
        <v>1</v>
      </c>
      <c r="Q9" s="521">
        <f>I9+K9+M9+O9</f>
        <v>0</v>
      </c>
      <c r="R9" s="445" t="s">
        <v>2352</v>
      </c>
      <c r="S9" s="445" t="s">
        <v>2353</v>
      </c>
      <c r="T9" s="445" t="s">
        <v>2354</v>
      </c>
      <c r="U9" s="445" t="s">
        <v>2355</v>
      </c>
      <c r="V9" s="431" t="s">
        <v>2356</v>
      </c>
    </row>
    <row r="10" spans="1:28" s="368" customFormat="1" ht="119.25" customHeight="1" x14ac:dyDescent="0.25">
      <c r="A10" s="658"/>
      <c r="B10" s="658"/>
      <c r="C10" s="658"/>
      <c r="D10" s="728" t="s">
        <v>2336</v>
      </c>
      <c r="E10" s="444" t="s">
        <v>2338</v>
      </c>
      <c r="F10" s="321" t="s">
        <v>2343</v>
      </c>
      <c r="G10" s="598" t="s">
        <v>2351</v>
      </c>
      <c r="H10" s="363"/>
      <c r="I10" s="523">
        <v>0</v>
      </c>
      <c r="J10" s="363">
        <v>1</v>
      </c>
      <c r="K10" s="523">
        <v>0</v>
      </c>
      <c r="L10" s="363"/>
      <c r="M10" s="523">
        <v>0</v>
      </c>
      <c r="N10" s="363"/>
      <c r="O10" s="523">
        <v>0</v>
      </c>
      <c r="P10" s="371">
        <v>1</v>
      </c>
      <c r="Q10" s="521">
        <f t="shared" ref="Q10:Q16" si="0">I10+K10+M10+O10</f>
        <v>0</v>
      </c>
      <c r="R10" s="445"/>
      <c r="S10" s="445" t="s">
        <v>2353</v>
      </c>
      <c r="T10" s="445" t="s">
        <v>2354</v>
      </c>
      <c r="U10" s="445" t="s">
        <v>2355</v>
      </c>
      <c r="V10" s="431" t="s">
        <v>2356</v>
      </c>
    </row>
    <row r="11" spans="1:28" s="368" customFormat="1" ht="122.25" customHeight="1" x14ac:dyDescent="0.25">
      <c r="A11" s="658"/>
      <c r="B11" s="658"/>
      <c r="C11" s="658"/>
      <c r="D11" s="729"/>
      <c r="E11" s="444" t="s">
        <v>2339</v>
      </c>
      <c r="F11" s="321" t="s">
        <v>2344</v>
      </c>
      <c r="G11" s="598" t="s">
        <v>2984</v>
      </c>
      <c r="H11" s="363"/>
      <c r="I11" s="523">
        <v>0</v>
      </c>
      <c r="J11" s="363"/>
      <c r="K11" s="523">
        <v>0</v>
      </c>
      <c r="L11" s="363">
        <v>1</v>
      </c>
      <c r="M11" s="523">
        <v>0</v>
      </c>
      <c r="N11" s="363"/>
      <c r="O11" s="523">
        <v>0</v>
      </c>
      <c r="P11" s="371">
        <v>1</v>
      </c>
      <c r="Q11" s="521">
        <f t="shared" si="0"/>
        <v>0</v>
      </c>
      <c r="R11" s="445"/>
      <c r="S11" s="445" t="s">
        <v>2353</v>
      </c>
      <c r="T11" s="445" t="s">
        <v>2354</v>
      </c>
      <c r="U11" s="445" t="s">
        <v>2355</v>
      </c>
      <c r="V11" s="431" t="s">
        <v>2356</v>
      </c>
    </row>
    <row r="12" spans="1:28" s="368" customFormat="1" ht="116.25" customHeight="1" x14ac:dyDescent="0.25">
      <c r="A12" s="658"/>
      <c r="B12" s="658"/>
      <c r="C12" s="658"/>
      <c r="D12" s="729"/>
      <c r="E12" s="444" t="s">
        <v>2340</v>
      </c>
      <c r="F12" s="321" t="s">
        <v>2345</v>
      </c>
      <c r="G12" s="598" t="s">
        <v>2985</v>
      </c>
      <c r="H12" s="363"/>
      <c r="I12" s="523">
        <v>0</v>
      </c>
      <c r="J12" s="363"/>
      <c r="K12" s="523">
        <v>0</v>
      </c>
      <c r="L12" s="363">
        <v>1</v>
      </c>
      <c r="M12" s="523">
        <f>'1. TALLERES SEMINARIOS'!D403</f>
        <v>32200</v>
      </c>
      <c r="N12" s="363"/>
      <c r="O12" s="523">
        <v>0</v>
      </c>
      <c r="P12" s="371">
        <v>1</v>
      </c>
      <c r="Q12" s="521">
        <f t="shared" si="0"/>
        <v>32200</v>
      </c>
      <c r="R12" s="445"/>
      <c r="S12" s="445" t="s">
        <v>2353</v>
      </c>
      <c r="T12" s="445" t="s">
        <v>2354</v>
      </c>
      <c r="U12" s="445" t="s">
        <v>2355</v>
      </c>
      <c r="V12" s="431" t="s">
        <v>2356</v>
      </c>
    </row>
    <row r="13" spans="1:28" s="368" customFormat="1" ht="84" customHeight="1" x14ac:dyDescent="0.25">
      <c r="A13" s="658"/>
      <c r="B13" s="658"/>
      <c r="C13" s="658"/>
      <c r="D13" s="729"/>
      <c r="E13" s="709" t="s">
        <v>2341</v>
      </c>
      <c r="F13" s="321" t="s">
        <v>2346</v>
      </c>
      <c r="G13" s="598" t="s">
        <v>2988</v>
      </c>
      <c r="H13" s="363"/>
      <c r="I13" s="523">
        <v>0</v>
      </c>
      <c r="J13" s="363"/>
      <c r="K13" s="523">
        <v>0</v>
      </c>
      <c r="L13" s="363">
        <v>1</v>
      </c>
      <c r="M13" s="523">
        <v>0</v>
      </c>
      <c r="N13" s="363"/>
      <c r="O13" s="523">
        <v>0</v>
      </c>
      <c r="P13" s="371">
        <v>1</v>
      </c>
      <c r="Q13" s="521">
        <f t="shared" si="0"/>
        <v>0</v>
      </c>
      <c r="R13" s="445"/>
      <c r="S13" s="445" t="s">
        <v>2353</v>
      </c>
      <c r="T13" s="445" t="s">
        <v>2354</v>
      </c>
      <c r="U13" s="445" t="s">
        <v>2355</v>
      </c>
      <c r="V13" s="431" t="s">
        <v>2356</v>
      </c>
    </row>
    <row r="14" spans="1:28" s="368" customFormat="1" ht="93.75" customHeight="1" x14ac:dyDescent="0.25">
      <c r="A14" s="658"/>
      <c r="B14" s="658"/>
      <c r="C14" s="658"/>
      <c r="D14" s="729"/>
      <c r="E14" s="710"/>
      <c r="F14" s="321" t="s">
        <v>2347</v>
      </c>
      <c r="G14" s="598" t="s">
        <v>2986</v>
      </c>
      <c r="H14" s="363"/>
      <c r="I14" s="523">
        <v>0</v>
      </c>
      <c r="J14" s="363"/>
      <c r="K14" s="523">
        <v>0</v>
      </c>
      <c r="L14" s="363">
        <v>1</v>
      </c>
      <c r="M14" s="523">
        <v>0</v>
      </c>
      <c r="N14" s="363"/>
      <c r="O14" s="523">
        <v>0</v>
      </c>
      <c r="P14" s="371">
        <v>1</v>
      </c>
      <c r="Q14" s="521">
        <f t="shared" si="0"/>
        <v>0</v>
      </c>
      <c r="R14" s="445"/>
      <c r="S14" s="445" t="s">
        <v>2353</v>
      </c>
      <c r="T14" s="445" t="s">
        <v>2354</v>
      </c>
      <c r="U14" s="445" t="s">
        <v>2355</v>
      </c>
      <c r="V14" s="431" t="s">
        <v>2356</v>
      </c>
    </row>
    <row r="15" spans="1:28" s="368" customFormat="1" ht="79.5" customHeight="1" x14ac:dyDescent="0.25">
      <c r="A15" s="658"/>
      <c r="B15" s="658"/>
      <c r="C15" s="658"/>
      <c r="D15" s="729"/>
      <c r="E15" s="710"/>
      <c r="F15" s="321" t="s">
        <v>2348</v>
      </c>
      <c r="G15" s="598" t="s">
        <v>2987</v>
      </c>
      <c r="H15" s="363"/>
      <c r="I15" s="523">
        <v>0</v>
      </c>
      <c r="J15" s="363"/>
      <c r="K15" s="523">
        <v>0</v>
      </c>
      <c r="L15" s="363"/>
      <c r="M15" s="523">
        <v>0</v>
      </c>
      <c r="N15" s="363">
        <v>1</v>
      </c>
      <c r="O15" s="523">
        <f>'1. TALLERES SEMINARIOS'!D415</f>
        <v>32200</v>
      </c>
      <c r="P15" s="371">
        <v>1</v>
      </c>
      <c r="Q15" s="521">
        <f t="shared" si="0"/>
        <v>32200</v>
      </c>
      <c r="R15" s="445"/>
      <c r="S15" s="445" t="s">
        <v>2353</v>
      </c>
      <c r="T15" s="445" t="s">
        <v>2354</v>
      </c>
      <c r="U15" s="445" t="s">
        <v>2355</v>
      </c>
      <c r="V15" s="431" t="s">
        <v>2356</v>
      </c>
    </row>
    <row r="16" spans="1:28" s="368" customFormat="1" ht="127.5" customHeight="1" x14ac:dyDescent="0.25">
      <c r="A16" s="658"/>
      <c r="B16" s="658"/>
      <c r="C16" s="658"/>
      <c r="D16" s="729"/>
      <c r="E16" s="710"/>
      <c r="F16" s="321" t="s">
        <v>2349</v>
      </c>
      <c r="G16" s="598" t="s">
        <v>2989</v>
      </c>
      <c r="H16" s="363"/>
      <c r="I16" s="523">
        <v>0</v>
      </c>
      <c r="J16" s="363"/>
      <c r="K16" s="523">
        <v>0</v>
      </c>
      <c r="L16" s="363"/>
      <c r="M16" s="523">
        <v>0</v>
      </c>
      <c r="N16" s="363">
        <v>1</v>
      </c>
      <c r="O16" s="523">
        <v>0</v>
      </c>
      <c r="P16" s="371">
        <v>1</v>
      </c>
      <c r="Q16" s="521">
        <f t="shared" si="0"/>
        <v>0</v>
      </c>
      <c r="R16" s="445"/>
      <c r="S16" s="445" t="s">
        <v>2357</v>
      </c>
      <c r="T16" s="445" t="s">
        <v>2358</v>
      </c>
      <c r="U16" s="445" t="s">
        <v>2359</v>
      </c>
      <c r="V16" s="431" t="s">
        <v>2360</v>
      </c>
    </row>
    <row r="17" spans="1:22" ht="15.75" x14ac:dyDescent="0.25">
      <c r="A17" s="288"/>
      <c r="B17" s="289"/>
      <c r="C17" s="289"/>
      <c r="D17" s="289"/>
      <c r="E17" s="288" t="s">
        <v>1401</v>
      </c>
      <c r="F17" s="289"/>
      <c r="G17" s="290"/>
      <c r="H17" s="74"/>
      <c r="I17" s="597">
        <f>SUM(I9:I16)</f>
        <v>0</v>
      </c>
      <c r="J17" s="74"/>
      <c r="K17" s="597">
        <f>SUM(K9:K16)</f>
        <v>0</v>
      </c>
      <c r="L17" s="74"/>
      <c r="M17" s="597">
        <f>SUM(M9:M16)</f>
        <v>32200</v>
      </c>
      <c r="N17" s="74"/>
      <c r="O17" s="597">
        <f>SUM(O9:O16)</f>
        <v>32200</v>
      </c>
      <c r="P17" s="231">
        <f>SUM(P9:P16)</f>
        <v>8</v>
      </c>
      <c r="Q17" s="597">
        <f>SUM(Q9:Q16)</f>
        <v>64400</v>
      </c>
      <c r="R17" s="68"/>
      <c r="S17" s="68"/>
      <c r="T17" s="68"/>
      <c r="U17" s="68"/>
      <c r="V17" s="68"/>
    </row>
  </sheetData>
  <mergeCells count="25">
    <mergeCell ref="E6:E8"/>
    <mergeCell ref="C6:C8"/>
    <mergeCell ref="D6:D8"/>
    <mergeCell ref="B6:B8"/>
    <mergeCell ref="A9:A16"/>
    <mergeCell ref="B9:B16"/>
    <mergeCell ref="C9:C16"/>
    <mergeCell ref="D10:D16"/>
    <mergeCell ref="E13:E1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6:F8"/>
    <dataValidation allowBlank="1" showInputMessage="1" showErrorMessage="1" promptTitle="INDICADORES DE RESULTADOS" prompt="Medidas o variables para verificar el cumplimiento de cada paso._x000a_" sqref="E6: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8"/>
    <dataValidation allowBlank="1" showInputMessage="1" showErrorMessage="1" promptTitle="POBLACIÓN OBJETIVO" prompt="Grupo  de personas al cual se pretende beneficiar con dicho actividad." sqref="U6:U8"/>
    <dataValidation allowBlank="1" showInputMessage="1" showErrorMessage="1" promptTitle="MEDIO DE VERIFICACIÓN" prompt="Corresponde a los elementos a través del cual se acredita y se verifican  las actividades." sqref="T6:T8"/>
    <dataValidation allowBlank="1" showInputMessage="1" showErrorMessage="1" promptTitle="JUSTIFICACIÓN" prompt="Es aquella en que se explica de forma convincente el motivo por el que y para que se va realizar dicha actividad, que beneficio va traer a la institución." sqref="S6:S8"/>
    <dataValidation allowBlank="1" showInputMessage="1" showErrorMessage="1" promptTitle="SUPUESTOS" prompt="Un  supuesto es un dato asumido como cierto a efectos de planificación este puede ser positivo como negativo." sqref="R6:R8"/>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80" zoomScaleNormal="80" workbookViewId="0">
      <pane ySplit="11" topLeftCell="A179" activePane="bottomLeft" state="frozen"/>
      <selection activeCell="A11" sqref="A11"/>
      <selection pane="bottomLeft" activeCell="E195" sqref="E195"/>
    </sheetView>
  </sheetViews>
  <sheetFormatPr baseColWidth="10" defaultColWidth="11.5703125" defaultRowHeight="15" x14ac:dyDescent="0.25"/>
  <cols>
    <col min="1" max="1" width="4.5703125" style="86" customWidth="1"/>
    <col min="2" max="2" width="15.85546875" style="76" customWidth="1"/>
    <col min="3" max="3" width="89.42578125" style="86" bestFit="1" customWidth="1"/>
    <col min="4" max="4" width="34.85546875" style="171" customWidth="1"/>
    <col min="5" max="24" width="32" style="171" customWidth="1"/>
    <col min="25" max="25" width="34.28515625" style="171" customWidth="1"/>
    <col min="26" max="35" width="17.85546875" style="171" customWidth="1"/>
    <col min="36" max="36" width="19.5703125" style="171" customWidth="1"/>
    <col min="37" max="38" width="17.85546875" style="171" customWidth="1"/>
    <col min="39" max="39" width="18.7109375" style="171" customWidth="1"/>
    <col min="40" max="41" width="17.85546875" style="171" customWidth="1"/>
    <col min="42" max="42" width="18.28515625" style="171" customWidth="1"/>
    <col min="43" max="16384" width="11.5703125" style="86"/>
  </cols>
  <sheetData>
    <row r="1" spans="1:569" ht="26.25" hidden="1" x14ac:dyDescent="0.25">
      <c r="A1" s="183"/>
      <c r="B1" s="186"/>
      <c r="C1" s="183" t="s">
        <v>249</v>
      </c>
      <c r="D1" s="186" t="s">
        <v>250</v>
      </c>
      <c r="E1" s="177" t="s">
        <v>251</v>
      </c>
      <c r="F1" s="177" t="s">
        <v>496</v>
      </c>
      <c r="G1" s="177" t="s">
        <v>498</v>
      </c>
      <c r="H1" s="177" t="s">
        <v>500</v>
      </c>
      <c r="I1" s="177" t="s">
        <v>502</v>
      </c>
      <c r="J1" s="177" t="s">
        <v>504</v>
      </c>
      <c r="K1" s="177" t="s">
        <v>506</v>
      </c>
      <c r="L1" s="177" t="s">
        <v>252</v>
      </c>
      <c r="M1" s="177" t="s">
        <v>509</v>
      </c>
      <c r="N1" s="177" t="s">
        <v>253</v>
      </c>
      <c r="O1" s="177" t="s">
        <v>511</v>
      </c>
      <c r="P1" s="177" t="s">
        <v>513</v>
      </c>
      <c r="Q1" s="177" t="s">
        <v>515</v>
      </c>
      <c r="R1" s="177" t="s">
        <v>513</v>
      </c>
      <c r="S1" s="177" t="s">
        <v>515</v>
      </c>
      <c r="T1" s="177" t="s">
        <v>515</v>
      </c>
      <c r="U1" s="177" t="s">
        <v>254</v>
      </c>
      <c r="V1" s="177" t="s">
        <v>516</v>
      </c>
      <c r="W1" s="177" t="s">
        <v>519</v>
      </c>
      <c r="X1" s="177" t="s">
        <v>519</v>
      </c>
      <c r="Y1" s="177" t="s">
        <v>255</v>
      </c>
      <c r="Z1" s="177" t="s">
        <v>521</v>
      </c>
      <c r="AA1" s="177" t="s">
        <v>256</v>
      </c>
      <c r="AB1" s="177" t="s">
        <v>522</v>
      </c>
      <c r="AC1" s="177" t="s">
        <v>523</v>
      </c>
      <c r="AD1" s="177" t="s">
        <v>527</v>
      </c>
      <c r="AE1" s="177" t="s">
        <v>272</v>
      </c>
      <c r="AF1" s="177" t="s">
        <v>528</v>
      </c>
      <c r="AG1" s="177" t="s">
        <v>530</v>
      </c>
      <c r="AH1" s="177" t="s">
        <v>532</v>
      </c>
      <c r="AI1" s="177" t="s">
        <v>273</v>
      </c>
      <c r="AJ1" s="177" t="s">
        <v>534</v>
      </c>
      <c r="AK1" s="177" t="s">
        <v>536</v>
      </c>
      <c r="AL1" s="177" t="s">
        <v>538</v>
      </c>
      <c r="AM1" s="177" t="s">
        <v>540</v>
      </c>
      <c r="AN1" s="177" t="s">
        <v>248</v>
      </c>
      <c r="AO1" s="177" t="s">
        <v>542</v>
      </c>
      <c r="AP1" s="186" t="s">
        <v>257</v>
      </c>
      <c r="AQ1" s="177" t="s">
        <v>544</v>
      </c>
      <c r="AR1" s="177" t="s">
        <v>258</v>
      </c>
      <c r="AS1" s="177" t="s">
        <v>546</v>
      </c>
      <c r="AT1" s="177" t="s">
        <v>548</v>
      </c>
      <c r="AU1" s="177" t="s">
        <v>259</v>
      </c>
      <c r="AV1" s="177" t="s">
        <v>550</v>
      </c>
      <c r="AW1" s="177" t="s">
        <v>552</v>
      </c>
      <c r="AX1" s="177" t="s">
        <v>260</v>
      </c>
      <c r="AY1" s="177" t="s">
        <v>553</v>
      </c>
      <c r="AZ1" s="177" t="s">
        <v>555</v>
      </c>
      <c r="BA1" s="177" t="s">
        <v>556</v>
      </c>
      <c r="BB1" s="177" t="s">
        <v>557</v>
      </c>
      <c r="BC1" s="177" t="s">
        <v>559</v>
      </c>
      <c r="BD1" s="177" t="s">
        <v>561</v>
      </c>
      <c r="BE1" s="177" t="s">
        <v>562</v>
      </c>
      <c r="BF1" s="177" t="s">
        <v>261</v>
      </c>
      <c r="BG1" s="177" t="s">
        <v>564</v>
      </c>
      <c r="BH1" s="177" t="s">
        <v>566</v>
      </c>
      <c r="BI1" s="177" t="s">
        <v>568</v>
      </c>
      <c r="BJ1" s="177" t="s">
        <v>570</v>
      </c>
      <c r="BK1" s="177" t="s">
        <v>572</v>
      </c>
      <c r="BL1" s="177" t="s">
        <v>574</v>
      </c>
      <c r="BM1" s="177" t="s">
        <v>576</v>
      </c>
      <c r="BN1" s="177" t="s">
        <v>578</v>
      </c>
      <c r="BO1" s="177" t="s">
        <v>274</v>
      </c>
      <c r="BP1" s="177" t="s">
        <v>580</v>
      </c>
      <c r="BQ1" s="177" t="s">
        <v>582</v>
      </c>
      <c r="BR1" s="177" t="s">
        <v>584</v>
      </c>
      <c r="BS1" s="177" t="s">
        <v>586</v>
      </c>
      <c r="BT1" s="177" t="s">
        <v>588</v>
      </c>
      <c r="BU1" s="177" t="s">
        <v>590</v>
      </c>
      <c r="BV1" s="177" t="s">
        <v>592</v>
      </c>
      <c r="BW1" s="177" t="s">
        <v>594</v>
      </c>
      <c r="BX1" s="177" t="s">
        <v>596</v>
      </c>
      <c r="BY1" s="177" t="s">
        <v>598</v>
      </c>
      <c r="BZ1" s="186" t="s">
        <v>262</v>
      </c>
      <c r="CA1" s="177" t="s">
        <v>263</v>
      </c>
      <c r="CB1" s="177" t="s">
        <v>600</v>
      </c>
      <c r="CC1" s="177" t="s">
        <v>264</v>
      </c>
      <c r="CD1" s="177" t="s">
        <v>602</v>
      </c>
      <c r="CE1" s="177" t="s">
        <v>604</v>
      </c>
      <c r="CF1" s="186" t="s">
        <v>265</v>
      </c>
      <c r="CG1" s="177" t="s">
        <v>266</v>
      </c>
      <c r="CH1" s="177" t="s">
        <v>606</v>
      </c>
      <c r="CI1" s="177" t="s">
        <v>267</v>
      </c>
      <c r="CJ1" s="177" t="s">
        <v>608</v>
      </c>
      <c r="CK1" s="177" t="s">
        <v>610</v>
      </c>
      <c r="CL1" s="177" t="s">
        <v>612</v>
      </c>
      <c r="CM1" s="186" t="s">
        <v>268</v>
      </c>
      <c r="CN1" s="177" t="s">
        <v>618</v>
      </c>
      <c r="CO1" s="177" t="s">
        <v>620</v>
      </c>
      <c r="CP1" s="177" t="s">
        <v>269</v>
      </c>
      <c r="CQ1" s="177" t="s">
        <v>614</v>
      </c>
      <c r="CR1" s="177" t="s">
        <v>616</v>
      </c>
      <c r="CS1" s="177" t="s">
        <v>270</v>
      </c>
      <c r="CT1" s="177" t="s">
        <v>622</v>
      </c>
      <c r="CU1" s="177" t="s">
        <v>271</v>
      </c>
      <c r="CV1" s="177" t="s">
        <v>623</v>
      </c>
      <c r="CW1" s="174" t="s">
        <v>275</v>
      </c>
      <c r="CX1" s="186" t="s">
        <v>276</v>
      </c>
      <c r="CY1" s="177" t="s">
        <v>624</v>
      </c>
      <c r="CZ1" s="177" t="s">
        <v>625</v>
      </c>
      <c r="DA1" s="177" t="s">
        <v>627</v>
      </c>
      <c r="DB1" s="177" t="s">
        <v>277</v>
      </c>
      <c r="DC1" s="177" t="s">
        <v>629</v>
      </c>
      <c r="DD1" s="177" t="s">
        <v>631</v>
      </c>
      <c r="DE1" s="177" t="s">
        <v>633</v>
      </c>
      <c r="DF1" s="177" t="s">
        <v>635</v>
      </c>
      <c r="DG1" s="177" t="s">
        <v>637</v>
      </c>
      <c r="DH1" s="177" t="s">
        <v>639</v>
      </c>
      <c r="DI1" s="186" t="s">
        <v>278</v>
      </c>
      <c r="DJ1" s="177" t="s">
        <v>279</v>
      </c>
      <c r="DK1" s="177" t="s">
        <v>641</v>
      </c>
      <c r="DL1" s="177" t="s">
        <v>280</v>
      </c>
      <c r="DM1" s="177" t="s">
        <v>643</v>
      </c>
      <c r="DN1" s="177" t="s">
        <v>645</v>
      </c>
      <c r="DO1" s="177" t="s">
        <v>647</v>
      </c>
      <c r="DP1" s="177" t="s">
        <v>649</v>
      </c>
      <c r="DQ1" s="177" t="s">
        <v>651</v>
      </c>
      <c r="DR1" s="177" t="s">
        <v>653</v>
      </c>
      <c r="DS1" s="177" t="s">
        <v>655</v>
      </c>
      <c r="DT1" s="177" t="s">
        <v>281</v>
      </c>
      <c r="DU1" s="177" t="s">
        <v>657</v>
      </c>
      <c r="DV1" s="177" t="s">
        <v>659</v>
      </c>
      <c r="DW1" s="177" t="s">
        <v>661</v>
      </c>
      <c r="DX1" s="186" t="s">
        <v>282</v>
      </c>
      <c r="DY1" s="177" t="s">
        <v>663</v>
      </c>
      <c r="DZ1" s="177" t="s">
        <v>283</v>
      </c>
      <c r="EA1" s="177" t="s">
        <v>665</v>
      </c>
      <c r="EB1" s="177" t="s">
        <v>284</v>
      </c>
      <c r="EC1" s="177" t="s">
        <v>667</v>
      </c>
      <c r="ED1" s="177" t="s">
        <v>669</v>
      </c>
      <c r="EE1" s="177" t="s">
        <v>671</v>
      </c>
      <c r="EF1" s="177" t="s">
        <v>673</v>
      </c>
      <c r="EG1" s="177" t="s">
        <v>675</v>
      </c>
      <c r="EH1" s="177" t="s">
        <v>677</v>
      </c>
      <c r="EI1" s="177" t="s">
        <v>679</v>
      </c>
      <c r="EJ1" s="177" t="s">
        <v>681</v>
      </c>
      <c r="EK1" s="177" t="s">
        <v>683</v>
      </c>
      <c r="EL1" s="177" t="s">
        <v>685</v>
      </c>
      <c r="EM1" s="177" t="s">
        <v>687</v>
      </c>
      <c r="EN1" s="186" t="s">
        <v>285</v>
      </c>
      <c r="EO1" s="177" t="s">
        <v>689</v>
      </c>
      <c r="EP1" s="177" t="s">
        <v>286</v>
      </c>
      <c r="EQ1" s="177" t="s">
        <v>691</v>
      </c>
      <c r="ER1" s="177" t="s">
        <v>693</v>
      </c>
      <c r="ES1" s="177" t="s">
        <v>287</v>
      </c>
      <c r="ET1" s="177" t="s">
        <v>695</v>
      </c>
      <c r="EU1" s="177" t="s">
        <v>697</v>
      </c>
      <c r="EV1" s="177" t="s">
        <v>288</v>
      </c>
      <c r="EW1" s="177" t="s">
        <v>699</v>
      </c>
      <c r="EX1" s="177" t="s">
        <v>701</v>
      </c>
      <c r="EY1" s="177" t="s">
        <v>703</v>
      </c>
      <c r="EZ1" s="177" t="s">
        <v>289</v>
      </c>
      <c r="FA1" s="177" t="s">
        <v>705</v>
      </c>
      <c r="FB1" s="177" t="s">
        <v>707</v>
      </c>
      <c r="FC1" s="186" t="s">
        <v>290</v>
      </c>
      <c r="FD1" s="177" t="s">
        <v>291</v>
      </c>
      <c r="FE1" s="177" t="s">
        <v>709</v>
      </c>
      <c r="FF1" s="177" t="s">
        <v>711</v>
      </c>
      <c r="FG1" s="177" t="s">
        <v>713</v>
      </c>
      <c r="FH1" s="177" t="s">
        <v>715</v>
      </c>
      <c r="FI1" s="177" t="s">
        <v>292</v>
      </c>
      <c r="FJ1" s="177" t="s">
        <v>717</v>
      </c>
      <c r="FK1" s="177" t="s">
        <v>719</v>
      </c>
      <c r="FL1" s="177" t="s">
        <v>721</v>
      </c>
      <c r="FM1" s="177" t="s">
        <v>723</v>
      </c>
      <c r="FN1" s="177" t="s">
        <v>725</v>
      </c>
      <c r="FO1" s="177" t="s">
        <v>293</v>
      </c>
      <c r="FP1" s="177" t="s">
        <v>728</v>
      </c>
      <c r="FQ1" s="177" t="s">
        <v>294</v>
      </c>
      <c r="FR1" s="177" t="s">
        <v>731</v>
      </c>
      <c r="FS1" s="177" t="s">
        <v>732</v>
      </c>
      <c r="FT1" s="177" t="s">
        <v>734</v>
      </c>
      <c r="FU1" s="177" t="s">
        <v>295</v>
      </c>
      <c r="FV1" s="177" t="s">
        <v>737</v>
      </c>
      <c r="FW1" s="177" t="s">
        <v>738</v>
      </c>
      <c r="FX1" s="177" t="s">
        <v>740</v>
      </c>
      <c r="FY1" s="177" t="s">
        <v>296</v>
      </c>
      <c r="FZ1" s="177" t="s">
        <v>743</v>
      </c>
      <c r="GA1" s="177" t="s">
        <v>745</v>
      </c>
      <c r="GB1" s="177" t="s">
        <v>747</v>
      </c>
      <c r="GC1" s="186" t="s">
        <v>297</v>
      </c>
      <c r="GD1" s="186" t="s">
        <v>298</v>
      </c>
      <c r="GE1" s="177" t="s">
        <v>304</v>
      </c>
      <c r="GF1" s="177" t="s">
        <v>749</v>
      </c>
      <c r="GG1" s="177" t="s">
        <v>751</v>
      </c>
      <c r="GH1" s="177" t="s">
        <v>753</v>
      </c>
      <c r="GI1" s="177" t="s">
        <v>755</v>
      </c>
      <c r="GJ1" s="177" t="s">
        <v>757</v>
      </c>
      <c r="GK1" s="177" t="s">
        <v>759</v>
      </c>
      <c r="GL1" s="186" t="s">
        <v>299</v>
      </c>
      <c r="GM1" s="177" t="s">
        <v>305</v>
      </c>
      <c r="GN1" s="177" t="s">
        <v>761</v>
      </c>
      <c r="GO1" s="177" t="s">
        <v>763</v>
      </c>
      <c r="GP1" s="177" t="s">
        <v>764</v>
      </c>
      <c r="GQ1" s="177" t="s">
        <v>306</v>
      </c>
      <c r="GR1" s="177" t="s">
        <v>767</v>
      </c>
      <c r="GS1" s="177" t="s">
        <v>768</v>
      </c>
      <c r="GT1" s="186" t="s">
        <v>300</v>
      </c>
      <c r="GU1" s="177" t="s">
        <v>301</v>
      </c>
      <c r="GV1" s="177" t="s">
        <v>770</v>
      </c>
      <c r="GW1" s="177" t="s">
        <v>772</v>
      </c>
      <c r="GX1" s="177" t="s">
        <v>774</v>
      </c>
      <c r="GY1" s="177" t="s">
        <v>776</v>
      </c>
      <c r="GZ1" s="177" t="s">
        <v>778</v>
      </c>
      <c r="HA1" s="186" t="s">
        <v>302</v>
      </c>
      <c r="HB1" s="177" t="s">
        <v>303</v>
      </c>
      <c r="HC1" s="177" t="s">
        <v>780</v>
      </c>
      <c r="HD1" s="177" t="s">
        <v>782</v>
      </c>
      <c r="HE1" s="177" t="s">
        <v>784</v>
      </c>
      <c r="HF1" s="177" t="s">
        <v>786</v>
      </c>
      <c r="HG1" s="177" t="s">
        <v>788</v>
      </c>
      <c r="HH1" s="177" t="s">
        <v>790</v>
      </c>
      <c r="HI1" s="174" t="s">
        <v>307</v>
      </c>
      <c r="HJ1" s="186" t="s">
        <v>308</v>
      </c>
      <c r="HK1" s="177" t="s">
        <v>309</v>
      </c>
      <c r="HL1" s="177" t="s">
        <v>792</v>
      </c>
      <c r="HM1" s="177" t="s">
        <v>794</v>
      </c>
      <c r="HN1" s="177" t="s">
        <v>796</v>
      </c>
      <c r="HO1" s="177" t="s">
        <v>798</v>
      </c>
      <c r="HP1" s="177" t="s">
        <v>310</v>
      </c>
      <c r="HQ1" s="177" t="s">
        <v>801</v>
      </c>
      <c r="HR1" s="177" t="s">
        <v>327</v>
      </c>
      <c r="HS1" s="177" t="s">
        <v>839</v>
      </c>
      <c r="HT1" s="177" t="s">
        <v>841</v>
      </c>
      <c r="HU1" s="177" t="s">
        <v>843</v>
      </c>
      <c r="HV1" s="186" t="s">
        <v>311</v>
      </c>
      <c r="HW1" s="177" t="s">
        <v>803</v>
      </c>
      <c r="HX1" s="177" t="s">
        <v>805</v>
      </c>
      <c r="HY1" s="177" t="s">
        <v>312</v>
      </c>
      <c r="HZ1" s="177" t="s">
        <v>808</v>
      </c>
      <c r="IA1" s="177" t="s">
        <v>810</v>
      </c>
      <c r="IB1" s="177" t="s">
        <v>811</v>
      </c>
      <c r="IC1" s="177" t="s">
        <v>813</v>
      </c>
      <c r="ID1" s="186" t="s">
        <v>313</v>
      </c>
      <c r="IE1" s="177" t="s">
        <v>815</v>
      </c>
      <c r="IF1" s="177" t="s">
        <v>817</v>
      </c>
      <c r="IG1" s="177" t="s">
        <v>819</v>
      </c>
      <c r="IH1" s="177" t="s">
        <v>314</v>
      </c>
      <c r="II1" s="177" t="s">
        <v>821</v>
      </c>
      <c r="IJ1" s="177" t="s">
        <v>823</v>
      </c>
      <c r="IK1" s="177" t="s">
        <v>315</v>
      </c>
      <c r="IL1" s="177" t="s">
        <v>825</v>
      </c>
      <c r="IM1" s="177" t="s">
        <v>827</v>
      </c>
      <c r="IN1" s="177" t="s">
        <v>316</v>
      </c>
      <c r="IO1" s="177" t="s">
        <v>829</v>
      </c>
      <c r="IP1" s="177" t="s">
        <v>831</v>
      </c>
      <c r="IQ1" s="177" t="s">
        <v>833</v>
      </c>
      <c r="IR1" s="177" t="s">
        <v>835</v>
      </c>
      <c r="IS1" s="177" t="s">
        <v>317</v>
      </c>
      <c r="IT1" s="177" t="s">
        <v>837</v>
      </c>
      <c r="IU1" s="186" t="s">
        <v>318</v>
      </c>
      <c r="IV1" s="177" t="s">
        <v>845</v>
      </c>
      <c r="IW1" s="177" t="s">
        <v>847</v>
      </c>
      <c r="IX1" s="177" t="s">
        <v>319</v>
      </c>
      <c r="IY1" s="177" t="s">
        <v>849</v>
      </c>
      <c r="IZ1" s="177" t="s">
        <v>851</v>
      </c>
      <c r="JA1" s="177" t="s">
        <v>853</v>
      </c>
      <c r="JB1" s="186" t="s">
        <v>320</v>
      </c>
      <c r="JC1" s="177" t="s">
        <v>855</v>
      </c>
      <c r="JD1" s="177" t="s">
        <v>321</v>
      </c>
      <c r="JE1" s="177" t="s">
        <v>858</v>
      </c>
      <c r="JF1" s="177" t="s">
        <v>860</v>
      </c>
      <c r="JG1" s="177" t="s">
        <v>862</v>
      </c>
      <c r="JH1" s="177" t="s">
        <v>864</v>
      </c>
      <c r="JI1" s="177" t="s">
        <v>866</v>
      </c>
      <c r="JJ1" s="177" t="s">
        <v>868</v>
      </c>
      <c r="JK1" s="177" t="s">
        <v>322</v>
      </c>
      <c r="JL1" s="177" t="s">
        <v>871</v>
      </c>
      <c r="JM1" s="177" t="s">
        <v>873</v>
      </c>
      <c r="JN1" s="177" t="s">
        <v>875</v>
      </c>
      <c r="JO1" s="177" t="s">
        <v>877</v>
      </c>
      <c r="JP1" s="177" t="s">
        <v>879</v>
      </c>
      <c r="JQ1" s="177" t="s">
        <v>881</v>
      </c>
      <c r="JR1" s="177" t="s">
        <v>883</v>
      </c>
      <c r="JS1" s="177" t="s">
        <v>885</v>
      </c>
      <c r="JT1" s="177" t="s">
        <v>323</v>
      </c>
      <c r="JU1" s="177" t="s">
        <v>888</v>
      </c>
      <c r="JV1" s="177" t="s">
        <v>890</v>
      </c>
      <c r="JW1" s="177" t="s">
        <v>892</v>
      </c>
      <c r="JX1" s="177" t="s">
        <v>894</v>
      </c>
      <c r="JY1" s="177" t="s">
        <v>895</v>
      </c>
      <c r="JZ1" s="177" t="s">
        <v>897</v>
      </c>
      <c r="KA1" s="177" t="s">
        <v>899</v>
      </c>
      <c r="KB1" s="177" t="s">
        <v>901</v>
      </c>
      <c r="KC1" s="177" t="s">
        <v>903</v>
      </c>
      <c r="KD1" s="177" t="s">
        <v>905</v>
      </c>
      <c r="KE1" s="177" t="s">
        <v>907</v>
      </c>
      <c r="KF1" s="177" t="s">
        <v>909</v>
      </c>
      <c r="KG1" s="177" t="s">
        <v>911</v>
      </c>
      <c r="KH1" s="177" t="s">
        <v>913</v>
      </c>
      <c r="KI1" s="177" t="s">
        <v>915</v>
      </c>
      <c r="KJ1" s="177" t="s">
        <v>917</v>
      </c>
      <c r="KK1" s="177" t="s">
        <v>919</v>
      </c>
      <c r="KL1" s="177" t="s">
        <v>921</v>
      </c>
      <c r="KM1" s="177" t="s">
        <v>923</v>
      </c>
      <c r="KN1" s="177" t="s">
        <v>925</v>
      </c>
      <c r="KO1" s="177" t="s">
        <v>927</v>
      </c>
      <c r="KP1" s="177" t="s">
        <v>929</v>
      </c>
      <c r="KQ1" s="177" t="s">
        <v>931</v>
      </c>
      <c r="KR1" s="177" t="s">
        <v>933</v>
      </c>
      <c r="KS1" s="177" t="s">
        <v>935</v>
      </c>
      <c r="KT1" s="177" t="s">
        <v>937</v>
      </c>
      <c r="KU1" s="186" t="s">
        <v>324</v>
      </c>
      <c r="KV1" s="177" t="s">
        <v>939</v>
      </c>
      <c r="KW1" s="177" t="s">
        <v>325</v>
      </c>
      <c r="KX1" s="177" t="s">
        <v>942</v>
      </c>
      <c r="KY1" s="177" t="s">
        <v>944</v>
      </c>
      <c r="KZ1" s="177" t="s">
        <v>946</v>
      </c>
      <c r="LA1" s="177" t="s">
        <v>948</v>
      </c>
      <c r="LB1" s="177" t="s">
        <v>326</v>
      </c>
      <c r="LC1" s="177" t="s">
        <v>951</v>
      </c>
      <c r="LD1" s="177" t="s">
        <v>953</v>
      </c>
      <c r="LE1" s="177" t="s">
        <v>955</v>
      </c>
      <c r="LF1" s="177" t="s">
        <v>957</v>
      </c>
      <c r="LG1" s="177" t="s">
        <v>959</v>
      </c>
      <c r="LH1" s="177" t="s">
        <v>961</v>
      </c>
      <c r="LI1" s="177" t="s">
        <v>963</v>
      </c>
      <c r="LJ1" s="174" t="s">
        <v>328</v>
      </c>
      <c r="LK1" s="186" t="s">
        <v>329</v>
      </c>
      <c r="LL1" s="177" t="s">
        <v>330</v>
      </c>
      <c r="LM1" s="177" t="s">
        <v>331</v>
      </c>
      <c r="LN1" s="186" t="s">
        <v>332</v>
      </c>
      <c r="LO1" s="177" t="s">
        <v>333</v>
      </c>
      <c r="LP1" s="177" t="s">
        <v>983</v>
      </c>
      <c r="LQ1" s="177" t="s">
        <v>985</v>
      </c>
      <c r="LR1" s="177" t="s">
        <v>986</v>
      </c>
      <c r="LS1" s="177" t="s">
        <v>988</v>
      </c>
      <c r="LT1" s="177" t="s">
        <v>989</v>
      </c>
      <c r="LU1" s="177" t="s">
        <v>991</v>
      </c>
      <c r="LV1" s="177" t="s">
        <v>993</v>
      </c>
      <c r="LW1" s="177" t="s">
        <v>995</v>
      </c>
      <c r="LX1" s="177" t="s">
        <v>997</v>
      </c>
      <c r="LY1" s="177" t="s">
        <v>334</v>
      </c>
      <c r="LZ1" s="177" t="s">
        <v>1000</v>
      </c>
      <c r="MA1" s="177" t="s">
        <v>1001</v>
      </c>
      <c r="MB1" s="177" t="s">
        <v>1003</v>
      </c>
      <c r="MC1" s="177" t="s">
        <v>335</v>
      </c>
      <c r="MD1" s="177" t="s">
        <v>1006</v>
      </c>
      <c r="ME1" s="177" t="s">
        <v>1007</v>
      </c>
      <c r="MF1" s="177" t="s">
        <v>1009</v>
      </c>
      <c r="MG1" s="177" t="s">
        <v>1011</v>
      </c>
      <c r="MH1" s="177" t="s">
        <v>336</v>
      </c>
      <c r="MI1" s="177" t="s">
        <v>1014</v>
      </c>
      <c r="MJ1" s="177" t="s">
        <v>1016</v>
      </c>
      <c r="MK1" s="177" t="s">
        <v>1018</v>
      </c>
      <c r="ML1" s="177" t="s">
        <v>1020</v>
      </c>
      <c r="MM1" s="177" t="s">
        <v>337</v>
      </c>
      <c r="MN1" s="177" t="s">
        <v>1023</v>
      </c>
      <c r="MO1" s="177" t="s">
        <v>1025</v>
      </c>
      <c r="MP1" s="177" t="s">
        <v>1027</v>
      </c>
      <c r="MQ1" s="177" t="s">
        <v>1029</v>
      </c>
      <c r="MR1" s="177" t="s">
        <v>1031</v>
      </c>
      <c r="MS1" s="177" t="s">
        <v>1033</v>
      </c>
      <c r="MT1" s="177" t="s">
        <v>1035</v>
      </c>
      <c r="MU1" s="177" t="s">
        <v>1037</v>
      </c>
      <c r="MV1" s="177" t="s">
        <v>1039</v>
      </c>
      <c r="MW1" s="177" t="s">
        <v>1041</v>
      </c>
      <c r="MX1" s="177" t="s">
        <v>1043</v>
      </c>
      <c r="MY1" s="177" t="s">
        <v>1044</v>
      </c>
      <c r="MZ1" s="186" t="s">
        <v>338</v>
      </c>
      <c r="NA1" s="177" t="s">
        <v>339</v>
      </c>
      <c r="NB1" s="177" t="s">
        <v>1046</v>
      </c>
      <c r="NC1" s="177" t="s">
        <v>1048</v>
      </c>
      <c r="ND1" s="177" t="s">
        <v>1050</v>
      </c>
      <c r="NE1" s="177" t="s">
        <v>1052</v>
      </c>
      <c r="NF1" s="186" t="s">
        <v>340</v>
      </c>
      <c r="NG1" s="177" t="s">
        <v>341</v>
      </c>
      <c r="NH1" s="177" t="s">
        <v>1053</v>
      </c>
      <c r="NI1" s="177" t="s">
        <v>342</v>
      </c>
      <c r="NJ1" s="177" t="s">
        <v>1055</v>
      </c>
      <c r="NK1" s="177" t="s">
        <v>1057</v>
      </c>
      <c r="NL1" s="177" t="s">
        <v>343</v>
      </c>
      <c r="NM1" s="177" t="s">
        <v>1059</v>
      </c>
      <c r="NN1" s="177" t="s">
        <v>1061</v>
      </c>
      <c r="NO1" s="174" t="s">
        <v>329</v>
      </c>
      <c r="NP1" s="186" t="s">
        <v>330</v>
      </c>
      <c r="NQ1" s="177" t="s">
        <v>344</v>
      </c>
      <c r="NR1" s="177" t="s">
        <v>965</v>
      </c>
      <c r="NS1" s="177" t="s">
        <v>967</v>
      </c>
      <c r="NT1" s="177" t="s">
        <v>969</v>
      </c>
      <c r="NU1" s="177" t="s">
        <v>971</v>
      </c>
      <c r="NV1" s="177" t="s">
        <v>345</v>
      </c>
      <c r="NW1" s="177" t="s">
        <v>973</v>
      </c>
      <c r="NX1" s="177" t="s">
        <v>346</v>
      </c>
      <c r="NY1" s="177" t="s">
        <v>975</v>
      </c>
      <c r="NZ1" s="186" t="s">
        <v>331</v>
      </c>
      <c r="OA1" s="177" t="s">
        <v>977</v>
      </c>
      <c r="OB1" s="177" t="s">
        <v>347</v>
      </c>
      <c r="OC1" s="174" t="s">
        <v>331</v>
      </c>
      <c r="OD1" s="186" t="s">
        <v>347</v>
      </c>
      <c r="OE1" s="177" t="s">
        <v>979</v>
      </c>
      <c r="OF1" s="177" t="s">
        <v>981</v>
      </c>
      <c r="OG1" s="177" t="s">
        <v>348</v>
      </c>
      <c r="OH1" s="174" t="s">
        <v>349</v>
      </c>
      <c r="OI1" s="186" t="s">
        <v>350</v>
      </c>
      <c r="OJ1" s="177" t="s">
        <v>351</v>
      </c>
      <c r="OK1" s="177" t="s">
        <v>1062</v>
      </c>
      <c r="OL1" s="177" t="s">
        <v>1064</v>
      </c>
      <c r="OM1" s="177" t="s">
        <v>352</v>
      </c>
      <c r="ON1" s="177" t="s">
        <v>362</v>
      </c>
      <c r="OO1" s="177" t="s">
        <v>1066</v>
      </c>
      <c r="OP1" s="177" t="s">
        <v>1068</v>
      </c>
      <c r="OQ1" s="177" t="s">
        <v>1070</v>
      </c>
      <c r="OR1" s="177" t="s">
        <v>1072</v>
      </c>
      <c r="OS1" s="177" t="s">
        <v>1074</v>
      </c>
      <c r="OT1" s="177" t="s">
        <v>1076</v>
      </c>
      <c r="OU1" s="177" t="s">
        <v>1078</v>
      </c>
      <c r="OV1" s="177" t="s">
        <v>1080</v>
      </c>
      <c r="OW1" s="177" t="s">
        <v>1082</v>
      </c>
      <c r="OX1" s="177" t="s">
        <v>1084</v>
      </c>
      <c r="OY1" s="177" t="s">
        <v>1086</v>
      </c>
      <c r="OZ1" s="177" t="s">
        <v>1088</v>
      </c>
      <c r="PA1" s="177" t="s">
        <v>1090</v>
      </c>
      <c r="PB1" s="177" t="s">
        <v>1092</v>
      </c>
      <c r="PC1" s="177" t="s">
        <v>1094</v>
      </c>
      <c r="PD1" s="177" t="s">
        <v>1096</v>
      </c>
      <c r="PE1" s="177" t="s">
        <v>1098</v>
      </c>
      <c r="PF1" s="177" t="s">
        <v>1100</v>
      </c>
      <c r="PG1" s="177" t="s">
        <v>1102</v>
      </c>
      <c r="PH1" s="177" t="s">
        <v>1104</v>
      </c>
      <c r="PI1" s="177" t="s">
        <v>1106</v>
      </c>
      <c r="PJ1" s="177" t="s">
        <v>1108</v>
      </c>
      <c r="PK1" s="177" t="s">
        <v>363</v>
      </c>
      <c r="PL1" s="177" t="s">
        <v>1111</v>
      </c>
      <c r="PM1" s="177" t="s">
        <v>1113</v>
      </c>
      <c r="PN1" s="177" t="s">
        <v>1114</v>
      </c>
      <c r="PO1" s="177" t="s">
        <v>1116</v>
      </c>
      <c r="PP1" s="177" t="s">
        <v>1118</v>
      </c>
      <c r="PQ1" s="177" t="s">
        <v>1120</v>
      </c>
      <c r="PR1" s="177" t="s">
        <v>1122</v>
      </c>
      <c r="PS1" s="177" t="s">
        <v>1124</v>
      </c>
      <c r="PT1" s="177" t="s">
        <v>1126</v>
      </c>
      <c r="PU1" s="177" t="s">
        <v>1128</v>
      </c>
      <c r="PV1" s="177" t="s">
        <v>1130</v>
      </c>
      <c r="PW1" s="177" t="s">
        <v>1132</v>
      </c>
      <c r="PX1" s="177" t="s">
        <v>1134</v>
      </c>
      <c r="PY1" s="177" t="s">
        <v>1136</v>
      </c>
      <c r="PZ1" s="177" t="s">
        <v>1138</v>
      </c>
      <c r="QA1" s="177" t="s">
        <v>1140</v>
      </c>
      <c r="QB1" s="177" t="s">
        <v>1142</v>
      </c>
      <c r="QC1" s="177" t="s">
        <v>1144</v>
      </c>
      <c r="QD1" s="177" t="s">
        <v>1146</v>
      </c>
      <c r="QE1" s="177" t="s">
        <v>1148</v>
      </c>
      <c r="QF1" s="177" t="s">
        <v>1150</v>
      </c>
      <c r="QG1" s="177" t="s">
        <v>1152</v>
      </c>
      <c r="QH1" s="177" t="s">
        <v>1154</v>
      </c>
      <c r="QI1" s="177" t="s">
        <v>1156</v>
      </c>
      <c r="QJ1" s="177" t="s">
        <v>1158</v>
      </c>
      <c r="QK1" s="177" t="s">
        <v>1160</v>
      </c>
      <c r="QL1" s="177" t="s">
        <v>353</v>
      </c>
      <c r="QM1" s="177" t="s">
        <v>1162</v>
      </c>
      <c r="QN1" s="177" t="s">
        <v>1164</v>
      </c>
      <c r="QO1" s="177" t="s">
        <v>1166</v>
      </c>
      <c r="QP1" s="177" t="s">
        <v>1168</v>
      </c>
      <c r="QQ1" s="177" t="s">
        <v>1170</v>
      </c>
      <c r="QR1" s="186" t="s">
        <v>354</v>
      </c>
      <c r="QS1" s="177" t="s">
        <v>355</v>
      </c>
      <c r="QT1" s="177" t="s">
        <v>1172</v>
      </c>
      <c r="QU1" s="177" t="s">
        <v>1174</v>
      </c>
      <c r="QV1" s="177" t="s">
        <v>1176</v>
      </c>
      <c r="QW1" s="177" t="s">
        <v>1178</v>
      </c>
      <c r="QX1" s="177" t="s">
        <v>1180</v>
      </c>
      <c r="QY1" s="177" t="s">
        <v>1182</v>
      </c>
      <c r="QZ1" s="186" t="s">
        <v>356</v>
      </c>
      <c r="RA1" s="177" t="s">
        <v>1184</v>
      </c>
      <c r="RB1" s="177" t="s">
        <v>357</v>
      </c>
      <c r="RC1" s="186" t="s">
        <v>358</v>
      </c>
      <c r="RD1" s="177" t="s">
        <v>359</v>
      </c>
      <c r="RE1" s="177" t="s">
        <v>1214</v>
      </c>
      <c r="RF1" s="177" t="s">
        <v>1216</v>
      </c>
      <c r="RG1" s="186" t="s">
        <v>360</v>
      </c>
      <c r="RH1" s="177" t="s">
        <v>361</v>
      </c>
      <c r="RI1" s="177" t="s">
        <v>1218</v>
      </c>
      <c r="RJ1" s="177" t="s">
        <v>1219</v>
      </c>
      <c r="RK1" s="177" t="s">
        <v>1220</v>
      </c>
      <c r="RL1" s="177" t="s">
        <v>1221</v>
      </c>
      <c r="RM1" s="177" t="s">
        <v>1223</v>
      </c>
      <c r="RN1" s="177" t="s">
        <v>1224</v>
      </c>
      <c r="RO1" s="177" t="s">
        <v>1226</v>
      </c>
      <c r="RP1" s="177" t="s">
        <v>1227</v>
      </c>
      <c r="RQ1" s="174" t="s">
        <v>356</v>
      </c>
      <c r="RR1" s="186" t="s">
        <v>357</v>
      </c>
      <c r="RS1" s="177" t="s">
        <v>364</v>
      </c>
      <c r="RT1" s="177" t="s">
        <v>1186</v>
      </c>
      <c r="RU1" s="177" t="s">
        <v>1188</v>
      </c>
      <c r="RV1" s="177" t="s">
        <v>1190</v>
      </c>
      <c r="RW1" s="177" t="s">
        <v>1192</v>
      </c>
      <c r="RX1" s="177" t="s">
        <v>1194</v>
      </c>
      <c r="RY1" s="177" t="s">
        <v>1196</v>
      </c>
      <c r="RZ1" s="177" t="s">
        <v>1198</v>
      </c>
      <c r="SA1" s="177" t="s">
        <v>1200</v>
      </c>
      <c r="SB1" s="177" t="s">
        <v>1202</v>
      </c>
      <c r="SC1" s="177" t="s">
        <v>1204</v>
      </c>
      <c r="SD1" s="177" t="s">
        <v>1206</v>
      </c>
      <c r="SE1" s="177" t="s">
        <v>1208</v>
      </c>
      <c r="SF1" s="177" t="s">
        <v>1210</v>
      </c>
      <c r="SG1" s="177" t="s">
        <v>1212</v>
      </c>
      <c r="SH1" s="174" t="s">
        <v>365</v>
      </c>
      <c r="SI1" s="186" t="s">
        <v>366</v>
      </c>
      <c r="SJ1" s="177" t="s">
        <v>367</v>
      </c>
      <c r="SK1" s="177" t="s">
        <v>1229</v>
      </c>
      <c r="SL1" s="177" t="s">
        <v>1231</v>
      </c>
      <c r="SM1" s="177" t="s">
        <v>368</v>
      </c>
      <c r="SN1" s="177" t="s">
        <v>1233</v>
      </c>
      <c r="SO1" s="177" t="s">
        <v>1235</v>
      </c>
      <c r="SP1" s="177" t="s">
        <v>1237</v>
      </c>
      <c r="SQ1" s="177" t="s">
        <v>1239</v>
      </c>
      <c r="SR1" s="186" t="s">
        <v>369</v>
      </c>
      <c r="SS1" s="177" t="s">
        <v>370</v>
      </c>
      <c r="ST1" s="177" t="s">
        <v>1241</v>
      </c>
      <c r="SU1" s="177" t="s">
        <v>1243</v>
      </c>
      <c r="SV1" s="177" t="s">
        <v>1245</v>
      </c>
      <c r="SW1" s="177" t="s">
        <v>1247</v>
      </c>
      <c r="SX1" s="177" t="s">
        <v>1249</v>
      </c>
      <c r="SY1" s="177" t="s">
        <v>1251</v>
      </c>
      <c r="SZ1" s="177" t="s">
        <v>1253</v>
      </c>
      <c r="TA1" s="177" t="s">
        <v>1255</v>
      </c>
      <c r="TB1" s="177" t="s">
        <v>1257</v>
      </c>
      <c r="TC1" s="177" t="s">
        <v>1259</v>
      </c>
      <c r="TD1" s="177" t="s">
        <v>1261</v>
      </c>
      <c r="TE1" s="177" t="s">
        <v>1263</v>
      </c>
      <c r="TF1" s="177" t="s">
        <v>1265</v>
      </c>
      <c r="TG1" s="177" t="s">
        <v>1267</v>
      </c>
      <c r="TH1" s="177" t="s">
        <v>1269</v>
      </c>
      <c r="TI1" s="174" t="s">
        <v>371</v>
      </c>
      <c r="TJ1" s="186" t="s">
        <v>372</v>
      </c>
      <c r="TK1" s="177" t="s">
        <v>373</v>
      </c>
      <c r="TL1" s="177" t="s">
        <v>1271</v>
      </c>
      <c r="TM1" s="177" t="s">
        <v>1273</v>
      </c>
      <c r="TN1" s="177" t="s">
        <v>1275</v>
      </c>
      <c r="TO1" s="177" t="s">
        <v>1277</v>
      </c>
      <c r="TP1" s="177" t="s">
        <v>1279</v>
      </c>
      <c r="TQ1" s="177" t="s">
        <v>374</v>
      </c>
      <c r="TR1" s="177" t="s">
        <v>1281</v>
      </c>
      <c r="TS1" s="177" t="s">
        <v>1283</v>
      </c>
      <c r="TT1" s="177" t="s">
        <v>1285</v>
      </c>
      <c r="TU1" s="177" t="s">
        <v>1287</v>
      </c>
      <c r="TV1" s="177" t="s">
        <v>1289</v>
      </c>
      <c r="TW1" s="177" t="s">
        <v>1291</v>
      </c>
      <c r="TX1" s="186" t="s">
        <v>375</v>
      </c>
      <c r="TY1" s="177" t="s">
        <v>376</v>
      </c>
      <c r="TZ1" s="177" t="s">
        <v>377</v>
      </c>
      <c r="UA1" s="177" t="s">
        <v>1293</v>
      </c>
      <c r="UB1" s="177" t="s">
        <v>1295</v>
      </c>
      <c r="UC1" s="177" t="s">
        <v>1296</v>
      </c>
      <c r="UD1" s="177" t="s">
        <v>1298</v>
      </c>
      <c r="UE1" s="177" t="s">
        <v>1300</v>
      </c>
      <c r="UF1" s="177" t="s">
        <v>1302</v>
      </c>
      <c r="UG1" s="177" t="s">
        <v>1304</v>
      </c>
      <c r="UH1" s="177" t="s">
        <v>1306</v>
      </c>
      <c r="UI1" s="177" t="s">
        <v>1308</v>
      </c>
      <c r="UJ1" s="177" t="s">
        <v>1310</v>
      </c>
      <c r="UK1" s="177" t="s">
        <v>1312</v>
      </c>
      <c r="UL1" s="177" t="s">
        <v>1314</v>
      </c>
      <c r="UM1" s="177" t="s">
        <v>1316</v>
      </c>
      <c r="UN1" s="177" t="s">
        <v>1318</v>
      </c>
      <c r="UO1" s="177" t="s">
        <v>1320</v>
      </c>
      <c r="UP1" s="177" t="s">
        <v>1322</v>
      </c>
      <c r="UQ1" s="174" t="s">
        <v>1324</v>
      </c>
      <c r="UR1" s="177" t="s">
        <v>1326</v>
      </c>
      <c r="US1" s="177" t="s">
        <v>1328</v>
      </c>
      <c r="UT1" s="177" t="s">
        <v>1330</v>
      </c>
      <c r="UU1" s="177" t="s">
        <v>1332</v>
      </c>
      <c r="UV1" s="177" t="s">
        <v>1334</v>
      </c>
      <c r="UW1" s="180"/>
    </row>
    <row r="2" spans="1:569" s="121" customFormat="1" hidden="1" x14ac:dyDescent="0.25">
      <c r="K2" s="155"/>
      <c r="Z2" s="121" t="s">
        <v>126</v>
      </c>
      <c r="AA2" s="121" t="s">
        <v>127</v>
      </c>
    </row>
    <row r="3" spans="1:569" x14ac:dyDescent="0.25">
      <c r="B3" s="89"/>
      <c r="C3" s="90"/>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90"/>
    </row>
    <row r="4" spans="1:569" x14ac:dyDescent="0.25">
      <c r="B4" s="89"/>
      <c r="C4" s="90"/>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90"/>
    </row>
    <row r="5" spans="1:569" x14ac:dyDescent="0.25">
      <c r="B5" s="89"/>
      <c r="C5" s="90"/>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90"/>
    </row>
    <row r="6" spans="1:569" x14ac:dyDescent="0.25">
      <c r="B6" s="89"/>
      <c r="C6" s="90" t="s">
        <v>245</v>
      </c>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90"/>
    </row>
    <row r="7" spans="1:569" x14ac:dyDescent="0.25">
      <c r="B7" s="86"/>
      <c r="C7" s="90" t="s">
        <v>84</v>
      </c>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0"/>
    </row>
    <row r="8" spans="1:569" x14ac:dyDescent="0.25">
      <c r="B8" s="92"/>
      <c r="C8" s="90" t="s">
        <v>244</v>
      </c>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0"/>
    </row>
    <row r="9" spans="1:569" x14ac:dyDescent="0.25">
      <c r="B9" s="86"/>
      <c r="C9" s="90" t="s">
        <v>85</v>
      </c>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0"/>
    </row>
    <row r="10" spans="1:569" ht="29.25" thickBot="1" x14ac:dyDescent="0.3">
      <c r="K10" s="209"/>
      <c r="L10" s="209"/>
      <c r="M10" s="209"/>
      <c r="N10" s="210" t="s">
        <v>391</v>
      </c>
      <c r="O10" s="209"/>
      <c r="P10" s="209"/>
      <c r="Q10" s="209"/>
      <c r="R10" s="209"/>
      <c r="S10" s="209"/>
      <c r="T10" s="209"/>
      <c r="U10" s="209"/>
      <c r="V10" s="209"/>
      <c r="W10" s="209"/>
      <c r="X10" s="209"/>
      <c r="Y10" s="209"/>
    </row>
    <row r="11" spans="1:569" ht="79.5" thickBot="1" x14ac:dyDescent="0.3">
      <c r="A11" s="382"/>
      <c r="B11" s="319" t="s">
        <v>130</v>
      </c>
      <c r="C11" s="189" t="s">
        <v>129</v>
      </c>
      <c r="D11" s="190" t="s">
        <v>126</v>
      </c>
      <c r="E11" s="190" t="s">
        <v>1402</v>
      </c>
      <c r="F11" s="190" t="s">
        <v>246</v>
      </c>
      <c r="G11" s="190" t="s">
        <v>459</v>
      </c>
      <c r="H11" s="190" t="s">
        <v>461</v>
      </c>
      <c r="I11" s="208" t="s">
        <v>462</v>
      </c>
      <c r="J11" s="190" t="s">
        <v>460</v>
      </c>
      <c r="K11" s="354" t="s">
        <v>1356</v>
      </c>
      <c r="L11" s="354" t="s">
        <v>1358</v>
      </c>
      <c r="M11" s="354" t="s">
        <v>470</v>
      </c>
      <c r="N11" s="354" t="s">
        <v>1357</v>
      </c>
      <c r="O11" s="354" t="s">
        <v>1359</v>
      </c>
      <c r="P11" s="354" t="s">
        <v>471</v>
      </c>
      <c r="Q11" s="354" t="s">
        <v>1360</v>
      </c>
      <c r="R11" s="354" t="s">
        <v>1361</v>
      </c>
      <c r="S11" s="354" t="s">
        <v>1362</v>
      </c>
      <c r="T11" s="354" t="s">
        <v>1406</v>
      </c>
      <c r="U11" s="354" t="s">
        <v>1363</v>
      </c>
      <c r="V11" s="354" t="s">
        <v>1364</v>
      </c>
      <c r="W11" s="354" t="s">
        <v>1365</v>
      </c>
      <c r="X11" s="354" t="s">
        <v>1366</v>
      </c>
      <c r="Y11" s="354" t="s">
        <v>1367</v>
      </c>
      <c r="Z11" s="353" t="s">
        <v>392</v>
      </c>
      <c r="AA11" s="208" t="s">
        <v>410</v>
      </c>
      <c r="AB11" s="208" t="s">
        <v>393</v>
      </c>
      <c r="AC11" s="208" t="s">
        <v>407</v>
      </c>
      <c r="AD11" s="208" t="s">
        <v>394</v>
      </c>
      <c r="AE11" s="208" t="s">
        <v>395</v>
      </c>
      <c r="AF11" s="208" t="s">
        <v>396</v>
      </c>
      <c r="AG11" s="208" t="s">
        <v>406</v>
      </c>
      <c r="AH11" s="208" t="s">
        <v>397</v>
      </c>
      <c r="AI11" s="208" t="s">
        <v>398</v>
      </c>
      <c r="AJ11" s="208" t="s">
        <v>399</v>
      </c>
      <c r="AK11" s="208" t="s">
        <v>405</v>
      </c>
      <c r="AL11" s="208" t="s">
        <v>400</v>
      </c>
      <c r="AM11" s="208" t="s">
        <v>401</v>
      </c>
      <c r="AN11" s="208" t="s">
        <v>402</v>
      </c>
      <c r="AO11" s="208" t="s">
        <v>404</v>
      </c>
      <c r="AP11" s="208" t="s">
        <v>403</v>
      </c>
    </row>
    <row r="12" spans="1:569" x14ac:dyDescent="0.25">
      <c r="A12" s="381"/>
      <c r="B12" s="183" t="s">
        <v>249</v>
      </c>
      <c r="C12" s="184" t="s">
        <v>131</v>
      </c>
      <c r="D12" s="185">
        <f>D13+D47+D83+D89+D96</f>
        <v>7327840.7699999996</v>
      </c>
      <c r="E12" s="185">
        <f>E13+E47+E83+E89+E96</f>
        <v>30000</v>
      </c>
      <c r="F12" s="185">
        <f t="shared" ref="F12:F106" si="0">D12+E12</f>
        <v>7357840.7699999996</v>
      </c>
      <c r="G12" s="185">
        <f>G13+G47+G83+G89+G96</f>
        <v>0</v>
      </c>
      <c r="H12" s="185">
        <f>F12-G12</f>
        <v>7357840.7699999996</v>
      </c>
      <c r="I12" s="185">
        <f>I13+I47+I83+I89+I96</f>
        <v>0</v>
      </c>
      <c r="J12" s="185">
        <f>F12-I12</f>
        <v>7357840.7699999996</v>
      </c>
      <c r="K12" s="185">
        <f t="shared" ref="K12:AB12" si="1">K13+K47+K83+K89+K96</f>
        <v>0</v>
      </c>
      <c r="L12" s="185">
        <f t="shared" si="1"/>
        <v>0</v>
      </c>
      <c r="M12" s="185">
        <f t="shared" si="1"/>
        <v>0</v>
      </c>
      <c r="N12" s="185">
        <f t="shared" si="1"/>
        <v>0</v>
      </c>
      <c r="O12" s="185">
        <f t="shared" si="1"/>
        <v>0</v>
      </c>
      <c r="P12" s="185">
        <f t="shared" si="1"/>
        <v>0</v>
      </c>
      <c r="Q12" s="185">
        <f t="shared" si="1"/>
        <v>0</v>
      </c>
      <c r="R12" s="185">
        <f t="shared" si="1"/>
        <v>0</v>
      </c>
      <c r="S12" s="185">
        <f t="shared" si="1"/>
        <v>0</v>
      </c>
      <c r="T12" s="185">
        <f t="shared" ref="T12" si="2">T13+T47+T83+T89+T96</f>
        <v>0</v>
      </c>
      <c r="U12" s="185">
        <f t="shared" si="1"/>
        <v>7357840.7699999996</v>
      </c>
      <c r="V12" s="185">
        <f t="shared" si="1"/>
        <v>0</v>
      </c>
      <c r="W12" s="185">
        <f t="shared" si="1"/>
        <v>0</v>
      </c>
      <c r="X12" s="185">
        <f t="shared" si="1"/>
        <v>0</v>
      </c>
      <c r="Y12" s="185">
        <f t="shared" si="1"/>
        <v>0</v>
      </c>
      <c r="Z12" s="185">
        <f t="shared" si="1"/>
        <v>30000</v>
      </c>
      <c r="AA12" s="185">
        <f t="shared" si="1"/>
        <v>0</v>
      </c>
      <c r="AB12" s="185">
        <f t="shared" si="1"/>
        <v>7327840.7699999996</v>
      </c>
      <c r="AC12" s="185">
        <f>Z12+AA12+AB12</f>
        <v>7357840.7699999996</v>
      </c>
      <c r="AD12" s="185">
        <f>AD13+AD47+AD83+AD89+AD96</f>
        <v>0</v>
      </c>
      <c r="AE12" s="185">
        <f>AE13+AE47+AE83+AE89+AE96</f>
        <v>0</v>
      </c>
      <c r="AF12" s="185">
        <f>AF13+AF47+AF83+AF89+AF96</f>
        <v>0</v>
      </c>
      <c r="AG12" s="185">
        <f>AD12+AE12+AF12</f>
        <v>0</v>
      </c>
      <c r="AH12" s="185">
        <f>AH13+AH47+AH83+AH89+AH96</f>
        <v>0</v>
      </c>
      <c r="AI12" s="185">
        <f>AI13+AI47+AI83+AI89+AI96</f>
        <v>0</v>
      </c>
      <c r="AJ12" s="185">
        <f>AJ13+AJ47+AJ83+AJ89+AJ96</f>
        <v>0</v>
      </c>
      <c r="AK12" s="185">
        <f>AH12+AI12+AJ12</f>
        <v>0</v>
      </c>
      <c r="AL12" s="185">
        <f>AL13+AL47+AL83+AL89+AL96</f>
        <v>0</v>
      </c>
      <c r="AM12" s="185">
        <f>AM13+AM47+AM83+AM89+AM96</f>
        <v>0</v>
      </c>
      <c r="AN12" s="185">
        <f>AN13+AN47+AN83+AN89+AN96</f>
        <v>0</v>
      </c>
      <c r="AO12" s="185">
        <f>AL12+AM12+AN12</f>
        <v>0</v>
      </c>
      <c r="AP12" s="185">
        <f>AC12+AG12+AK12+AO12</f>
        <v>7357840.7699999996</v>
      </c>
    </row>
    <row r="13" spans="1:569" x14ac:dyDescent="0.25">
      <c r="B13" s="186" t="s">
        <v>250</v>
      </c>
      <c r="C13" s="187" t="s">
        <v>132</v>
      </c>
      <c r="D13" s="188">
        <f>SUM(D14:D46)</f>
        <v>7327840.7699999996</v>
      </c>
      <c r="E13" s="188">
        <f>SUM(E14:E46)</f>
        <v>0</v>
      </c>
      <c r="F13" s="188">
        <f t="shared" si="0"/>
        <v>7327840.7699999996</v>
      </c>
      <c r="G13" s="188">
        <f>SUM(G14:G46)</f>
        <v>0</v>
      </c>
      <c r="H13" s="188">
        <f t="shared" ref="H13:H220" si="3">F13-G13</f>
        <v>7327840.7699999996</v>
      </c>
      <c r="I13" s="188">
        <f>SUM(I14:I46)</f>
        <v>0</v>
      </c>
      <c r="J13" s="188">
        <f t="shared" ref="J13:J220" si="4">F13-I13</f>
        <v>7327840.7699999996</v>
      </c>
      <c r="K13" s="188">
        <f t="shared" ref="K13:AB13" si="5">SUM(K14:K46)</f>
        <v>0</v>
      </c>
      <c r="L13" s="188">
        <f t="shared" si="5"/>
        <v>0</v>
      </c>
      <c r="M13" s="188">
        <f t="shared" si="5"/>
        <v>0</v>
      </c>
      <c r="N13" s="188">
        <f t="shared" si="5"/>
        <v>0</v>
      </c>
      <c r="O13" s="188">
        <f t="shared" si="5"/>
        <v>0</v>
      </c>
      <c r="P13" s="188">
        <f t="shared" si="5"/>
        <v>0</v>
      </c>
      <c r="Q13" s="188">
        <f t="shared" si="5"/>
        <v>0</v>
      </c>
      <c r="R13" s="188">
        <f t="shared" si="5"/>
        <v>0</v>
      </c>
      <c r="S13" s="188">
        <f t="shared" si="5"/>
        <v>0</v>
      </c>
      <c r="T13" s="188">
        <f t="shared" ref="T13" si="6">SUM(T14:T46)</f>
        <v>0</v>
      </c>
      <c r="U13" s="188">
        <f t="shared" si="5"/>
        <v>7327840.7699999996</v>
      </c>
      <c r="V13" s="188">
        <f t="shared" si="5"/>
        <v>0</v>
      </c>
      <c r="W13" s="188">
        <f t="shared" si="5"/>
        <v>0</v>
      </c>
      <c r="X13" s="188">
        <f t="shared" si="5"/>
        <v>0</v>
      </c>
      <c r="Y13" s="188">
        <f t="shared" si="5"/>
        <v>0</v>
      </c>
      <c r="Z13" s="188">
        <f t="shared" si="5"/>
        <v>0</v>
      </c>
      <c r="AA13" s="188">
        <f t="shared" si="5"/>
        <v>0</v>
      </c>
      <c r="AB13" s="188">
        <f t="shared" si="5"/>
        <v>7327840.7699999996</v>
      </c>
      <c r="AC13" s="188">
        <f t="shared" ref="AC13:AC220" si="7">Z13+AA13+AB13</f>
        <v>7327840.7699999996</v>
      </c>
      <c r="AD13" s="188">
        <f>SUM(AD14:AD46)</f>
        <v>0</v>
      </c>
      <c r="AE13" s="188">
        <f>SUM(AE14:AE46)</f>
        <v>0</v>
      </c>
      <c r="AF13" s="188">
        <f>SUM(AF14:AF46)</f>
        <v>0</v>
      </c>
      <c r="AG13" s="188">
        <f t="shared" ref="AG13:AG220" si="8">AD13+AE13+AF13</f>
        <v>0</v>
      </c>
      <c r="AH13" s="188">
        <f>SUM(AH14:AH46)</f>
        <v>0</v>
      </c>
      <c r="AI13" s="188">
        <f>SUM(AI14:AI46)</f>
        <v>0</v>
      </c>
      <c r="AJ13" s="188">
        <f>SUM(AJ14:AJ46)</f>
        <v>0</v>
      </c>
      <c r="AK13" s="188">
        <f t="shared" ref="AK13:AK220" si="9">AH13+AI13+AJ13</f>
        <v>0</v>
      </c>
      <c r="AL13" s="188">
        <f>SUM(AL14:AL46)</f>
        <v>0</v>
      </c>
      <c r="AM13" s="188">
        <f>SUM(AM14:AM46)</f>
        <v>0</v>
      </c>
      <c r="AN13" s="188">
        <f>SUM(AN14:AN46)</f>
        <v>0</v>
      </c>
      <c r="AO13" s="188">
        <f t="shared" ref="AO13:AO220" si="10">AL13+AM13+AN13</f>
        <v>0</v>
      </c>
      <c r="AP13" s="188">
        <f t="shared" ref="AP13:AP220" si="11">AC13+AG13+AK13+AO13</f>
        <v>7327840.7699999996</v>
      </c>
    </row>
    <row r="14" spans="1:569" x14ac:dyDescent="0.25">
      <c r="B14" s="177" t="s">
        <v>251</v>
      </c>
      <c r="C14" s="178" t="s">
        <v>133</v>
      </c>
      <c r="D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9">
        <f t="shared" si="0"/>
        <v>0</v>
      </c>
      <c r="G14" s="179"/>
      <c r="H14" s="179">
        <f t="shared" si="3"/>
        <v>0</v>
      </c>
      <c r="I14" s="179"/>
      <c r="J14" s="179">
        <f t="shared" si="4"/>
        <v>0</v>
      </c>
      <c r="K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79">
        <f t="shared" si="7"/>
        <v>0</v>
      </c>
      <c r="AD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79">
        <f t="shared" si="8"/>
        <v>0</v>
      </c>
      <c r="AH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79">
        <f t="shared" si="9"/>
        <v>0</v>
      </c>
      <c r="AL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79">
        <f t="shared" si="10"/>
        <v>0</v>
      </c>
      <c r="AP14" s="179">
        <f t="shared" si="11"/>
        <v>0</v>
      </c>
    </row>
    <row r="15" spans="1:569" x14ac:dyDescent="0.25">
      <c r="B15" s="177" t="s">
        <v>496</v>
      </c>
      <c r="C15" s="178" t="s">
        <v>497</v>
      </c>
      <c r="D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6513636.2400000002</v>
      </c>
      <c r="E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9">
        <f t="shared" si="0"/>
        <v>6513636.2400000002</v>
      </c>
      <c r="G15" s="179"/>
      <c r="H15" s="179">
        <f t="shared" si="3"/>
        <v>6513636.2400000002</v>
      </c>
      <c r="I15" s="179"/>
      <c r="J15" s="179">
        <f t="shared" si="4"/>
        <v>6513636.2400000002</v>
      </c>
      <c r="K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6513636.2400000002</v>
      </c>
      <c r="V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6513636.2400000002</v>
      </c>
      <c r="AC15" s="179">
        <f t="shared" si="7"/>
        <v>6513636.2400000002</v>
      </c>
      <c r="AD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79">
        <f t="shared" si="8"/>
        <v>0</v>
      </c>
      <c r="AH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79">
        <f t="shared" si="9"/>
        <v>0</v>
      </c>
      <c r="AL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79">
        <f t="shared" si="10"/>
        <v>0</v>
      </c>
      <c r="AP15" s="179">
        <f t="shared" si="11"/>
        <v>6513636.2400000002</v>
      </c>
    </row>
    <row r="16" spans="1:569" x14ac:dyDescent="0.25">
      <c r="B16" s="177" t="s">
        <v>498</v>
      </c>
      <c r="C16" s="178" t="s">
        <v>499</v>
      </c>
      <c r="D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9">
        <f t="shared" si="0"/>
        <v>0</v>
      </c>
      <c r="G16" s="179"/>
      <c r="H16" s="179">
        <f t="shared" si="3"/>
        <v>0</v>
      </c>
      <c r="I16" s="179"/>
      <c r="J16" s="179">
        <f t="shared" si="4"/>
        <v>0</v>
      </c>
      <c r="K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79">
        <f t="shared" si="7"/>
        <v>0</v>
      </c>
      <c r="AD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79">
        <f t="shared" si="8"/>
        <v>0</v>
      </c>
      <c r="AH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79">
        <f t="shared" si="9"/>
        <v>0</v>
      </c>
      <c r="AL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79">
        <f t="shared" si="10"/>
        <v>0</v>
      </c>
      <c r="AP16" s="179">
        <f t="shared" si="11"/>
        <v>0</v>
      </c>
    </row>
    <row r="17" spans="2:42" x14ac:dyDescent="0.25">
      <c r="B17" s="177" t="s">
        <v>500</v>
      </c>
      <c r="C17" s="178" t="s">
        <v>501</v>
      </c>
      <c r="D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9">
        <f t="shared" si="0"/>
        <v>0</v>
      </c>
      <c r="G17" s="179"/>
      <c r="H17" s="179">
        <f t="shared" si="3"/>
        <v>0</v>
      </c>
      <c r="I17" s="179"/>
      <c r="J17" s="179">
        <f t="shared" si="4"/>
        <v>0</v>
      </c>
      <c r="K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79">
        <f t="shared" si="7"/>
        <v>0</v>
      </c>
      <c r="AD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79">
        <f t="shared" si="8"/>
        <v>0</v>
      </c>
      <c r="AH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79">
        <f t="shared" si="9"/>
        <v>0</v>
      </c>
      <c r="AL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79">
        <f t="shared" si="10"/>
        <v>0</v>
      </c>
      <c r="AP17" s="179">
        <f t="shared" si="11"/>
        <v>0</v>
      </c>
    </row>
    <row r="18" spans="2:42" x14ac:dyDescent="0.25">
      <c r="B18" s="177" t="s">
        <v>502</v>
      </c>
      <c r="C18" s="178" t="s">
        <v>503</v>
      </c>
      <c r="D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9">
        <f t="shared" si="0"/>
        <v>0</v>
      </c>
      <c r="G18" s="179"/>
      <c r="H18" s="179">
        <f t="shared" si="3"/>
        <v>0</v>
      </c>
      <c r="I18" s="179"/>
      <c r="J18" s="179">
        <f t="shared" si="4"/>
        <v>0</v>
      </c>
      <c r="K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79">
        <f t="shared" si="7"/>
        <v>0</v>
      </c>
      <c r="AD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79">
        <f t="shared" si="8"/>
        <v>0</v>
      </c>
      <c r="AH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79">
        <f t="shared" si="9"/>
        <v>0</v>
      </c>
      <c r="AL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79">
        <f t="shared" si="10"/>
        <v>0</v>
      </c>
      <c r="AP18" s="179">
        <f t="shared" si="11"/>
        <v>0</v>
      </c>
    </row>
    <row r="19" spans="2:42" x14ac:dyDescent="0.25">
      <c r="B19" s="177" t="s">
        <v>504</v>
      </c>
      <c r="C19" s="178" t="s">
        <v>505</v>
      </c>
      <c r="D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9">
        <f t="shared" si="0"/>
        <v>0</v>
      </c>
      <c r="G19" s="179"/>
      <c r="H19" s="179">
        <f t="shared" si="3"/>
        <v>0</v>
      </c>
      <c r="I19" s="179"/>
      <c r="J19" s="179">
        <f t="shared" si="4"/>
        <v>0</v>
      </c>
      <c r="K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79">
        <f t="shared" si="7"/>
        <v>0</v>
      </c>
      <c r="AD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79">
        <f t="shared" si="8"/>
        <v>0</v>
      </c>
      <c r="AH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79">
        <f t="shared" si="9"/>
        <v>0</v>
      </c>
      <c r="AL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79">
        <f t="shared" si="10"/>
        <v>0</v>
      </c>
      <c r="AP19" s="179">
        <f t="shared" si="11"/>
        <v>0</v>
      </c>
    </row>
    <row r="20" spans="2:42" x14ac:dyDescent="0.25">
      <c r="B20" s="177" t="s">
        <v>506</v>
      </c>
      <c r="C20" s="178" t="s">
        <v>507</v>
      </c>
      <c r="D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9">
        <f t="shared" si="0"/>
        <v>0</v>
      </c>
      <c r="G20" s="179"/>
      <c r="H20" s="179">
        <f t="shared" si="3"/>
        <v>0</v>
      </c>
      <c r="I20" s="179"/>
      <c r="J20" s="179">
        <f t="shared" si="4"/>
        <v>0</v>
      </c>
      <c r="K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79">
        <f t="shared" si="7"/>
        <v>0</v>
      </c>
      <c r="AD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79">
        <f t="shared" si="8"/>
        <v>0</v>
      </c>
      <c r="AH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79">
        <f t="shared" si="9"/>
        <v>0</v>
      </c>
      <c r="AL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79">
        <f t="shared" si="10"/>
        <v>0</v>
      </c>
      <c r="AP20" s="179">
        <f t="shared" si="11"/>
        <v>0</v>
      </c>
    </row>
    <row r="21" spans="2:42" x14ac:dyDescent="0.25">
      <c r="B21" s="177" t="s">
        <v>252</v>
      </c>
      <c r="C21" s="178" t="s">
        <v>134</v>
      </c>
      <c r="D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9">
        <f t="shared" ref="F21:F46" si="12">D21+E21</f>
        <v>0</v>
      </c>
      <c r="G21" s="179"/>
      <c r="H21" s="179">
        <f t="shared" ref="H21:H46" si="13">F21-G21</f>
        <v>0</v>
      </c>
      <c r="I21" s="179"/>
      <c r="J21" s="179">
        <f t="shared" ref="J21:J46" si="14">F21-I21</f>
        <v>0</v>
      </c>
      <c r="K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79">
        <f t="shared" ref="AC21:AC47" si="15">Z21+AA21+AB21</f>
        <v>0</v>
      </c>
      <c r="AD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79">
        <f t="shared" ref="AG21:AG46" si="16">AD21+AE21+AF21</f>
        <v>0</v>
      </c>
      <c r="AH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79">
        <f t="shared" ref="AK21:AK46" si="17">AH21+AI21+AJ21</f>
        <v>0</v>
      </c>
      <c r="AL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79">
        <f t="shared" ref="AO21:AO46" si="18">AL21+AM21+AN21</f>
        <v>0</v>
      </c>
      <c r="AP21" s="179">
        <f t="shared" ref="AP21:AP46" si="19">AC21+AG21+AK21+AO21</f>
        <v>0</v>
      </c>
    </row>
    <row r="22" spans="2:42" x14ac:dyDescent="0.25">
      <c r="B22" s="177" t="s">
        <v>509</v>
      </c>
      <c r="C22" s="178" t="s">
        <v>508</v>
      </c>
      <c r="D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9">
        <f t="shared" ref="F22" si="20">D22+E22</f>
        <v>0</v>
      </c>
      <c r="G22" s="179"/>
      <c r="H22" s="179">
        <f t="shared" ref="H22" si="21">F22-G22</f>
        <v>0</v>
      </c>
      <c r="I22" s="179"/>
      <c r="J22" s="179">
        <f t="shared" ref="J22" si="22">F22-I22</f>
        <v>0</v>
      </c>
      <c r="K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79">
        <f t="shared" ref="AC22" si="23">Z22+AA22+AB22</f>
        <v>0</v>
      </c>
      <c r="AD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79">
        <f t="shared" ref="AG22" si="24">AD22+AE22+AF22</f>
        <v>0</v>
      </c>
      <c r="AH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79">
        <f t="shared" ref="AK22" si="25">AH22+AI22+AJ22</f>
        <v>0</v>
      </c>
      <c r="AL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79">
        <f t="shared" ref="AO22" si="26">AL22+AM22+AN22</f>
        <v>0</v>
      </c>
      <c r="AP22" s="179">
        <f t="shared" ref="AP22" si="27">AC22+AG22+AK22+AO22</f>
        <v>0</v>
      </c>
    </row>
    <row r="23" spans="2:42" x14ac:dyDescent="0.25">
      <c r="B23" s="177" t="s">
        <v>253</v>
      </c>
      <c r="C23" s="178" t="s">
        <v>135</v>
      </c>
      <c r="D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9">
        <f t="shared" si="12"/>
        <v>0</v>
      </c>
      <c r="G23" s="179"/>
      <c r="H23" s="179">
        <f t="shared" si="13"/>
        <v>0</v>
      </c>
      <c r="I23" s="179"/>
      <c r="J23" s="179">
        <f t="shared" si="14"/>
        <v>0</v>
      </c>
      <c r="K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79">
        <f t="shared" si="15"/>
        <v>0</v>
      </c>
      <c r="AD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79">
        <f t="shared" si="16"/>
        <v>0</v>
      </c>
      <c r="AH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79">
        <f t="shared" si="17"/>
        <v>0</v>
      </c>
      <c r="AL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79">
        <f t="shared" si="18"/>
        <v>0</v>
      </c>
      <c r="AP23" s="179">
        <f t="shared" si="19"/>
        <v>0</v>
      </c>
    </row>
    <row r="24" spans="2:42" x14ac:dyDescent="0.25">
      <c r="B24" s="177" t="s">
        <v>511</v>
      </c>
      <c r="C24" s="178" t="s">
        <v>510</v>
      </c>
      <c r="D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9">
        <f t="shared" ref="F24:F27" si="28">D24+E24</f>
        <v>0</v>
      </c>
      <c r="G24" s="179"/>
      <c r="H24" s="179">
        <f t="shared" ref="H24:H27" si="29">F24-G24</f>
        <v>0</v>
      </c>
      <c r="I24" s="179"/>
      <c r="J24" s="179">
        <f t="shared" ref="J24:J27" si="30">F24-I24</f>
        <v>0</v>
      </c>
      <c r="K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79">
        <f t="shared" ref="AC24:AC27" si="31">Z24+AA24+AB24</f>
        <v>0</v>
      </c>
      <c r="AD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79">
        <f t="shared" ref="AG24:AG27" si="32">AD24+AE24+AF24</f>
        <v>0</v>
      </c>
      <c r="AH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79">
        <f t="shared" ref="AK24:AK27" si="33">AH24+AI24+AJ24</f>
        <v>0</v>
      </c>
      <c r="AL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79">
        <f t="shared" ref="AO24:AO27" si="34">AL24+AM24+AN24</f>
        <v>0</v>
      </c>
      <c r="AP24" s="179">
        <f t="shared" ref="AP24:AP27" si="35">AC24+AG24+AK24+AO24</f>
        <v>0</v>
      </c>
    </row>
    <row r="25" spans="2:42" x14ac:dyDescent="0.25">
      <c r="B25" s="177" t="s">
        <v>513</v>
      </c>
      <c r="C25" s="178" t="s">
        <v>512</v>
      </c>
      <c r="D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9">
        <f t="shared" si="28"/>
        <v>0</v>
      </c>
      <c r="G25" s="179"/>
      <c r="H25" s="179">
        <f t="shared" si="29"/>
        <v>0</v>
      </c>
      <c r="I25" s="179"/>
      <c r="J25" s="179">
        <f t="shared" si="30"/>
        <v>0</v>
      </c>
      <c r="K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79">
        <f t="shared" si="31"/>
        <v>0</v>
      </c>
      <c r="AD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79">
        <f t="shared" si="32"/>
        <v>0</v>
      </c>
      <c r="AH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79">
        <f t="shared" si="33"/>
        <v>0</v>
      </c>
      <c r="AL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79">
        <f t="shared" si="34"/>
        <v>0</v>
      </c>
      <c r="AP25" s="179">
        <f t="shared" si="35"/>
        <v>0</v>
      </c>
    </row>
    <row r="26" spans="2:42" x14ac:dyDescent="0.25">
      <c r="B26" s="177" t="s">
        <v>515</v>
      </c>
      <c r="C26" s="178" t="s">
        <v>514</v>
      </c>
      <c r="D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9">
        <f t="shared" si="28"/>
        <v>0</v>
      </c>
      <c r="G26" s="179"/>
      <c r="H26" s="179">
        <f t="shared" si="29"/>
        <v>0</v>
      </c>
      <c r="I26" s="179"/>
      <c r="J26" s="179">
        <f t="shared" si="30"/>
        <v>0</v>
      </c>
      <c r="K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79">
        <f t="shared" si="31"/>
        <v>0</v>
      </c>
      <c r="AD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79">
        <f t="shared" si="32"/>
        <v>0</v>
      </c>
      <c r="AH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79">
        <f t="shared" si="33"/>
        <v>0</v>
      </c>
      <c r="AL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79">
        <f t="shared" si="34"/>
        <v>0</v>
      </c>
      <c r="AP26" s="179">
        <f t="shared" si="35"/>
        <v>0</v>
      </c>
    </row>
    <row r="27" spans="2:42" x14ac:dyDescent="0.25">
      <c r="B27" s="177" t="s">
        <v>254</v>
      </c>
      <c r="C27" s="178" t="s">
        <v>136</v>
      </c>
      <c r="D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9">
        <f t="shared" si="28"/>
        <v>0</v>
      </c>
      <c r="G27" s="179"/>
      <c r="H27" s="179">
        <f t="shared" si="29"/>
        <v>0</v>
      </c>
      <c r="I27" s="179"/>
      <c r="J27" s="179">
        <f t="shared" si="30"/>
        <v>0</v>
      </c>
      <c r="K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79">
        <f t="shared" si="31"/>
        <v>0</v>
      </c>
      <c r="AD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79">
        <f t="shared" si="32"/>
        <v>0</v>
      </c>
      <c r="AH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79">
        <f t="shared" si="33"/>
        <v>0</v>
      </c>
      <c r="AL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79">
        <f t="shared" si="34"/>
        <v>0</v>
      </c>
      <c r="AP27" s="179">
        <f t="shared" si="35"/>
        <v>0</v>
      </c>
    </row>
    <row r="28" spans="2:42" x14ac:dyDescent="0.25">
      <c r="B28" s="177" t="s">
        <v>516</v>
      </c>
      <c r="C28" s="178" t="s">
        <v>517</v>
      </c>
      <c r="D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542803.02</v>
      </c>
      <c r="E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9">
        <f t="shared" si="12"/>
        <v>542803.02</v>
      </c>
      <c r="G28" s="179"/>
      <c r="H28" s="179">
        <f t="shared" si="13"/>
        <v>542803.02</v>
      </c>
      <c r="I28" s="179"/>
      <c r="J28" s="179">
        <f t="shared" si="14"/>
        <v>542803.02</v>
      </c>
      <c r="K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542803.02</v>
      </c>
      <c r="V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542803.02</v>
      </c>
      <c r="AC28" s="179">
        <f t="shared" si="15"/>
        <v>542803.02</v>
      </c>
      <c r="AD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79">
        <f t="shared" si="16"/>
        <v>0</v>
      </c>
      <c r="AH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79">
        <f t="shared" si="17"/>
        <v>0</v>
      </c>
      <c r="AL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79">
        <f t="shared" si="18"/>
        <v>0</v>
      </c>
      <c r="AP28" s="179">
        <f t="shared" si="19"/>
        <v>542803.02</v>
      </c>
    </row>
    <row r="29" spans="2:42" x14ac:dyDescent="0.25">
      <c r="B29" s="177" t="s">
        <v>519</v>
      </c>
      <c r="C29" s="178" t="s">
        <v>518</v>
      </c>
      <c r="D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271401.51</v>
      </c>
      <c r="E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9">
        <f t="shared" ref="F29:F30" si="36">D29+E29</f>
        <v>271401.51</v>
      </c>
      <c r="G29" s="179"/>
      <c r="H29" s="179">
        <f t="shared" ref="H29:H30" si="37">F29-G29</f>
        <v>271401.51</v>
      </c>
      <c r="I29" s="179"/>
      <c r="J29" s="179">
        <f t="shared" ref="J29:J30" si="38">F29-I29</f>
        <v>271401.51</v>
      </c>
      <c r="K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271401.51</v>
      </c>
      <c r="V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271401.51</v>
      </c>
      <c r="AC29" s="179">
        <f t="shared" ref="AC29:AC30" si="39">Z29+AA29+AB29</f>
        <v>271401.51</v>
      </c>
      <c r="AD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79">
        <f t="shared" ref="AG29:AG30" si="40">AD29+AE29+AF29</f>
        <v>0</v>
      </c>
      <c r="AH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79">
        <f t="shared" ref="AK29:AK30" si="41">AH29+AI29+AJ29</f>
        <v>0</v>
      </c>
      <c r="AL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79">
        <f t="shared" ref="AO29:AO30" si="42">AL29+AM29+AN29</f>
        <v>0</v>
      </c>
      <c r="AP29" s="179">
        <f t="shared" ref="AP29:AP30" si="43">AC29+AG29+AK29+AO29</f>
        <v>271401.51</v>
      </c>
    </row>
    <row r="30" spans="2:42" x14ac:dyDescent="0.25">
      <c r="B30" s="177" t="s">
        <v>255</v>
      </c>
      <c r="C30" s="178" t="s">
        <v>137</v>
      </c>
      <c r="D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9">
        <f t="shared" si="36"/>
        <v>0</v>
      </c>
      <c r="G30" s="179"/>
      <c r="H30" s="179">
        <f t="shared" si="37"/>
        <v>0</v>
      </c>
      <c r="I30" s="179"/>
      <c r="J30" s="179">
        <f t="shared" si="38"/>
        <v>0</v>
      </c>
      <c r="K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79">
        <f t="shared" si="39"/>
        <v>0</v>
      </c>
      <c r="AD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79">
        <f t="shared" si="40"/>
        <v>0</v>
      </c>
      <c r="AH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79">
        <f t="shared" si="41"/>
        <v>0</v>
      </c>
      <c r="AL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79">
        <f t="shared" si="42"/>
        <v>0</v>
      </c>
      <c r="AP30" s="179">
        <f t="shared" si="43"/>
        <v>0</v>
      </c>
    </row>
    <row r="31" spans="2:42" x14ac:dyDescent="0.25">
      <c r="B31" s="177" t="s">
        <v>521</v>
      </c>
      <c r="C31" s="178" t="s">
        <v>520</v>
      </c>
      <c r="D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9">
        <f t="shared" si="12"/>
        <v>0</v>
      </c>
      <c r="G31" s="179"/>
      <c r="H31" s="179">
        <f t="shared" si="13"/>
        <v>0</v>
      </c>
      <c r="I31" s="179"/>
      <c r="J31" s="179">
        <f t="shared" si="14"/>
        <v>0</v>
      </c>
      <c r="K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79">
        <f t="shared" si="15"/>
        <v>0</v>
      </c>
      <c r="AD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79">
        <f t="shared" si="16"/>
        <v>0</v>
      </c>
      <c r="AH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79">
        <f t="shared" si="17"/>
        <v>0</v>
      </c>
      <c r="AL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79">
        <f t="shared" si="18"/>
        <v>0</v>
      </c>
      <c r="AP31" s="179">
        <f t="shared" si="19"/>
        <v>0</v>
      </c>
    </row>
    <row r="32" spans="2:42" x14ac:dyDescent="0.25">
      <c r="B32" s="177" t="s">
        <v>256</v>
      </c>
      <c r="C32" s="178" t="s">
        <v>138</v>
      </c>
      <c r="D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9">
        <f t="shared" si="12"/>
        <v>0</v>
      </c>
      <c r="G32" s="179"/>
      <c r="H32" s="179">
        <f t="shared" si="13"/>
        <v>0</v>
      </c>
      <c r="I32" s="179"/>
      <c r="J32" s="179">
        <f t="shared" si="14"/>
        <v>0</v>
      </c>
      <c r="K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79">
        <f t="shared" si="15"/>
        <v>0</v>
      </c>
      <c r="AD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79">
        <f t="shared" si="16"/>
        <v>0</v>
      </c>
      <c r="AH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79">
        <f t="shared" si="17"/>
        <v>0</v>
      </c>
      <c r="AL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79">
        <f t="shared" si="18"/>
        <v>0</v>
      </c>
      <c r="AP32" s="179">
        <f t="shared" si="19"/>
        <v>0</v>
      </c>
    </row>
    <row r="33" spans="2:42" x14ac:dyDescent="0.25">
      <c r="B33" s="177" t="s">
        <v>522</v>
      </c>
      <c r="C33" s="178" t="s">
        <v>524</v>
      </c>
      <c r="D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9">
        <f t="shared" ref="F33:F34" si="44">D33+E33</f>
        <v>0</v>
      </c>
      <c r="G33" s="179"/>
      <c r="H33" s="179">
        <f t="shared" ref="H33:H34" si="45">F33-G33</f>
        <v>0</v>
      </c>
      <c r="I33" s="179"/>
      <c r="J33" s="179">
        <f t="shared" ref="J33:J34" si="46">F33-I33</f>
        <v>0</v>
      </c>
      <c r="K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79">
        <f t="shared" ref="AC33:AC34" si="47">Z33+AA33+AB33</f>
        <v>0</v>
      </c>
      <c r="AD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79">
        <f t="shared" ref="AG33:AG34" si="48">AD33+AE33+AF33</f>
        <v>0</v>
      </c>
      <c r="AH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79">
        <f t="shared" ref="AK33:AK34" si="49">AH33+AI33+AJ33</f>
        <v>0</v>
      </c>
      <c r="AL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79">
        <f t="shared" ref="AO33:AO34" si="50">AL33+AM33+AN33</f>
        <v>0</v>
      </c>
      <c r="AP33" s="179">
        <f t="shared" ref="AP33:AP34" si="51">AC33+AG33+AK33+AO33</f>
        <v>0</v>
      </c>
    </row>
    <row r="34" spans="2:42" x14ac:dyDescent="0.25">
      <c r="B34" s="177" t="s">
        <v>523</v>
      </c>
      <c r="C34" s="178" t="s">
        <v>525</v>
      </c>
      <c r="D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9">
        <f t="shared" si="44"/>
        <v>0</v>
      </c>
      <c r="G34" s="179"/>
      <c r="H34" s="179">
        <f t="shared" si="45"/>
        <v>0</v>
      </c>
      <c r="I34" s="179"/>
      <c r="J34" s="179">
        <f t="shared" si="46"/>
        <v>0</v>
      </c>
      <c r="K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79">
        <f t="shared" si="47"/>
        <v>0</v>
      </c>
      <c r="AD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79">
        <f t="shared" si="48"/>
        <v>0</v>
      </c>
      <c r="AH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79">
        <f t="shared" si="49"/>
        <v>0</v>
      </c>
      <c r="AL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79">
        <f t="shared" si="50"/>
        <v>0</v>
      </c>
      <c r="AP34" s="179">
        <f t="shared" si="51"/>
        <v>0</v>
      </c>
    </row>
    <row r="35" spans="2:42" x14ac:dyDescent="0.25">
      <c r="B35" s="177" t="s">
        <v>527</v>
      </c>
      <c r="C35" s="178" t="s">
        <v>526</v>
      </c>
      <c r="D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9">
        <f t="shared" si="12"/>
        <v>0</v>
      </c>
      <c r="G35" s="179"/>
      <c r="H35" s="179">
        <f t="shared" si="13"/>
        <v>0</v>
      </c>
      <c r="I35" s="179"/>
      <c r="J35" s="179">
        <f t="shared" si="14"/>
        <v>0</v>
      </c>
      <c r="K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79">
        <f t="shared" si="15"/>
        <v>0</v>
      </c>
      <c r="AD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79">
        <f t="shared" si="16"/>
        <v>0</v>
      </c>
      <c r="AH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79">
        <f t="shared" si="17"/>
        <v>0</v>
      </c>
      <c r="AL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79">
        <f t="shared" si="18"/>
        <v>0</v>
      </c>
      <c r="AP35" s="179">
        <f t="shared" si="19"/>
        <v>0</v>
      </c>
    </row>
    <row r="36" spans="2:42" x14ac:dyDescent="0.25">
      <c r="B36" s="177" t="s">
        <v>272</v>
      </c>
      <c r="C36" s="178" t="s">
        <v>155</v>
      </c>
      <c r="D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9">
        <f t="shared" ref="F36:F44" si="52">D36+E36</f>
        <v>0</v>
      </c>
      <c r="G36" s="179"/>
      <c r="H36" s="179">
        <f t="shared" ref="H36:H44" si="53">F36-G36</f>
        <v>0</v>
      </c>
      <c r="I36" s="179"/>
      <c r="J36" s="179">
        <f t="shared" ref="J36:J44" si="54">F36-I36</f>
        <v>0</v>
      </c>
      <c r="K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79">
        <f t="shared" ref="AC36:AC44" si="55">Z36+AA36+AB36</f>
        <v>0</v>
      </c>
      <c r="AD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79">
        <f t="shared" ref="AG36:AG44" si="56">AD36+AE36+AF36</f>
        <v>0</v>
      </c>
      <c r="AH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79">
        <f t="shared" ref="AK36:AK44" si="57">AH36+AI36+AJ36</f>
        <v>0</v>
      </c>
      <c r="AL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79">
        <f t="shared" ref="AO36:AO44" si="58">AL36+AM36+AN36</f>
        <v>0</v>
      </c>
      <c r="AP36" s="179">
        <f t="shared" ref="AP36:AP44" si="59">AC36+AG36+AK36+AO36</f>
        <v>0</v>
      </c>
    </row>
    <row r="37" spans="2:42" x14ac:dyDescent="0.25">
      <c r="B37" s="177" t="s">
        <v>528</v>
      </c>
      <c r="C37" s="178" t="s">
        <v>529</v>
      </c>
      <c r="D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9">
        <f t="shared" ref="F37" si="60">D37+E37</f>
        <v>0</v>
      </c>
      <c r="G37" s="179"/>
      <c r="H37" s="179">
        <f t="shared" ref="H37" si="61">F37-G37</f>
        <v>0</v>
      </c>
      <c r="I37" s="179"/>
      <c r="J37" s="179">
        <f t="shared" ref="J37" si="62">F37-I37</f>
        <v>0</v>
      </c>
      <c r="K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79">
        <f t="shared" ref="AC37" si="63">Z37+AA37+AB37</f>
        <v>0</v>
      </c>
      <c r="AD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79">
        <f t="shared" ref="AG37" si="64">AD37+AE37+AF37</f>
        <v>0</v>
      </c>
      <c r="AH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79">
        <f t="shared" ref="AK37" si="65">AH37+AI37+AJ37</f>
        <v>0</v>
      </c>
      <c r="AL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79">
        <f t="shared" ref="AO37" si="66">AL37+AM37+AN37</f>
        <v>0</v>
      </c>
      <c r="AP37" s="179">
        <f t="shared" ref="AP37" si="67">AC37+AG37+AK37+AO37</f>
        <v>0</v>
      </c>
    </row>
    <row r="38" spans="2:42" x14ac:dyDescent="0.25">
      <c r="B38" s="177" t="s">
        <v>530</v>
      </c>
      <c r="C38" s="178" t="s">
        <v>531</v>
      </c>
      <c r="D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9">
        <f t="shared" si="52"/>
        <v>0</v>
      </c>
      <c r="G38" s="179"/>
      <c r="H38" s="179">
        <f t="shared" si="53"/>
        <v>0</v>
      </c>
      <c r="I38" s="179"/>
      <c r="J38" s="179">
        <f t="shared" si="54"/>
        <v>0</v>
      </c>
      <c r="K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79">
        <f t="shared" si="55"/>
        <v>0</v>
      </c>
      <c r="AD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79">
        <f t="shared" si="56"/>
        <v>0</v>
      </c>
      <c r="AH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79">
        <f t="shared" si="57"/>
        <v>0</v>
      </c>
      <c r="AL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79">
        <f t="shared" si="58"/>
        <v>0</v>
      </c>
      <c r="AP38" s="179">
        <f t="shared" si="59"/>
        <v>0</v>
      </c>
    </row>
    <row r="39" spans="2:42" x14ac:dyDescent="0.25">
      <c r="B39" s="177" t="s">
        <v>532</v>
      </c>
      <c r="C39" s="178" t="s">
        <v>533</v>
      </c>
      <c r="D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9">
        <f t="shared" ref="F39:F43" si="68">D39+E39</f>
        <v>0</v>
      </c>
      <c r="G39" s="179"/>
      <c r="H39" s="179">
        <f t="shared" ref="H39:H43" si="69">F39-G39</f>
        <v>0</v>
      </c>
      <c r="I39" s="179"/>
      <c r="J39" s="179">
        <f t="shared" ref="J39:J43" si="70">F39-I39</f>
        <v>0</v>
      </c>
      <c r="K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79">
        <f t="shared" ref="AC39:AC43" si="71">Z39+AA39+AB39</f>
        <v>0</v>
      </c>
      <c r="AD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79">
        <f t="shared" ref="AG39:AG43" si="72">AD39+AE39+AF39</f>
        <v>0</v>
      </c>
      <c r="AH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79">
        <f t="shared" ref="AK39:AK43" si="73">AH39+AI39+AJ39</f>
        <v>0</v>
      </c>
      <c r="AL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79">
        <f t="shared" ref="AO39:AO43" si="74">AL39+AM39+AN39</f>
        <v>0</v>
      </c>
      <c r="AP39" s="179">
        <f t="shared" ref="AP39:AP43" si="75">AC39+AG39+AK39+AO39</f>
        <v>0</v>
      </c>
    </row>
    <row r="40" spans="2:42" x14ac:dyDescent="0.25">
      <c r="B40" s="177" t="s">
        <v>273</v>
      </c>
      <c r="C40" s="178" t="s">
        <v>156</v>
      </c>
      <c r="D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9">
        <f t="shared" ref="F40" si="76">D40+E40</f>
        <v>0</v>
      </c>
      <c r="G40" s="179"/>
      <c r="H40" s="179">
        <f t="shared" ref="H40" si="77">F40-G40</f>
        <v>0</v>
      </c>
      <c r="I40" s="179"/>
      <c r="J40" s="179">
        <f t="shared" ref="J40" si="78">F40-I40</f>
        <v>0</v>
      </c>
      <c r="K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79">
        <f t="shared" ref="AC40" si="79">Z40+AA40+AB40</f>
        <v>0</v>
      </c>
      <c r="AD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79">
        <f t="shared" ref="AG40" si="80">AD40+AE40+AF40</f>
        <v>0</v>
      </c>
      <c r="AH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79">
        <f t="shared" ref="AK40" si="81">AH40+AI40+AJ40</f>
        <v>0</v>
      </c>
      <c r="AL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79">
        <f t="shared" ref="AO40" si="82">AL40+AM40+AN40</f>
        <v>0</v>
      </c>
      <c r="AP40" s="179">
        <f t="shared" ref="AP40" si="83">AC40+AG40+AK40+AO40</f>
        <v>0</v>
      </c>
    </row>
    <row r="41" spans="2:42" x14ac:dyDescent="0.25">
      <c r="B41" s="177" t="s">
        <v>534</v>
      </c>
      <c r="C41" s="178" t="s">
        <v>535</v>
      </c>
      <c r="D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9">
        <f t="shared" si="68"/>
        <v>0</v>
      </c>
      <c r="G41" s="179"/>
      <c r="H41" s="179">
        <f t="shared" si="69"/>
        <v>0</v>
      </c>
      <c r="I41" s="179"/>
      <c r="J41" s="179">
        <f t="shared" si="70"/>
        <v>0</v>
      </c>
      <c r="K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79">
        <f t="shared" si="71"/>
        <v>0</v>
      </c>
      <c r="AD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79">
        <f t="shared" si="72"/>
        <v>0</v>
      </c>
      <c r="AH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79">
        <f t="shared" si="73"/>
        <v>0</v>
      </c>
      <c r="AL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79">
        <f t="shared" si="74"/>
        <v>0</v>
      </c>
      <c r="AP41" s="179">
        <f t="shared" si="75"/>
        <v>0</v>
      </c>
    </row>
    <row r="42" spans="2:42" x14ac:dyDescent="0.25">
      <c r="B42" s="177" t="s">
        <v>536</v>
      </c>
      <c r="C42" s="178" t="s">
        <v>537</v>
      </c>
      <c r="D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9">
        <f t="shared" ref="F42" si="84">D42+E42</f>
        <v>0</v>
      </c>
      <c r="G42" s="179"/>
      <c r="H42" s="179">
        <f t="shared" ref="H42" si="85">F42-G42</f>
        <v>0</v>
      </c>
      <c r="I42" s="179"/>
      <c r="J42" s="179">
        <f t="shared" ref="J42" si="86">F42-I42</f>
        <v>0</v>
      </c>
      <c r="K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79">
        <f t="shared" ref="AC42" si="87">Z42+AA42+AB42</f>
        <v>0</v>
      </c>
      <c r="AD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79">
        <f t="shared" ref="AG42" si="88">AD42+AE42+AF42</f>
        <v>0</v>
      </c>
      <c r="AH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79">
        <f t="shared" ref="AK42" si="89">AH42+AI42+AJ42</f>
        <v>0</v>
      </c>
      <c r="AL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79">
        <f t="shared" ref="AO42" si="90">AL42+AM42+AN42</f>
        <v>0</v>
      </c>
      <c r="AP42" s="179">
        <f t="shared" ref="AP42" si="91">AC42+AG42+AK42+AO42</f>
        <v>0</v>
      </c>
    </row>
    <row r="43" spans="2:42" x14ac:dyDescent="0.25">
      <c r="B43" s="177" t="s">
        <v>538</v>
      </c>
      <c r="C43" s="178" t="s">
        <v>539</v>
      </c>
      <c r="D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9">
        <f t="shared" si="68"/>
        <v>0</v>
      </c>
      <c r="G43" s="179"/>
      <c r="H43" s="179">
        <f t="shared" si="69"/>
        <v>0</v>
      </c>
      <c r="I43" s="179"/>
      <c r="J43" s="179">
        <f t="shared" si="70"/>
        <v>0</v>
      </c>
      <c r="K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79">
        <f t="shared" si="71"/>
        <v>0</v>
      </c>
      <c r="AD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79">
        <f t="shared" si="72"/>
        <v>0</v>
      </c>
      <c r="AH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79">
        <f t="shared" si="73"/>
        <v>0</v>
      </c>
      <c r="AL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79">
        <f t="shared" si="74"/>
        <v>0</v>
      </c>
      <c r="AP43" s="179">
        <f t="shared" si="75"/>
        <v>0</v>
      </c>
    </row>
    <row r="44" spans="2:42" x14ac:dyDescent="0.25">
      <c r="B44" s="177" t="s">
        <v>540</v>
      </c>
      <c r="C44" s="178" t="s">
        <v>541</v>
      </c>
      <c r="D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9">
        <f t="shared" si="52"/>
        <v>0</v>
      </c>
      <c r="G44" s="179"/>
      <c r="H44" s="179">
        <f t="shared" si="53"/>
        <v>0</v>
      </c>
      <c r="I44" s="179"/>
      <c r="J44" s="179">
        <f t="shared" si="54"/>
        <v>0</v>
      </c>
      <c r="K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79">
        <f t="shared" si="55"/>
        <v>0</v>
      </c>
      <c r="AD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79">
        <f t="shared" si="56"/>
        <v>0</v>
      </c>
      <c r="AH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79">
        <f t="shared" si="57"/>
        <v>0</v>
      </c>
      <c r="AL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79">
        <f t="shared" si="58"/>
        <v>0</v>
      </c>
      <c r="AP44" s="179">
        <f t="shared" si="59"/>
        <v>0</v>
      </c>
    </row>
    <row r="45" spans="2:42" x14ac:dyDescent="0.25">
      <c r="B45" s="177" t="s">
        <v>248</v>
      </c>
      <c r="C45" s="178" t="s">
        <v>139</v>
      </c>
      <c r="D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9">
        <f t="shared" ref="F45" si="92">D45+E45</f>
        <v>0</v>
      </c>
      <c r="G45" s="179"/>
      <c r="H45" s="179">
        <f t="shared" ref="H45" si="93">F45-G45</f>
        <v>0</v>
      </c>
      <c r="I45" s="179"/>
      <c r="J45" s="179">
        <f t="shared" ref="J45" si="94">F45-I45</f>
        <v>0</v>
      </c>
      <c r="K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79">
        <f t="shared" ref="AC45" si="95">Z45+AA45+AB45</f>
        <v>0</v>
      </c>
      <c r="AD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79">
        <f t="shared" ref="AG45" si="96">AD45+AE45+AF45</f>
        <v>0</v>
      </c>
      <c r="AH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79">
        <f t="shared" ref="AK45" si="97">AH45+AI45+AJ45</f>
        <v>0</v>
      </c>
      <c r="AL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79">
        <f t="shared" ref="AO45" si="98">AL45+AM45+AN45</f>
        <v>0</v>
      </c>
      <c r="AP45" s="179">
        <f t="shared" ref="AP45" si="99">AC45+AG45+AK45+AO45</f>
        <v>0</v>
      </c>
    </row>
    <row r="46" spans="2:42" x14ac:dyDescent="0.25">
      <c r="B46" s="177" t="s">
        <v>542</v>
      </c>
      <c r="C46" s="178" t="s">
        <v>543</v>
      </c>
      <c r="D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9">
        <f t="shared" si="12"/>
        <v>0</v>
      </c>
      <c r="G46" s="179"/>
      <c r="H46" s="179">
        <f t="shared" si="13"/>
        <v>0</v>
      </c>
      <c r="I46" s="179"/>
      <c r="J46" s="179">
        <f t="shared" si="14"/>
        <v>0</v>
      </c>
      <c r="K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79">
        <f t="shared" si="15"/>
        <v>0</v>
      </c>
      <c r="AD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79">
        <f t="shared" si="16"/>
        <v>0</v>
      </c>
      <c r="AH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79">
        <f t="shared" si="17"/>
        <v>0</v>
      </c>
      <c r="AL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79">
        <f t="shared" si="18"/>
        <v>0</v>
      </c>
      <c r="AP46" s="179">
        <f t="shared" si="19"/>
        <v>0</v>
      </c>
    </row>
    <row r="47" spans="2:42" x14ac:dyDescent="0.25">
      <c r="B47" s="186" t="s">
        <v>257</v>
      </c>
      <c r="C47" s="187" t="s">
        <v>140</v>
      </c>
      <c r="D47" s="188">
        <f>SUM(D48:D82)</f>
        <v>0</v>
      </c>
      <c r="E47" s="188">
        <f>SUM(E48:E82)</f>
        <v>30000</v>
      </c>
      <c r="F47" s="188">
        <f t="shared" si="0"/>
        <v>30000</v>
      </c>
      <c r="G47" s="188">
        <f>SUM(G48:G82)</f>
        <v>0</v>
      </c>
      <c r="H47" s="188">
        <f t="shared" si="3"/>
        <v>30000</v>
      </c>
      <c r="I47" s="188">
        <f t="shared" ref="I47:AB47" si="100">SUM(I48:I82)</f>
        <v>0</v>
      </c>
      <c r="J47" s="188">
        <f t="shared" si="100"/>
        <v>30000</v>
      </c>
      <c r="K47" s="188">
        <f t="shared" si="100"/>
        <v>0</v>
      </c>
      <c r="L47" s="188">
        <f t="shared" si="100"/>
        <v>0</v>
      </c>
      <c r="M47" s="188">
        <f t="shared" si="100"/>
        <v>0</v>
      </c>
      <c r="N47" s="188">
        <f t="shared" si="100"/>
        <v>0</v>
      </c>
      <c r="O47" s="188">
        <f t="shared" si="100"/>
        <v>0</v>
      </c>
      <c r="P47" s="188">
        <f t="shared" si="100"/>
        <v>0</v>
      </c>
      <c r="Q47" s="188">
        <f t="shared" si="100"/>
        <v>0</v>
      </c>
      <c r="R47" s="188">
        <f t="shared" si="100"/>
        <v>0</v>
      </c>
      <c r="S47" s="188">
        <f t="shared" si="100"/>
        <v>0</v>
      </c>
      <c r="T47" s="188">
        <f t="shared" ref="T47" si="101">SUM(T48:T82)</f>
        <v>0</v>
      </c>
      <c r="U47" s="188">
        <f t="shared" si="100"/>
        <v>30000</v>
      </c>
      <c r="V47" s="188">
        <f t="shared" si="100"/>
        <v>0</v>
      </c>
      <c r="W47" s="188">
        <f t="shared" si="100"/>
        <v>0</v>
      </c>
      <c r="X47" s="188">
        <f t="shared" si="100"/>
        <v>0</v>
      </c>
      <c r="Y47" s="188">
        <f t="shared" si="100"/>
        <v>0</v>
      </c>
      <c r="Z47" s="188">
        <f t="shared" si="100"/>
        <v>30000</v>
      </c>
      <c r="AA47" s="188">
        <f t="shared" si="100"/>
        <v>0</v>
      </c>
      <c r="AB47" s="188">
        <f t="shared" si="100"/>
        <v>0</v>
      </c>
      <c r="AC47" s="188">
        <f t="shared" si="15"/>
        <v>30000</v>
      </c>
      <c r="AD47" s="188">
        <f>SUM(AD48:AD82)</f>
        <v>0</v>
      </c>
      <c r="AE47" s="188">
        <f>SUM(AE48:AE82)</f>
        <v>0</v>
      </c>
      <c r="AF47" s="188">
        <f>SUM(AF48:AF82)</f>
        <v>0</v>
      </c>
      <c r="AG47" s="188">
        <f t="shared" si="8"/>
        <v>0</v>
      </c>
      <c r="AH47" s="188">
        <f>SUM(AH48:AH82)</f>
        <v>0</v>
      </c>
      <c r="AI47" s="188">
        <f>SUM(AI48:AI82)</f>
        <v>0</v>
      </c>
      <c r="AJ47" s="188">
        <f>SUM(AJ48:AJ82)</f>
        <v>0</v>
      </c>
      <c r="AK47" s="188">
        <f t="shared" si="9"/>
        <v>0</v>
      </c>
      <c r="AL47" s="188">
        <f>SUM(AL48:AL82)</f>
        <v>0</v>
      </c>
      <c r="AM47" s="188">
        <f>SUM(AM48:AM82)</f>
        <v>0</v>
      </c>
      <c r="AN47" s="188">
        <f>SUM(AN48:AN82)</f>
        <v>0</v>
      </c>
      <c r="AO47" s="188">
        <f t="shared" si="10"/>
        <v>0</v>
      </c>
      <c r="AP47" s="188">
        <f t="shared" si="11"/>
        <v>30000</v>
      </c>
    </row>
    <row r="48" spans="2:42" x14ac:dyDescent="0.25">
      <c r="B48" s="177" t="s">
        <v>544</v>
      </c>
      <c r="C48" s="178" t="s">
        <v>545</v>
      </c>
      <c r="D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9">
        <f t="shared" ref="F48" si="102">D48+E48</f>
        <v>0</v>
      </c>
      <c r="G48" s="179"/>
      <c r="H48" s="179">
        <f t="shared" ref="H48" si="103">F48-G48</f>
        <v>0</v>
      </c>
      <c r="I48" s="179"/>
      <c r="J48" s="179">
        <f t="shared" ref="J48" si="104">F48-I48</f>
        <v>0</v>
      </c>
      <c r="K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79">
        <f t="shared" ref="AC48" si="105">Z48+AA48+AB48</f>
        <v>0</v>
      </c>
      <c r="AD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79">
        <f t="shared" ref="AG48" si="106">AD48+AE48+AF48</f>
        <v>0</v>
      </c>
      <c r="AH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79">
        <f t="shared" ref="AK48" si="107">AH48+AI48+AJ48</f>
        <v>0</v>
      </c>
      <c r="AL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79">
        <f t="shared" ref="AO48" si="108">AL48+AM48+AN48</f>
        <v>0</v>
      </c>
      <c r="AP48" s="179">
        <f t="shared" ref="AP48" si="109">AC48+AG48+AK48+AO48</f>
        <v>0</v>
      </c>
    </row>
    <row r="49" spans="2:42" x14ac:dyDescent="0.25">
      <c r="B49" s="177" t="s">
        <v>258</v>
      </c>
      <c r="C49" s="178" t="s">
        <v>141</v>
      </c>
      <c r="D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9">
        <f t="shared" si="0"/>
        <v>0</v>
      </c>
      <c r="G49" s="179"/>
      <c r="H49" s="179">
        <f t="shared" si="3"/>
        <v>0</v>
      </c>
      <c r="I49" s="179"/>
      <c r="J49" s="179">
        <f t="shared" si="4"/>
        <v>0</v>
      </c>
      <c r="K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79">
        <f t="shared" si="7"/>
        <v>0</v>
      </c>
      <c r="AD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79">
        <f t="shared" si="8"/>
        <v>0</v>
      </c>
      <c r="AH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79">
        <f t="shared" si="9"/>
        <v>0</v>
      </c>
      <c r="AL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79">
        <f t="shared" si="10"/>
        <v>0</v>
      </c>
      <c r="AP49" s="179">
        <f t="shared" si="11"/>
        <v>0</v>
      </c>
    </row>
    <row r="50" spans="2:42" x14ac:dyDescent="0.25">
      <c r="B50" s="177" t="s">
        <v>546</v>
      </c>
      <c r="C50" s="178" t="s">
        <v>547</v>
      </c>
      <c r="D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9">
        <f t="shared" si="0"/>
        <v>0</v>
      </c>
      <c r="G50" s="179"/>
      <c r="H50" s="179">
        <f t="shared" si="3"/>
        <v>0</v>
      </c>
      <c r="I50" s="179"/>
      <c r="J50" s="179">
        <f t="shared" si="4"/>
        <v>0</v>
      </c>
      <c r="K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79">
        <f t="shared" si="7"/>
        <v>0</v>
      </c>
      <c r="AD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79">
        <f t="shared" si="8"/>
        <v>0</v>
      </c>
      <c r="AH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79">
        <f t="shared" si="9"/>
        <v>0</v>
      </c>
      <c r="AL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79">
        <f t="shared" si="10"/>
        <v>0</v>
      </c>
      <c r="AP50" s="179">
        <f t="shared" si="11"/>
        <v>0</v>
      </c>
    </row>
    <row r="51" spans="2:42" x14ac:dyDescent="0.25">
      <c r="B51" s="177" t="s">
        <v>548</v>
      </c>
      <c r="C51" s="178" t="s">
        <v>549</v>
      </c>
      <c r="D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9">
        <f t="shared" ref="F51:F69" si="110">D51+E51</f>
        <v>0</v>
      </c>
      <c r="G51" s="179"/>
      <c r="H51" s="179">
        <f t="shared" ref="H51:H69" si="111">F51-G51</f>
        <v>0</v>
      </c>
      <c r="I51" s="179"/>
      <c r="J51" s="179">
        <f t="shared" ref="J51:J69" si="112">F51-I51</f>
        <v>0</v>
      </c>
      <c r="K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79">
        <f t="shared" ref="AC51:AC69" si="113">Z51+AA51+AB51</f>
        <v>0</v>
      </c>
      <c r="AD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79">
        <f t="shared" ref="AG51:AG69" si="114">AD51+AE51+AF51</f>
        <v>0</v>
      </c>
      <c r="AH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79">
        <f t="shared" ref="AK51:AK69" si="115">AH51+AI51+AJ51</f>
        <v>0</v>
      </c>
      <c r="AL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79">
        <f t="shared" ref="AO51:AO69" si="116">AL51+AM51+AN51</f>
        <v>0</v>
      </c>
      <c r="AP51" s="179">
        <f t="shared" ref="AP51:AP69" si="117">AC51+AG51+AK51+AO51</f>
        <v>0</v>
      </c>
    </row>
    <row r="52" spans="2:42" x14ac:dyDescent="0.25">
      <c r="B52" s="177" t="s">
        <v>259</v>
      </c>
      <c r="C52" s="178" t="s">
        <v>142</v>
      </c>
      <c r="D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9">
        <f t="shared" si="110"/>
        <v>0</v>
      </c>
      <c r="G52" s="179"/>
      <c r="H52" s="179">
        <f t="shared" si="111"/>
        <v>0</v>
      </c>
      <c r="I52" s="179"/>
      <c r="J52" s="179">
        <f t="shared" si="112"/>
        <v>0</v>
      </c>
      <c r="K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79">
        <f t="shared" si="113"/>
        <v>0</v>
      </c>
      <c r="AD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79">
        <f t="shared" si="114"/>
        <v>0</v>
      </c>
      <c r="AH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79">
        <f t="shared" si="115"/>
        <v>0</v>
      </c>
      <c r="AL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79">
        <f t="shared" si="116"/>
        <v>0</v>
      </c>
      <c r="AP52" s="179">
        <f t="shared" si="117"/>
        <v>0</v>
      </c>
    </row>
    <row r="53" spans="2:42" x14ac:dyDescent="0.25">
      <c r="B53" s="177" t="s">
        <v>550</v>
      </c>
      <c r="C53" s="178" t="s">
        <v>551</v>
      </c>
      <c r="D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9">
        <f t="shared" ref="F53" si="118">D53+E53</f>
        <v>0</v>
      </c>
      <c r="G53" s="179"/>
      <c r="H53" s="179">
        <f t="shared" ref="H53" si="119">F53-G53</f>
        <v>0</v>
      </c>
      <c r="I53" s="179"/>
      <c r="J53" s="179">
        <f t="shared" ref="J53" si="120">F53-I53</f>
        <v>0</v>
      </c>
      <c r="K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79">
        <f t="shared" ref="AC53" si="121">Z53+AA53+AB53</f>
        <v>0</v>
      </c>
      <c r="AD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79">
        <f t="shared" ref="AG53" si="122">AD53+AE53+AF53</f>
        <v>0</v>
      </c>
      <c r="AH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79">
        <f t="shared" ref="AK53" si="123">AH53+AI53+AJ53</f>
        <v>0</v>
      </c>
      <c r="AL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79">
        <f t="shared" ref="AO53" si="124">AL53+AM53+AN53</f>
        <v>0</v>
      </c>
      <c r="AP53" s="179">
        <f t="shared" ref="AP53" si="125">AC53+AG53+AK53+AO53</f>
        <v>0</v>
      </c>
    </row>
    <row r="54" spans="2:42" x14ac:dyDescent="0.25">
      <c r="B54" s="177" t="s">
        <v>552</v>
      </c>
      <c r="C54" s="178" t="s">
        <v>518</v>
      </c>
      <c r="D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9">
        <f t="shared" si="110"/>
        <v>0</v>
      </c>
      <c r="G54" s="179"/>
      <c r="H54" s="179">
        <f t="shared" si="111"/>
        <v>0</v>
      </c>
      <c r="I54" s="179"/>
      <c r="J54" s="179">
        <f t="shared" si="112"/>
        <v>0</v>
      </c>
      <c r="K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79">
        <f t="shared" si="113"/>
        <v>0</v>
      </c>
      <c r="AD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79">
        <f t="shared" si="114"/>
        <v>0</v>
      </c>
      <c r="AH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79">
        <f t="shared" si="115"/>
        <v>0</v>
      </c>
      <c r="AL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79">
        <f t="shared" si="116"/>
        <v>0</v>
      </c>
      <c r="AP54" s="179">
        <f t="shared" si="117"/>
        <v>0</v>
      </c>
    </row>
    <row r="55" spans="2:42" x14ac:dyDescent="0.25">
      <c r="B55" s="177" t="s">
        <v>260</v>
      </c>
      <c r="C55" s="178" t="s">
        <v>143</v>
      </c>
      <c r="D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9">
        <f t="shared" ref="F55" si="126">D55+E55</f>
        <v>0</v>
      </c>
      <c r="G55" s="179"/>
      <c r="H55" s="179">
        <f t="shared" ref="H55" si="127">F55-G55</f>
        <v>0</v>
      </c>
      <c r="I55" s="179"/>
      <c r="J55" s="179">
        <f t="shared" ref="J55" si="128">F55-I55</f>
        <v>0</v>
      </c>
      <c r="K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79">
        <f t="shared" ref="AC55" si="129">Z55+AA55+AB55</f>
        <v>0</v>
      </c>
      <c r="AD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79">
        <f t="shared" ref="AG55" si="130">AD55+AE55+AF55</f>
        <v>0</v>
      </c>
      <c r="AH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79">
        <f t="shared" ref="AK55" si="131">AH55+AI55+AJ55</f>
        <v>0</v>
      </c>
      <c r="AL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79">
        <f t="shared" ref="AO55" si="132">AL55+AM55+AN55</f>
        <v>0</v>
      </c>
      <c r="AP55" s="179">
        <f t="shared" ref="AP55" si="133">AC55+AG55+AK55+AO55</f>
        <v>0</v>
      </c>
    </row>
    <row r="56" spans="2:42" x14ac:dyDescent="0.25">
      <c r="B56" s="177" t="s">
        <v>553</v>
      </c>
      <c r="C56" s="178" t="s">
        <v>554</v>
      </c>
      <c r="D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9">
        <f t="shared" si="110"/>
        <v>0</v>
      </c>
      <c r="G56" s="179"/>
      <c r="H56" s="179">
        <f t="shared" si="111"/>
        <v>0</v>
      </c>
      <c r="I56" s="179"/>
      <c r="J56" s="179">
        <f t="shared" si="112"/>
        <v>0</v>
      </c>
      <c r="K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79">
        <f t="shared" si="113"/>
        <v>0</v>
      </c>
      <c r="AD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79">
        <f t="shared" si="114"/>
        <v>0</v>
      </c>
      <c r="AH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79">
        <f t="shared" si="115"/>
        <v>0</v>
      </c>
      <c r="AL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79">
        <f t="shared" si="116"/>
        <v>0</v>
      </c>
      <c r="AP56" s="179">
        <f t="shared" si="117"/>
        <v>0</v>
      </c>
    </row>
    <row r="57" spans="2:42" x14ac:dyDescent="0.25">
      <c r="B57" s="177" t="s">
        <v>555</v>
      </c>
      <c r="C57" s="178" t="s">
        <v>525</v>
      </c>
      <c r="D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9">
        <f t="shared" ref="F57" si="134">D57+E57</f>
        <v>0</v>
      </c>
      <c r="G57" s="179"/>
      <c r="H57" s="179">
        <f t="shared" ref="H57" si="135">F57-G57</f>
        <v>0</v>
      </c>
      <c r="I57" s="179"/>
      <c r="J57" s="179">
        <f t="shared" ref="J57" si="136">F57-I57</f>
        <v>0</v>
      </c>
      <c r="K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79">
        <f t="shared" ref="AC57" si="137">Z57+AA57+AB57</f>
        <v>0</v>
      </c>
      <c r="AD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79">
        <f t="shared" ref="AG57" si="138">AD57+AE57+AF57</f>
        <v>0</v>
      </c>
      <c r="AH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79">
        <f t="shared" ref="AK57" si="139">AH57+AI57+AJ57</f>
        <v>0</v>
      </c>
      <c r="AL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79">
        <f t="shared" ref="AO57" si="140">AL57+AM57+AN57</f>
        <v>0</v>
      </c>
      <c r="AP57" s="179">
        <f t="shared" ref="AP57" si="141">AC57+AG57+AK57+AO57</f>
        <v>0</v>
      </c>
    </row>
    <row r="58" spans="2:42" x14ac:dyDescent="0.25">
      <c r="B58" s="177" t="s">
        <v>556</v>
      </c>
      <c r="C58" s="178" t="s">
        <v>526</v>
      </c>
      <c r="D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9">
        <f t="shared" si="110"/>
        <v>0</v>
      </c>
      <c r="G58" s="179"/>
      <c r="H58" s="179">
        <f t="shared" si="111"/>
        <v>0</v>
      </c>
      <c r="I58" s="179"/>
      <c r="J58" s="179">
        <f t="shared" si="112"/>
        <v>0</v>
      </c>
      <c r="K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79">
        <f t="shared" si="113"/>
        <v>0</v>
      </c>
      <c r="AD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79">
        <f t="shared" si="114"/>
        <v>0</v>
      </c>
      <c r="AH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79">
        <f t="shared" si="115"/>
        <v>0</v>
      </c>
      <c r="AL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79">
        <f t="shared" si="116"/>
        <v>0</v>
      </c>
      <c r="AP58" s="179">
        <f t="shared" si="117"/>
        <v>0</v>
      </c>
    </row>
    <row r="59" spans="2:42" x14ac:dyDescent="0.25">
      <c r="B59" s="177" t="s">
        <v>557</v>
      </c>
      <c r="C59" s="178" t="s">
        <v>558</v>
      </c>
      <c r="D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9">
        <f t="shared" ref="F59" si="142">D59+E59</f>
        <v>0</v>
      </c>
      <c r="G59" s="179"/>
      <c r="H59" s="179">
        <f t="shared" ref="H59" si="143">F59-G59</f>
        <v>0</v>
      </c>
      <c r="I59" s="179"/>
      <c r="J59" s="179">
        <f t="shared" ref="J59" si="144">F59-I59</f>
        <v>0</v>
      </c>
      <c r="K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79">
        <f t="shared" ref="AC59" si="145">Z59+AA59+AB59</f>
        <v>0</v>
      </c>
      <c r="AD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79">
        <f t="shared" ref="AG59" si="146">AD59+AE59+AF59</f>
        <v>0</v>
      </c>
      <c r="AH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79">
        <f t="shared" ref="AK59" si="147">AH59+AI59+AJ59</f>
        <v>0</v>
      </c>
      <c r="AL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79">
        <f t="shared" ref="AO59" si="148">AL59+AM59+AN59</f>
        <v>0</v>
      </c>
      <c r="AP59" s="179">
        <f t="shared" ref="AP59" si="149">AC59+AG59+AK59+AO59</f>
        <v>0</v>
      </c>
    </row>
    <row r="60" spans="2:42" x14ac:dyDescent="0.25">
      <c r="B60" s="177" t="s">
        <v>559</v>
      </c>
      <c r="C60" s="178" t="s">
        <v>560</v>
      </c>
      <c r="D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9">
        <f t="shared" si="110"/>
        <v>0</v>
      </c>
      <c r="G60" s="179"/>
      <c r="H60" s="179">
        <f t="shared" si="111"/>
        <v>0</v>
      </c>
      <c r="I60" s="179"/>
      <c r="J60" s="179">
        <f t="shared" si="112"/>
        <v>0</v>
      </c>
      <c r="K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79">
        <f t="shared" si="113"/>
        <v>0</v>
      </c>
      <c r="AD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79">
        <f t="shared" si="114"/>
        <v>0</v>
      </c>
      <c r="AH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79">
        <f t="shared" si="115"/>
        <v>0</v>
      </c>
      <c r="AL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79">
        <f t="shared" si="116"/>
        <v>0</v>
      </c>
      <c r="AP60" s="179">
        <f t="shared" si="117"/>
        <v>0</v>
      </c>
    </row>
    <row r="61" spans="2:42" x14ac:dyDescent="0.25">
      <c r="B61" s="177" t="s">
        <v>561</v>
      </c>
      <c r="C61" s="178" t="s">
        <v>533</v>
      </c>
      <c r="D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9">
        <f t="shared" ref="F61" si="150">D61+E61</f>
        <v>0</v>
      </c>
      <c r="G61" s="179"/>
      <c r="H61" s="179">
        <f t="shared" ref="H61" si="151">F61-G61</f>
        <v>0</v>
      </c>
      <c r="I61" s="179"/>
      <c r="J61" s="179">
        <f t="shared" ref="J61" si="152">F61-I61</f>
        <v>0</v>
      </c>
      <c r="K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79">
        <f t="shared" ref="AC61" si="153">Z61+AA61+AB61</f>
        <v>0</v>
      </c>
      <c r="AD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79">
        <f t="shared" ref="AG61" si="154">AD61+AE61+AF61</f>
        <v>0</v>
      </c>
      <c r="AH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79">
        <f t="shared" ref="AK61" si="155">AH61+AI61+AJ61</f>
        <v>0</v>
      </c>
      <c r="AL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79">
        <f t="shared" ref="AO61" si="156">AL61+AM61+AN61</f>
        <v>0</v>
      </c>
      <c r="AP61" s="179">
        <f t="shared" ref="AP61" si="157">AC61+AG61+AK61+AO61</f>
        <v>0</v>
      </c>
    </row>
    <row r="62" spans="2:42" x14ac:dyDescent="0.25">
      <c r="B62" s="177" t="s">
        <v>562</v>
      </c>
      <c r="C62" s="178" t="s">
        <v>563</v>
      </c>
      <c r="D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9">
        <f t="shared" si="110"/>
        <v>0</v>
      </c>
      <c r="G62" s="179"/>
      <c r="H62" s="179">
        <f t="shared" si="111"/>
        <v>0</v>
      </c>
      <c r="I62" s="179"/>
      <c r="J62" s="179">
        <f t="shared" si="112"/>
        <v>0</v>
      </c>
      <c r="K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79">
        <f t="shared" si="113"/>
        <v>0</v>
      </c>
      <c r="AD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79">
        <f t="shared" si="114"/>
        <v>0</v>
      </c>
      <c r="AH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79">
        <f t="shared" si="115"/>
        <v>0</v>
      </c>
      <c r="AL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79">
        <f t="shared" si="116"/>
        <v>0</v>
      </c>
      <c r="AP62" s="179">
        <f t="shared" si="117"/>
        <v>0</v>
      </c>
    </row>
    <row r="63" spans="2:42" x14ac:dyDescent="0.25">
      <c r="B63" s="177" t="s">
        <v>261</v>
      </c>
      <c r="C63" s="178" t="s">
        <v>144</v>
      </c>
      <c r="D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9">
        <f t="shared" si="110"/>
        <v>0</v>
      </c>
      <c r="G63" s="179"/>
      <c r="H63" s="179">
        <f t="shared" si="111"/>
        <v>0</v>
      </c>
      <c r="I63" s="179"/>
      <c r="J63" s="179">
        <f t="shared" si="112"/>
        <v>0</v>
      </c>
      <c r="K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79">
        <f t="shared" si="113"/>
        <v>0</v>
      </c>
      <c r="AD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79">
        <f t="shared" si="114"/>
        <v>0</v>
      </c>
      <c r="AH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79">
        <f t="shared" si="115"/>
        <v>0</v>
      </c>
      <c r="AL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79">
        <f t="shared" si="116"/>
        <v>0</v>
      </c>
      <c r="AP63" s="179">
        <f t="shared" si="117"/>
        <v>0</v>
      </c>
    </row>
    <row r="64" spans="2:42" x14ac:dyDescent="0.25">
      <c r="B64" s="177" t="s">
        <v>564</v>
      </c>
      <c r="C64" s="178" t="s">
        <v>565</v>
      </c>
      <c r="D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9">
        <f t="shared" ref="F64" si="158">D64+E64</f>
        <v>0</v>
      </c>
      <c r="G64" s="179"/>
      <c r="H64" s="179">
        <f t="shared" ref="H64" si="159">F64-G64</f>
        <v>0</v>
      </c>
      <c r="I64" s="179"/>
      <c r="J64" s="179">
        <f t="shared" ref="J64" si="160">F64-I64</f>
        <v>0</v>
      </c>
      <c r="K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79">
        <f t="shared" ref="AC64" si="161">Z64+AA64+AB64</f>
        <v>0</v>
      </c>
      <c r="AD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79">
        <f t="shared" ref="AG64" si="162">AD64+AE64+AF64</f>
        <v>0</v>
      </c>
      <c r="AH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79">
        <f t="shared" ref="AK64" si="163">AH64+AI64+AJ64</f>
        <v>0</v>
      </c>
      <c r="AL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79">
        <f t="shared" ref="AO64" si="164">AL64+AM64+AN64</f>
        <v>0</v>
      </c>
      <c r="AP64" s="179">
        <f t="shared" ref="AP64" si="165">AC64+AG64+AK64+AO64</f>
        <v>0</v>
      </c>
    </row>
    <row r="65" spans="2:42" x14ac:dyDescent="0.25">
      <c r="B65" s="177" t="s">
        <v>566</v>
      </c>
      <c r="C65" s="178" t="s">
        <v>567</v>
      </c>
      <c r="D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9">
        <f t="shared" si="110"/>
        <v>0</v>
      </c>
      <c r="G65" s="179"/>
      <c r="H65" s="179">
        <f t="shared" si="111"/>
        <v>0</v>
      </c>
      <c r="I65" s="179"/>
      <c r="J65" s="179">
        <f t="shared" si="112"/>
        <v>0</v>
      </c>
      <c r="K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79">
        <f t="shared" si="113"/>
        <v>0</v>
      </c>
      <c r="AD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79">
        <f t="shared" si="114"/>
        <v>0</v>
      </c>
      <c r="AH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79">
        <f t="shared" si="115"/>
        <v>0</v>
      </c>
      <c r="AL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79">
        <f t="shared" si="116"/>
        <v>0</v>
      </c>
      <c r="AP65" s="179">
        <f t="shared" si="117"/>
        <v>0</v>
      </c>
    </row>
    <row r="66" spans="2:42" x14ac:dyDescent="0.25">
      <c r="B66" s="177" t="s">
        <v>568</v>
      </c>
      <c r="C66" s="178" t="s">
        <v>569</v>
      </c>
      <c r="D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9">
        <f t="shared" ref="F66" si="166">D66+E66</f>
        <v>0</v>
      </c>
      <c r="G66" s="179"/>
      <c r="H66" s="179">
        <f t="shared" ref="H66" si="167">F66-G66</f>
        <v>0</v>
      </c>
      <c r="I66" s="179"/>
      <c r="J66" s="179">
        <f t="shared" ref="J66" si="168">F66-I66</f>
        <v>0</v>
      </c>
      <c r="K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79">
        <f t="shared" ref="AC66" si="169">Z66+AA66+AB66</f>
        <v>0</v>
      </c>
      <c r="AD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79">
        <f t="shared" ref="AG66" si="170">AD66+AE66+AF66</f>
        <v>0</v>
      </c>
      <c r="AH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79">
        <f t="shared" ref="AK66" si="171">AH66+AI66+AJ66</f>
        <v>0</v>
      </c>
      <c r="AL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79">
        <f t="shared" ref="AO66" si="172">AL66+AM66+AN66</f>
        <v>0</v>
      </c>
      <c r="AP66" s="179">
        <f t="shared" ref="AP66" si="173">AC66+AG66+AK66+AO66</f>
        <v>0</v>
      </c>
    </row>
    <row r="67" spans="2:42" x14ac:dyDescent="0.25">
      <c r="B67" s="177" t="s">
        <v>570</v>
      </c>
      <c r="C67" s="178" t="s">
        <v>571</v>
      </c>
      <c r="D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9">
        <f t="shared" si="110"/>
        <v>0</v>
      </c>
      <c r="G67" s="179"/>
      <c r="H67" s="179">
        <f t="shared" si="111"/>
        <v>0</v>
      </c>
      <c r="I67" s="179"/>
      <c r="J67" s="179">
        <f t="shared" si="112"/>
        <v>0</v>
      </c>
      <c r="K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79">
        <f t="shared" si="113"/>
        <v>0</v>
      </c>
      <c r="AD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79">
        <f t="shared" si="114"/>
        <v>0</v>
      </c>
      <c r="AH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79">
        <f t="shared" si="115"/>
        <v>0</v>
      </c>
      <c r="AL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79">
        <f t="shared" si="116"/>
        <v>0</v>
      </c>
      <c r="AP67" s="179">
        <f t="shared" si="117"/>
        <v>0</v>
      </c>
    </row>
    <row r="68" spans="2:42" x14ac:dyDescent="0.25">
      <c r="B68" s="177" t="s">
        <v>572</v>
      </c>
      <c r="C68" s="178" t="s">
        <v>573</v>
      </c>
      <c r="D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9">
        <f t="shared" ref="F68" si="174">D68+E68</f>
        <v>0</v>
      </c>
      <c r="G68" s="179"/>
      <c r="H68" s="179">
        <f t="shared" ref="H68" si="175">F68-G68</f>
        <v>0</v>
      </c>
      <c r="I68" s="179"/>
      <c r="J68" s="179">
        <f t="shared" ref="J68" si="176">F68-I68</f>
        <v>0</v>
      </c>
      <c r="K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79">
        <f t="shared" ref="AC68" si="177">Z68+AA68+AB68</f>
        <v>0</v>
      </c>
      <c r="AD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79">
        <f t="shared" ref="AG68" si="178">AD68+AE68+AF68</f>
        <v>0</v>
      </c>
      <c r="AH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79">
        <f t="shared" ref="AK68" si="179">AH68+AI68+AJ68</f>
        <v>0</v>
      </c>
      <c r="AL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79">
        <f t="shared" ref="AO68" si="180">AL68+AM68+AN68</f>
        <v>0</v>
      </c>
      <c r="AP68" s="179">
        <f t="shared" ref="AP68" si="181">AC68+AG68+AK68+AO68</f>
        <v>0</v>
      </c>
    </row>
    <row r="69" spans="2:42" x14ac:dyDescent="0.25">
      <c r="B69" s="177" t="s">
        <v>574</v>
      </c>
      <c r="C69" s="178" t="s">
        <v>575</v>
      </c>
      <c r="D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69" s="179">
        <f t="shared" si="110"/>
        <v>30000</v>
      </c>
      <c r="G69" s="179"/>
      <c r="H69" s="179">
        <f t="shared" si="111"/>
        <v>30000</v>
      </c>
      <c r="I69" s="179"/>
      <c r="J69" s="179">
        <f t="shared" si="112"/>
        <v>30000</v>
      </c>
      <c r="K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V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A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79">
        <f t="shared" si="113"/>
        <v>30000</v>
      </c>
      <c r="AD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79">
        <f t="shared" si="114"/>
        <v>0</v>
      </c>
      <c r="AH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79">
        <f t="shared" si="115"/>
        <v>0</v>
      </c>
      <c r="AL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79">
        <f t="shared" si="116"/>
        <v>0</v>
      </c>
      <c r="AP69" s="179">
        <f t="shared" si="117"/>
        <v>30000</v>
      </c>
    </row>
    <row r="70" spans="2:42" x14ac:dyDescent="0.25">
      <c r="B70" s="177" t="s">
        <v>576</v>
      </c>
      <c r="C70" s="178" t="s">
        <v>577</v>
      </c>
      <c r="D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9">
        <f t="shared" ref="F70" si="182">D70+E70</f>
        <v>0</v>
      </c>
      <c r="G70" s="179"/>
      <c r="H70" s="179">
        <f t="shared" ref="H70" si="183">F70-G70</f>
        <v>0</v>
      </c>
      <c r="I70" s="179"/>
      <c r="J70" s="179">
        <f t="shared" ref="J70" si="184">F70-I70</f>
        <v>0</v>
      </c>
      <c r="K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79">
        <f t="shared" ref="AC70" si="185">Z70+AA70+AB70</f>
        <v>0</v>
      </c>
      <c r="AD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79">
        <f t="shared" ref="AG70" si="186">AD70+AE70+AF70</f>
        <v>0</v>
      </c>
      <c r="AH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79">
        <f t="shared" ref="AK70" si="187">AH70+AI70+AJ70</f>
        <v>0</v>
      </c>
      <c r="AL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79">
        <f t="shared" ref="AO70" si="188">AL70+AM70+AN70</f>
        <v>0</v>
      </c>
      <c r="AP70" s="179">
        <f t="shared" ref="AP70" si="189">AC70+AG70+AK70+AO70</f>
        <v>0</v>
      </c>
    </row>
    <row r="71" spans="2:42" x14ac:dyDescent="0.25">
      <c r="B71" s="177" t="s">
        <v>578</v>
      </c>
      <c r="C71" s="178" t="s">
        <v>579</v>
      </c>
      <c r="D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9">
        <f t="shared" ref="F71:F82" si="190">D71+E71</f>
        <v>0</v>
      </c>
      <c r="G71" s="179"/>
      <c r="H71" s="179">
        <f t="shared" ref="H71:H82" si="191">F71-G71</f>
        <v>0</v>
      </c>
      <c r="I71" s="179"/>
      <c r="J71" s="179">
        <f t="shared" ref="J71:J82" si="192">F71-I71</f>
        <v>0</v>
      </c>
      <c r="K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79">
        <f t="shared" ref="AC71:AC82" si="193">Z71+AA71+AB71</f>
        <v>0</v>
      </c>
      <c r="AD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79">
        <f t="shared" ref="AG71:AG82" si="194">AD71+AE71+AF71</f>
        <v>0</v>
      </c>
      <c r="AH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79">
        <f t="shared" ref="AK71:AK82" si="195">AH71+AI71+AJ71</f>
        <v>0</v>
      </c>
      <c r="AL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79">
        <f t="shared" ref="AO71:AO82" si="196">AL71+AM71+AN71</f>
        <v>0</v>
      </c>
      <c r="AP71" s="179">
        <f t="shared" ref="AP71:AP82" si="197">AC71+AG71+AK71+AO71</f>
        <v>0</v>
      </c>
    </row>
    <row r="72" spans="2:42" x14ac:dyDescent="0.25">
      <c r="B72" s="177" t="s">
        <v>274</v>
      </c>
      <c r="C72" s="178" t="s">
        <v>157</v>
      </c>
      <c r="D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9">
        <f t="shared" si="190"/>
        <v>0</v>
      </c>
      <c r="G72" s="179"/>
      <c r="H72" s="179">
        <f t="shared" si="191"/>
        <v>0</v>
      </c>
      <c r="I72" s="179"/>
      <c r="J72" s="179">
        <f t="shared" si="192"/>
        <v>0</v>
      </c>
      <c r="K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79">
        <f t="shared" si="193"/>
        <v>0</v>
      </c>
      <c r="AD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79">
        <f t="shared" si="194"/>
        <v>0</v>
      </c>
      <c r="AH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79">
        <f t="shared" si="195"/>
        <v>0</v>
      </c>
      <c r="AL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79">
        <f t="shared" si="196"/>
        <v>0</v>
      </c>
      <c r="AP72" s="179">
        <f t="shared" si="197"/>
        <v>0</v>
      </c>
    </row>
    <row r="73" spans="2:42" x14ac:dyDescent="0.25">
      <c r="B73" s="177" t="s">
        <v>580</v>
      </c>
      <c r="C73" s="178" t="s">
        <v>581</v>
      </c>
      <c r="D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9">
        <f t="shared" si="190"/>
        <v>0</v>
      </c>
      <c r="G73" s="179"/>
      <c r="H73" s="179">
        <f t="shared" si="191"/>
        <v>0</v>
      </c>
      <c r="I73" s="179"/>
      <c r="J73" s="179">
        <f t="shared" si="192"/>
        <v>0</v>
      </c>
      <c r="K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79">
        <f t="shared" si="193"/>
        <v>0</v>
      </c>
      <c r="AD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79">
        <f t="shared" si="194"/>
        <v>0</v>
      </c>
      <c r="AH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79">
        <f t="shared" si="195"/>
        <v>0</v>
      </c>
      <c r="AL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79">
        <f t="shared" si="196"/>
        <v>0</v>
      </c>
      <c r="AP73" s="179">
        <f t="shared" si="197"/>
        <v>0</v>
      </c>
    </row>
    <row r="74" spans="2:42" x14ac:dyDescent="0.25">
      <c r="B74" s="177" t="s">
        <v>582</v>
      </c>
      <c r="C74" s="178" t="s">
        <v>583</v>
      </c>
      <c r="D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9">
        <f t="shared" si="190"/>
        <v>0</v>
      </c>
      <c r="G74" s="179"/>
      <c r="H74" s="179">
        <f t="shared" si="191"/>
        <v>0</v>
      </c>
      <c r="I74" s="179"/>
      <c r="J74" s="179">
        <f t="shared" si="192"/>
        <v>0</v>
      </c>
      <c r="K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79">
        <f t="shared" si="193"/>
        <v>0</v>
      </c>
      <c r="AD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79">
        <f t="shared" si="194"/>
        <v>0</v>
      </c>
      <c r="AH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79">
        <f t="shared" si="195"/>
        <v>0</v>
      </c>
      <c r="AL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79">
        <f t="shared" si="196"/>
        <v>0</v>
      </c>
      <c r="AP74" s="179">
        <f t="shared" si="197"/>
        <v>0</v>
      </c>
    </row>
    <row r="75" spans="2:42" x14ac:dyDescent="0.25">
      <c r="B75" s="177" t="s">
        <v>584</v>
      </c>
      <c r="C75" s="178" t="s">
        <v>585</v>
      </c>
      <c r="D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9">
        <f t="shared" si="190"/>
        <v>0</v>
      </c>
      <c r="G75" s="179"/>
      <c r="H75" s="179">
        <f t="shared" si="191"/>
        <v>0</v>
      </c>
      <c r="I75" s="179"/>
      <c r="J75" s="179">
        <f t="shared" si="192"/>
        <v>0</v>
      </c>
      <c r="K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79">
        <f t="shared" si="193"/>
        <v>0</v>
      </c>
      <c r="AD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79">
        <f t="shared" si="194"/>
        <v>0</v>
      </c>
      <c r="AH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79">
        <f t="shared" si="195"/>
        <v>0</v>
      </c>
      <c r="AL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79">
        <f t="shared" si="196"/>
        <v>0</v>
      </c>
      <c r="AP75" s="179">
        <f t="shared" si="197"/>
        <v>0</v>
      </c>
    </row>
    <row r="76" spans="2:42" x14ac:dyDescent="0.25">
      <c r="B76" s="177" t="s">
        <v>586</v>
      </c>
      <c r="C76" s="178" t="s">
        <v>587</v>
      </c>
      <c r="D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9">
        <f t="shared" si="190"/>
        <v>0</v>
      </c>
      <c r="G76" s="179"/>
      <c r="H76" s="179">
        <f t="shared" si="191"/>
        <v>0</v>
      </c>
      <c r="I76" s="179"/>
      <c r="J76" s="179">
        <f t="shared" si="192"/>
        <v>0</v>
      </c>
      <c r="K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79">
        <f t="shared" si="193"/>
        <v>0</v>
      </c>
      <c r="AD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79">
        <f t="shared" si="194"/>
        <v>0</v>
      </c>
      <c r="AH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79">
        <f t="shared" si="195"/>
        <v>0</v>
      </c>
      <c r="AL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79">
        <f t="shared" si="196"/>
        <v>0</v>
      </c>
      <c r="AP76" s="179">
        <f t="shared" si="197"/>
        <v>0</v>
      </c>
    </row>
    <row r="77" spans="2:42" x14ac:dyDescent="0.25">
      <c r="B77" s="177" t="s">
        <v>588</v>
      </c>
      <c r="C77" s="178" t="s">
        <v>589</v>
      </c>
      <c r="D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9">
        <f t="shared" si="190"/>
        <v>0</v>
      </c>
      <c r="G77" s="179"/>
      <c r="H77" s="179">
        <f t="shared" si="191"/>
        <v>0</v>
      </c>
      <c r="I77" s="179"/>
      <c r="J77" s="179">
        <f t="shared" si="192"/>
        <v>0</v>
      </c>
      <c r="K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79">
        <f t="shared" si="193"/>
        <v>0</v>
      </c>
      <c r="AD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79">
        <f t="shared" si="194"/>
        <v>0</v>
      </c>
      <c r="AH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79">
        <f t="shared" si="195"/>
        <v>0</v>
      </c>
      <c r="AL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79">
        <f t="shared" si="196"/>
        <v>0</v>
      </c>
      <c r="AP77" s="179">
        <f t="shared" si="197"/>
        <v>0</v>
      </c>
    </row>
    <row r="78" spans="2:42" x14ac:dyDescent="0.25">
      <c r="B78" s="177" t="s">
        <v>590</v>
      </c>
      <c r="C78" s="178" t="s">
        <v>591</v>
      </c>
      <c r="D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9">
        <f t="shared" si="190"/>
        <v>0</v>
      </c>
      <c r="G78" s="179"/>
      <c r="H78" s="179">
        <f t="shared" si="191"/>
        <v>0</v>
      </c>
      <c r="I78" s="179"/>
      <c r="J78" s="179">
        <f t="shared" si="192"/>
        <v>0</v>
      </c>
      <c r="K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79">
        <f t="shared" si="193"/>
        <v>0</v>
      </c>
      <c r="AD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79">
        <f t="shared" si="194"/>
        <v>0</v>
      </c>
      <c r="AH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79">
        <f t="shared" si="195"/>
        <v>0</v>
      </c>
      <c r="AL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79">
        <f t="shared" si="196"/>
        <v>0</v>
      </c>
      <c r="AP78" s="179">
        <f t="shared" si="197"/>
        <v>0</v>
      </c>
    </row>
    <row r="79" spans="2:42" x14ac:dyDescent="0.25">
      <c r="B79" s="177" t="s">
        <v>592</v>
      </c>
      <c r="C79" s="178" t="s">
        <v>593</v>
      </c>
      <c r="D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9">
        <f t="shared" si="190"/>
        <v>0</v>
      </c>
      <c r="G79" s="179"/>
      <c r="H79" s="179">
        <f t="shared" si="191"/>
        <v>0</v>
      </c>
      <c r="I79" s="179"/>
      <c r="J79" s="179">
        <f t="shared" si="192"/>
        <v>0</v>
      </c>
      <c r="K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79">
        <f t="shared" si="193"/>
        <v>0</v>
      </c>
      <c r="AD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79">
        <f t="shared" si="194"/>
        <v>0</v>
      </c>
      <c r="AH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79">
        <f t="shared" si="195"/>
        <v>0</v>
      </c>
      <c r="AL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79">
        <f t="shared" si="196"/>
        <v>0</v>
      </c>
      <c r="AP79" s="179">
        <f t="shared" si="197"/>
        <v>0</v>
      </c>
    </row>
    <row r="80" spans="2:42" x14ac:dyDescent="0.25">
      <c r="B80" s="177" t="s">
        <v>594</v>
      </c>
      <c r="C80" s="178" t="s">
        <v>595</v>
      </c>
      <c r="D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9">
        <f t="shared" si="190"/>
        <v>0</v>
      </c>
      <c r="G80" s="179"/>
      <c r="H80" s="179">
        <f t="shared" si="191"/>
        <v>0</v>
      </c>
      <c r="I80" s="179"/>
      <c r="J80" s="179">
        <f t="shared" si="192"/>
        <v>0</v>
      </c>
      <c r="K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79">
        <f t="shared" si="193"/>
        <v>0</v>
      </c>
      <c r="AD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79">
        <f t="shared" si="194"/>
        <v>0</v>
      </c>
      <c r="AH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79">
        <f t="shared" si="195"/>
        <v>0</v>
      </c>
      <c r="AL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79">
        <f t="shared" si="196"/>
        <v>0</v>
      </c>
      <c r="AP80" s="179">
        <f t="shared" si="197"/>
        <v>0</v>
      </c>
    </row>
    <row r="81" spans="2:42" x14ac:dyDescent="0.25">
      <c r="B81" s="177" t="s">
        <v>596</v>
      </c>
      <c r="C81" s="178" t="s">
        <v>597</v>
      </c>
      <c r="D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9">
        <f t="shared" si="190"/>
        <v>0</v>
      </c>
      <c r="G81" s="179"/>
      <c r="H81" s="179">
        <f t="shared" si="191"/>
        <v>0</v>
      </c>
      <c r="I81" s="179"/>
      <c r="J81" s="179">
        <f t="shared" si="192"/>
        <v>0</v>
      </c>
      <c r="K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79">
        <f t="shared" si="193"/>
        <v>0</v>
      </c>
      <c r="AD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79">
        <f t="shared" si="194"/>
        <v>0</v>
      </c>
      <c r="AH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79">
        <f t="shared" si="195"/>
        <v>0</v>
      </c>
      <c r="AL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79">
        <f t="shared" si="196"/>
        <v>0</v>
      </c>
      <c r="AP81" s="179">
        <f t="shared" si="197"/>
        <v>0</v>
      </c>
    </row>
    <row r="82" spans="2:42" x14ac:dyDescent="0.25">
      <c r="B82" s="177" t="s">
        <v>598</v>
      </c>
      <c r="C82" s="178" t="s">
        <v>599</v>
      </c>
      <c r="D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9">
        <f t="shared" si="190"/>
        <v>0</v>
      </c>
      <c r="G82" s="179"/>
      <c r="H82" s="179">
        <f t="shared" si="191"/>
        <v>0</v>
      </c>
      <c r="I82" s="179"/>
      <c r="J82" s="179">
        <f t="shared" si="192"/>
        <v>0</v>
      </c>
      <c r="K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79">
        <f t="shared" si="193"/>
        <v>0</v>
      </c>
      <c r="AD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79">
        <f t="shared" si="194"/>
        <v>0</v>
      </c>
      <c r="AH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79">
        <f t="shared" si="195"/>
        <v>0</v>
      </c>
      <c r="AL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79">
        <f t="shared" si="196"/>
        <v>0</v>
      </c>
      <c r="AP82" s="179">
        <f t="shared" si="197"/>
        <v>0</v>
      </c>
    </row>
    <row r="83" spans="2:42" x14ac:dyDescent="0.25">
      <c r="B83" s="186" t="s">
        <v>262</v>
      </c>
      <c r="C83" s="187" t="s">
        <v>145</v>
      </c>
      <c r="D83" s="188">
        <f>SUM(D84:D88)</f>
        <v>0</v>
      </c>
      <c r="E83" s="188">
        <f>SUM(E84:E88)</f>
        <v>0</v>
      </c>
      <c r="F83" s="188">
        <f t="shared" si="0"/>
        <v>0</v>
      </c>
      <c r="G83" s="188">
        <f>SUM(G84:G88)</f>
        <v>0</v>
      </c>
      <c r="H83" s="188">
        <f t="shared" si="3"/>
        <v>0</v>
      </c>
      <c r="I83" s="188">
        <f>SUM(I84:I88)</f>
        <v>0</v>
      </c>
      <c r="J83" s="188">
        <f t="shared" si="4"/>
        <v>0</v>
      </c>
      <c r="K83" s="188">
        <f t="shared" ref="K83:AB83" si="198">SUM(K84:K88)</f>
        <v>0</v>
      </c>
      <c r="L83" s="188">
        <f t="shared" si="198"/>
        <v>0</v>
      </c>
      <c r="M83" s="188">
        <f t="shared" si="198"/>
        <v>0</v>
      </c>
      <c r="N83" s="188">
        <f t="shared" si="198"/>
        <v>0</v>
      </c>
      <c r="O83" s="188">
        <f t="shared" si="198"/>
        <v>0</v>
      </c>
      <c r="P83" s="188">
        <f t="shared" ref="P83:Q83" si="199">SUM(P84:P88)</f>
        <v>0</v>
      </c>
      <c r="Q83" s="188">
        <f t="shared" si="199"/>
        <v>0</v>
      </c>
      <c r="R83" s="188">
        <f t="shared" si="198"/>
        <v>0</v>
      </c>
      <c r="S83" s="188">
        <f t="shared" si="198"/>
        <v>0</v>
      </c>
      <c r="T83" s="188">
        <f t="shared" ref="T83" si="200">SUM(T84:T88)</f>
        <v>0</v>
      </c>
      <c r="U83" s="188">
        <f t="shared" si="198"/>
        <v>0</v>
      </c>
      <c r="V83" s="188">
        <f t="shared" si="198"/>
        <v>0</v>
      </c>
      <c r="W83" s="188">
        <f t="shared" ref="W83" si="201">SUM(W84:W88)</f>
        <v>0</v>
      </c>
      <c r="X83" s="188">
        <f t="shared" si="198"/>
        <v>0</v>
      </c>
      <c r="Y83" s="188">
        <f t="shared" si="198"/>
        <v>0</v>
      </c>
      <c r="Z83" s="188">
        <f t="shared" si="198"/>
        <v>0</v>
      </c>
      <c r="AA83" s="188">
        <f t="shared" si="198"/>
        <v>0</v>
      </c>
      <c r="AB83" s="188">
        <f t="shared" si="198"/>
        <v>0</v>
      </c>
      <c r="AC83" s="188">
        <f t="shared" si="7"/>
        <v>0</v>
      </c>
      <c r="AD83" s="188">
        <f>SUM(AD84:AD88)</f>
        <v>0</v>
      </c>
      <c r="AE83" s="188">
        <f>SUM(AE84:AE88)</f>
        <v>0</v>
      </c>
      <c r="AF83" s="188">
        <f>SUM(AF84:AF88)</f>
        <v>0</v>
      </c>
      <c r="AG83" s="188">
        <f t="shared" si="8"/>
        <v>0</v>
      </c>
      <c r="AH83" s="188">
        <f>SUM(AH84:AH88)</f>
        <v>0</v>
      </c>
      <c r="AI83" s="188">
        <f>SUM(AI84:AI88)</f>
        <v>0</v>
      </c>
      <c r="AJ83" s="188">
        <f>SUM(AJ84:AJ88)</f>
        <v>0</v>
      </c>
      <c r="AK83" s="188">
        <f t="shared" si="9"/>
        <v>0</v>
      </c>
      <c r="AL83" s="188">
        <f>SUM(AL84:AL88)</f>
        <v>0</v>
      </c>
      <c r="AM83" s="188">
        <f>SUM(AM84:AM88)</f>
        <v>0</v>
      </c>
      <c r="AN83" s="188">
        <f>SUM(AN84:AN88)</f>
        <v>0</v>
      </c>
      <c r="AO83" s="188">
        <f t="shared" si="10"/>
        <v>0</v>
      </c>
      <c r="AP83" s="188">
        <f t="shared" si="11"/>
        <v>0</v>
      </c>
    </row>
    <row r="84" spans="2:42" x14ac:dyDescent="0.25">
      <c r="B84" s="177" t="s">
        <v>263</v>
      </c>
      <c r="C84" s="178" t="s">
        <v>146</v>
      </c>
      <c r="D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9">
        <f t="shared" si="0"/>
        <v>0</v>
      </c>
      <c r="G84" s="179"/>
      <c r="H84" s="179">
        <f t="shared" si="3"/>
        <v>0</v>
      </c>
      <c r="I84" s="179"/>
      <c r="J84" s="179">
        <f t="shared" si="4"/>
        <v>0</v>
      </c>
      <c r="K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79">
        <f t="shared" si="7"/>
        <v>0</v>
      </c>
      <c r="AD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79">
        <f t="shared" si="8"/>
        <v>0</v>
      </c>
      <c r="AH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79">
        <f t="shared" si="9"/>
        <v>0</v>
      </c>
      <c r="AL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79">
        <f t="shared" si="10"/>
        <v>0</v>
      </c>
      <c r="AP84" s="179">
        <f t="shared" si="11"/>
        <v>0</v>
      </c>
    </row>
    <row r="85" spans="2:42" x14ac:dyDescent="0.25">
      <c r="B85" s="177" t="s">
        <v>600</v>
      </c>
      <c r="C85" s="178" t="s">
        <v>601</v>
      </c>
      <c r="D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9">
        <f t="shared" ref="F85:F88" si="202">D85+E85</f>
        <v>0</v>
      </c>
      <c r="G85" s="179"/>
      <c r="H85" s="179">
        <f t="shared" ref="H85:H88" si="203">F85-G85</f>
        <v>0</v>
      </c>
      <c r="I85" s="179"/>
      <c r="J85" s="179">
        <f t="shared" ref="J85:J88" si="204">F85-I85</f>
        <v>0</v>
      </c>
      <c r="K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79">
        <f t="shared" ref="AC85:AC88" si="205">Z85+AA85+AB85</f>
        <v>0</v>
      </c>
      <c r="AD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79">
        <f t="shared" ref="AG85:AG88" si="206">AD85+AE85+AF85</f>
        <v>0</v>
      </c>
      <c r="AH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79">
        <f t="shared" ref="AK85:AK88" si="207">AH85+AI85+AJ85</f>
        <v>0</v>
      </c>
      <c r="AL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79">
        <f t="shared" ref="AO85:AO88" si="208">AL85+AM85+AN85</f>
        <v>0</v>
      </c>
      <c r="AP85" s="179">
        <f t="shared" ref="AP85:AP88" si="209">AC85+AG85+AK85+AO85</f>
        <v>0</v>
      </c>
    </row>
    <row r="86" spans="2:42" x14ac:dyDescent="0.25">
      <c r="B86" s="177" t="s">
        <v>264</v>
      </c>
      <c r="C86" s="178" t="s">
        <v>147</v>
      </c>
      <c r="D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9">
        <f t="shared" si="202"/>
        <v>0</v>
      </c>
      <c r="G86" s="179"/>
      <c r="H86" s="179">
        <f t="shared" si="203"/>
        <v>0</v>
      </c>
      <c r="I86" s="179"/>
      <c r="J86" s="179">
        <f t="shared" si="204"/>
        <v>0</v>
      </c>
      <c r="K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79">
        <f t="shared" si="205"/>
        <v>0</v>
      </c>
      <c r="AD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79">
        <f t="shared" si="206"/>
        <v>0</v>
      </c>
      <c r="AH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79">
        <f t="shared" si="207"/>
        <v>0</v>
      </c>
      <c r="AL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79">
        <f t="shared" si="208"/>
        <v>0</v>
      </c>
      <c r="AP86" s="179">
        <f t="shared" si="209"/>
        <v>0</v>
      </c>
    </row>
    <row r="87" spans="2:42" x14ac:dyDescent="0.25">
      <c r="B87" s="177" t="s">
        <v>602</v>
      </c>
      <c r="C87" s="178" t="s">
        <v>603</v>
      </c>
      <c r="D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9">
        <f t="shared" ref="F87" si="210">D87+E87</f>
        <v>0</v>
      </c>
      <c r="G87" s="179"/>
      <c r="H87" s="179">
        <f t="shared" ref="H87" si="211">F87-G87</f>
        <v>0</v>
      </c>
      <c r="I87" s="179"/>
      <c r="J87" s="179">
        <f t="shared" ref="J87" si="212">F87-I87</f>
        <v>0</v>
      </c>
      <c r="K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79">
        <f t="shared" ref="AC87" si="213">Z87+AA87+AB87</f>
        <v>0</v>
      </c>
      <c r="AD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79">
        <f t="shared" ref="AG87" si="214">AD87+AE87+AF87</f>
        <v>0</v>
      </c>
      <c r="AH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79">
        <f t="shared" ref="AK87" si="215">AH87+AI87+AJ87</f>
        <v>0</v>
      </c>
      <c r="AL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79">
        <f t="shared" ref="AO87" si="216">AL87+AM87+AN87</f>
        <v>0</v>
      </c>
      <c r="AP87" s="179">
        <f t="shared" ref="AP87" si="217">AC87+AG87+AK87+AO87</f>
        <v>0</v>
      </c>
    </row>
    <row r="88" spans="2:42" x14ac:dyDescent="0.25">
      <c r="B88" s="177" t="s">
        <v>604</v>
      </c>
      <c r="C88" s="178" t="s">
        <v>605</v>
      </c>
      <c r="D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9">
        <f t="shared" si="202"/>
        <v>0</v>
      </c>
      <c r="G88" s="179"/>
      <c r="H88" s="179">
        <f t="shared" si="203"/>
        <v>0</v>
      </c>
      <c r="I88" s="179"/>
      <c r="J88" s="179">
        <f t="shared" si="204"/>
        <v>0</v>
      </c>
      <c r="K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79">
        <f t="shared" si="205"/>
        <v>0</v>
      </c>
      <c r="AD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79">
        <f t="shared" si="206"/>
        <v>0</v>
      </c>
      <c r="AH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79">
        <f t="shared" si="207"/>
        <v>0</v>
      </c>
      <c r="AL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79">
        <f t="shared" si="208"/>
        <v>0</v>
      </c>
      <c r="AP88" s="179">
        <f t="shared" si="209"/>
        <v>0</v>
      </c>
    </row>
    <row r="89" spans="2:42" x14ac:dyDescent="0.25">
      <c r="B89" s="186" t="s">
        <v>265</v>
      </c>
      <c r="C89" s="187" t="s">
        <v>148</v>
      </c>
      <c r="D89" s="188">
        <f>SUM(D90:D95)</f>
        <v>0</v>
      </c>
      <c r="E89" s="188">
        <f>SUM(E90:E95)</f>
        <v>0</v>
      </c>
      <c r="F89" s="188">
        <f t="shared" si="0"/>
        <v>0</v>
      </c>
      <c r="G89" s="188">
        <f t="shared" ref="G89:I89" si="218">SUM(G90:G95)</f>
        <v>0</v>
      </c>
      <c r="H89" s="188">
        <f t="shared" si="3"/>
        <v>0</v>
      </c>
      <c r="I89" s="188">
        <f t="shared" si="218"/>
        <v>0</v>
      </c>
      <c r="J89" s="188">
        <f t="shared" si="4"/>
        <v>0</v>
      </c>
      <c r="K89" s="188">
        <f t="shared" ref="K89:AN89" si="219">SUM(K90:K95)</f>
        <v>0</v>
      </c>
      <c r="L89" s="188">
        <f t="shared" si="219"/>
        <v>0</v>
      </c>
      <c r="M89" s="188">
        <f t="shared" si="219"/>
        <v>0</v>
      </c>
      <c r="N89" s="188">
        <f t="shared" si="219"/>
        <v>0</v>
      </c>
      <c r="O89" s="188">
        <f t="shared" si="219"/>
        <v>0</v>
      </c>
      <c r="P89" s="188">
        <f t="shared" ref="P89:Q89" si="220">SUM(P90:P95)</f>
        <v>0</v>
      </c>
      <c r="Q89" s="188">
        <f t="shared" si="220"/>
        <v>0</v>
      </c>
      <c r="R89" s="188">
        <f t="shared" si="219"/>
        <v>0</v>
      </c>
      <c r="S89" s="188">
        <f t="shared" si="219"/>
        <v>0</v>
      </c>
      <c r="T89" s="188">
        <f t="shared" ref="T89" si="221">SUM(T90:T95)</f>
        <v>0</v>
      </c>
      <c r="U89" s="188">
        <f t="shared" si="219"/>
        <v>0</v>
      </c>
      <c r="V89" s="188">
        <f t="shared" si="219"/>
        <v>0</v>
      </c>
      <c r="W89" s="188">
        <f t="shared" ref="W89" si="222">SUM(W90:W95)</f>
        <v>0</v>
      </c>
      <c r="X89" s="188">
        <f t="shared" si="219"/>
        <v>0</v>
      </c>
      <c r="Y89" s="188">
        <f t="shared" si="219"/>
        <v>0</v>
      </c>
      <c r="Z89" s="188">
        <f t="shared" si="219"/>
        <v>0</v>
      </c>
      <c r="AA89" s="188">
        <f t="shared" si="219"/>
        <v>0</v>
      </c>
      <c r="AB89" s="188">
        <f t="shared" si="219"/>
        <v>0</v>
      </c>
      <c r="AC89" s="188">
        <f t="shared" si="7"/>
        <v>0</v>
      </c>
      <c r="AD89" s="188">
        <f t="shared" si="219"/>
        <v>0</v>
      </c>
      <c r="AE89" s="188">
        <f t="shared" si="219"/>
        <v>0</v>
      </c>
      <c r="AF89" s="188">
        <f t="shared" si="219"/>
        <v>0</v>
      </c>
      <c r="AG89" s="188">
        <f t="shared" si="8"/>
        <v>0</v>
      </c>
      <c r="AH89" s="188">
        <f t="shared" si="219"/>
        <v>0</v>
      </c>
      <c r="AI89" s="188">
        <f t="shared" si="219"/>
        <v>0</v>
      </c>
      <c r="AJ89" s="188">
        <f t="shared" si="219"/>
        <v>0</v>
      </c>
      <c r="AK89" s="188">
        <f t="shared" si="9"/>
        <v>0</v>
      </c>
      <c r="AL89" s="188">
        <f t="shared" si="219"/>
        <v>0</v>
      </c>
      <c r="AM89" s="188">
        <f t="shared" si="219"/>
        <v>0</v>
      </c>
      <c r="AN89" s="188">
        <f t="shared" si="219"/>
        <v>0</v>
      </c>
      <c r="AO89" s="188">
        <f t="shared" si="10"/>
        <v>0</v>
      </c>
      <c r="AP89" s="188">
        <f t="shared" si="11"/>
        <v>0</v>
      </c>
    </row>
    <row r="90" spans="2:42" x14ac:dyDescent="0.25">
      <c r="B90" s="177" t="s">
        <v>266</v>
      </c>
      <c r="C90" s="178" t="s">
        <v>149</v>
      </c>
      <c r="D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9">
        <f t="shared" ref="F90:F95" si="223">D90+E90</f>
        <v>0</v>
      </c>
      <c r="G90" s="179"/>
      <c r="H90" s="179">
        <f t="shared" ref="H90:H95" si="224">F90-G90</f>
        <v>0</v>
      </c>
      <c r="I90" s="179"/>
      <c r="J90" s="179">
        <f t="shared" ref="J90:J95" si="225">F90-I90</f>
        <v>0</v>
      </c>
      <c r="K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79">
        <f t="shared" ref="AC90:AC95" si="226">Z90+AA90+AB90</f>
        <v>0</v>
      </c>
      <c r="AD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79">
        <f t="shared" ref="AG90:AG95" si="227">AD90+AE90+AF90</f>
        <v>0</v>
      </c>
      <c r="AH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79">
        <f t="shared" ref="AK90:AK95" si="228">AH90+AI90+AJ90</f>
        <v>0</v>
      </c>
      <c r="AL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79">
        <f t="shared" ref="AO90:AO95" si="229">AL90+AM90+AN90</f>
        <v>0</v>
      </c>
      <c r="AP90" s="179">
        <f t="shared" ref="AP90:AP95" si="230">AC90+AG90+AK90+AO90</f>
        <v>0</v>
      </c>
    </row>
    <row r="91" spans="2:42" x14ac:dyDescent="0.25">
      <c r="B91" s="177" t="s">
        <v>606</v>
      </c>
      <c r="C91" s="178" t="s">
        <v>607</v>
      </c>
      <c r="D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9">
        <f t="shared" si="223"/>
        <v>0</v>
      </c>
      <c r="G91" s="179"/>
      <c r="H91" s="179">
        <f t="shared" si="224"/>
        <v>0</v>
      </c>
      <c r="I91" s="179"/>
      <c r="J91" s="179">
        <f t="shared" si="225"/>
        <v>0</v>
      </c>
      <c r="K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79">
        <f t="shared" si="226"/>
        <v>0</v>
      </c>
      <c r="AD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79">
        <f t="shared" si="227"/>
        <v>0</v>
      </c>
      <c r="AH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79">
        <f t="shared" si="228"/>
        <v>0</v>
      </c>
      <c r="AL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79">
        <f t="shared" si="229"/>
        <v>0</v>
      </c>
      <c r="AP91" s="179">
        <f t="shared" si="230"/>
        <v>0</v>
      </c>
    </row>
    <row r="92" spans="2:42" x14ac:dyDescent="0.25">
      <c r="B92" s="177" t="s">
        <v>267</v>
      </c>
      <c r="C92" s="178" t="s">
        <v>150</v>
      </c>
      <c r="D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9">
        <f t="shared" ref="F92:F93" si="231">D92+E92</f>
        <v>0</v>
      </c>
      <c r="G92" s="179"/>
      <c r="H92" s="179">
        <f t="shared" ref="H92:H93" si="232">F92-G92</f>
        <v>0</v>
      </c>
      <c r="I92" s="179"/>
      <c r="J92" s="179">
        <f t="shared" ref="J92:J93" si="233">F92-I92</f>
        <v>0</v>
      </c>
      <c r="K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79">
        <f t="shared" ref="AC92:AC93" si="234">Z92+AA92+AB92</f>
        <v>0</v>
      </c>
      <c r="AD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79">
        <f t="shared" ref="AG92:AG93" si="235">AD92+AE92+AF92</f>
        <v>0</v>
      </c>
      <c r="AH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79">
        <f t="shared" ref="AK92:AK93" si="236">AH92+AI92+AJ92</f>
        <v>0</v>
      </c>
      <c r="AL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79">
        <f t="shared" ref="AO92:AO93" si="237">AL92+AM92+AN92</f>
        <v>0</v>
      </c>
      <c r="AP92" s="179">
        <f t="shared" ref="AP92:AP93" si="238">AC92+AG92+AK92+AO92</f>
        <v>0</v>
      </c>
    </row>
    <row r="93" spans="2:42" x14ac:dyDescent="0.25">
      <c r="B93" s="177" t="s">
        <v>608</v>
      </c>
      <c r="C93" s="178" t="s">
        <v>609</v>
      </c>
      <c r="D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9">
        <f t="shared" si="231"/>
        <v>0</v>
      </c>
      <c r="G93" s="179"/>
      <c r="H93" s="179">
        <f t="shared" si="232"/>
        <v>0</v>
      </c>
      <c r="I93" s="179"/>
      <c r="J93" s="179">
        <f t="shared" si="233"/>
        <v>0</v>
      </c>
      <c r="K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79">
        <f t="shared" si="234"/>
        <v>0</v>
      </c>
      <c r="AD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79">
        <f t="shared" si="235"/>
        <v>0</v>
      </c>
      <c r="AH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79">
        <f t="shared" si="236"/>
        <v>0</v>
      </c>
      <c r="AL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79">
        <f t="shared" si="237"/>
        <v>0</v>
      </c>
      <c r="AP93" s="179">
        <f t="shared" si="238"/>
        <v>0</v>
      </c>
    </row>
    <row r="94" spans="2:42" x14ac:dyDescent="0.25">
      <c r="B94" s="177" t="s">
        <v>610</v>
      </c>
      <c r="C94" s="178" t="s">
        <v>611</v>
      </c>
      <c r="D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9">
        <f t="shared" ref="F94" si="239">D94+E94</f>
        <v>0</v>
      </c>
      <c r="G94" s="179"/>
      <c r="H94" s="179">
        <f t="shared" ref="H94" si="240">F94-G94</f>
        <v>0</v>
      </c>
      <c r="I94" s="179"/>
      <c r="J94" s="179">
        <f t="shared" ref="J94" si="241">F94-I94</f>
        <v>0</v>
      </c>
      <c r="K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79">
        <f t="shared" ref="AC94" si="242">Z94+AA94+AB94</f>
        <v>0</v>
      </c>
      <c r="AD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79">
        <f t="shared" ref="AG94" si="243">AD94+AE94+AF94</f>
        <v>0</v>
      </c>
      <c r="AH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79">
        <f t="shared" ref="AK94" si="244">AH94+AI94+AJ94</f>
        <v>0</v>
      </c>
      <c r="AL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79">
        <f t="shared" ref="AO94" si="245">AL94+AM94+AN94</f>
        <v>0</v>
      </c>
      <c r="AP94" s="179">
        <f t="shared" ref="AP94" si="246">AC94+AG94+AK94+AO94</f>
        <v>0</v>
      </c>
    </row>
    <row r="95" spans="2:42" x14ac:dyDescent="0.25">
      <c r="B95" s="177" t="s">
        <v>612</v>
      </c>
      <c r="C95" s="178" t="s">
        <v>613</v>
      </c>
      <c r="D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9">
        <f t="shared" si="223"/>
        <v>0</v>
      </c>
      <c r="G95" s="179"/>
      <c r="H95" s="179">
        <f t="shared" si="224"/>
        <v>0</v>
      </c>
      <c r="I95" s="179"/>
      <c r="J95" s="179">
        <f t="shared" si="225"/>
        <v>0</v>
      </c>
      <c r="K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79">
        <f t="shared" si="226"/>
        <v>0</v>
      </c>
      <c r="AD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79">
        <f t="shared" si="227"/>
        <v>0</v>
      </c>
      <c r="AH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79">
        <f t="shared" si="228"/>
        <v>0</v>
      </c>
      <c r="AL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79">
        <f t="shared" si="229"/>
        <v>0</v>
      </c>
      <c r="AP95" s="179">
        <f t="shared" si="230"/>
        <v>0</v>
      </c>
    </row>
    <row r="96" spans="2:42" x14ac:dyDescent="0.25">
      <c r="B96" s="186" t="s">
        <v>268</v>
      </c>
      <c r="C96" s="187" t="s">
        <v>151</v>
      </c>
      <c r="D96" s="188">
        <f>SUM(D97:D105)</f>
        <v>0</v>
      </c>
      <c r="E96" s="188">
        <f>SUM(E97:E105)</f>
        <v>0</v>
      </c>
      <c r="F96" s="188">
        <f t="shared" si="0"/>
        <v>0</v>
      </c>
      <c r="G96" s="188">
        <f>SUM(G97:G105)</f>
        <v>0</v>
      </c>
      <c r="H96" s="188">
        <f t="shared" si="3"/>
        <v>0</v>
      </c>
      <c r="I96" s="188">
        <f>SUM(I97:I105)</f>
        <v>0</v>
      </c>
      <c r="J96" s="188">
        <f t="shared" si="4"/>
        <v>0</v>
      </c>
      <c r="K96" s="188">
        <f t="shared" ref="K96:AB96" si="247">SUM(K97:K105)</f>
        <v>0</v>
      </c>
      <c r="L96" s="188">
        <f t="shared" si="247"/>
        <v>0</v>
      </c>
      <c r="M96" s="188">
        <f t="shared" si="247"/>
        <v>0</v>
      </c>
      <c r="N96" s="188">
        <f t="shared" si="247"/>
        <v>0</v>
      </c>
      <c r="O96" s="188">
        <f t="shared" si="247"/>
        <v>0</v>
      </c>
      <c r="P96" s="188">
        <f t="shared" ref="P96:Q96" si="248">SUM(P97:P105)</f>
        <v>0</v>
      </c>
      <c r="Q96" s="188">
        <f t="shared" si="248"/>
        <v>0</v>
      </c>
      <c r="R96" s="188">
        <f t="shared" si="247"/>
        <v>0</v>
      </c>
      <c r="S96" s="188">
        <f t="shared" si="247"/>
        <v>0</v>
      </c>
      <c r="T96" s="188">
        <f t="shared" ref="T96" si="249">SUM(T97:T105)</f>
        <v>0</v>
      </c>
      <c r="U96" s="188">
        <f t="shared" si="247"/>
        <v>0</v>
      </c>
      <c r="V96" s="188">
        <f t="shared" si="247"/>
        <v>0</v>
      </c>
      <c r="W96" s="188">
        <f t="shared" ref="W96" si="250">SUM(W97:W105)</f>
        <v>0</v>
      </c>
      <c r="X96" s="188">
        <f t="shared" si="247"/>
        <v>0</v>
      </c>
      <c r="Y96" s="188">
        <f t="shared" si="247"/>
        <v>0</v>
      </c>
      <c r="Z96" s="188">
        <f t="shared" si="247"/>
        <v>0</v>
      </c>
      <c r="AA96" s="188">
        <f t="shared" si="247"/>
        <v>0</v>
      </c>
      <c r="AB96" s="188">
        <f t="shared" si="247"/>
        <v>0</v>
      </c>
      <c r="AC96" s="188">
        <f t="shared" si="7"/>
        <v>0</v>
      </c>
      <c r="AD96" s="188">
        <f>SUM(AD97:AD105)</f>
        <v>0</v>
      </c>
      <c r="AE96" s="188">
        <f>SUM(AE97:AE105)</f>
        <v>0</v>
      </c>
      <c r="AF96" s="188">
        <f>SUM(AF97:AF105)</f>
        <v>0</v>
      </c>
      <c r="AG96" s="188">
        <f t="shared" si="8"/>
        <v>0</v>
      </c>
      <c r="AH96" s="188">
        <f>SUM(AH97:AH105)</f>
        <v>0</v>
      </c>
      <c r="AI96" s="188">
        <f>SUM(AI97:AI105)</f>
        <v>0</v>
      </c>
      <c r="AJ96" s="188">
        <f>SUM(AJ97:AJ105)</f>
        <v>0</v>
      </c>
      <c r="AK96" s="188">
        <f t="shared" si="9"/>
        <v>0</v>
      </c>
      <c r="AL96" s="188">
        <f>SUM(AL97:AL105)</f>
        <v>0</v>
      </c>
      <c r="AM96" s="188">
        <f>SUM(AM97:AM105)</f>
        <v>0</v>
      </c>
      <c r="AN96" s="188">
        <f>SUM(AN97:AN105)</f>
        <v>0</v>
      </c>
      <c r="AO96" s="188">
        <f t="shared" si="10"/>
        <v>0</v>
      </c>
      <c r="AP96" s="188">
        <f t="shared" si="11"/>
        <v>0</v>
      </c>
    </row>
    <row r="97" spans="2:42" x14ac:dyDescent="0.25">
      <c r="B97" s="177" t="s">
        <v>618</v>
      </c>
      <c r="C97" s="178" t="s">
        <v>619</v>
      </c>
      <c r="D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9">
        <f>D97+E97</f>
        <v>0</v>
      </c>
      <c r="G97" s="179"/>
      <c r="H97" s="179">
        <f>F97-G97</f>
        <v>0</v>
      </c>
      <c r="I97" s="179"/>
      <c r="J97" s="179">
        <f>F97-I97</f>
        <v>0</v>
      </c>
      <c r="K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79">
        <f>Z97+AA97+AB97</f>
        <v>0</v>
      </c>
      <c r="AD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79">
        <f>AD97+AE97+AF97</f>
        <v>0</v>
      </c>
      <c r="AH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79">
        <f>AH97+AI97+AJ97</f>
        <v>0</v>
      </c>
      <c r="AL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79">
        <f>AL97+AM97+AN97</f>
        <v>0</v>
      </c>
      <c r="AP97" s="179">
        <f>AC97+AG97+AK97+AO97</f>
        <v>0</v>
      </c>
    </row>
    <row r="98" spans="2:42" x14ac:dyDescent="0.25">
      <c r="B98" s="177" t="s">
        <v>620</v>
      </c>
      <c r="C98" s="178" t="s">
        <v>621</v>
      </c>
      <c r="D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9">
        <f t="shared" ref="F98" si="251">D98+E98</f>
        <v>0</v>
      </c>
      <c r="G98" s="179"/>
      <c r="H98" s="179">
        <f t="shared" ref="H98" si="252">F98-G98</f>
        <v>0</v>
      </c>
      <c r="I98" s="179"/>
      <c r="J98" s="179">
        <f t="shared" ref="J98" si="253">F98-I98</f>
        <v>0</v>
      </c>
      <c r="K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79">
        <f t="shared" ref="AC98" si="254">Z98+AA98+AB98</f>
        <v>0</v>
      </c>
      <c r="AD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79">
        <f t="shared" ref="AG98" si="255">AD98+AE98+AF98</f>
        <v>0</v>
      </c>
      <c r="AH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79">
        <f t="shared" ref="AK98" si="256">AH98+AI98+AJ98</f>
        <v>0</v>
      </c>
      <c r="AL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79">
        <f t="shared" ref="AO98" si="257">AL98+AM98+AN98</f>
        <v>0</v>
      </c>
      <c r="AP98" s="179">
        <f t="shared" ref="AP98" si="258">AC98+AG98+AK98+AO98</f>
        <v>0</v>
      </c>
    </row>
    <row r="99" spans="2:42" x14ac:dyDescent="0.25">
      <c r="B99" s="177" t="s">
        <v>269</v>
      </c>
      <c r="C99" s="178" t="s">
        <v>152</v>
      </c>
      <c r="D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9">
        <f t="shared" ref="F99" si="259">D99+E99</f>
        <v>0</v>
      </c>
      <c r="G99" s="179"/>
      <c r="H99" s="179">
        <f t="shared" ref="H99" si="260">F99-G99</f>
        <v>0</v>
      </c>
      <c r="I99" s="179"/>
      <c r="J99" s="179">
        <f t="shared" ref="J99" si="261">F99-I99</f>
        <v>0</v>
      </c>
      <c r="K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79">
        <f t="shared" ref="AC99" si="262">Z99+AA99+AB99</f>
        <v>0</v>
      </c>
      <c r="AD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79">
        <f t="shared" ref="AG99" si="263">AD99+AE99+AF99</f>
        <v>0</v>
      </c>
      <c r="AH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79">
        <f t="shared" ref="AK99" si="264">AH99+AI99+AJ99</f>
        <v>0</v>
      </c>
      <c r="AL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79">
        <f t="shared" ref="AO99" si="265">AL99+AM99+AN99</f>
        <v>0</v>
      </c>
      <c r="AP99" s="179">
        <f t="shared" ref="AP99" si="266">AC99+AG99+AK99+AO99</f>
        <v>0</v>
      </c>
    </row>
    <row r="100" spans="2:42" x14ac:dyDescent="0.25">
      <c r="B100" s="177" t="s">
        <v>614</v>
      </c>
      <c r="C100" s="178" t="s">
        <v>615</v>
      </c>
      <c r="D1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9">
        <f t="shared" ref="F100:F105" si="267">D100+E100</f>
        <v>0</v>
      </c>
      <c r="G100" s="179"/>
      <c r="H100" s="179">
        <f t="shared" ref="H100:H105" si="268">F100-G100</f>
        <v>0</v>
      </c>
      <c r="I100" s="179"/>
      <c r="J100" s="179">
        <f t="shared" ref="J100:J105" si="269">F100-I100</f>
        <v>0</v>
      </c>
      <c r="K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79">
        <f t="shared" ref="AC100:AC105" si="270">Z100+AA100+AB100</f>
        <v>0</v>
      </c>
      <c r="AD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79">
        <f t="shared" ref="AG100:AG105" si="271">AD100+AE100+AF100</f>
        <v>0</v>
      </c>
      <c r="AH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79">
        <f t="shared" ref="AK100:AK105" si="272">AH100+AI100+AJ100</f>
        <v>0</v>
      </c>
      <c r="AL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79">
        <f t="shared" ref="AO100:AO105" si="273">AL100+AM100+AN100</f>
        <v>0</v>
      </c>
      <c r="AP100" s="179">
        <f t="shared" ref="AP100:AP105" si="274">AC100+AG100+AK100+AO100</f>
        <v>0</v>
      </c>
    </row>
    <row r="101" spans="2:42" x14ac:dyDescent="0.25">
      <c r="B101" s="177" t="s">
        <v>616</v>
      </c>
      <c r="C101" s="178" t="s">
        <v>617</v>
      </c>
      <c r="D1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9">
        <f t="shared" ref="F101:F102" si="275">D101+E101</f>
        <v>0</v>
      </c>
      <c r="G101" s="179"/>
      <c r="H101" s="179">
        <f t="shared" ref="H101:H102" si="276">F101-G101</f>
        <v>0</v>
      </c>
      <c r="I101" s="179"/>
      <c r="J101" s="179">
        <f t="shared" ref="J101:J102" si="277">F101-I101</f>
        <v>0</v>
      </c>
      <c r="K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79">
        <f t="shared" ref="AC101:AC102" si="278">Z101+AA101+AB101</f>
        <v>0</v>
      </c>
      <c r="AD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79">
        <f t="shared" ref="AG101:AG102" si="279">AD101+AE101+AF101</f>
        <v>0</v>
      </c>
      <c r="AH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79">
        <f t="shared" ref="AK101:AK102" si="280">AH101+AI101+AJ101</f>
        <v>0</v>
      </c>
      <c r="AL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79">
        <f t="shared" ref="AO101:AO102" si="281">AL101+AM101+AN101</f>
        <v>0</v>
      </c>
      <c r="AP101" s="179">
        <f t="shared" ref="AP101:AP102" si="282">AC101+AG101+AK101+AO101</f>
        <v>0</v>
      </c>
    </row>
    <row r="102" spans="2:42" x14ac:dyDescent="0.25">
      <c r="B102" s="177" t="s">
        <v>270</v>
      </c>
      <c r="C102" s="178" t="s">
        <v>153</v>
      </c>
      <c r="D1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9">
        <f t="shared" si="275"/>
        <v>0</v>
      </c>
      <c r="G102" s="179"/>
      <c r="H102" s="179">
        <f t="shared" si="276"/>
        <v>0</v>
      </c>
      <c r="I102" s="179"/>
      <c r="J102" s="179">
        <f t="shared" si="277"/>
        <v>0</v>
      </c>
      <c r="K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79">
        <f t="shared" si="278"/>
        <v>0</v>
      </c>
      <c r="AD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79">
        <f t="shared" si="279"/>
        <v>0</v>
      </c>
      <c r="AH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79">
        <f t="shared" si="280"/>
        <v>0</v>
      </c>
      <c r="AL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79">
        <f t="shared" si="281"/>
        <v>0</v>
      </c>
      <c r="AP102" s="179">
        <f t="shared" si="282"/>
        <v>0</v>
      </c>
    </row>
    <row r="103" spans="2:42" x14ac:dyDescent="0.25">
      <c r="B103" s="177" t="s">
        <v>622</v>
      </c>
      <c r="C103" s="178" t="s">
        <v>619</v>
      </c>
      <c r="D1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9">
        <f>D103+E103</f>
        <v>0</v>
      </c>
      <c r="G103" s="179"/>
      <c r="H103" s="179">
        <f>F103-G103</f>
        <v>0</v>
      </c>
      <c r="I103" s="179"/>
      <c r="J103" s="179">
        <f>F103-I103</f>
        <v>0</v>
      </c>
      <c r="K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79">
        <f>Z103+AA103+AB103</f>
        <v>0</v>
      </c>
      <c r="AD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79">
        <f>AD103+AE103+AF103</f>
        <v>0</v>
      </c>
      <c r="AH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79">
        <f>AH103+AI103+AJ103</f>
        <v>0</v>
      </c>
      <c r="AL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79">
        <f>AL103+AM103+AN103</f>
        <v>0</v>
      </c>
      <c r="AP103" s="179">
        <f>AC103+AG103+AK103+AO103</f>
        <v>0</v>
      </c>
    </row>
    <row r="104" spans="2:42" x14ac:dyDescent="0.25">
      <c r="B104" s="177" t="s">
        <v>271</v>
      </c>
      <c r="C104" s="178" t="s">
        <v>154</v>
      </c>
      <c r="D1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9">
        <f t="shared" ref="F104" si="283">D104+E104</f>
        <v>0</v>
      </c>
      <c r="G104" s="179"/>
      <c r="H104" s="179">
        <f t="shared" ref="H104" si="284">F104-G104</f>
        <v>0</v>
      </c>
      <c r="I104" s="179"/>
      <c r="J104" s="179">
        <f t="shared" ref="J104" si="285">F104-I104</f>
        <v>0</v>
      </c>
      <c r="K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79">
        <f t="shared" ref="AC104" si="286">Z104+AA104+AB104</f>
        <v>0</v>
      </c>
      <c r="AD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79">
        <f t="shared" ref="AG104" si="287">AD104+AE104+AF104</f>
        <v>0</v>
      </c>
      <c r="AH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79">
        <f t="shared" ref="AK104" si="288">AH104+AI104+AJ104</f>
        <v>0</v>
      </c>
      <c r="AL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79">
        <f t="shared" ref="AO104" si="289">AL104+AM104+AN104</f>
        <v>0</v>
      </c>
      <c r="AP104" s="179">
        <f t="shared" ref="AP104" si="290">AC104+AG104+AK104+AO104</f>
        <v>0</v>
      </c>
    </row>
    <row r="105" spans="2:42" x14ac:dyDescent="0.25">
      <c r="B105" s="177" t="s">
        <v>623</v>
      </c>
      <c r="C105" s="178" t="s">
        <v>621</v>
      </c>
      <c r="D1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9">
        <f t="shared" si="267"/>
        <v>0</v>
      </c>
      <c r="G105" s="179"/>
      <c r="H105" s="179">
        <f t="shared" si="268"/>
        <v>0</v>
      </c>
      <c r="I105" s="179"/>
      <c r="J105" s="179">
        <f t="shared" si="269"/>
        <v>0</v>
      </c>
      <c r="K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79">
        <f t="shared" si="270"/>
        <v>0</v>
      </c>
      <c r="AD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79">
        <f t="shared" si="271"/>
        <v>0</v>
      </c>
      <c r="AH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79">
        <f t="shared" si="272"/>
        <v>0</v>
      </c>
      <c r="AL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79">
        <f t="shared" si="273"/>
        <v>0</v>
      </c>
      <c r="AP105" s="179">
        <f t="shared" si="274"/>
        <v>0</v>
      </c>
    </row>
    <row r="106" spans="2:42" x14ac:dyDescent="0.25">
      <c r="B106" s="174" t="s">
        <v>275</v>
      </c>
      <c r="C106" s="175" t="s">
        <v>158</v>
      </c>
      <c r="D106" s="176">
        <f>D107+D118+D133+D149+D164+D190+D207+D214</f>
        <v>1381924.08</v>
      </c>
      <c r="E106" s="176">
        <f>E107+E118+E133+E149+E164+E190+E207+E214</f>
        <v>296988264.00999993</v>
      </c>
      <c r="F106" s="176">
        <f t="shared" si="0"/>
        <v>298370188.08999991</v>
      </c>
      <c r="G106" s="176">
        <f>G107+G118+G133+G149+G164+G190+G207+G214</f>
        <v>0</v>
      </c>
      <c r="H106" s="176">
        <f t="shared" si="3"/>
        <v>298370188.08999991</v>
      </c>
      <c r="I106" s="176">
        <f>I107+I118+I133+I149+I164+I190+I207+I214</f>
        <v>0</v>
      </c>
      <c r="J106" s="176">
        <f t="shared" si="4"/>
        <v>298370188.08999991</v>
      </c>
      <c r="K106" s="176">
        <f t="shared" ref="K106:AB106" si="291">K107+K118+K133+K149+K164+K190+K207+K214</f>
        <v>66750</v>
      </c>
      <c r="L106" s="176">
        <f t="shared" si="291"/>
        <v>500562.08</v>
      </c>
      <c r="M106" s="176">
        <f t="shared" si="291"/>
        <v>28300</v>
      </c>
      <c r="N106" s="176">
        <f t="shared" si="291"/>
        <v>590810</v>
      </c>
      <c r="O106" s="176">
        <f t="shared" si="291"/>
        <v>12820</v>
      </c>
      <c r="P106" s="176">
        <f t="shared" si="291"/>
        <v>165150</v>
      </c>
      <c r="Q106" s="176">
        <f t="shared" si="291"/>
        <v>27900</v>
      </c>
      <c r="R106" s="176">
        <f t="shared" si="291"/>
        <v>133956.28</v>
      </c>
      <c r="S106" s="176">
        <f t="shared" si="291"/>
        <v>2750</v>
      </c>
      <c r="T106" s="176">
        <f t="shared" ref="T106" si="292">T107+T118+T133+T149+T164+T190+T207+T214</f>
        <v>12376989.779999999</v>
      </c>
      <c r="U106" s="176">
        <f t="shared" si="291"/>
        <v>286513657.14999998</v>
      </c>
      <c r="V106" s="176">
        <f t="shared" si="291"/>
        <v>64600</v>
      </c>
      <c r="W106" s="176">
        <f t="shared" si="291"/>
        <v>0</v>
      </c>
      <c r="X106" s="176">
        <f t="shared" si="291"/>
        <v>320485.59999999998</v>
      </c>
      <c r="Y106" s="176">
        <f t="shared" si="291"/>
        <v>128400</v>
      </c>
      <c r="Z106" s="176">
        <f t="shared" si="291"/>
        <v>298834928.20999992</v>
      </c>
      <c r="AA106" s="176">
        <f t="shared" si="291"/>
        <v>121985</v>
      </c>
      <c r="AB106" s="176">
        <f t="shared" si="291"/>
        <v>658557.19999999995</v>
      </c>
      <c r="AC106" s="176">
        <f t="shared" si="7"/>
        <v>299615470.40999991</v>
      </c>
      <c r="AD106" s="176">
        <f>AD107+AD118+AD133+AD149+AD164+AD190+AD207+AD214</f>
        <v>0</v>
      </c>
      <c r="AE106" s="176">
        <f>AE107+AE118+AE133+AE149+AE164+AE190+AE207+AE214</f>
        <v>64200</v>
      </c>
      <c r="AF106" s="176">
        <f>AF107+AF118+AF133+AF149+AF164+AF190+AF207+AF214</f>
        <v>683721.28</v>
      </c>
      <c r="AG106" s="176">
        <f t="shared" si="8"/>
        <v>747921.28</v>
      </c>
      <c r="AH106" s="176">
        <f>AH107+AH118+AH133+AH149+AH164+AH190+AH207+AH214</f>
        <v>0</v>
      </c>
      <c r="AI106" s="176">
        <f>AI107+AI118+AI133+AI149+AI164+AI190+AI207+AI214</f>
        <v>288219.2</v>
      </c>
      <c r="AJ106" s="176">
        <f>AJ107+AJ118+AJ133+AJ149+AJ164+AJ190+AJ207+AJ214</f>
        <v>281520</v>
      </c>
      <c r="AK106" s="176">
        <f t="shared" si="9"/>
        <v>569739.19999999995</v>
      </c>
      <c r="AL106" s="176">
        <f>AL107+AL118+AL133+AL149+AL164+AL190+AL207+AL214</f>
        <v>0</v>
      </c>
      <c r="AM106" s="176">
        <f>AM107+AM118+AM133+AM149+AM164+AM190+AM207+AM214</f>
        <v>0</v>
      </c>
      <c r="AN106" s="176">
        <f>AN107+AN118+AN133+AN149+AN164+AN190+AN207+AN214</f>
        <v>0</v>
      </c>
      <c r="AO106" s="176">
        <f t="shared" si="10"/>
        <v>0</v>
      </c>
      <c r="AP106" s="176">
        <f t="shared" si="11"/>
        <v>300933130.88999987</v>
      </c>
    </row>
    <row r="107" spans="2:42" x14ac:dyDescent="0.25">
      <c r="B107" s="186" t="s">
        <v>276</v>
      </c>
      <c r="C107" s="187" t="s">
        <v>159</v>
      </c>
      <c r="D107" s="188">
        <f>SUM(D108:D117)</f>
        <v>0</v>
      </c>
      <c r="E107" s="188">
        <f>SUM(E108:E117)</f>
        <v>0</v>
      </c>
      <c r="F107" s="188">
        <f t="shared" ref="F107:F221" si="293">D107+E107</f>
        <v>0</v>
      </c>
      <c r="G107" s="188">
        <f>SUM(G108:G117)</f>
        <v>0</v>
      </c>
      <c r="H107" s="188">
        <f t="shared" si="3"/>
        <v>0</v>
      </c>
      <c r="I107" s="188">
        <f>SUM(I108:I117)</f>
        <v>0</v>
      </c>
      <c r="J107" s="188">
        <f t="shared" si="4"/>
        <v>0</v>
      </c>
      <c r="K107" s="188">
        <f t="shared" ref="K107:AB107" si="294">SUM(K108:K117)</f>
        <v>0</v>
      </c>
      <c r="L107" s="188">
        <f t="shared" si="294"/>
        <v>0</v>
      </c>
      <c r="M107" s="188">
        <f t="shared" si="294"/>
        <v>0</v>
      </c>
      <c r="N107" s="188">
        <f t="shared" si="294"/>
        <v>0</v>
      </c>
      <c r="O107" s="188">
        <f t="shared" si="294"/>
        <v>0</v>
      </c>
      <c r="P107" s="188">
        <f t="shared" ref="P107:Q107" si="295">SUM(P108:P117)</f>
        <v>0</v>
      </c>
      <c r="Q107" s="188">
        <f t="shared" si="295"/>
        <v>0</v>
      </c>
      <c r="R107" s="188">
        <f t="shared" si="294"/>
        <v>0</v>
      </c>
      <c r="S107" s="188">
        <f t="shared" si="294"/>
        <v>0</v>
      </c>
      <c r="T107" s="188">
        <f t="shared" ref="T107" si="296">SUM(T108:T117)</f>
        <v>0</v>
      </c>
      <c r="U107" s="188">
        <f t="shared" si="294"/>
        <v>0</v>
      </c>
      <c r="V107" s="188">
        <f t="shared" si="294"/>
        <v>0</v>
      </c>
      <c r="W107" s="188">
        <f t="shared" ref="W107" si="297">SUM(W108:W117)</f>
        <v>0</v>
      </c>
      <c r="X107" s="188">
        <f t="shared" si="294"/>
        <v>0</v>
      </c>
      <c r="Y107" s="188">
        <f t="shared" si="294"/>
        <v>0</v>
      </c>
      <c r="Z107" s="188">
        <f t="shared" si="294"/>
        <v>0</v>
      </c>
      <c r="AA107" s="188">
        <f t="shared" si="294"/>
        <v>0</v>
      </c>
      <c r="AB107" s="188">
        <f t="shared" si="294"/>
        <v>0</v>
      </c>
      <c r="AC107" s="188">
        <f t="shared" si="7"/>
        <v>0</v>
      </c>
      <c r="AD107" s="188">
        <f>SUM(AD108:AD117)</f>
        <v>0</v>
      </c>
      <c r="AE107" s="188">
        <f>SUM(AE108:AE117)</f>
        <v>0</v>
      </c>
      <c r="AF107" s="188">
        <f>SUM(AF108:AF117)</f>
        <v>0</v>
      </c>
      <c r="AG107" s="188">
        <f t="shared" si="8"/>
        <v>0</v>
      </c>
      <c r="AH107" s="188">
        <f>SUM(AH108:AH117)</f>
        <v>0</v>
      </c>
      <c r="AI107" s="188">
        <f>SUM(AI108:AI117)</f>
        <v>0</v>
      </c>
      <c r="AJ107" s="188">
        <f>SUM(AJ108:AJ117)</f>
        <v>0</v>
      </c>
      <c r="AK107" s="188">
        <f t="shared" si="9"/>
        <v>0</v>
      </c>
      <c r="AL107" s="188">
        <f>SUM(AL108:AL117)</f>
        <v>0</v>
      </c>
      <c r="AM107" s="188">
        <f>SUM(AM108:AM117)</f>
        <v>0</v>
      </c>
      <c r="AN107" s="188">
        <f>SUM(AN108:AN117)</f>
        <v>0</v>
      </c>
      <c r="AO107" s="188">
        <f t="shared" si="10"/>
        <v>0</v>
      </c>
      <c r="AP107" s="188">
        <f t="shared" si="11"/>
        <v>0</v>
      </c>
    </row>
    <row r="108" spans="2:42" x14ac:dyDescent="0.25">
      <c r="B108" s="177" t="s">
        <v>624</v>
      </c>
      <c r="C108" s="178" t="s">
        <v>121</v>
      </c>
      <c r="D1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9">
        <f t="shared" si="293"/>
        <v>0</v>
      </c>
      <c r="G108" s="179"/>
      <c r="H108" s="179">
        <f t="shared" ref="H108:H115" si="298">F108-G108</f>
        <v>0</v>
      </c>
      <c r="I108" s="179"/>
      <c r="J108" s="179">
        <f t="shared" ref="J108:J115" si="299">F108-I108</f>
        <v>0</v>
      </c>
      <c r="K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79">
        <f t="shared" ref="AC108:AC115" si="300">Z108+AA108+AB108</f>
        <v>0</v>
      </c>
      <c r="AD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79">
        <f t="shared" ref="AG108:AG115" si="301">AD108+AE108+AF108</f>
        <v>0</v>
      </c>
      <c r="AH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79">
        <f t="shared" ref="AK108:AK115" si="302">AH108+AI108+AJ108</f>
        <v>0</v>
      </c>
      <c r="AL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79">
        <f t="shared" ref="AO108:AO115" si="303">AL108+AM108+AN108</f>
        <v>0</v>
      </c>
      <c r="AP108" s="179">
        <f t="shared" ref="AP108:AP115" si="304">AC108+AG108+AK108+AO108</f>
        <v>0</v>
      </c>
    </row>
    <row r="109" spans="2:42" x14ac:dyDescent="0.25">
      <c r="B109" s="177" t="s">
        <v>625</v>
      </c>
      <c r="C109" s="178" t="s">
        <v>626</v>
      </c>
      <c r="D1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9">
        <f t="shared" ref="F109:F112" si="305">D109+E109</f>
        <v>0</v>
      </c>
      <c r="G109" s="179"/>
      <c r="H109" s="179">
        <f t="shared" si="298"/>
        <v>0</v>
      </c>
      <c r="I109" s="179"/>
      <c r="J109" s="179">
        <f t="shared" si="299"/>
        <v>0</v>
      </c>
      <c r="K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79">
        <f t="shared" si="300"/>
        <v>0</v>
      </c>
      <c r="AD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79">
        <f t="shared" si="301"/>
        <v>0</v>
      </c>
      <c r="AH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79">
        <f t="shared" si="302"/>
        <v>0</v>
      </c>
      <c r="AL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79">
        <f t="shared" si="303"/>
        <v>0</v>
      </c>
      <c r="AP109" s="179">
        <f t="shared" si="304"/>
        <v>0</v>
      </c>
    </row>
    <row r="110" spans="2:42" x14ac:dyDescent="0.25">
      <c r="B110" s="177" t="s">
        <v>627</v>
      </c>
      <c r="C110" s="178" t="s">
        <v>628</v>
      </c>
      <c r="D1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9">
        <f t="shared" si="305"/>
        <v>0</v>
      </c>
      <c r="G110" s="179"/>
      <c r="H110" s="179">
        <f t="shared" si="298"/>
        <v>0</v>
      </c>
      <c r="I110" s="179"/>
      <c r="J110" s="179">
        <f t="shared" si="299"/>
        <v>0</v>
      </c>
      <c r="K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79">
        <f t="shared" si="300"/>
        <v>0</v>
      </c>
      <c r="AD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79">
        <f t="shared" si="301"/>
        <v>0</v>
      </c>
      <c r="AH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79">
        <f t="shared" si="302"/>
        <v>0</v>
      </c>
      <c r="AL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79">
        <f t="shared" si="303"/>
        <v>0</v>
      </c>
      <c r="AP110" s="179">
        <f t="shared" si="304"/>
        <v>0</v>
      </c>
    </row>
    <row r="111" spans="2:42" x14ac:dyDescent="0.25">
      <c r="B111" s="177" t="s">
        <v>277</v>
      </c>
      <c r="C111" s="178" t="s">
        <v>160</v>
      </c>
      <c r="D1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9">
        <f t="shared" si="305"/>
        <v>0</v>
      </c>
      <c r="G111" s="179"/>
      <c r="H111" s="179">
        <f t="shared" ref="H111:H112" si="306">F111-G111</f>
        <v>0</v>
      </c>
      <c r="I111" s="179"/>
      <c r="J111" s="179">
        <f t="shared" ref="J111:J112" si="307">F111-I111</f>
        <v>0</v>
      </c>
      <c r="K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79">
        <f t="shared" ref="AC111:AC112" si="308">Z111+AA111+AB111</f>
        <v>0</v>
      </c>
      <c r="AD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79">
        <f t="shared" ref="AG111:AG112" si="309">AD111+AE111+AF111</f>
        <v>0</v>
      </c>
      <c r="AH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79">
        <f t="shared" ref="AK111:AK112" si="310">AH111+AI111+AJ111</f>
        <v>0</v>
      </c>
      <c r="AL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79">
        <f t="shared" ref="AO111:AO112" si="311">AL111+AM111+AN111</f>
        <v>0</v>
      </c>
      <c r="AP111" s="179">
        <f t="shared" ref="AP111:AP112" si="312">AC111+AG111+AK111+AO111</f>
        <v>0</v>
      </c>
    </row>
    <row r="112" spans="2:42" x14ac:dyDescent="0.25">
      <c r="B112" s="177" t="s">
        <v>629</v>
      </c>
      <c r="C112" s="178" t="s">
        <v>630</v>
      </c>
      <c r="D1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9">
        <f t="shared" si="305"/>
        <v>0</v>
      </c>
      <c r="G112" s="179"/>
      <c r="H112" s="179">
        <f t="shared" si="306"/>
        <v>0</v>
      </c>
      <c r="I112" s="179"/>
      <c r="J112" s="179">
        <f t="shared" si="307"/>
        <v>0</v>
      </c>
      <c r="K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79">
        <f t="shared" si="308"/>
        <v>0</v>
      </c>
      <c r="AD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79">
        <f t="shared" si="309"/>
        <v>0</v>
      </c>
      <c r="AH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79">
        <f t="shared" si="310"/>
        <v>0</v>
      </c>
      <c r="AL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79">
        <f t="shared" si="311"/>
        <v>0</v>
      </c>
      <c r="AP112" s="179">
        <f t="shared" si="312"/>
        <v>0</v>
      </c>
    </row>
    <row r="113" spans="2:42" x14ac:dyDescent="0.25">
      <c r="B113" s="177" t="s">
        <v>631</v>
      </c>
      <c r="C113" s="178" t="s">
        <v>632</v>
      </c>
      <c r="D1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9">
        <f t="shared" si="293"/>
        <v>0</v>
      </c>
      <c r="G113" s="179"/>
      <c r="H113" s="179">
        <f t="shared" ref="H113:H114" si="313">F113-G113</f>
        <v>0</v>
      </c>
      <c r="I113" s="179"/>
      <c r="J113" s="179">
        <f t="shared" ref="J113:J114" si="314">F113-I113</f>
        <v>0</v>
      </c>
      <c r="K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79">
        <f t="shared" ref="AC113:AC114" si="315">Z113+AA113+AB113</f>
        <v>0</v>
      </c>
      <c r="AD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79">
        <f t="shared" ref="AG113:AG114" si="316">AD113+AE113+AF113</f>
        <v>0</v>
      </c>
      <c r="AH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79">
        <f t="shared" ref="AK113:AK114" si="317">AH113+AI113+AJ113</f>
        <v>0</v>
      </c>
      <c r="AL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79">
        <f t="shared" ref="AO113:AO114" si="318">AL113+AM113+AN113</f>
        <v>0</v>
      </c>
      <c r="AP113" s="179">
        <f t="shared" ref="AP113:AP114" si="319">AC113+AG113+AK113+AO113</f>
        <v>0</v>
      </c>
    </row>
    <row r="114" spans="2:42" x14ac:dyDescent="0.25">
      <c r="B114" s="177" t="s">
        <v>633</v>
      </c>
      <c r="C114" s="178" t="s">
        <v>634</v>
      </c>
      <c r="D1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9">
        <f t="shared" si="293"/>
        <v>0</v>
      </c>
      <c r="G114" s="179"/>
      <c r="H114" s="179">
        <f t="shared" si="313"/>
        <v>0</v>
      </c>
      <c r="I114" s="179"/>
      <c r="J114" s="179">
        <f t="shared" si="314"/>
        <v>0</v>
      </c>
      <c r="K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79">
        <f t="shared" si="315"/>
        <v>0</v>
      </c>
      <c r="AD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79">
        <f t="shared" si="316"/>
        <v>0</v>
      </c>
      <c r="AH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79">
        <f t="shared" si="317"/>
        <v>0</v>
      </c>
      <c r="AL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79">
        <f t="shared" si="318"/>
        <v>0</v>
      </c>
      <c r="AP114" s="179">
        <f t="shared" si="319"/>
        <v>0</v>
      </c>
    </row>
    <row r="115" spans="2:42" x14ac:dyDescent="0.25">
      <c r="B115" s="177" t="s">
        <v>635</v>
      </c>
      <c r="C115" s="178" t="s">
        <v>636</v>
      </c>
      <c r="D1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9">
        <f t="shared" ref="F115" si="320">D115+E115</f>
        <v>0</v>
      </c>
      <c r="G115" s="179"/>
      <c r="H115" s="179">
        <f t="shared" si="298"/>
        <v>0</v>
      </c>
      <c r="I115" s="179"/>
      <c r="J115" s="179">
        <f t="shared" si="299"/>
        <v>0</v>
      </c>
      <c r="K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79">
        <f t="shared" si="300"/>
        <v>0</v>
      </c>
      <c r="AD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79">
        <f t="shared" si="301"/>
        <v>0</v>
      </c>
      <c r="AH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79">
        <f t="shared" si="302"/>
        <v>0</v>
      </c>
      <c r="AL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79">
        <f t="shared" si="303"/>
        <v>0</v>
      </c>
      <c r="AP115" s="179">
        <f t="shared" si="304"/>
        <v>0</v>
      </c>
    </row>
    <row r="116" spans="2:42" x14ac:dyDescent="0.25">
      <c r="B116" s="177" t="s">
        <v>637</v>
      </c>
      <c r="C116" s="178" t="s">
        <v>638</v>
      </c>
      <c r="D1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9">
        <f t="shared" ref="F116" si="321">D116+E116</f>
        <v>0</v>
      </c>
      <c r="G116" s="179"/>
      <c r="H116" s="179">
        <f t="shared" si="3"/>
        <v>0</v>
      </c>
      <c r="I116" s="179"/>
      <c r="J116" s="179">
        <f t="shared" si="4"/>
        <v>0</v>
      </c>
      <c r="K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79">
        <f t="shared" si="7"/>
        <v>0</v>
      </c>
      <c r="AD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79">
        <f t="shared" si="8"/>
        <v>0</v>
      </c>
      <c r="AH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79">
        <f t="shared" si="9"/>
        <v>0</v>
      </c>
      <c r="AL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79">
        <f t="shared" si="10"/>
        <v>0</v>
      </c>
      <c r="AP116" s="179">
        <f t="shared" si="11"/>
        <v>0</v>
      </c>
    </row>
    <row r="117" spans="2:42" x14ac:dyDescent="0.25">
      <c r="B117" s="177" t="s">
        <v>639</v>
      </c>
      <c r="C117" s="178" t="s">
        <v>640</v>
      </c>
      <c r="D1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9">
        <f t="shared" si="293"/>
        <v>0</v>
      </c>
      <c r="G117" s="179"/>
      <c r="H117" s="179">
        <f t="shared" ref="H117" si="322">F117-G117</f>
        <v>0</v>
      </c>
      <c r="I117" s="179"/>
      <c r="J117" s="179">
        <f t="shared" ref="J117" si="323">F117-I117</f>
        <v>0</v>
      </c>
      <c r="K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79">
        <f t="shared" ref="AC117" si="324">Z117+AA117+AB117</f>
        <v>0</v>
      </c>
      <c r="AD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79">
        <f t="shared" ref="AG117" si="325">AD117+AE117+AF117</f>
        <v>0</v>
      </c>
      <c r="AH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79">
        <f t="shared" ref="AK117" si="326">AH117+AI117+AJ117</f>
        <v>0</v>
      </c>
      <c r="AL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79">
        <f t="shared" ref="AO117" si="327">AL117+AM117+AN117</f>
        <v>0</v>
      </c>
      <c r="AP117" s="179">
        <f t="shared" ref="AP117" si="328">AC117+AG117+AK117+AO117</f>
        <v>0</v>
      </c>
    </row>
    <row r="118" spans="2:42" x14ac:dyDescent="0.25">
      <c r="B118" s="186" t="s">
        <v>278</v>
      </c>
      <c r="C118" s="187" t="s">
        <v>161</v>
      </c>
      <c r="D118" s="188">
        <f>SUM(D119:D132)</f>
        <v>0</v>
      </c>
      <c r="E118" s="188">
        <f>SUM(E119:E132)</f>
        <v>0</v>
      </c>
      <c r="F118" s="188">
        <f t="shared" si="293"/>
        <v>0</v>
      </c>
      <c r="G118" s="188">
        <f t="shared" ref="G118:I118" si="329">SUM(G119:G132)</f>
        <v>0</v>
      </c>
      <c r="H118" s="188">
        <f t="shared" si="3"/>
        <v>0</v>
      </c>
      <c r="I118" s="188">
        <f t="shared" si="329"/>
        <v>0</v>
      </c>
      <c r="J118" s="188">
        <f t="shared" si="4"/>
        <v>0</v>
      </c>
      <c r="K118" s="188">
        <f t="shared" ref="K118:AN118" si="330">SUM(K119:K132)</f>
        <v>0</v>
      </c>
      <c r="L118" s="188">
        <f t="shared" si="330"/>
        <v>0</v>
      </c>
      <c r="M118" s="188">
        <f t="shared" si="330"/>
        <v>0</v>
      </c>
      <c r="N118" s="188">
        <f t="shared" si="330"/>
        <v>0</v>
      </c>
      <c r="O118" s="188">
        <f t="shared" si="330"/>
        <v>0</v>
      </c>
      <c r="P118" s="188">
        <f t="shared" ref="P118:Q118" si="331">SUM(P119:P132)</f>
        <v>0</v>
      </c>
      <c r="Q118" s="188">
        <f t="shared" si="331"/>
        <v>0</v>
      </c>
      <c r="R118" s="188">
        <f t="shared" si="330"/>
        <v>0</v>
      </c>
      <c r="S118" s="188">
        <f t="shared" si="330"/>
        <v>0</v>
      </c>
      <c r="T118" s="188">
        <f t="shared" ref="T118" si="332">SUM(T119:T132)</f>
        <v>0</v>
      </c>
      <c r="U118" s="188">
        <f t="shared" si="330"/>
        <v>0</v>
      </c>
      <c r="V118" s="188">
        <f t="shared" si="330"/>
        <v>0</v>
      </c>
      <c r="W118" s="188">
        <f t="shared" ref="W118" si="333">SUM(W119:W132)</f>
        <v>0</v>
      </c>
      <c r="X118" s="188">
        <f t="shared" si="330"/>
        <v>0</v>
      </c>
      <c r="Y118" s="188">
        <f t="shared" si="330"/>
        <v>0</v>
      </c>
      <c r="Z118" s="188">
        <f t="shared" si="330"/>
        <v>0</v>
      </c>
      <c r="AA118" s="188">
        <f t="shared" si="330"/>
        <v>0</v>
      </c>
      <c r="AB118" s="188">
        <f t="shared" si="330"/>
        <v>0</v>
      </c>
      <c r="AC118" s="188">
        <f t="shared" si="7"/>
        <v>0</v>
      </c>
      <c r="AD118" s="188">
        <f t="shared" si="330"/>
        <v>0</v>
      </c>
      <c r="AE118" s="188">
        <f t="shared" si="330"/>
        <v>0</v>
      </c>
      <c r="AF118" s="188">
        <f t="shared" si="330"/>
        <v>0</v>
      </c>
      <c r="AG118" s="188">
        <f t="shared" si="8"/>
        <v>0</v>
      </c>
      <c r="AH118" s="188">
        <f t="shared" si="330"/>
        <v>0</v>
      </c>
      <c r="AI118" s="188">
        <f t="shared" si="330"/>
        <v>0</v>
      </c>
      <c r="AJ118" s="188">
        <f t="shared" si="330"/>
        <v>0</v>
      </c>
      <c r="AK118" s="188">
        <f t="shared" si="9"/>
        <v>0</v>
      </c>
      <c r="AL118" s="188">
        <f t="shared" si="330"/>
        <v>0</v>
      </c>
      <c r="AM118" s="188">
        <f t="shared" si="330"/>
        <v>0</v>
      </c>
      <c r="AN118" s="188">
        <f t="shared" si="330"/>
        <v>0</v>
      </c>
      <c r="AO118" s="188">
        <f t="shared" si="10"/>
        <v>0</v>
      </c>
      <c r="AP118" s="188">
        <f t="shared" si="11"/>
        <v>0</v>
      </c>
    </row>
    <row r="119" spans="2:42" x14ac:dyDescent="0.25">
      <c r="B119" s="177" t="s">
        <v>279</v>
      </c>
      <c r="C119" s="178" t="s">
        <v>162</v>
      </c>
      <c r="D1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9">
        <f t="shared" si="293"/>
        <v>0</v>
      </c>
      <c r="G119" s="179"/>
      <c r="H119" s="179">
        <f t="shared" ref="H119:H132" si="334">F119-G119</f>
        <v>0</v>
      </c>
      <c r="I119" s="179"/>
      <c r="J119" s="179">
        <f t="shared" ref="J119:J132" si="335">F119-I119</f>
        <v>0</v>
      </c>
      <c r="K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79">
        <f t="shared" ref="AC119:AC132" si="336">Z119+AA119+AB119</f>
        <v>0</v>
      </c>
      <c r="AD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79">
        <f t="shared" ref="AG119:AG132" si="337">AD119+AE119+AF119</f>
        <v>0</v>
      </c>
      <c r="AH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79">
        <f t="shared" ref="AK119:AK132" si="338">AH119+AI119+AJ119</f>
        <v>0</v>
      </c>
      <c r="AL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79">
        <f t="shared" ref="AO119:AO132" si="339">AL119+AM119+AN119</f>
        <v>0</v>
      </c>
      <c r="AP119" s="179">
        <f t="shared" ref="AP119:AP132" si="340">AC119+AG119+AK119+AO119</f>
        <v>0</v>
      </c>
    </row>
    <row r="120" spans="2:42" x14ac:dyDescent="0.25">
      <c r="B120" s="177" t="s">
        <v>641</v>
      </c>
      <c r="C120" s="178" t="s">
        <v>642</v>
      </c>
      <c r="D1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9">
        <f t="shared" ref="F120:F125" si="341">D120+E120</f>
        <v>0</v>
      </c>
      <c r="G120" s="179"/>
      <c r="H120" s="179">
        <f t="shared" ref="H120:H125" si="342">F120-G120</f>
        <v>0</v>
      </c>
      <c r="I120" s="179"/>
      <c r="J120" s="179">
        <f t="shared" ref="J120:J125" si="343">F120-I120</f>
        <v>0</v>
      </c>
      <c r="K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79">
        <f t="shared" ref="AC120:AC125" si="344">Z120+AA120+AB120</f>
        <v>0</v>
      </c>
      <c r="AD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79">
        <f t="shared" ref="AG120:AG125" si="345">AD120+AE120+AF120</f>
        <v>0</v>
      </c>
      <c r="AH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79">
        <f t="shared" ref="AK120:AK125" si="346">AH120+AI120+AJ120</f>
        <v>0</v>
      </c>
      <c r="AL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79">
        <f t="shared" ref="AO120:AO125" si="347">AL120+AM120+AN120</f>
        <v>0</v>
      </c>
      <c r="AP120" s="179">
        <f t="shared" ref="AP120:AP125" si="348">AC120+AG120+AK120+AO120</f>
        <v>0</v>
      </c>
    </row>
    <row r="121" spans="2:42" x14ac:dyDescent="0.25">
      <c r="B121" s="177" t="s">
        <v>280</v>
      </c>
      <c r="C121" s="178" t="s">
        <v>163</v>
      </c>
      <c r="D1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9">
        <f t="shared" si="341"/>
        <v>0</v>
      </c>
      <c r="G121" s="179"/>
      <c r="H121" s="179">
        <f t="shared" si="342"/>
        <v>0</v>
      </c>
      <c r="I121" s="179"/>
      <c r="J121" s="179">
        <f t="shared" si="343"/>
        <v>0</v>
      </c>
      <c r="K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79">
        <f t="shared" si="344"/>
        <v>0</v>
      </c>
      <c r="AD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79">
        <f t="shared" si="345"/>
        <v>0</v>
      </c>
      <c r="AH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79">
        <f t="shared" si="346"/>
        <v>0</v>
      </c>
      <c r="AL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79">
        <f t="shared" si="347"/>
        <v>0</v>
      </c>
      <c r="AP121" s="179">
        <f t="shared" si="348"/>
        <v>0</v>
      </c>
    </row>
    <row r="122" spans="2:42" x14ac:dyDescent="0.25">
      <c r="B122" s="177" t="s">
        <v>643</v>
      </c>
      <c r="C122" s="178" t="s">
        <v>644</v>
      </c>
      <c r="D1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9">
        <f t="shared" si="341"/>
        <v>0</v>
      </c>
      <c r="G122" s="179"/>
      <c r="H122" s="179">
        <f t="shared" si="342"/>
        <v>0</v>
      </c>
      <c r="I122" s="179"/>
      <c r="J122" s="179">
        <f t="shared" si="343"/>
        <v>0</v>
      </c>
      <c r="K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79">
        <f t="shared" si="344"/>
        <v>0</v>
      </c>
      <c r="AD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79">
        <f t="shared" si="345"/>
        <v>0</v>
      </c>
      <c r="AH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79">
        <f t="shared" si="346"/>
        <v>0</v>
      </c>
      <c r="AL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79">
        <f t="shared" si="347"/>
        <v>0</v>
      </c>
      <c r="AP122" s="179">
        <f t="shared" si="348"/>
        <v>0</v>
      </c>
    </row>
    <row r="123" spans="2:42" x14ac:dyDescent="0.25">
      <c r="B123" s="177" t="s">
        <v>645</v>
      </c>
      <c r="C123" s="178" t="s">
        <v>646</v>
      </c>
      <c r="D1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9">
        <f t="shared" si="341"/>
        <v>0</v>
      </c>
      <c r="G123" s="179"/>
      <c r="H123" s="179">
        <f t="shared" si="342"/>
        <v>0</v>
      </c>
      <c r="I123" s="179"/>
      <c r="J123" s="179">
        <f t="shared" si="343"/>
        <v>0</v>
      </c>
      <c r="K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79">
        <f t="shared" si="344"/>
        <v>0</v>
      </c>
      <c r="AD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79">
        <f t="shared" si="345"/>
        <v>0</v>
      </c>
      <c r="AH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79">
        <f t="shared" si="346"/>
        <v>0</v>
      </c>
      <c r="AL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79">
        <f t="shared" si="347"/>
        <v>0</v>
      </c>
      <c r="AP123" s="179">
        <f t="shared" si="348"/>
        <v>0</v>
      </c>
    </row>
    <row r="124" spans="2:42" x14ac:dyDescent="0.25">
      <c r="B124" s="177" t="s">
        <v>647</v>
      </c>
      <c r="C124" s="178" t="s">
        <v>648</v>
      </c>
      <c r="D1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9">
        <f t="shared" si="341"/>
        <v>0</v>
      </c>
      <c r="G124" s="179"/>
      <c r="H124" s="179">
        <f t="shared" si="342"/>
        <v>0</v>
      </c>
      <c r="I124" s="179"/>
      <c r="J124" s="179">
        <f t="shared" si="343"/>
        <v>0</v>
      </c>
      <c r="K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79">
        <f t="shared" si="344"/>
        <v>0</v>
      </c>
      <c r="AD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79">
        <f t="shared" si="345"/>
        <v>0</v>
      </c>
      <c r="AH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79">
        <f t="shared" si="346"/>
        <v>0</v>
      </c>
      <c r="AL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79">
        <f t="shared" si="347"/>
        <v>0</v>
      </c>
      <c r="AP124" s="179">
        <f t="shared" si="348"/>
        <v>0</v>
      </c>
    </row>
    <row r="125" spans="2:42" x14ac:dyDescent="0.25">
      <c r="B125" s="177" t="s">
        <v>649</v>
      </c>
      <c r="C125" s="178" t="s">
        <v>650</v>
      </c>
      <c r="D1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9">
        <f t="shared" si="341"/>
        <v>0</v>
      </c>
      <c r="G125" s="179"/>
      <c r="H125" s="179">
        <f t="shared" si="342"/>
        <v>0</v>
      </c>
      <c r="I125" s="179"/>
      <c r="J125" s="179">
        <f t="shared" si="343"/>
        <v>0</v>
      </c>
      <c r="K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79">
        <f t="shared" si="344"/>
        <v>0</v>
      </c>
      <c r="AD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79">
        <f t="shared" si="345"/>
        <v>0</v>
      </c>
      <c r="AH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79">
        <f t="shared" si="346"/>
        <v>0</v>
      </c>
      <c r="AL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79">
        <f t="shared" si="347"/>
        <v>0</v>
      </c>
      <c r="AP125" s="179">
        <f t="shared" si="348"/>
        <v>0</v>
      </c>
    </row>
    <row r="126" spans="2:42" x14ac:dyDescent="0.25">
      <c r="B126" s="177" t="s">
        <v>651</v>
      </c>
      <c r="C126" s="178" t="s">
        <v>652</v>
      </c>
      <c r="D1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9">
        <f t="shared" si="293"/>
        <v>0</v>
      </c>
      <c r="G126" s="179"/>
      <c r="H126" s="179">
        <f t="shared" si="334"/>
        <v>0</v>
      </c>
      <c r="I126" s="179"/>
      <c r="J126" s="179">
        <f t="shared" si="335"/>
        <v>0</v>
      </c>
      <c r="K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79">
        <f t="shared" si="336"/>
        <v>0</v>
      </c>
      <c r="AD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79">
        <f t="shared" si="337"/>
        <v>0</v>
      </c>
      <c r="AH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79">
        <f t="shared" si="338"/>
        <v>0</v>
      </c>
      <c r="AL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79">
        <f t="shared" si="339"/>
        <v>0</v>
      </c>
      <c r="AP126" s="179">
        <f t="shared" si="340"/>
        <v>0</v>
      </c>
    </row>
    <row r="127" spans="2:42" x14ac:dyDescent="0.25">
      <c r="B127" s="177" t="s">
        <v>653</v>
      </c>
      <c r="C127" s="178" t="s">
        <v>654</v>
      </c>
      <c r="D1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9">
        <f t="shared" si="293"/>
        <v>0</v>
      </c>
      <c r="G127" s="179"/>
      <c r="H127" s="179">
        <f t="shared" si="334"/>
        <v>0</v>
      </c>
      <c r="I127" s="179"/>
      <c r="J127" s="179">
        <f t="shared" si="335"/>
        <v>0</v>
      </c>
      <c r="K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79">
        <f t="shared" si="336"/>
        <v>0</v>
      </c>
      <c r="AD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79">
        <f t="shared" si="337"/>
        <v>0</v>
      </c>
      <c r="AH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79">
        <f t="shared" si="338"/>
        <v>0</v>
      </c>
      <c r="AL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79">
        <f t="shared" si="339"/>
        <v>0</v>
      </c>
      <c r="AP127" s="179">
        <f t="shared" si="340"/>
        <v>0</v>
      </c>
    </row>
    <row r="128" spans="2:42" x14ac:dyDescent="0.25">
      <c r="B128" s="177" t="s">
        <v>655</v>
      </c>
      <c r="C128" s="178" t="s">
        <v>656</v>
      </c>
      <c r="D1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9">
        <f t="shared" ref="F128" si="349">D128+E128</f>
        <v>0</v>
      </c>
      <c r="G128" s="179"/>
      <c r="H128" s="179">
        <f t="shared" ref="H128" si="350">F128-G128</f>
        <v>0</v>
      </c>
      <c r="I128" s="179"/>
      <c r="J128" s="179">
        <f t="shared" ref="J128" si="351">F128-I128</f>
        <v>0</v>
      </c>
      <c r="K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79">
        <f t="shared" ref="AC128" si="352">Z128+AA128+AB128</f>
        <v>0</v>
      </c>
      <c r="AD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79">
        <f t="shared" ref="AG128" si="353">AD128+AE128+AF128</f>
        <v>0</v>
      </c>
      <c r="AH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79">
        <f t="shared" ref="AK128" si="354">AH128+AI128+AJ128</f>
        <v>0</v>
      </c>
      <c r="AL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79">
        <f t="shared" ref="AO128" si="355">AL128+AM128+AN128</f>
        <v>0</v>
      </c>
      <c r="AP128" s="179">
        <f t="shared" ref="AP128" si="356">AC128+AG128+AK128+AO128</f>
        <v>0</v>
      </c>
    </row>
    <row r="129" spans="2:42" x14ac:dyDescent="0.25">
      <c r="B129" s="177" t="s">
        <v>281</v>
      </c>
      <c r="C129" s="178" t="s">
        <v>164</v>
      </c>
      <c r="D1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9">
        <f t="shared" ref="F129:F130" si="357">D129+E129</f>
        <v>0</v>
      </c>
      <c r="G129" s="179"/>
      <c r="H129" s="179">
        <f t="shared" ref="H129:H130" si="358">F129-G129</f>
        <v>0</v>
      </c>
      <c r="I129" s="179"/>
      <c r="J129" s="179">
        <f t="shared" ref="J129:J130" si="359">F129-I129</f>
        <v>0</v>
      </c>
      <c r="K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79">
        <f t="shared" ref="AC129:AC130" si="360">Z129+AA129+AB129</f>
        <v>0</v>
      </c>
      <c r="AD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79">
        <f t="shared" ref="AG129:AG130" si="361">AD129+AE129+AF129</f>
        <v>0</v>
      </c>
      <c r="AH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79">
        <f t="shared" ref="AK129:AK130" si="362">AH129+AI129+AJ129</f>
        <v>0</v>
      </c>
      <c r="AL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79">
        <f t="shared" ref="AO129:AO130" si="363">AL129+AM129+AN129</f>
        <v>0</v>
      </c>
      <c r="AP129" s="179">
        <f t="shared" ref="AP129:AP130" si="364">AC129+AG129+AK129+AO129</f>
        <v>0</v>
      </c>
    </row>
    <row r="130" spans="2:42" x14ac:dyDescent="0.25">
      <c r="B130" s="177" t="s">
        <v>657</v>
      </c>
      <c r="C130" s="178" t="s">
        <v>658</v>
      </c>
      <c r="D1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9">
        <f t="shared" si="357"/>
        <v>0</v>
      </c>
      <c r="G130" s="179"/>
      <c r="H130" s="179">
        <f t="shared" si="358"/>
        <v>0</v>
      </c>
      <c r="I130" s="179"/>
      <c r="J130" s="179">
        <f t="shared" si="359"/>
        <v>0</v>
      </c>
      <c r="K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79">
        <f t="shared" si="360"/>
        <v>0</v>
      </c>
      <c r="AD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79">
        <f t="shared" si="361"/>
        <v>0</v>
      </c>
      <c r="AH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79">
        <f t="shared" si="362"/>
        <v>0</v>
      </c>
      <c r="AL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79">
        <f t="shared" si="363"/>
        <v>0</v>
      </c>
      <c r="AP130" s="179">
        <f t="shared" si="364"/>
        <v>0</v>
      </c>
    </row>
    <row r="131" spans="2:42" x14ac:dyDescent="0.25">
      <c r="B131" s="177" t="s">
        <v>659</v>
      </c>
      <c r="C131" s="178" t="s">
        <v>660</v>
      </c>
      <c r="D1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9">
        <f t="shared" si="293"/>
        <v>0</v>
      </c>
      <c r="G131" s="179"/>
      <c r="H131" s="179">
        <f t="shared" si="334"/>
        <v>0</v>
      </c>
      <c r="I131" s="179"/>
      <c r="J131" s="179">
        <f t="shared" si="335"/>
        <v>0</v>
      </c>
      <c r="K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79">
        <f t="shared" si="336"/>
        <v>0</v>
      </c>
      <c r="AD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79">
        <f t="shared" si="337"/>
        <v>0</v>
      </c>
      <c r="AH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79">
        <f t="shared" si="338"/>
        <v>0</v>
      </c>
      <c r="AL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79">
        <f t="shared" si="339"/>
        <v>0</v>
      </c>
      <c r="AP131" s="179">
        <f t="shared" si="340"/>
        <v>0</v>
      </c>
    </row>
    <row r="132" spans="2:42" x14ac:dyDescent="0.25">
      <c r="B132" s="177" t="s">
        <v>661</v>
      </c>
      <c r="C132" s="178" t="s">
        <v>662</v>
      </c>
      <c r="D1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9">
        <f t="shared" si="293"/>
        <v>0</v>
      </c>
      <c r="G132" s="179"/>
      <c r="H132" s="179">
        <f t="shared" si="334"/>
        <v>0</v>
      </c>
      <c r="I132" s="179"/>
      <c r="J132" s="179">
        <f t="shared" si="335"/>
        <v>0</v>
      </c>
      <c r="K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79">
        <f t="shared" si="336"/>
        <v>0</v>
      </c>
      <c r="AD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79">
        <f t="shared" si="337"/>
        <v>0</v>
      </c>
      <c r="AH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79">
        <f t="shared" si="338"/>
        <v>0</v>
      </c>
      <c r="AL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79">
        <f t="shared" si="339"/>
        <v>0</v>
      </c>
      <c r="AP132" s="179">
        <f t="shared" si="340"/>
        <v>0</v>
      </c>
    </row>
    <row r="133" spans="2:42" x14ac:dyDescent="0.25">
      <c r="B133" s="186" t="s">
        <v>282</v>
      </c>
      <c r="C133" s="187" t="s">
        <v>165</v>
      </c>
      <c r="D133" s="188">
        <f>SUM(D134:D148)</f>
        <v>59869.08</v>
      </c>
      <c r="E133" s="188">
        <f>SUM(E134:E148)</f>
        <v>286351250.14999998</v>
      </c>
      <c r="F133" s="188">
        <f t="shared" si="293"/>
        <v>286411119.22999996</v>
      </c>
      <c r="G133" s="188">
        <f t="shared" ref="G133:I133" si="365">SUM(G134:G148)</f>
        <v>0</v>
      </c>
      <c r="H133" s="188">
        <f t="shared" si="3"/>
        <v>286411119.22999996</v>
      </c>
      <c r="I133" s="188">
        <f t="shared" si="365"/>
        <v>0</v>
      </c>
      <c r="J133" s="188">
        <f t="shared" si="4"/>
        <v>286411119.22999996</v>
      </c>
      <c r="K133" s="188">
        <f t="shared" ref="K133:AN133" si="366">SUM(K134:K148)</f>
        <v>0</v>
      </c>
      <c r="L133" s="188">
        <f t="shared" si="366"/>
        <v>13212.080000000002</v>
      </c>
      <c r="M133" s="188">
        <f t="shared" si="366"/>
        <v>0</v>
      </c>
      <c r="N133" s="188">
        <f t="shared" si="366"/>
        <v>0</v>
      </c>
      <c r="O133" s="188">
        <f t="shared" si="366"/>
        <v>0</v>
      </c>
      <c r="P133" s="188">
        <f t="shared" ref="P133:Q133" si="367">SUM(P134:P148)</f>
        <v>0</v>
      </c>
      <c r="Q133" s="188">
        <f t="shared" si="367"/>
        <v>0</v>
      </c>
      <c r="R133" s="188">
        <f t="shared" si="366"/>
        <v>0</v>
      </c>
      <c r="S133" s="188">
        <f t="shared" si="366"/>
        <v>0</v>
      </c>
      <c r="T133" s="188">
        <f t="shared" ref="T133" si="368">SUM(T134:T148)</f>
        <v>0</v>
      </c>
      <c r="U133" s="188">
        <f t="shared" si="366"/>
        <v>286397907.14999998</v>
      </c>
      <c r="V133" s="188">
        <f t="shared" si="366"/>
        <v>0</v>
      </c>
      <c r="W133" s="188">
        <f t="shared" ref="W133" si="369">SUM(W134:W148)</f>
        <v>0</v>
      </c>
      <c r="X133" s="188">
        <f t="shared" si="366"/>
        <v>0</v>
      </c>
      <c r="Y133" s="188">
        <f t="shared" si="366"/>
        <v>0</v>
      </c>
      <c r="Z133" s="188">
        <f t="shared" si="366"/>
        <v>285997907.14999998</v>
      </c>
      <c r="AA133" s="188">
        <f t="shared" si="366"/>
        <v>0</v>
      </c>
      <c r="AB133" s="188">
        <f t="shared" si="366"/>
        <v>400000</v>
      </c>
      <c r="AC133" s="188">
        <f t="shared" si="7"/>
        <v>286397907.14999998</v>
      </c>
      <c r="AD133" s="188">
        <f t="shared" si="366"/>
        <v>0</v>
      </c>
      <c r="AE133" s="188">
        <f t="shared" si="366"/>
        <v>0</v>
      </c>
      <c r="AF133" s="188">
        <f t="shared" si="366"/>
        <v>13212.080000000002</v>
      </c>
      <c r="AG133" s="188">
        <f t="shared" si="8"/>
        <v>13212.080000000002</v>
      </c>
      <c r="AH133" s="188">
        <f t="shared" si="366"/>
        <v>0</v>
      </c>
      <c r="AI133" s="188">
        <f t="shared" si="366"/>
        <v>0</v>
      </c>
      <c r="AJ133" s="188">
        <f t="shared" si="366"/>
        <v>0</v>
      </c>
      <c r="AK133" s="188">
        <f t="shared" si="9"/>
        <v>0</v>
      </c>
      <c r="AL133" s="188">
        <f t="shared" si="366"/>
        <v>0</v>
      </c>
      <c r="AM133" s="188">
        <f t="shared" si="366"/>
        <v>0</v>
      </c>
      <c r="AN133" s="188">
        <f t="shared" si="366"/>
        <v>0</v>
      </c>
      <c r="AO133" s="188">
        <f t="shared" si="10"/>
        <v>0</v>
      </c>
      <c r="AP133" s="188">
        <f t="shared" si="11"/>
        <v>286411119.22999996</v>
      </c>
    </row>
    <row r="134" spans="2:42" x14ac:dyDescent="0.25">
      <c r="B134" s="177" t="s">
        <v>663</v>
      </c>
      <c r="C134" s="178" t="s">
        <v>664</v>
      </c>
      <c r="D1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285200000</v>
      </c>
      <c r="F134" s="179">
        <f t="shared" si="293"/>
        <v>285200000</v>
      </c>
      <c r="G134" s="179"/>
      <c r="H134" s="179">
        <f t="shared" ref="H134:H148" si="370">F134-G134</f>
        <v>285200000</v>
      </c>
      <c r="I134" s="179"/>
      <c r="J134" s="179">
        <f t="shared" ref="J134:J148" si="371">F134-I134</f>
        <v>285200000</v>
      </c>
      <c r="K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285200000</v>
      </c>
      <c r="V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285200000</v>
      </c>
      <c r="AA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79">
        <f t="shared" ref="AC134:AC148" si="372">Z134+AA134+AB134</f>
        <v>285200000</v>
      </c>
      <c r="AD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79">
        <f t="shared" ref="AG134:AG148" si="373">AD134+AE134+AF134</f>
        <v>0</v>
      </c>
      <c r="AH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79">
        <f t="shared" ref="AK134:AK148" si="374">AH134+AI134+AJ134</f>
        <v>0</v>
      </c>
      <c r="AL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79">
        <f t="shared" ref="AO134:AO148" si="375">AL134+AM134+AN134</f>
        <v>0</v>
      </c>
      <c r="AP134" s="179">
        <f t="shared" ref="AP134:AP148" si="376">AC134+AG134+AK134+AO134</f>
        <v>285200000</v>
      </c>
    </row>
    <row r="135" spans="2:42" x14ac:dyDescent="0.25">
      <c r="B135" s="177" t="s">
        <v>283</v>
      </c>
      <c r="C135" s="178" t="s">
        <v>166</v>
      </c>
      <c r="D1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9">
        <f t="shared" si="293"/>
        <v>0</v>
      </c>
      <c r="G135" s="179"/>
      <c r="H135" s="179">
        <f t="shared" si="370"/>
        <v>0</v>
      </c>
      <c r="I135" s="179"/>
      <c r="J135" s="179">
        <f t="shared" si="371"/>
        <v>0</v>
      </c>
      <c r="K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79">
        <f t="shared" si="372"/>
        <v>0</v>
      </c>
      <c r="AD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79">
        <f t="shared" si="373"/>
        <v>0</v>
      </c>
      <c r="AH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79">
        <f t="shared" si="374"/>
        <v>0</v>
      </c>
      <c r="AL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79">
        <f t="shared" si="375"/>
        <v>0</v>
      </c>
      <c r="AP135" s="179">
        <f t="shared" si="376"/>
        <v>0</v>
      </c>
    </row>
    <row r="136" spans="2:42" x14ac:dyDescent="0.25">
      <c r="B136" s="177" t="s">
        <v>665</v>
      </c>
      <c r="C136" s="178" t="s">
        <v>666</v>
      </c>
      <c r="D1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9">
        <f t="shared" si="293"/>
        <v>0</v>
      </c>
      <c r="G136" s="179"/>
      <c r="H136" s="179">
        <f t="shared" si="370"/>
        <v>0</v>
      </c>
      <c r="I136" s="179"/>
      <c r="J136" s="179">
        <f t="shared" si="371"/>
        <v>0</v>
      </c>
      <c r="K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79">
        <f t="shared" si="372"/>
        <v>0</v>
      </c>
      <c r="AD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79">
        <f t="shared" si="373"/>
        <v>0</v>
      </c>
      <c r="AH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79">
        <f t="shared" si="374"/>
        <v>0</v>
      </c>
      <c r="AL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79">
        <f t="shared" si="375"/>
        <v>0</v>
      </c>
      <c r="AP136" s="179">
        <f t="shared" si="376"/>
        <v>0</v>
      </c>
    </row>
    <row r="137" spans="2:42" x14ac:dyDescent="0.25">
      <c r="B137" s="177" t="s">
        <v>284</v>
      </c>
      <c r="C137" s="178" t="s">
        <v>167</v>
      </c>
      <c r="D1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9">
        <f t="shared" si="293"/>
        <v>0</v>
      </c>
      <c r="G137" s="179"/>
      <c r="H137" s="179">
        <f t="shared" si="370"/>
        <v>0</v>
      </c>
      <c r="I137" s="179"/>
      <c r="J137" s="179">
        <f t="shared" si="371"/>
        <v>0</v>
      </c>
      <c r="K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79">
        <f t="shared" si="372"/>
        <v>0</v>
      </c>
      <c r="AD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79">
        <f t="shared" si="373"/>
        <v>0</v>
      </c>
      <c r="AH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79">
        <f t="shared" si="374"/>
        <v>0</v>
      </c>
      <c r="AL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79">
        <f t="shared" si="375"/>
        <v>0</v>
      </c>
      <c r="AP137" s="179">
        <f t="shared" si="376"/>
        <v>0</v>
      </c>
    </row>
    <row r="138" spans="2:42" x14ac:dyDescent="0.25">
      <c r="B138" s="177" t="s">
        <v>667</v>
      </c>
      <c r="C138" s="178" t="s">
        <v>668</v>
      </c>
      <c r="D1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9">
        <f t="shared" ref="F138:F143" si="377">D138+E138</f>
        <v>0</v>
      </c>
      <c r="G138" s="179"/>
      <c r="H138" s="179">
        <f t="shared" ref="H138:H143" si="378">F138-G138</f>
        <v>0</v>
      </c>
      <c r="I138" s="179"/>
      <c r="J138" s="179">
        <f t="shared" ref="J138:J143" si="379">F138-I138</f>
        <v>0</v>
      </c>
      <c r="K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79">
        <f t="shared" ref="AC138:AC143" si="380">Z138+AA138+AB138</f>
        <v>0</v>
      </c>
      <c r="AD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79">
        <f t="shared" ref="AG138:AG143" si="381">AD138+AE138+AF138</f>
        <v>0</v>
      </c>
      <c r="AH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79">
        <f t="shared" ref="AK138:AK143" si="382">AH138+AI138+AJ138</f>
        <v>0</v>
      </c>
      <c r="AL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79">
        <f t="shared" ref="AO138:AO143" si="383">AL138+AM138+AN138</f>
        <v>0</v>
      </c>
      <c r="AP138" s="179">
        <f t="shared" ref="AP138:AP143" si="384">AC138+AG138+AK138+AO138</f>
        <v>0</v>
      </c>
    </row>
    <row r="139" spans="2:42" x14ac:dyDescent="0.25">
      <c r="B139" s="177" t="s">
        <v>669</v>
      </c>
      <c r="C139" s="178" t="s">
        <v>670</v>
      </c>
      <c r="D1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9">
        <f t="shared" ref="F139:F140" si="385">D139+E139</f>
        <v>0</v>
      </c>
      <c r="G139" s="179"/>
      <c r="H139" s="179">
        <f t="shared" ref="H139:H140" si="386">F139-G139</f>
        <v>0</v>
      </c>
      <c r="I139" s="179"/>
      <c r="J139" s="179">
        <f t="shared" ref="J139:J140" si="387">F139-I139</f>
        <v>0</v>
      </c>
      <c r="K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79">
        <f t="shared" ref="AC139:AC140" si="388">Z139+AA139+AB139</f>
        <v>0</v>
      </c>
      <c r="AD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79">
        <f t="shared" ref="AG139:AG140" si="389">AD139+AE139+AF139</f>
        <v>0</v>
      </c>
      <c r="AH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79">
        <f t="shared" ref="AK139:AK140" si="390">AH139+AI139+AJ139</f>
        <v>0</v>
      </c>
      <c r="AL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79">
        <f t="shared" ref="AO139:AO140" si="391">AL139+AM139+AN139</f>
        <v>0</v>
      </c>
      <c r="AP139" s="179">
        <f t="shared" ref="AP139:AP140" si="392">AC139+AG139+AK139+AO139</f>
        <v>0</v>
      </c>
    </row>
    <row r="140" spans="2:42" x14ac:dyDescent="0.25">
      <c r="B140" s="177" t="s">
        <v>671</v>
      </c>
      <c r="C140" s="178" t="s">
        <v>672</v>
      </c>
      <c r="D1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13212.080000000002</v>
      </c>
      <c r="E1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v>
      </c>
      <c r="F140" s="179">
        <f t="shared" si="385"/>
        <v>413212.08</v>
      </c>
      <c r="G140" s="179"/>
      <c r="H140" s="179">
        <f t="shared" si="386"/>
        <v>413212.08</v>
      </c>
      <c r="I140" s="179"/>
      <c r="J140" s="179">
        <f t="shared" si="387"/>
        <v>413212.08</v>
      </c>
      <c r="K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13212.080000000002</v>
      </c>
      <c r="M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400000</v>
      </c>
      <c r="V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v>
      </c>
      <c r="AC140" s="179">
        <f t="shared" si="388"/>
        <v>400000</v>
      </c>
      <c r="AD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13212.080000000002</v>
      </c>
      <c r="AG140" s="179">
        <f t="shared" si="389"/>
        <v>13212.080000000002</v>
      </c>
      <c r="AH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79">
        <f t="shared" si="390"/>
        <v>0</v>
      </c>
      <c r="AL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79">
        <f t="shared" si="391"/>
        <v>0</v>
      </c>
      <c r="AP140" s="179">
        <f t="shared" si="392"/>
        <v>413212.08</v>
      </c>
    </row>
    <row r="141" spans="2:42" x14ac:dyDescent="0.25">
      <c r="B141" s="177" t="s">
        <v>673</v>
      </c>
      <c r="C141" s="178" t="s">
        <v>674</v>
      </c>
      <c r="D1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9">
        <f t="shared" si="377"/>
        <v>0</v>
      </c>
      <c r="G141" s="179"/>
      <c r="H141" s="179">
        <f t="shared" si="378"/>
        <v>0</v>
      </c>
      <c r="I141" s="179"/>
      <c r="J141" s="179">
        <f t="shared" si="379"/>
        <v>0</v>
      </c>
      <c r="K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79">
        <f t="shared" si="380"/>
        <v>0</v>
      </c>
      <c r="AD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79">
        <f t="shared" si="381"/>
        <v>0</v>
      </c>
      <c r="AH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79">
        <f t="shared" si="382"/>
        <v>0</v>
      </c>
      <c r="AL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79">
        <f t="shared" si="383"/>
        <v>0</v>
      </c>
      <c r="AP141" s="179">
        <f t="shared" si="384"/>
        <v>0</v>
      </c>
    </row>
    <row r="142" spans="2:42" x14ac:dyDescent="0.25">
      <c r="B142" s="177" t="s">
        <v>675</v>
      </c>
      <c r="C142" s="178" t="s">
        <v>676</v>
      </c>
      <c r="D1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9">
        <f t="shared" si="377"/>
        <v>0</v>
      </c>
      <c r="G142" s="179"/>
      <c r="H142" s="179">
        <f t="shared" si="378"/>
        <v>0</v>
      </c>
      <c r="I142" s="179"/>
      <c r="J142" s="179">
        <f t="shared" si="379"/>
        <v>0</v>
      </c>
      <c r="K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79">
        <f t="shared" si="380"/>
        <v>0</v>
      </c>
      <c r="AD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79">
        <f t="shared" si="381"/>
        <v>0</v>
      </c>
      <c r="AH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79">
        <f t="shared" si="382"/>
        <v>0</v>
      </c>
      <c r="AL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79">
        <f t="shared" si="383"/>
        <v>0</v>
      </c>
      <c r="AP142" s="179">
        <f t="shared" si="384"/>
        <v>0</v>
      </c>
    </row>
    <row r="143" spans="2:42" x14ac:dyDescent="0.25">
      <c r="B143" s="177" t="s">
        <v>677</v>
      </c>
      <c r="C143" s="178" t="s">
        <v>678</v>
      </c>
      <c r="D1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9">
        <f t="shared" si="377"/>
        <v>0</v>
      </c>
      <c r="G143" s="179"/>
      <c r="H143" s="179">
        <f t="shared" si="378"/>
        <v>0</v>
      </c>
      <c r="I143" s="179"/>
      <c r="J143" s="179">
        <f t="shared" si="379"/>
        <v>0</v>
      </c>
      <c r="K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79">
        <f t="shared" si="380"/>
        <v>0</v>
      </c>
      <c r="AD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79">
        <f t="shared" si="381"/>
        <v>0</v>
      </c>
      <c r="AH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79">
        <f t="shared" si="382"/>
        <v>0</v>
      </c>
      <c r="AL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79">
        <f t="shared" si="383"/>
        <v>0</v>
      </c>
      <c r="AP143" s="179">
        <f t="shared" si="384"/>
        <v>0</v>
      </c>
    </row>
    <row r="144" spans="2:42" x14ac:dyDescent="0.25">
      <c r="B144" s="177" t="s">
        <v>679</v>
      </c>
      <c r="C144" s="178" t="s">
        <v>680</v>
      </c>
      <c r="D1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9">
        <f t="shared" si="293"/>
        <v>0</v>
      </c>
      <c r="G144" s="179"/>
      <c r="H144" s="179">
        <f t="shared" si="370"/>
        <v>0</v>
      </c>
      <c r="I144" s="179"/>
      <c r="J144" s="179">
        <f t="shared" si="371"/>
        <v>0</v>
      </c>
      <c r="K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79">
        <f t="shared" si="372"/>
        <v>0</v>
      </c>
      <c r="AD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79">
        <f t="shared" si="373"/>
        <v>0</v>
      </c>
      <c r="AH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79">
        <f t="shared" si="374"/>
        <v>0</v>
      </c>
      <c r="AL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79">
        <f t="shared" si="375"/>
        <v>0</v>
      </c>
      <c r="AP144" s="179">
        <f t="shared" si="376"/>
        <v>0</v>
      </c>
    </row>
    <row r="145" spans="2:42" x14ac:dyDescent="0.25">
      <c r="B145" s="177" t="s">
        <v>681</v>
      </c>
      <c r="C145" s="178" t="s">
        <v>682</v>
      </c>
      <c r="D1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46657</v>
      </c>
      <c r="E1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751250.15</v>
      </c>
      <c r="F145" s="179">
        <f t="shared" si="293"/>
        <v>797907.15</v>
      </c>
      <c r="G145" s="179"/>
      <c r="H145" s="179">
        <f t="shared" si="370"/>
        <v>797907.15</v>
      </c>
      <c r="I145" s="179"/>
      <c r="J145" s="179">
        <f t="shared" si="371"/>
        <v>797907.15</v>
      </c>
      <c r="K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797907.15</v>
      </c>
      <c r="V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797907.15</v>
      </c>
      <c r="AA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79">
        <f t="shared" si="372"/>
        <v>797907.15</v>
      </c>
      <c r="AD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79">
        <f t="shared" si="373"/>
        <v>0</v>
      </c>
      <c r="AH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79">
        <f t="shared" si="374"/>
        <v>0</v>
      </c>
      <c r="AL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79">
        <f t="shared" si="375"/>
        <v>0</v>
      </c>
      <c r="AP145" s="179">
        <f t="shared" si="376"/>
        <v>797907.15</v>
      </c>
    </row>
    <row r="146" spans="2:42" x14ac:dyDescent="0.25">
      <c r="B146" s="177" t="s">
        <v>683</v>
      </c>
      <c r="C146" s="178" t="s">
        <v>684</v>
      </c>
      <c r="D1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9">
        <f t="shared" ref="F146" si="393">D146+E146</f>
        <v>0</v>
      </c>
      <c r="G146" s="179"/>
      <c r="H146" s="179">
        <f t="shared" ref="H146" si="394">F146-G146</f>
        <v>0</v>
      </c>
      <c r="I146" s="179"/>
      <c r="J146" s="179">
        <f t="shared" ref="J146" si="395">F146-I146</f>
        <v>0</v>
      </c>
      <c r="K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79">
        <f t="shared" ref="AC146" si="396">Z146+AA146+AB146</f>
        <v>0</v>
      </c>
      <c r="AD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79">
        <f t="shared" ref="AG146" si="397">AD146+AE146+AF146</f>
        <v>0</v>
      </c>
      <c r="AH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79">
        <f t="shared" ref="AK146" si="398">AH146+AI146+AJ146</f>
        <v>0</v>
      </c>
      <c r="AL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79">
        <f t="shared" ref="AO146" si="399">AL146+AM146+AN146</f>
        <v>0</v>
      </c>
      <c r="AP146" s="179">
        <f t="shared" ref="AP146" si="400">AC146+AG146+AK146+AO146</f>
        <v>0</v>
      </c>
    </row>
    <row r="147" spans="2:42" x14ac:dyDescent="0.25">
      <c r="B147" s="177" t="s">
        <v>685</v>
      </c>
      <c r="C147" s="178" t="s">
        <v>686</v>
      </c>
      <c r="D1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9">
        <f t="shared" ref="F147" si="401">D147+E147</f>
        <v>0</v>
      </c>
      <c r="G147" s="179"/>
      <c r="H147" s="179">
        <f t="shared" ref="H147" si="402">F147-G147</f>
        <v>0</v>
      </c>
      <c r="I147" s="179"/>
      <c r="J147" s="179">
        <f t="shared" ref="J147" si="403">F147-I147</f>
        <v>0</v>
      </c>
      <c r="K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79">
        <f t="shared" ref="AC147" si="404">Z147+AA147+AB147</f>
        <v>0</v>
      </c>
      <c r="AD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79">
        <f t="shared" ref="AG147" si="405">AD147+AE147+AF147</f>
        <v>0</v>
      </c>
      <c r="AH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79">
        <f t="shared" ref="AK147" si="406">AH147+AI147+AJ147</f>
        <v>0</v>
      </c>
      <c r="AL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79">
        <f t="shared" ref="AO147" si="407">AL147+AM147+AN147</f>
        <v>0</v>
      </c>
      <c r="AP147" s="179">
        <f t="shared" ref="AP147" si="408">AC147+AG147+AK147+AO147</f>
        <v>0</v>
      </c>
    </row>
    <row r="148" spans="2:42" x14ac:dyDescent="0.25">
      <c r="B148" s="177" t="s">
        <v>687</v>
      </c>
      <c r="C148" s="178" t="s">
        <v>688</v>
      </c>
      <c r="D1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9">
        <f t="shared" si="293"/>
        <v>0</v>
      </c>
      <c r="G148" s="179"/>
      <c r="H148" s="179">
        <f t="shared" si="370"/>
        <v>0</v>
      </c>
      <c r="I148" s="179"/>
      <c r="J148" s="179">
        <f t="shared" si="371"/>
        <v>0</v>
      </c>
      <c r="K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79">
        <f t="shared" si="372"/>
        <v>0</v>
      </c>
      <c r="AD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79">
        <f t="shared" si="373"/>
        <v>0</v>
      </c>
      <c r="AH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79">
        <f t="shared" si="374"/>
        <v>0</v>
      </c>
      <c r="AL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79">
        <f t="shared" si="375"/>
        <v>0</v>
      </c>
      <c r="AP148" s="179">
        <f t="shared" si="376"/>
        <v>0</v>
      </c>
    </row>
    <row r="149" spans="2:42" x14ac:dyDescent="0.25">
      <c r="B149" s="186" t="s">
        <v>285</v>
      </c>
      <c r="C149" s="187" t="s">
        <v>168</v>
      </c>
      <c r="D149" s="188">
        <f>SUM(D150:D163)</f>
        <v>810000</v>
      </c>
      <c r="E149" s="188">
        <f>SUM(E150:E163)</f>
        <v>8083744.7599999998</v>
      </c>
      <c r="F149" s="188">
        <f t="shared" si="293"/>
        <v>8893744.7599999998</v>
      </c>
      <c r="G149" s="188">
        <f>SUM(G150:G163)</f>
        <v>0</v>
      </c>
      <c r="H149" s="188">
        <f t="shared" si="3"/>
        <v>8893744.7599999998</v>
      </c>
      <c r="I149" s="188">
        <f>SUM(I150:I163)</f>
        <v>0</v>
      </c>
      <c r="J149" s="188">
        <f t="shared" si="4"/>
        <v>8893744.7599999998</v>
      </c>
      <c r="K149" s="188">
        <f t="shared" ref="K149:AB149" si="409">SUM(K150:K163)</f>
        <v>60000</v>
      </c>
      <c r="L149" s="188">
        <f t="shared" si="409"/>
        <v>180000</v>
      </c>
      <c r="M149" s="188">
        <f t="shared" si="409"/>
        <v>10000</v>
      </c>
      <c r="N149" s="188">
        <f t="shared" si="409"/>
        <v>370000</v>
      </c>
      <c r="O149" s="188">
        <f t="shared" si="409"/>
        <v>0</v>
      </c>
      <c r="P149" s="188">
        <f t="shared" ref="P149:Q149" si="410">SUM(P150:P163)</f>
        <v>30000</v>
      </c>
      <c r="Q149" s="188">
        <f t="shared" si="410"/>
        <v>23000</v>
      </c>
      <c r="R149" s="188">
        <f t="shared" si="409"/>
        <v>0</v>
      </c>
      <c r="S149" s="188">
        <f t="shared" si="409"/>
        <v>0</v>
      </c>
      <c r="T149" s="188">
        <f t="shared" ref="T149" si="411">SUM(T150:T163)</f>
        <v>8070744.7599999998</v>
      </c>
      <c r="U149" s="188">
        <f t="shared" si="409"/>
        <v>90000</v>
      </c>
      <c r="V149" s="188">
        <f t="shared" si="409"/>
        <v>60000</v>
      </c>
      <c r="W149" s="188">
        <f t="shared" ref="W149" si="412">SUM(W150:W163)</f>
        <v>0</v>
      </c>
      <c r="X149" s="188">
        <f t="shared" si="409"/>
        <v>0</v>
      </c>
      <c r="Y149" s="188">
        <f t="shared" si="409"/>
        <v>0</v>
      </c>
      <c r="Z149" s="188">
        <f t="shared" si="409"/>
        <v>8190744.7599999998</v>
      </c>
      <c r="AA149" s="188">
        <f t="shared" si="409"/>
        <v>90000</v>
      </c>
      <c r="AB149" s="188">
        <f t="shared" si="409"/>
        <v>63000</v>
      </c>
      <c r="AC149" s="188">
        <f t="shared" si="7"/>
        <v>8343744.7599999998</v>
      </c>
      <c r="AD149" s="188">
        <f>SUM(AD150:AD163)</f>
        <v>0</v>
      </c>
      <c r="AE149" s="188">
        <f>SUM(AE150:AE163)</f>
        <v>0</v>
      </c>
      <c r="AF149" s="188">
        <f>SUM(AF150:AF163)</f>
        <v>430000</v>
      </c>
      <c r="AG149" s="188">
        <f t="shared" si="8"/>
        <v>430000</v>
      </c>
      <c r="AH149" s="188">
        <f>SUM(AH150:AH163)</f>
        <v>0</v>
      </c>
      <c r="AI149" s="188">
        <f>SUM(AI150:AI163)</f>
        <v>60000</v>
      </c>
      <c r="AJ149" s="188">
        <f>SUM(AJ150:AJ163)</f>
        <v>60000</v>
      </c>
      <c r="AK149" s="188">
        <f t="shared" si="9"/>
        <v>120000</v>
      </c>
      <c r="AL149" s="188">
        <f>SUM(AL150:AL163)</f>
        <v>0</v>
      </c>
      <c r="AM149" s="188">
        <f>SUM(AM150:AM163)</f>
        <v>0</v>
      </c>
      <c r="AN149" s="188">
        <f>SUM(AN150:AN163)</f>
        <v>0</v>
      </c>
      <c r="AO149" s="188">
        <f t="shared" si="10"/>
        <v>0</v>
      </c>
      <c r="AP149" s="188">
        <f t="shared" si="11"/>
        <v>8893744.7599999998</v>
      </c>
    </row>
    <row r="150" spans="2:42" x14ac:dyDescent="0.25">
      <c r="B150" s="177" t="s">
        <v>689</v>
      </c>
      <c r="C150" s="178" t="s">
        <v>690</v>
      </c>
      <c r="D1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9">
        <f t="shared" si="293"/>
        <v>0</v>
      </c>
      <c r="G150" s="179"/>
      <c r="H150" s="179">
        <f t="shared" ref="H150:H163" si="413">F150-G150</f>
        <v>0</v>
      </c>
      <c r="I150" s="179"/>
      <c r="J150" s="179">
        <f t="shared" ref="J150:J163" si="414">F150-I150</f>
        <v>0</v>
      </c>
      <c r="K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79">
        <f t="shared" ref="AC150:AC163" si="415">Z150+AA150+AB150</f>
        <v>0</v>
      </c>
      <c r="AD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79">
        <f t="shared" ref="AG150:AG163" si="416">AD150+AE150+AF150</f>
        <v>0</v>
      </c>
      <c r="AH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79">
        <f t="shared" ref="AK150:AK163" si="417">AH150+AI150+AJ150</f>
        <v>0</v>
      </c>
      <c r="AL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79">
        <f t="shared" ref="AO150:AO163" si="418">AL150+AM150+AN150</f>
        <v>0</v>
      </c>
      <c r="AP150" s="179">
        <f t="shared" ref="AP150:AP163" si="419">AC150+AG150+AK150+AO150</f>
        <v>0</v>
      </c>
    </row>
    <row r="151" spans="2:42" x14ac:dyDescent="0.25">
      <c r="B151" s="177" t="s">
        <v>286</v>
      </c>
      <c r="C151" s="178" t="s">
        <v>169</v>
      </c>
      <c r="D1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9">
        <f t="shared" si="293"/>
        <v>0</v>
      </c>
      <c r="G151" s="179"/>
      <c r="H151" s="179">
        <f t="shared" si="413"/>
        <v>0</v>
      </c>
      <c r="I151" s="179"/>
      <c r="J151" s="179">
        <f t="shared" si="414"/>
        <v>0</v>
      </c>
      <c r="K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79">
        <f t="shared" si="415"/>
        <v>0</v>
      </c>
      <c r="AD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79">
        <f t="shared" si="416"/>
        <v>0</v>
      </c>
      <c r="AH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79">
        <f t="shared" si="417"/>
        <v>0</v>
      </c>
      <c r="AL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79">
        <f t="shared" si="418"/>
        <v>0</v>
      </c>
      <c r="AP151" s="179">
        <f t="shared" si="419"/>
        <v>0</v>
      </c>
    </row>
    <row r="152" spans="2:42" x14ac:dyDescent="0.25">
      <c r="B152" s="177" t="s">
        <v>691</v>
      </c>
      <c r="C152" s="178" t="s">
        <v>692</v>
      </c>
      <c r="D1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9">
        <f t="shared" si="293"/>
        <v>0</v>
      </c>
      <c r="G152" s="179"/>
      <c r="H152" s="179">
        <f t="shared" si="413"/>
        <v>0</v>
      </c>
      <c r="I152" s="179"/>
      <c r="J152" s="179">
        <f t="shared" si="414"/>
        <v>0</v>
      </c>
      <c r="K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79">
        <f t="shared" si="415"/>
        <v>0</v>
      </c>
      <c r="AD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79">
        <f t="shared" si="416"/>
        <v>0</v>
      </c>
      <c r="AH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79">
        <f t="shared" si="417"/>
        <v>0</v>
      </c>
      <c r="AL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79">
        <f t="shared" si="418"/>
        <v>0</v>
      </c>
      <c r="AP152" s="179">
        <f t="shared" si="419"/>
        <v>0</v>
      </c>
    </row>
    <row r="153" spans="2:42" x14ac:dyDescent="0.25">
      <c r="B153" s="177" t="s">
        <v>693</v>
      </c>
      <c r="C153" s="178" t="s">
        <v>694</v>
      </c>
      <c r="D1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9">
        <f t="shared" si="293"/>
        <v>0</v>
      </c>
      <c r="G153" s="179"/>
      <c r="H153" s="179">
        <f t="shared" si="413"/>
        <v>0</v>
      </c>
      <c r="I153" s="179"/>
      <c r="J153" s="179">
        <f t="shared" si="414"/>
        <v>0</v>
      </c>
      <c r="K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79">
        <f t="shared" si="415"/>
        <v>0</v>
      </c>
      <c r="AD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79">
        <f t="shared" si="416"/>
        <v>0</v>
      </c>
      <c r="AH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79">
        <f t="shared" si="417"/>
        <v>0</v>
      </c>
      <c r="AL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79">
        <f t="shared" si="418"/>
        <v>0</v>
      </c>
      <c r="AP153" s="179">
        <f t="shared" si="419"/>
        <v>0</v>
      </c>
    </row>
    <row r="154" spans="2:42" x14ac:dyDescent="0.25">
      <c r="B154" s="177" t="s">
        <v>287</v>
      </c>
      <c r="C154" s="178" t="s">
        <v>170</v>
      </c>
      <c r="D1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9">
        <f t="shared" ref="F154:F158" si="420">D154+E154</f>
        <v>0</v>
      </c>
      <c r="G154" s="179"/>
      <c r="H154" s="179">
        <f t="shared" ref="H154:H158" si="421">F154-G154</f>
        <v>0</v>
      </c>
      <c r="I154" s="179"/>
      <c r="J154" s="179">
        <f t="shared" ref="J154:J158" si="422">F154-I154</f>
        <v>0</v>
      </c>
      <c r="K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79">
        <f t="shared" ref="AC154:AC158" si="423">Z154+AA154+AB154</f>
        <v>0</v>
      </c>
      <c r="AD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79">
        <f t="shared" ref="AG154:AG158" si="424">AD154+AE154+AF154</f>
        <v>0</v>
      </c>
      <c r="AH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79">
        <f t="shared" ref="AK154:AK158" si="425">AH154+AI154+AJ154</f>
        <v>0</v>
      </c>
      <c r="AL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79">
        <f t="shared" ref="AO154:AO158" si="426">AL154+AM154+AN154</f>
        <v>0</v>
      </c>
      <c r="AP154" s="179">
        <f t="shared" ref="AP154:AP158" si="427">AC154+AG154+AK154+AO154</f>
        <v>0</v>
      </c>
    </row>
    <row r="155" spans="2:42" x14ac:dyDescent="0.25">
      <c r="B155" s="177" t="s">
        <v>695</v>
      </c>
      <c r="C155" s="178" t="s">
        <v>696</v>
      </c>
      <c r="D1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9">
        <f t="shared" si="420"/>
        <v>0</v>
      </c>
      <c r="G155" s="179"/>
      <c r="H155" s="179">
        <f t="shared" si="421"/>
        <v>0</v>
      </c>
      <c r="I155" s="179"/>
      <c r="J155" s="179">
        <f t="shared" si="422"/>
        <v>0</v>
      </c>
      <c r="K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79">
        <f t="shared" si="423"/>
        <v>0</v>
      </c>
      <c r="AD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79">
        <f t="shared" si="424"/>
        <v>0</v>
      </c>
      <c r="AH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79">
        <f t="shared" si="425"/>
        <v>0</v>
      </c>
      <c r="AL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79">
        <f t="shared" si="426"/>
        <v>0</v>
      </c>
      <c r="AP155" s="179">
        <f t="shared" si="427"/>
        <v>0</v>
      </c>
    </row>
    <row r="156" spans="2:42" x14ac:dyDescent="0.25">
      <c r="B156" s="177" t="s">
        <v>697</v>
      </c>
      <c r="C156" s="178" t="s">
        <v>698</v>
      </c>
      <c r="D1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9">
        <f t="shared" si="420"/>
        <v>0</v>
      </c>
      <c r="G156" s="179"/>
      <c r="H156" s="179">
        <f t="shared" si="421"/>
        <v>0</v>
      </c>
      <c r="I156" s="179"/>
      <c r="J156" s="179">
        <f t="shared" si="422"/>
        <v>0</v>
      </c>
      <c r="K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79">
        <f t="shared" si="423"/>
        <v>0</v>
      </c>
      <c r="AD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79">
        <f t="shared" si="424"/>
        <v>0</v>
      </c>
      <c r="AH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79">
        <f t="shared" si="425"/>
        <v>0</v>
      </c>
      <c r="AL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79">
        <f t="shared" si="426"/>
        <v>0</v>
      </c>
      <c r="AP156" s="179">
        <f t="shared" si="427"/>
        <v>0</v>
      </c>
    </row>
    <row r="157" spans="2:42" x14ac:dyDescent="0.25">
      <c r="B157" s="177" t="s">
        <v>288</v>
      </c>
      <c r="C157" s="178" t="s">
        <v>171</v>
      </c>
      <c r="D1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9">
        <f t="shared" si="420"/>
        <v>0</v>
      </c>
      <c r="G157" s="179"/>
      <c r="H157" s="179">
        <f t="shared" si="421"/>
        <v>0</v>
      </c>
      <c r="I157" s="179"/>
      <c r="J157" s="179">
        <f t="shared" si="422"/>
        <v>0</v>
      </c>
      <c r="K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79">
        <f t="shared" si="423"/>
        <v>0</v>
      </c>
      <c r="AD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79">
        <f t="shared" si="424"/>
        <v>0</v>
      </c>
      <c r="AH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79">
        <f t="shared" si="425"/>
        <v>0</v>
      </c>
      <c r="AL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79">
        <f t="shared" si="426"/>
        <v>0</v>
      </c>
      <c r="AP157" s="179">
        <f t="shared" si="427"/>
        <v>0</v>
      </c>
    </row>
    <row r="158" spans="2:42" x14ac:dyDescent="0.25">
      <c r="B158" s="177" t="s">
        <v>699</v>
      </c>
      <c r="C158" s="178" t="s">
        <v>700</v>
      </c>
      <c r="D1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470000</v>
      </c>
      <c r="E1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158" s="179">
        <f t="shared" si="420"/>
        <v>483000</v>
      </c>
      <c r="G158" s="179"/>
      <c r="H158" s="179">
        <f t="shared" si="421"/>
        <v>483000</v>
      </c>
      <c r="I158" s="179"/>
      <c r="J158" s="179">
        <f t="shared" si="422"/>
        <v>483000</v>
      </c>
      <c r="K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L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180000</v>
      </c>
      <c r="M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N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O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Q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23000</v>
      </c>
      <c r="R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W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A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90000</v>
      </c>
      <c r="AB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63000</v>
      </c>
      <c r="AC158" s="179">
        <f t="shared" si="423"/>
        <v>183000</v>
      </c>
      <c r="AD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180000</v>
      </c>
      <c r="AG158" s="179">
        <f t="shared" si="424"/>
        <v>180000</v>
      </c>
      <c r="AH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J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K158" s="179">
        <f t="shared" si="425"/>
        <v>120000</v>
      </c>
      <c r="AL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79">
        <f t="shared" si="426"/>
        <v>0</v>
      </c>
      <c r="AP158" s="179">
        <f t="shared" si="427"/>
        <v>483000</v>
      </c>
    </row>
    <row r="159" spans="2:42" x14ac:dyDescent="0.25">
      <c r="B159" s="177" t="s">
        <v>701</v>
      </c>
      <c r="C159" s="178" t="s">
        <v>702</v>
      </c>
      <c r="D1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E1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6119989.7999999998</v>
      </c>
      <c r="F159" s="179">
        <f t="shared" ref="F159:F161" si="428">D159+E159</f>
        <v>6369989.7999999998</v>
      </c>
      <c r="G159" s="179"/>
      <c r="H159" s="179">
        <f t="shared" ref="H159:H161" si="429">F159-G159</f>
        <v>6369989.7999999998</v>
      </c>
      <c r="I159" s="179"/>
      <c r="J159" s="179">
        <f t="shared" ref="J159:J161" si="430">F159-I159</f>
        <v>6369989.7999999998</v>
      </c>
      <c r="K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250000</v>
      </c>
      <c r="O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6119989.7999999998</v>
      </c>
      <c r="U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6119989.7999999998</v>
      </c>
      <c r="AA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79">
        <f t="shared" ref="AC159:AC161" si="431">Z159+AA159+AB159</f>
        <v>6119989.7999999998</v>
      </c>
      <c r="AD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250000</v>
      </c>
      <c r="AG159" s="179">
        <f t="shared" ref="AG159:AG161" si="432">AD159+AE159+AF159</f>
        <v>250000</v>
      </c>
      <c r="AH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79">
        <f t="shared" ref="AK159:AK161" si="433">AH159+AI159+AJ159</f>
        <v>0</v>
      </c>
      <c r="AL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79">
        <f t="shared" ref="AO159:AO161" si="434">AL159+AM159+AN159</f>
        <v>0</v>
      </c>
      <c r="AP159" s="179">
        <f t="shared" ref="AP159:AP161" si="435">AC159+AG159+AK159+AO159</f>
        <v>6369989.7999999998</v>
      </c>
    </row>
    <row r="160" spans="2:42" x14ac:dyDescent="0.25">
      <c r="B160" s="177" t="s">
        <v>703</v>
      </c>
      <c r="C160" s="178" t="s">
        <v>704</v>
      </c>
      <c r="D1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9">
        <f t="shared" si="428"/>
        <v>0</v>
      </c>
      <c r="G160" s="179"/>
      <c r="H160" s="179">
        <f t="shared" si="429"/>
        <v>0</v>
      </c>
      <c r="I160" s="179"/>
      <c r="J160" s="179">
        <f t="shared" si="430"/>
        <v>0</v>
      </c>
      <c r="K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79">
        <f t="shared" si="431"/>
        <v>0</v>
      </c>
      <c r="AD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79">
        <f t="shared" si="432"/>
        <v>0</v>
      </c>
      <c r="AH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79">
        <f t="shared" si="433"/>
        <v>0</v>
      </c>
      <c r="AL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79">
        <f t="shared" si="434"/>
        <v>0</v>
      </c>
      <c r="AP160" s="179">
        <f t="shared" si="435"/>
        <v>0</v>
      </c>
    </row>
    <row r="161" spans="2:42" x14ac:dyDescent="0.25">
      <c r="B161" s="177" t="s">
        <v>289</v>
      </c>
      <c r="C161" s="178" t="s">
        <v>172</v>
      </c>
      <c r="D1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9">
        <f t="shared" si="428"/>
        <v>0</v>
      </c>
      <c r="G161" s="179"/>
      <c r="H161" s="179">
        <f t="shared" si="429"/>
        <v>0</v>
      </c>
      <c r="I161" s="179"/>
      <c r="J161" s="179">
        <f t="shared" si="430"/>
        <v>0</v>
      </c>
      <c r="K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79">
        <f t="shared" si="431"/>
        <v>0</v>
      </c>
      <c r="AD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79">
        <f t="shared" si="432"/>
        <v>0</v>
      </c>
      <c r="AH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79">
        <f t="shared" si="433"/>
        <v>0</v>
      </c>
      <c r="AL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79">
        <f t="shared" si="434"/>
        <v>0</v>
      </c>
      <c r="AP161" s="179">
        <f t="shared" si="435"/>
        <v>0</v>
      </c>
    </row>
    <row r="162" spans="2:42" x14ac:dyDescent="0.25">
      <c r="B162" s="177" t="s">
        <v>705</v>
      </c>
      <c r="C162" s="178" t="s">
        <v>706</v>
      </c>
      <c r="D1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1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1950754.96</v>
      </c>
      <c r="F162" s="179">
        <f t="shared" si="293"/>
        <v>2040754.96</v>
      </c>
      <c r="G162" s="179"/>
      <c r="H162" s="179">
        <f t="shared" si="413"/>
        <v>2040754.96</v>
      </c>
      <c r="I162" s="179"/>
      <c r="J162" s="179">
        <f t="shared" si="414"/>
        <v>2040754.96</v>
      </c>
      <c r="K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1950754.96</v>
      </c>
      <c r="U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90000</v>
      </c>
      <c r="V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2040754.96</v>
      </c>
      <c r="AA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79">
        <f t="shared" si="415"/>
        <v>2040754.96</v>
      </c>
      <c r="AD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79">
        <f t="shared" si="416"/>
        <v>0</v>
      </c>
      <c r="AH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79">
        <f t="shared" si="417"/>
        <v>0</v>
      </c>
      <c r="AL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79">
        <f t="shared" si="418"/>
        <v>0</v>
      </c>
      <c r="AP162" s="179">
        <f t="shared" si="419"/>
        <v>2040754.96</v>
      </c>
    </row>
    <row r="163" spans="2:42" x14ac:dyDescent="0.25">
      <c r="B163" s="177" t="s">
        <v>707</v>
      </c>
      <c r="C163" s="178" t="s">
        <v>708</v>
      </c>
      <c r="D1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9">
        <f t="shared" si="293"/>
        <v>0</v>
      </c>
      <c r="G163" s="179"/>
      <c r="H163" s="179">
        <f t="shared" si="413"/>
        <v>0</v>
      </c>
      <c r="I163" s="179"/>
      <c r="J163" s="179">
        <f t="shared" si="414"/>
        <v>0</v>
      </c>
      <c r="K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79">
        <f t="shared" si="415"/>
        <v>0</v>
      </c>
      <c r="AD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79">
        <f t="shared" si="416"/>
        <v>0</v>
      </c>
      <c r="AH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79">
        <f t="shared" si="417"/>
        <v>0</v>
      </c>
      <c r="AL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79">
        <f t="shared" si="418"/>
        <v>0</v>
      </c>
      <c r="AP163" s="179">
        <f t="shared" si="419"/>
        <v>0</v>
      </c>
    </row>
    <row r="164" spans="2:42" x14ac:dyDescent="0.25">
      <c r="B164" s="186" t="s">
        <v>290</v>
      </c>
      <c r="C164" s="187" t="s">
        <v>173</v>
      </c>
      <c r="D164" s="188">
        <f>SUM(D165:D189)</f>
        <v>194955</v>
      </c>
      <c r="E164" s="188">
        <f>SUM(E165:E189)</f>
        <v>91645.02</v>
      </c>
      <c r="F164" s="188">
        <f t="shared" si="293"/>
        <v>286600.02</v>
      </c>
      <c r="G164" s="188">
        <f>SUM(G165:G189)</f>
        <v>0</v>
      </c>
      <c r="H164" s="188">
        <f t="shared" si="3"/>
        <v>286600.02</v>
      </c>
      <c r="I164" s="188">
        <f>SUM(I165:I189)</f>
        <v>0</v>
      </c>
      <c r="J164" s="188">
        <f t="shared" si="4"/>
        <v>286600.02</v>
      </c>
      <c r="K164" s="188">
        <f t="shared" ref="K164:AB164" si="436">SUM(K165:K189)</f>
        <v>6750</v>
      </c>
      <c r="L164" s="188">
        <f t="shared" si="436"/>
        <v>39750</v>
      </c>
      <c r="M164" s="188">
        <f t="shared" si="436"/>
        <v>14300</v>
      </c>
      <c r="N164" s="188">
        <f t="shared" si="436"/>
        <v>20810</v>
      </c>
      <c r="O164" s="188">
        <f t="shared" si="436"/>
        <v>12820</v>
      </c>
      <c r="P164" s="188">
        <f t="shared" ref="P164:Q164" si="437">SUM(P165:P189)</f>
        <v>1350</v>
      </c>
      <c r="Q164" s="188">
        <f t="shared" si="437"/>
        <v>4900</v>
      </c>
      <c r="R164" s="188">
        <f t="shared" si="436"/>
        <v>19375</v>
      </c>
      <c r="S164" s="188">
        <f t="shared" si="436"/>
        <v>2750</v>
      </c>
      <c r="T164" s="188">
        <f t="shared" ref="T164" si="438">SUM(T165:T189)</f>
        <v>133045.02000000002</v>
      </c>
      <c r="U164" s="188">
        <f t="shared" si="436"/>
        <v>25750</v>
      </c>
      <c r="V164" s="188">
        <f t="shared" si="436"/>
        <v>4600</v>
      </c>
      <c r="W164" s="188">
        <f t="shared" ref="W164" si="439">SUM(W165:W189)</f>
        <v>0</v>
      </c>
      <c r="X164" s="188">
        <f t="shared" si="436"/>
        <v>0</v>
      </c>
      <c r="Y164" s="188">
        <f t="shared" si="436"/>
        <v>400</v>
      </c>
      <c r="Z164" s="188">
        <f t="shared" si="436"/>
        <v>152495.01999999999</v>
      </c>
      <c r="AA164" s="188">
        <f t="shared" si="436"/>
        <v>27985</v>
      </c>
      <c r="AB164" s="188">
        <f t="shared" si="436"/>
        <v>33450</v>
      </c>
      <c r="AC164" s="188">
        <f t="shared" si="7"/>
        <v>213930.02</v>
      </c>
      <c r="AD164" s="188">
        <f>SUM(AD165:AD189)</f>
        <v>0</v>
      </c>
      <c r="AE164" s="188">
        <f>SUM(AE165:AE189)</f>
        <v>200</v>
      </c>
      <c r="AF164" s="188">
        <f>SUM(AF165:AF189)</f>
        <v>28850</v>
      </c>
      <c r="AG164" s="188">
        <f t="shared" si="8"/>
        <v>29050</v>
      </c>
      <c r="AH164" s="188">
        <f>SUM(AH165:AH189)</f>
        <v>0</v>
      </c>
      <c r="AI164" s="188">
        <f>SUM(AI165:AI189)</f>
        <v>35000</v>
      </c>
      <c r="AJ164" s="188">
        <f>SUM(AJ165:AJ189)</f>
        <v>8620</v>
      </c>
      <c r="AK164" s="188">
        <f t="shared" si="9"/>
        <v>43620</v>
      </c>
      <c r="AL164" s="188">
        <f>SUM(AL165:AL189)</f>
        <v>0</v>
      </c>
      <c r="AM164" s="188">
        <f>SUM(AM165:AM189)</f>
        <v>0</v>
      </c>
      <c r="AN164" s="188">
        <f>SUM(AN165:AN189)</f>
        <v>0</v>
      </c>
      <c r="AO164" s="188">
        <f t="shared" si="10"/>
        <v>0</v>
      </c>
      <c r="AP164" s="188">
        <f t="shared" si="11"/>
        <v>286600.02</v>
      </c>
    </row>
    <row r="165" spans="2:42" x14ac:dyDescent="0.25">
      <c r="B165" s="177" t="s">
        <v>291</v>
      </c>
      <c r="C165" s="178" t="s">
        <v>174</v>
      </c>
      <c r="D1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9">
        <f t="shared" si="293"/>
        <v>0</v>
      </c>
      <c r="G165" s="179"/>
      <c r="H165" s="179">
        <f t="shared" ref="H165:H168" si="440">F165-G165</f>
        <v>0</v>
      </c>
      <c r="I165" s="179"/>
      <c r="J165" s="179">
        <f t="shared" ref="J165:J168" si="441">F165-I165</f>
        <v>0</v>
      </c>
      <c r="K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79">
        <f t="shared" ref="AC165:AC168" si="442">Z165+AA165+AB165</f>
        <v>0</v>
      </c>
      <c r="AD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79">
        <f t="shared" ref="AG165:AG168" si="443">AD165+AE165+AF165</f>
        <v>0</v>
      </c>
      <c r="AH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79">
        <f t="shared" ref="AK165:AK168" si="444">AH165+AI165+AJ165</f>
        <v>0</v>
      </c>
      <c r="AL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79">
        <f t="shared" ref="AO165:AO168" si="445">AL165+AM165+AN165</f>
        <v>0</v>
      </c>
      <c r="AP165" s="179">
        <f t="shared" ref="AP165:AP168" si="446">AC165+AG165+AK165+AO165</f>
        <v>0</v>
      </c>
    </row>
    <row r="166" spans="2:42" x14ac:dyDescent="0.25">
      <c r="B166" s="177" t="s">
        <v>709</v>
      </c>
      <c r="C166" s="178" t="s">
        <v>710</v>
      </c>
      <c r="D1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9">
        <f t="shared" si="293"/>
        <v>0</v>
      </c>
      <c r="G166" s="179"/>
      <c r="H166" s="179">
        <f t="shared" si="440"/>
        <v>0</v>
      </c>
      <c r="I166" s="179"/>
      <c r="J166" s="179">
        <f t="shared" si="441"/>
        <v>0</v>
      </c>
      <c r="K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79">
        <f t="shared" si="442"/>
        <v>0</v>
      </c>
      <c r="AD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79">
        <f t="shared" si="443"/>
        <v>0</v>
      </c>
      <c r="AH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79">
        <f t="shared" si="444"/>
        <v>0</v>
      </c>
      <c r="AL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79">
        <f t="shared" si="445"/>
        <v>0</v>
      </c>
      <c r="AP166" s="179">
        <f t="shared" si="446"/>
        <v>0</v>
      </c>
    </row>
    <row r="167" spans="2:42" x14ac:dyDescent="0.25">
      <c r="B167" s="177" t="s">
        <v>711</v>
      </c>
      <c r="C167" s="178" t="s">
        <v>712</v>
      </c>
      <c r="D1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15322.52</v>
      </c>
      <c r="F167" s="179">
        <f t="shared" ref="F167" si="447">D167+E167</f>
        <v>15322.52</v>
      </c>
      <c r="G167" s="179"/>
      <c r="H167" s="179">
        <f t="shared" ref="H167" si="448">F167-G167</f>
        <v>15322.52</v>
      </c>
      <c r="I167" s="179"/>
      <c r="J167" s="179">
        <f t="shared" ref="J167" si="449">F167-I167</f>
        <v>15322.52</v>
      </c>
      <c r="K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15322.52</v>
      </c>
      <c r="U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15322.52</v>
      </c>
      <c r="AA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79">
        <f t="shared" ref="AC167" si="450">Z167+AA167+AB167</f>
        <v>15322.52</v>
      </c>
      <c r="AD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79">
        <f t="shared" ref="AG167" si="451">AD167+AE167+AF167</f>
        <v>0</v>
      </c>
      <c r="AH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79">
        <f t="shared" ref="AK167" si="452">AH167+AI167+AJ167</f>
        <v>0</v>
      </c>
      <c r="AL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79">
        <f t="shared" ref="AO167" si="453">AL167+AM167+AN167</f>
        <v>0</v>
      </c>
      <c r="AP167" s="179">
        <f t="shared" ref="AP167" si="454">AC167+AG167+AK167+AO167</f>
        <v>15322.52</v>
      </c>
    </row>
    <row r="168" spans="2:42" x14ac:dyDescent="0.25">
      <c r="B168" s="177" t="s">
        <v>713</v>
      </c>
      <c r="C168" s="178" t="s">
        <v>714</v>
      </c>
      <c r="D1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9">
        <f t="shared" si="293"/>
        <v>0</v>
      </c>
      <c r="G168" s="179"/>
      <c r="H168" s="179">
        <f t="shared" si="440"/>
        <v>0</v>
      </c>
      <c r="I168" s="179"/>
      <c r="J168" s="179">
        <f t="shared" si="441"/>
        <v>0</v>
      </c>
      <c r="K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79">
        <f t="shared" si="442"/>
        <v>0</v>
      </c>
      <c r="AD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79">
        <f t="shared" si="443"/>
        <v>0</v>
      </c>
      <c r="AH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79">
        <f t="shared" si="444"/>
        <v>0</v>
      </c>
      <c r="AL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79">
        <f t="shared" si="445"/>
        <v>0</v>
      </c>
      <c r="AP168" s="179">
        <f t="shared" si="446"/>
        <v>0</v>
      </c>
    </row>
    <row r="169" spans="2:42" x14ac:dyDescent="0.25">
      <c r="B169" s="177" t="s">
        <v>715</v>
      </c>
      <c r="C169" s="178" t="s">
        <v>716</v>
      </c>
      <c r="D1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9">
        <f t="shared" ref="F169:F177" si="455">D169+E169</f>
        <v>0</v>
      </c>
      <c r="G169" s="179"/>
      <c r="H169" s="179">
        <f t="shared" ref="H169:H177" si="456">F169-G169</f>
        <v>0</v>
      </c>
      <c r="I169" s="179"/>
      <c r="J169" s="179">
        <f t="shared" ref="J169:J177" si="457">F169-I169</f>
        <v>0</v>
      </c>
      <c r="K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79">
        <f t="shared" ref="AC169:AC177" si="458">Z169+AA169+AB169</f>
        <v>0</v>
      </c>
      <c r="AD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79">
        <f t="shared" ref="AG169:AG177" si="459">AD169+AE169+AF169</f>
        <v>0</v>
      </c>
      <c r="AH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79">
        <f t="shared" ref="AK169:AK177" si="460">AH169+AI169+AJ169</f>
        <v>0</v>
      </c>
      <c r="AL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79">
        <f t="shared" ref="AO169:AO177" si="461">AL169+AM169+AN169</f>
        <v>0</v>
      </c>
      <c r="AP169" s="179">
        <f t="shared" ref="AP169:AP177" si="462">AC169+AG169+AK169+AO169</f>
        <v>0</v>
      </c>
    </row>
    <row r="170" spans="2:42" x14ac:dyDescent="0.25">
      <c r="B170" s="177" t="s">
        <v>292</v>
      </c>
      <c r="C170" s="178" t="s">
        <v>175</v>
      </c>
      <c r="D1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9">
        <f t="shared" si="455"/>
        <v>0</v>
      </c>
      <c r="G170" s="179"/>
      <c r="H170" s="179">
        <f t="shared" si="456"/>
        <v>0</v>
      </c>
      <c r="I170" s="179"/>
      <c r="J170" s="179">
        <f t="shared" si="457"/>
        <v>0</v>
      </c>
      <c r="K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79">
        <f t="shared" si="458"/>
        <v>0</v>
      </c>
      <c r="AD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79">
        <f t="shared" si="459"/>
        <v>0</v>
      </c>
      <c r="AH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79">
        <f t="shared" si="460"/>
        <v>0</v>
      </c>
      <c r="AL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79">
        <f t="shared" si="461"/>
        <v>0</v>
      </c>
      <c r="AP170" s="179">
        <f t="shared" si="462"/>
        <v>0</v>
      </c>
    </row>
    <row r="171" spans="2:42" x14ac:dyDescent="0.25">
      <c r="B171" s="177" t="s">
        <v>717</v>
      </c>
      <c r="C171" s="178" t="s">
        <v>718</v>
      </c>
      <c r="D1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194955</v>
      </c>
      <c r="E1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73600</v>
      </c>
      <c r="F171" s="179">
        <f t="shared" si="455"/>
        <v>268555</v>
      </c>
      <c r="G171" s="179"/>
      <c r="H171" s="179">
        <f t="shared" si="456"/>
        <v>268555</v>
      </c>
      <c r="I171" s="179"/>
      <c r="J171" s="179">
        <f t="shared" si="457"/>
        <v>268555</v>
      </c>
      <c r="K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6750</v>
      </c>
      <c r="L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39750</v>
      </c>
      <c r="M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14300</v>
      </c>
      <c r="N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20810</v>
      </c>
      <c r="O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12820</v>
      </c>
      <c r="P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1350</v>
      </c>
      <c r="Q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4900</v>
      </c>
      <c r="R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19375</v>
      </c>
      <c r="S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2750</v>
      </c>
      <c r="T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115000</v>
      </c>
      <c r="U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25750</v>
      </c>
      <c r="V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4600</v>
      </c>
      <c r="W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v>
      </c>
      <c r="Z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134450</v>
      </c>
      <c r="AA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27985</v>
      </c>
      <c r="AB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33450</v>
      </c>
      <c r="AC171" s="179">
        <f t="shared" si="458"/>
        <v>195885</v>
      </c>
      <c r="AD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v>
      </c>
      <c r="AF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28850</v>
      </c>
      <c r="AG171" s="179">
        <f t="shared" si="459"/>
        <v>29050</v>
      </c>
      <c r="AH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v>
      </c>
      <c r="AJ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8620</v>
      </c>
      <c r="AK171" s="179">
        <f t="shared" si="460"/>
        <v>43620</v>
      </c>
      <c r="AL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79">
        <f t="shared" si="461"/>
        <v>0</v>
      </c>
      <c r="AP171" s="179">
        <f t="shared" si="462"/>
        <v>268555</v>
      </c>
    </row>
    <row r="172" spans="2:42" x14ac:dyDescent="0.25">
      <c r="B172" s="177" t="s">
        <v>719</v>
      </c>
      <c r="C172" s="178" t="s">
        <v>720</v>
      </c>
      <c r="D1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9">
        <f t="shared" si="455"/>
        <v>0</v>
      </c>
      <c r="G172" s="179"/>
      <c r="H172" s="179">
        <f t="shared" si="456"/>
        <v>0</v>
      </c>
      <c r="I172" s="179"/>
      <c r="J172" s="179">
        <f t="shared" si="457"/>
        <v>0</v>
      </c>
      <c r="K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79">
        <f t="shared" si="458"/>
        <v>0</v>
      </c>
      <c r="AD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79">
        <f t="shared" si="459"/>
        <v>0</v>
      </c>
      <c r="AH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79">
        <f t="shared" si="460"/>
        <v>0</v>
      </c>
      <c r="AL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79">
        <f t="shared" si="461"/>
        <v>0</v>
      </c>
      <c r="AP172" s="179">
        <f t="shared" si="462"/>
        <v>0</v>
      </c>
    </row>
    <row r="173" spans="2:42" x14ac:dyDescent="0.25">
      <c r="B173" s="177" t="s">
        <v>721</v>
      </c>
      <c r="C173" s="178" t="s">
        <v>722</v>
      </c>
      <c r="D1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9">
        <f t="shared" si="455"/>
        <v>0</v>
      </c>
      <c r="G173" s="179"/>
      <c r="H173" s="179">
        <f t="shared" si="456"/>
        <v>0</v>
      </c>
      <c r="I173" s="179"/>
      <c r="J173" s="179">
        <f t="shared" si="457"/>
        <v>0</v>
      </c>
      <c r="K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79">
        <f t="shared" si="458"/>
        <v>0</v>
      </c>
      <c r="AD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79">
        <f t="shared" si="459"/>
        <v>0</v>
      </c>
      <c r="AH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79">
        <f t="shared" si="460"/>
        <v>0</v>
      </c>
      <c r="AL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79">
        <f t="shared" si="461"/>
        <v>0</v>
      </c>
      <c r="AP173" s="179">
        <f t="shared" si="462"/>
        <v>0</v>
      </c>
    </row>
    <row r="174" spans="2:42" x14ac:dyDescent="0.25">
      <c r="B174" s="177" t="s">
        <v>723</v>
      </c>
      <c r="C174" s="178" t="s">
        <v>724</v>
      </c>
      <c r="D1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9">
        <f t="shared" si="455"/>
        <v>0</v>
      </c>
      <c r="G174" s="179"/>
      <c r="H174" s="179">
        <f t="shared" si="456"/>
        <v>0</v>
      </c>
      <c r="I174" s="179"/>
      <c r="J174" s="179">
        <f t="shared" si="457"/>
        <v>0</v>
      </c>
      <c r="K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79">
        <f t="shared" si="458"/>
        <v>0</v>
      </c>
      <c r="AD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79">
        <f t="shared" si="459"/>
        <v>0</v>
      </c>
      <c r="AH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79">
        <f t="shared" si="460"/>
        <v>0</v>
      </c>
      <c r="AL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79">
        <f t="shared" si="461"/>
        <v>0</v>
      </c>
      <c r="AP174" s="179">
        <f t="shared" si="462"/>
        <v>0</v>
      </c>
    </row>
    <row r="175" spans="2:42" x14ac:dyDescent="0.25">
      <c r="B175" s="177" t="s">
        <v>725</v>
      </c>
      <c r="C175" s="178" t="s">
        <v>726</v>
      </c>
      <c r="D1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9">
        <f t="shared" si="455"/>
        <v>0</v>
      </c>
      <c r="G175" s="179"/>
      <c r="H175" s="179">
        <f t="shared" si="456"/>
        <v>0</v>
      </c>
      <c r="I175" s="179"/>
      <c r="J175" s="179">
        <f t="shared" si="457"/>
        <v>0</v>
      </c>
      <c r="K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79">
        <f t="shared" si="458"/>
        <v>0</v>
      </c>
      <c r="AD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79">
        <f t="shared" si="459"/>
        <v>0</v>
      </c>
      <c r="AH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79">
        <f t="shared" si="460"/>
        <v>0</v>
      </c>
      <c r="AL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79">
        <f t="shared" si="461"/>
        <v>0</v>
      </c>
      <c r="AP175" s="179">
        <f t="shared" si="462"/>
        <v>0</v>
      </c>
    </row>
    <row r="176" spans="2:42" x14ac:dyDescent="0.25">
      <c r="B176" s="177" t="s">
        <v>293</v>
      </c>
      <c r="C176" s="178" t="s">
        <v>727</v>
      </c>
      <c r="D1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9">
        <f t="shared" si="455"/>
        <v>0</v>
      </c>
      <c r="G176" s="179"/>
      <c r="H176" s="179">
        <f t="shared" si="456"/>
        <v>0</v>
      </c>
      <c r="I176" s="179"/>
      <c r="J176" s="179">
        <f t="shared" si="457"/>
        <v>0</v>
      </c>
      <c r="K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79">
        <f t="shared" si="458"/>
        <v>0</v>
      </c>
      <c r="AD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79">
        <f t="shared" si="459"/>
        <v>0</v>
      </c>
      <c r="AH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79">
        <f t="shared" si="460"/>
        <v>0</v>
      </c>
      <c r="AL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79">
        <f t="shared" si="461"/>
        <v>0</v>
      </c>
      <c r="AP176" s="179">
        <f t="shared" si="462"/>
        <v>0</v>
      </c>
    </row>
    <row r="177" spans="2:42" x14ac:dyDescent="0.25">
      <c r="B177" s="177" t="s">
        <v>728</v>
      </c>
      <c r="C177" s="178" t="s">
        <v>729</v>
      </c>
      <c r="D1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9">
        <f t="shared" si="455"/>
        <v>0</v>
      </c>
      <c r="G177" s="179"/>
      <c r="H177" s="179">
        <f t="shared" si="456"/>
        <v>0</v>
      </c>
      <c r="I177" s="179"/>
      <c r="J177" s="179">
        <f t="shared" si="457"/>
        <v>0</v>
      </c>
      <c r="K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79">
        <f t="shared" si="458"/>
        <v>0</v>
      </c>
      <c r="AD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79">
        <f t="shared" si="459"/>
        <v>0</v>
      </c>
      <c r="AH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79">
        <f t="shared" si="460"/>
        <v>0</v>
      </c>
      <c r="AL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79">
        <f t="shared" si="461"/>
        <v>0</v>
      </c>
      <c r="AP177" s="179">
        <f t="shared" si="462"/>
        <v>0</v>
      </c>
    </row>
    <row r="178" spans="2:42" x14ac:dyDescent="0.25">
      <c r="B178" s="177" t="s">
        <v>294</v>
      </c>
      <c r="C178" s="178" t="s">
        <v>730</v>
      </c>
      <c r="D1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2722.5</v>
      </c>
      <c r="F178" s="179">
        <f t="shared" ref="F178:F185" si="463">D178+E178</f>
        <v>2722.5</v>
      </c>
      <c r="G178" s="179"/>
      <c r="H178" s="179">
        <f t="shared" ref="H178:H185" si="464">F178-G178</f>
        <v>2722.5</v>
      </c>
      <c r="I178" s="179"/>
      <c r="J178" s="179">
        <f t="shared" ref="J178:J185" si="465">F178-I178</f>
        <v>2722.5</v>
      </c>
      <c r="K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2722.5</v>
      </c>
      <c r="U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2722.5</v>
      </c>
      <c r="AA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79">
        <f t="shared" ref="AC178:AC185" si="466">Z178+AA178+AB178</f>
        <v>2722.5</v>
      </c>
      <c r="AD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79">
        <f t="shared" ref="AG178:AG185" si="467">AD178+AE178+AF178</f>
        <v>0</v>
      </c>
      <c r="AH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79">
        <f t="shared" ref="AK178:AK185" si="468">AH178+AI178+AJ178</f>
        <v>0</v>
      </c>
      <c r="AL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79">
        <f t="shared" ref="AO178:AO185" si="469">AL178+AM178+AN178</f>
        <v>0</v>
      </c>
      <c r="AP178" s="179">
        <f t="shared" ref="AP178:AP185" si="470">AC178+AG178+AK178+AO178</f>
        <v>2722.5</v>
      </c>
    </row>
    <row r="179" spans="2:42" x14ac:dyDescent="0.25">
      <c r="B179" s="177" t="s">
        <v>731</v>
      </c>
      <c r="C179" s="178" t="s">
        <v>730</v>
      </c>
      <c r="D1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9">
        <f t="shared" si="463"/>
        <v>0</v>
      </c>
      <c r="G179" s="179"/>
      <c r="H179" s="179">
        <f t="shared" si="464"/>
        <v>0</v>
      </c>
      <c r="I179" s="179"/>
      <c r="J179" s="179">
        <f t="shared" si="465"/>
        <v>0</v>
      </c>
      <c r="K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79">
        <f t="shared" si="466"/>
        <v>0</v>
      </c>
      <c r="AD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79">
        <f t="shared" si="467"/>
        <v>0</v>
      </c>
      <c r="AH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79">
        <f t="shared" si="468"/>
        <v>0</v>
      </c>
      <c r="AL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79">
        <f t="shared" si="469"/>
        <v>0</v>
      </c>
      <c r="AP179" s="179">
        <f t="shared" si="470"/>
        <v>0</v>
      </c>
    </row>
    <row r="180" spans="2:42" x14ac:dyDescent="0.25">
      <c r="B180" s="177" t="s">
        <v>732</v>
      </c>
      <c r="C180" s="178" t="s">
        <v>733</v>
      </c>
      <c r="D1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9">
        <f t="shared" si="463"/>
        <v>0</v>
      </c>
      <c r="G180" s="179"/>
      <c r="H180" s="179">
        <f t="shared" si="464"/>
        <v>0</v>
      </c>
      <c r="I180" s="179"/>
      <c r="J180" s="179">
        <f t="shared" si="465"/>
        <v>0</v>
      </c>
      <c r="K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79">
        <f t="shared" si="466"/>
        <v>0</v>
      </c>
      <c r="AD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79">
        <f t="shared" si="467"/>
        <v>0</v>
      </c>
      <c r="AH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79">
        <f t="shared" si="468"/>
        <v>0</v>
      </c>
      <c r="AL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79">
        <f t="shared" si="469"/>
        <v>0</v>
      </c>
      <c r="AP180" s="179">
        <f t="shared" si="470"/>
        <v>0</v>
      </c>
    </row>
    <row r="181" spans="2:42" x14ac:dyDescent="0.25">
      <c r="B181" s="177" t="s">
        <v>734</v>
      </c>
      <c r="C181" s="178" t="s">
        <v>735</v>
      </c>
      <c r="D1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9">
        <f t="shared" si="463"/>
        <v>0</v>
      </c>
      <c r="G181" s="179"/>
      <c r="H181" s="179">
        <f t="shared" si="464"/>
        <v>0</v>
      </c>
      <c r="I181" s="179"/>
      <c r="J181" s="179">
        <f t="shared" si="465"/>
        <v>0</v>
      </c>
      <c r="K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79">
        <f t="shared" si="466"/>
        <v>0</v>
      </c>
      <c r="AD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79">
        <f t="shared" si="467"/>
        <v>0</v>
      </c>
      <c r="AH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79">
        <f t="shared" si="468"/>
        <v>0</v>
      </c>
      <c r="AL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79">
        <f t="shared" si="469"/>
        <v>0</v>
      </c>
      <c r="AP181" s="179">
        <f t="shared" si="470"/>
        <v>0</v>
      </c>
    </row>
    <row r="182" spans="2:42" x14ac:dyDescent="0.25">
      <c r="B182" s="177" t="s">
        <v>295</v>
      </c>
      <c r="C182" s="178" t="s">
        <v>736</v>
      </c>
      <c r="D1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9">
        <f t="shared" si="463"/>
        <v>0</v>
      </c>
      <c r="G182" s="179"/>
      <c r="H182" s="179">
        <f t="shared" si="464"/>
        <v>0</v>
      </c>
      <c r="I182" s="179"/>
      <c r="J182" s="179">
        <f t="shared" si="465"/>
        <v>0</v>
      </c>
      <c r="K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79">
        <f t="shared" si="466"/>
        <v>0</v>
      </c>
      <c r="AD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79">
        <f t="shared" si="467"/>
        <v>0</v>
      </c>
      <c r="AH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79">
        <f t="shared" si="468"/>
        <v>0</v>
      </c>
      <c r="AL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79">
        <f t="shared" si="469"/>
        <v>0</v>
      </c>
      <c r="AP182" s="179">
        <f t="shared" si="470"/>
        <v>0</v>
      </c>
    </row>
    <row r="183" spans="2:42" x14ac:dyDescent="0.25">
      <c r="B183" s="177" t="s">
        <v>737</v>
      </c>
      <c r="C183" s="178" t="s">
        <v>736</v>
      </c>
      <c r="D1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9">
        <f t="shared" si="463"/>
        <v>0</v>
      </c>
      <c r="G183" s="179"/>
      <c r="H183" s="179">
        <f t="shared" si="464"/>
        <v>0</v>
      </c>
      <c r="I183" s="179"/>
      <c r="J183" s="179">
        <f t="shared" si="465"/>
        <v>0</v>
      </c>
      <c r="K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79">
        <f t="shared" si="466"/>
        <v>0</v>
      </c>
      <c r="AD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79">
        <f t="shared" si="467"/>
        <v>0</v>
      </c>
      <c r="AH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79">
        <f t="shared" si="468"/>
        <v>0</v>
      </c>
      <c r="AL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79">
        <f t="shared" si="469"/>
        <v>0</v>
      </c>
      <c r="AP183" s="179">
        <f t="shared" si="470"/>
        <v>0</v>
      </c>
    </row>
    <row r="184" spans="2:42" x14ac:dyDescent="0.25">
      <c r="B184" s="177" t="s">
        <v>738</v>
      </c>
      <c r="C184" s="178" t="s">
        <v>739</v>
      </c>
      <c r="D1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9">
        <f t="shared" si="463"/>
        <v>0</v>
      </c>
      <c r="G184" s="179"/>
      <c r="H184" s="179">
        <f t="shared" si="464"/>
        <v>0</v>
      </c>
      <c r="I184" s="179"/>
      <c r="J184" s="179">
        <f t="shared" si="465"/>
        <v>0</v>
      </c>
      <c r="K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79">
        <f t="shared" si="466"/>
        <v>0</v>
      </c>
      <c r="AD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79">
        <f t="shared" si="467"/>
        <v>0</v>
      </c>
      <c r="AH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79">
        <f t="shared" si="468"/>
        <v>0</v>
      </c>
      <c r="AL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79">
        <f t="shared" si="469"/>
        <v>0</v>
      </c>
      <c r="AP184" s="179">
        <f t="shared" si="470"/>
        <v>0</v>
      </c>
    </row>
    <row r="185" spans="2:42" x14ac:dyDescent="0.25">
      <c r="B185" s="177" t="s">
        <v>740</v>
      </c>
      <c r="C185" s="178" t="s">
        <v>741</v>
      </c>
      <c r="D1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9">
        <f t="shared" si="463"/>
        <v>0</v>
      </c>
      <c r="G185" s="179"/>
      <c r="H185" s="179">
        <f t="shared" si="464"/>
        <v>0</v>
      </c>
      <c r="I185" s="179"/>
      <c r="J185" s="179">
        <f t="shared" si="465"/>
        <v>0</v>
      </c>
      <c r="K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79">
        <f t="shared" si="466"/>
        <v>0</v>
      </c>
      <c r="AD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79">
        <f t="shared" si="467"/>
        <v>0</v>
      </c>
      <c r="AH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79">
        <f t="shared" si="468"/>
        <v>0</v>
      </c>
      <c r="AL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79">
        <f t="shared" si="469"/>
        <v>0</v>
      </c>
      <c r="AP185" s="179">
        <f t="shared" si="470"/>
        <v>0</v>
      </c>
    </row>
    <row r="186" spans="2:42" x14ac:dyDescent="0.25">
      <c r="B186" s="177" t="s">
        <v>296</v>
      </c>
      <c r="C186" s="178" t="s">
        <v>742</v>
      </c>
      <c r="D1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9">
        <f t="shared" ref="F186:F189" si="471">D186+E186</f>
        <v>0</v>
      </c>
      <c r="G186" s="179"/>
      <c r="H186" s="179">
        <f t="shared" ref="H186:H189" si="472">F186-G186</f>
        <v>0</v>
      </c>
      <c r="I186" s="179"/>
      <c r="J186" s="179">
        <f t="shared" ref="J186:J189" si="473">F186-I186</f>
        <v>0</v>
      </c>
      <c r="K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79">
        <f t="shared" ref="AC186:AC189" si="474">Z186+AA186+AB186</f>
        <v>0</v>
      </c>
      <c r="AD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79">
        <f t="shared" ref="AG186:AG189" si="475">AD186+AE186+AF186</f>
        <v>0</v>
      </c>
      <c r="AH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79">
        <f t="shared" ref="AK186:AK189" si="476">AH186+AI186+AJ186</f>
        <v>0</v>
      </c>
      <c r="AL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79">
        <f t="shared" ref="AO186:AO189" si="477">AL186+AM186+AN186</f>
        <v>0</v>
      </c>
      <c r="AP186" s="179">
        <f t="shared" ref="AP186:AP189" si="478">AC186+AG186+AK186+AO186</f>
        <v>0</v>
      </c>
    </row>
    <row r="187" spans="2:42" x14ac:dyDescent="0.25">
      <c r="B187" s="177" t="s">
        <v>743</v>
      </c>
      <c r="C187" s="178" t="s">
        <v>744</v>
      </c>
      <c r="D1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9">
        <f t="shared" si="471"/>
        <v>0</v>
      </c>
      <c r="G187" s="179"/>
      <c r="H187" s="179">
        <f t="shared" si="472"/>
        <v>0</v>
      </c>
      <c r="I187" s="179"/>
      <c r="J187" s="179">
        <f t="shared" si="473"/>
        <v>0</v>
      </c>
      <c r="K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79">
        <f t="shared" si="474"/>
        <v>0</v>
      </c>
      <c r="AD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79">
        <f t="shared" si="475"/>
        <v>0</v>
      </c>
      <c r="AH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79">
        <f t="shared" si="476"/>
        <v>0</v>
      </c>
      <c r="AL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79">
        <f t="shared" si="477"/>
        <v>0</v>
      </c>
      <c r="AP187" s="179">
        <f t="shared" si="478"/>
        <v>0</v>
      </c>
    </row>
    <row r="188" spans="2:42" x14ac:dyDescent="0.25">
      <c r="B188" s="177" t="s">
        <v>745</v>
      </c>
      <c r="C188" s="178" t="s">
        <v>746</v>
      </c>
      <c r="D1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9">
        <f t="shared" si="471"/>
        <v>0</v>
      </c>
      <c r="G188" s="179"/>
      <c r="H188" s="179">
        <f t="shared" si="472"/>
        <v>0</v>
      </c>
      <c r="I188" s="179"/>
      <c r="J188" s="179">
        <f t="shared" si="473"/>
        <v>0</v>
      </c>
      <c r="K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79">
        <f t="shared" si="474"/>
        <v>0</v>
      </c>
      <c r="AD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79">
        <f t="shared" si="475"/>
        <v>0</v>
      </c>
      <c r="AH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79">
        <f t="shared" si="476"/>
        <v>0</v>
      </c>
      <c r="AL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79">
        <f t="shared" si="477"/>
        <v>0</v>
      </c>
      <c r="AP188" s="179">
        <f t="shared" si="478"/>
        <v>0</v>
      </c>
    </row>
    <row r="189" spans="2:42" x14ac:dyDescent="0.25">
      <c r="B189" s="177" t="s">
        <v>747</v>
      </c>
      <c r="C189" s="178" t="s">
        <v>748</v>
      </c>
      <c r="D1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9">
        <f t="shared" si="471"/>
        <v>0</v>
      </c>
      <c r="G189" s="179"/>
      <c r="H189" s="179">
        <f t="shared" si="472"/>
        <v>0</v>
      </c>
      <c r="I189" s="179"/>
      <c r="J189" s="179">
        <f t="shared" si="473"/>
        <v>0</v>
      </c>
      <c r="K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79">
        <f t="shared" si="474"/>
        <v>0</v>
      </c>
      <c r="AD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79">
        <f t="shared" si="475"/>
        <v>0</v>
      </c>
      <c r="AH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79">
        <f t="shared" si="476"/>
        <v>0</v>
      </c>
      <c r="AL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79">
        <f t="shared" si="477"/>
        <v>0</v>
      </c>
      <c r="AP189" s="179">
        <f t="shared" si="478"/>
        <v>0</v>
      </c>
    </row>
    <row r="190" spans="2:42" x14ac:dyDescent="0.25">
      <c r="B190" s="186" t="s">
        <v>297</v>
      </c>
      <c r="C190" s="187" t="s">
        <v>176</v>
      </c>
      <c r="D190" s="188">
        <f>D191+D199</f>
        <v>317100</v>
      </c>
      <c r="E190" s="188">
        <f>E191+E199</f>
        <v>2245842.8000000003</v>
      </c>
      <c r="F190" s="188">
        <f t="shared" si="293"/>
        <v>2562942.8000000003</v>
      </c>
      <c r="G190" s="188">
        <f>SUM(G191:G206)</f>
        <v>0</v>
      </c>
      <c r="H190" s="188">
        <f t="shared" si="3"/>
        <v>2562942.8000000003</v>
      </c>
      <c r="I190" s="188">
        <f>SUM(I191:I206)</f>
        <v>0</v>
      </c>
      <c r="J190" s="188">
        <f t="shared" si="4"/>
        <v>2562942.8000000003</v>
      </c>
      <c r="K190" s="188">
        <f t="shared" ref="K190:AB190" si="479">SUM(K191:K206)</f>
        <v>0</v>
      </c>
      <c r="L190" s="188">
        <f t="shared" si="479"/>
        <v>267600</v>
      </c>
      <c r="M190" s="188">
        <f t="shared" si="479"/>
        <v>4000</v>
      </c>
      <c r="N190" s="188">
        <f t="shared" si="479"/>
        <v>200000</v>
      </c>
      <c r="O190" s="188">
        <f t="shared" si="479"/>
        <v>0</v>
      </c>
      <c r="P190" s="188">
        <f t="shared" si="479"/>
        <v>133800</v>
      </c>
      <c r="Q190" s="188">
        <f t="shared" si="479"/>
        <v>0</v>
      </c>
      <c r="R190" s="188">
        <f t="shared" si="479"/>
        <v>40000</v>
      </c>
      <c r="S190" s="188">
        <f t="shared" si="479"/>
        <v>0</v>
      </c>
      <c r="T190" s="188">
        <f t="shared" ref="T190" si="480">SUM(T191:T206)</f>
        <v>4032000</v>
      </c>
      <c r="U190" s="188">
        <f t="shared" si="479"/>
        <v>0</v>
      </c>
      <c r="V190" s="188">
        <f t="shared" si="479"/>
        <v>0</v>
      </c>
      <c r="W190" s="188">
        <f t="shared" si="479"/>
        <v>0</v>
      </c>
      <c r="X190" s="188">
        <f t="shared" si="479"/>
        <v>320485.59999999998</v>
      </c>
      <c r="Y190" s="188">
        <f t="shared" si="479"/>
        <v>128000</v>
      </c>
      <c r="Z190" s="188">
        <f t="shared" si="479"/>
        <v>4278000</v>
      </c>
      <c r="AA190" s="188">
        <f t="shared" si="479"/>
        <v>4000</v>
      </c>
      <c r="AB190" s="188">
        <f t="shared" si="479"/>
        <v>162107.20000000001</v>
      </c>
      <c r="AC190" s="188">
        <f t="shared" si="7"/>
        <v>4444107.2</v>
      </c>
      <c r="AD190" s="188">
        <f>SUM(AD191:AD206)</f>
        <v>0</v>
      </c>
      <c r="AE190" s="188">
        <f>SUM(AE191:AE206)</f>
        <v>64000</v>
      </c>
      <c r="AF190" s="188">
        <f>SUM(AF191:AF206)</f>
        <v>211659.2</v>
      </c>
      <c r="AG190" s="188">
        <f t="shared" si="8"/>
        <v>275659.2</v>
      </c>
      <c r="AH190" s="188">
        <f>SUM(AH191:AH206)</f>
        <v>0</v>
      </c>
      <c r="AI190" s="188">
        <f>SUM(AI191:AI206)</f>
        <v>193219.20000000001</v>
      </c>
      <c r="AJ190" s="188">
        <f>SUM(AJ191:AJ206)</f>
        <v>212900</v>
      </c>
      <c r="AK190" s="188">
        <f t="shared" si="9"/>
        <v>406119.2</v>
      </c>
      <c r="AL190" s="188">
        <f>SUM(AL191:AL206)</f>
        <v>0</v>
      </c>
      <c r="AM190" s="188">
        <f>SUM(AM191:AM206)</f>
        <v>0</v>
      </c>
      <c r="AN190" s="188">
        <f>SUM(AN191:AN206)</f>
        <v>0</v>
      </c>
      <c r="AO190" s="188">
        <f t="shared" si="10"/>
        <v>0</v>
      </c>
      <c r="AP190" s="188">
        <f t="shared" si="11"/>
        <v>5125885.6000000006</v>
      </c>
    </row>
    <row r="191" spans="2:42" x14ac:dyDescent="0.25">
      <c r="B191" s="186" t="s">
        <v>298</v>
      </c>
      <c r="C191" s="187" t="s">
        <v>177</v>
      </c>
      <c r="D191" s="188">
        <f>SUM(D192:D198)</f>
        <v>52200</v>
      </c>
      <c r="E191" s="188">
        <f>SUM(E192:E198)</f>
        <v>397214</v>
      </c>
      <c r="F191" s="188">
        <f>D191+E191</f>
        <v>449414</v>
      </c>
      <c r="G191" s="188">
        <f>SUM(G192:G198)</f>
        <v>0</v>
      </c>
      <c r="H191" s="188">
        <f>F191-G191</f>
        <v>449414</v>
      </c>
      <c r="I191" s="188">
        <f>SUM(I192:I198)</f>
        <v>0</v>
      </c>
      <c r="J191" s="188">
        <f>F191-I191</f>
        <v>449414</v>
      </c>
      <c r="K191" s="188">
        <f t="shared" ref="K191:AB191" si="481">SUM(K192:K198)</f>
        <v>0</v>
      </c>
      <c r="L191" s="188">
        <f t="shared" si="481"/>
        <v>52200</v>
      </c>
      <c r="M191" s="188">
        <f t="shared" si="481"/>
        <v>0</v>
      </c>
      <c r="N191" s="188">
        <f t="shared" si="481"/>
        <v>0</v>
      </c>
      <c r="O191" s="188">
        <f t="shared" si="481"/>
        <v>0</v>
      </c>
      <c r="P191" s="188">
        <f t="shared" ref="P191:Q191" si="482">SUM(P192:P198)</f>
        <v>0</v>
      </c>
      <c r="Q191" s="188">
        <f t="shared" si="482"/>
        <v>0</v>
      </c>
      <c r="R191" s="188">
        <f t="shared" si="481"/>
        <v>0</v>
      </c>
      <c r="S191" s="188">
        <f t="shared" si="481"/>
        <v>0</v>
      </c>
      <c r="T191" s="188">
        <f t="shared" ref="T191" si="483">SUM(T192:T198)</f>
        <v>336000</v>
      </c>
      <c r="U191" s="188">
        <f t="shared" si="481"/>
        <v>0</v>
      </c>
      <c r="V191" s="188">
        <f t="shared" si="481"/>
        <v>0</v>
      </c>
      <c r="W191" s="188">
        <f t="shared" ref="W191" si="484">SUM(W192:W198)</f>
        <v>0</v>
      </c>
      <c r="X191" s="188">
        <f t="shared" si="481"/>
        <v>61214</v>
      </c>
      <c r="Y191" s="188">
        <f t="shared" si="481"/>
        <v>0</v>
      </c>
      <c r="Z191" s="188">
        <f t="shared" si="481"/>
        <v>345000</v>
      </c>
      <c r="AA191" s="188">
        <f t="shared" si="481"/>
        <v>0</v>
      </c>
      <c r="AB191" s="188">
        <f t="shared" si="481"/>
        <v>20994</v>
      </c>
      <c r="AC191" s="188">
        <f>Z191+AA191+AB191</f>
        <v>365994</v>
      </c>
      <c r="AD191" s="188">
        <f>SUM(AD192:AD198)</f>
        <v>0</v>
      </c>
      <c r="AE191" s="188">
        <f>SUM(AE192:AE198)</f>
        <v>0</v>
      </c>
      <c r="AF191" s="188">
        <f>SUM(AF192:AF198)</f>
        <v>38820</v>
      </c>
      <c r="AG191" s="188">
        <f>AD191+AE191+AF191</f>
        <v>38820</v>
      </c>
      <c r="AH191" s="188">
        <f>SUM(AH192:AH198)</f>
        <v>0</v>
      </c>
      <c r="AI191" s="188">
        <f>SUM(AI192:AI198)</f>
        <v>43600</v>
      </c>
      <c r="AJ191" s="188">
        <f>SUM(AJ192:AJ198)</f>
        <v>1000</v>
      </c>
      <c r="AK191" s="188">
        <f>AH191+AI191+AJ191</f>
        <v>44600</v>
      </c>
      <c r="AL191" s="188">
        <f>SUM(AL192:AL198)</f>
        <v>0</v>
      </c>
      <c r="AM191" s="188">
        <f>SUM(AM192:AM198)</f>
        <v>0</v>
      </c>
      <c r="AN191" s="188">
        <f>SUM(AN192:AN198)</f>
        <v>0</v>
      </c>
      <c r="AO191" s="188">
        <f>AL191+AM191+AN191</f>
        <v>0</v>
      </c>
      <c r="AP191" s="188">
        <f>AC191+AG191+AK191+AO191</f>
        <v>449414</v>
      </c>
    </row>
    <row r="192" spans="2:42" x14ac:dyDescent="0.25">
      <c r="B192" s="177" t="s">
        <v>304</v>
      </c>
      <c r="C192" s="178" t="s">
        <v>183</v>
      </c>
      <c r="D1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1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9">
        <f t="shared" ref="F192:F194" si="485">D192+E192</f>
        <v>9000</v>
      </c>
      <c r="G192" s="179"/>
      <c r="H192" s="179">
        <f>F192-G192</f>
        <v>9000</v>
      </c>
      <c r="I192" s="179"/>
      <c r="J192" s="179">
        <f>F192-I192</f>
        <v>9000</v>
      </c>
      <c r="K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M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A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79">
        <f>Z192+AA192+AB192</f>
        <v>9000</v>
      </c>
      <c r="AD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79">
        <f>AD192+AE192+AF192</f>
        <v>0</v>
      </c>
      <c r="AH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79">
        <f>AH192+AI192+AJ192</f>
        <v>0</v>
      </c>
      <c r="AL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79">
        <f>AL192+AM192+AN192</f>
        <v>0</v>
      </c>
      <c r="AP192" s="179">
        <f>AC192+AG192+AK192+AO192</f>
        <v>9000</v>
      </c>
    </row>
    <row r="193" spans="2:42" x14ac:dyDescent="0.25">
      <c r="B193" s="177" t="s">
        <v>749</v>
      </c>
      <c r="C193" s="178" t="s">
        <v>750</v>
      </c>
      <c r="D1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43200</v>
      </c>
      <c r="E1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9">
        <f t="shared" ref="F193" si="486">D193+E193</f>
        <v>43200</v>
      </c>
      <c r="G193" s="179"/>
      <c r="H193" s="179">
        <f t="shared" ref="H193" si="487">F193-G193</f>
        <v>43200</v>
      </c>
      <c r="I193" s="179"/>
      <c r="J193" s="179">
        <f t="shared" ref="J193" si="488">F193-I193</f>
        <v>43200</v>
      </c>
      <c r="K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43200</v>
      </c>
      <c r="M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79">
        <f t="shared" ref="AC193" si="489">Z193+AA193+AB193</f>
        <v>0</v>
      </c>
      <c r="AD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15600</v>
      </c>
      <c r="AG193" s="179">
        <f t="shared" ref="AG193" si="490">AD193+AE193+AF193</f>
        <v>15600</v>
      </c>
      <c r="AH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26600</v>
      </c>
      <c r="AJ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v>
      </c>
      <c r="AK193" s="179">
        <f t="shared" ref="AK193" si="491">AH193+AI193+AJ193</f>
        <v>27600</v>
      </c>
      <c r="AL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79">
        <f t="shared" ref="AO193" si="492">AL193+AM193+AN193</f>
        <v>0</v>
      </c>
      <c r="AP193" s="179">
        <f t="shared" ref="AP193" si="493">AC193+AG193+AK193+AO193</f>
        <v>43200</v>
      </c>
    </row>
    <row r="194" spans="2:42" x14ac:dyDescent="0.25">
      <c r="B194" s="177" t="s">
        <v>751</v>
      </c>
      <c r="C194" s="178" t="s">
        <v>752</v>
      </c>
      <c r="D1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9">
        <f t="shared" si="485"/>
        <v>0</v>
      </c>
      <c r="G194" s="179"/>
      <c r="H194" s="179">
        <f>F194-G194</f>
        <v>0</v>
      </c>
      <c r="I194" s="179"/>
      <c r="J194" s="179">
        <f>F194-I194</f>
        <v>0</v>
      </c>
      <c r="K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79">
        <f>Z194+AA194+AB194</f>
        <v>0</v>
      </c>
      <c r="AD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79">
        <f>AD194+AE194+AF194</f>
        <v>0</v>
      </c>
      <c r="AH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79">
        <f>AH194+AI194+AJ194</f>
        <v>0</v>
      </c>
      <c r="AL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79">
        <f>AL194+AM194+AN194</f>
        <v>0</v>
      </c>
      <c r="AP194" s="179">
        <f>AC194+AG194+AK194+AO194</f>
        <v>0</v>
      </c>
    </row>
    <row r="195" spans="2:42" x14ac:dyDescent="0.25">
      <c r="B195" s="177" t="s">
        <v>753</v>
      </c>
      <c r="C195" s="178" t="s">
        <v>754</v>
      </c>
      <c r="D1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9">
        <f>D195+E195</f>
        <v>0</v>
      </c>
      <c r="G195" s="179"/>
      <c r="H195" s="179">
        <f t="shared" ref="H195:H196" si="494">F195-G195</f>
        <v>0</v>
      </c>
      <c r="I195" s="179"/>
      <c r="J195" s="179">
        <f t="shared" ref="J195:J196" si="495">F195-I195</f>
        <v>0</v>
      </c>
      <c r="K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79">
        <f t="shared" ref="AC195:AC196" si="496">Z195+AA195+AB195</f>
        <v>0</v>
      </c>
      <c r="AD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79">
        <f t="shared" ref="AG195:AG196" si="497">AD195+AE195+AF195</f>
        <v>0</v>
      </c>
      <c r="AH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79">
        <f t="shared" ref="AK195:AK196" si="498">AH195+AI195+AJ195</f>
        <v>0</v>
      </c>
      <c r="AL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79">
        <f t="shared" ref="AO195:AO196" si="499">AL195+AM195+AN195</f>
        <v>0</v>
      </c>
      <c r="AP195" s="179">
        <f t="shared" ref="AP195:AP196" si="500">AC195+AG195+AK195+AO195</f>
        <v>0</v>
      </c>
    </row>
    <row r="196" spans="2:42" x14ac:dyDescent="0.25">
      <c r="B196" s="177" t="s">
        <v>755</v>
      </c>
      <c r="C196" s="178" t="s">
        <v>756</v>
      </c>
      <c r="D1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397214</v>
      </c>
      <c r="F196" s="179">
        <f t="shared" ref="F196" si="501">D196+E196</f>
        <v>397214</v>
      </c>
      <c r="G196" s="179"/>
      <c r="H196" s="179">
        <f t="shared" si="494"/>
        <v>397214</v>
      </c>
      <c r="I196" s="179"/>
      <c r="J196" s="179">
        <f t="shared" si="495"/>
        <v>397214</v>
      </c>
      <c r="K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336000</v>
      </c>
      <c r="U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61214</v>
      </c>
      <c r="Y1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336000</v>
      </c>
      <c r="AA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20994</v>
      </c>
      <c r="AC196" s="179">
        <f t="shared" si="496"/>
        <v>356994</v>
      </c>
      <c r="AD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23220</v>
      </c>
      <c r="AG196" s="179">
        <f t="shared" si="497"/>
        <v>23220</v>
      </c>
      <c r="AH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17000</v>
      </c>
      <c r="AJ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79">
        <f t="shared" si="498"/>
        <v>17000</v>
      </c>
      <c r="AL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79">
        <f t="shared" si="499"/>
        <v>0</v>
      </c>
      <c r="AP196" s="179">
        <f t="shared" si="500"/>
        <v>397214</v>
      </c>
    </row>
    <row r="197" spans="2:42" x14ac:dyDescent="0.25">
      <c r="B197" s="177" t="s">
        <v>757</v>
      </c>
      <c r="C197" s="178" t="s">
        <v>758</v>
      </c>
      <c r="D1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9">
        <f t="shared" ref="F197" si="502">D197+E197</f>
        <v>0</v>
      </c>
      <c r="G197" s="179"/>
      <c r="H197" s="179">
        <f>F197-G197</f>
        <v>0</v>
      </c>
      <c r="I197" s="179"/>
      <c r="J197" s="179">
        <f>F197-I197</f>
        <v>0</v>
      </c>
      <c r="K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79">
        <f>Z197+AA197+AB197</f>
        <v>0</v>
      </c>
      <c r="AD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79">
        <f>AD197+AE197+AF197</f>
        <v>0</v>
      </c>
      <c r="AH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79">
        <f>AH197+AI197+AJ197</f>
        <v>0</v>
      </c>
      <c r="AL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79">
        <f>AL197+AM197+AN197</f>
        <v>0</v>
      </c>
      <c r="AP197" s="179">
        <f>AC197+AG197+AK197+AO197</f>
        <v>0</v>
      </c>
    </row>
    <row r="198" spans="2:42" x14ac:dyDescent="0.25">
      <c r="B198" s="177" t="s">
        <v>759</v>
      </c>
      <c r="C198" s="178" t="s">
        <v>760</v>
      </c>
      <c r="D1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9">
        <f>D198+E198</f>
        <v>0</v>
      </c>
      <c r="G198" s="179"/>
      <c r="H198" s="179">
        <f t="shared" ref="H198" si="503">F198-G198</f>
        <v>0</v>
      </c>
      <c r="I198" s="179"/>
      <c r="J198" s="179">
        <f t="shared" ref="J198" si="504">F198-I198</f>
        <v>0</v>
      </c>
      <c r="K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79">
        <f t="shared" ref="AC198" si="505">Z198+AA198+AB198</f>
        <v>0</v>
      </c>
      <c r="AD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79">
        <f t="shared" ref="AG198" si="506">AD198+AE198+AF198</f>
        <v>0</v>
      </c>
      <c r="AH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79">
        <f t="shared" ref="AK198" si="507">AH198+AI198+AJ198</f>
        <v>0</v>
      </c>
      <c r="AL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79">
        <f t="shared" ref="AO198" si="508">AL198+AM198+AN198</f>
        <v>0</v>
      </c>
      <c r="AP198" s="179">
        <f t="shared" ref="AP198" si="509">AC198+AG198+AK198+AO198</f>
        <v>0</v>
      </c>
    </row>
    <row r="199" spans="2:42" x14ac:dyDescent="0.25">
      <c r="B199" s="186" t="s">
        <v>299</v>
      </c>
      <c r="C199" s="187" t="s">
        <v>178</v>
      </c>
      <c r="D199" s="188">
        <f>SUM(D200:D206)</f>
        <v>264900</v>
      </c>
      <c r="E199" s="188">
        <f>SUM(E200:E206)</f>
        <v>1848628.8000000003</v>
      </c>
      <c r="F199" s="188">
        <f>D199+E199</f>
        <v>2113528.8000000003</v>
      </c>
      <c r="G199" s="188">
        <f t="shared" ref="G199:I199" si="510">SUM(G200:G206)</f>
        <v>0</v>
      </c>
      <c r="H199" s="188">
        <f>F199-G199</f>
        <v>2113528.8000000003</v>
      </c>
      <c r="I199" s="188">
        <f t="shared" si="510"/>
        <v>0</v>
      </c>
      <c r="J199" s="188">
        <f>F199-I199</f>
        <v>2113528.8000000003</v>
      </c>
      <c r="K199" s="188">
        <f t="shared" ref="K199:AN199" si="511">SUM(K200:K206)</f>
        <v>0</v>
      </c>
      <c r="L199" s="188">
        <f t="shared" si="511"/>
        <v>81600</v>
      </c>
      <c r="M199" s="188">
        <f t="shared" si="511"/>
        <v>2000</v>
      </c>
      <c r="N199" s="188">
        <f t="shared" si="511"/>
        <v>100000</v>
      </c>
      <c r="O199" s="188">
        <f t="shared" si="511"/>
        <v>0</v>
      </c>
      <c r="P199" s="188">
        <f t="shared" ref="P199:Q199" si="512">SUM(P200:P206)</f>
        <v>66900</v>
      </c>
      <c r="Q199" s="188">
        <f t="shared" si="512"/>
        <v>0</v>
      </c>
      <c r="R199" s="188">
        <f t="shared" si="511"/>
        <v>20000</v>
      </c>
      <c r="S199" s="188">
        <f t="shared" si="511"/>
        <v>0</v>
      </c>
      <c r="T199" s="188">
        <f t="shared" ref="T199" si="513">SUM(T200:T206)</f>
        <v>1680000</v>
      </c>
      <c r="U199" s="188">
        <f t="shared" si="511"/>
        <v>0</v>
      </c>
      <c r="V199" s="188">
        <f t="shared" si="511"/>
        <v>0</v>
      </c>
      <c r="W199" s="188">
        <f t="shared" ref="W199" si="514">SUM(W200:W206)</f>
        <v>0</v>
      </c>
      <c r="X199" s="188">
        <f t="shared" si="511"/>
        <v>99028.799999999988</v>
      </c>
      <c r="Y199" s="188">
        <f t="shared" si="511"/>
        <v>64000</v>
      </c>
      <c r="Z199" s="188">
        <f t="shared" si="511"/>
        <v>1794000</v>
      </c>
      <c r="AA199" s="188">
        <f t="shared" si="511"/>
        <v>2000</v>
      </c>
      <c r="AB199" s="188">
        <f t="shared" si="511"/>
        <v>60059.6</v>
      </c>
      <c r="AC199" s="188">
        <f>Z199+AA199+AB199</f>
        <v>1856059.6</v>
      </c>
      <c r="AD199" s="188">
        <f t="shared" si="511"/>
        <v>0</v>
      </c>
      <c r="AE199" s="188">
        <f t="shared" si="511"/>
        <v>32000</v>
      </c>
      <c r="AF199" s="188">
        <f t="shared" si="511"/>
        <v>67009.600000000006</v>
      </c>
      <c r="AG199" s="188">
        <f>AD199+AE199+AF199</f>
        <v>99009.600000000006</v>
      </c>
      <c r="AH199" s="188">
        <f t="shared" si="511"/>
        <v>0</v>
      </c>
      <c r="AI199" s="188">
        <f t="shared" si="511"/>
        <v>53009.599999999999</v>
      </c>
      <c r="AJ199" s="188">
        <f t="shared" si="511"/>
        <v>105450</v>
      </c>
      <c r="AK199" s="188">
        <f>AH199+AI199+AJ199</f>
        <v>158459.6</v>
      </c>
      <c r="AL199" s="188">
        <f t="shared" si="511"/>
        <v>0</v>
      </c>
      <c r="AM199" s="188">
        <f t="shared" si="511"/>
        <v>0</v>
      </c>
      <c r="AN199" s="188">
        <f t="shared" si="511"/>
        <v>0</v>
      </c>
      <c r="AO199" s="188">
        <f>AL199+AM199+AN199</f>
        <v>0</v>
      </c>
      <c r="AP199" s="188">
        <f>AC199+AG199+AK199+AO199</f>
        <v>2113528.8000000003</v>
      </c>
    </row>
    <row r="200" spans="2:42" x14ac:dyDescent="0.25">
      <c r="B200" s="177" t="s">
        <v>305</v>
      </c>
      <c r="C200" s="178" t="s">
        <v>184</v>
      </c>
      <c r="D2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9">
        <f>D200+E200</f>
        <v>0</v>
      </c>
      <c r="G200" s="179"/>
      <c r="H200" s="179">
        <f t="shared" ref="H200:H206" si="515">F200-G200</f>
        <v>0</v>
      </c>
      <c r="I200" s="179"/>
      <c r="J200" s="179">
        <f t="shared" ref="J200:J206" si="516">F200-I200</f>
        <v>0</v>
      </c>
      <c r="K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79">
        <f t="shared" ref="AC200:AC206" si="517">Z200+AA200+AB200</f>
        <v>0</v>
      </c>
      <c r="AD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79">
        <f t="shared" ref="AG200:AG206" si="518">AD200+AE200+AF200</f>
        <v>0</v>
      </c>
      <c r="AH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79">
        <f t="shared" ref="AK200:AK206" si="519">AH200+AI200+AJ200</f>
        <v>0</v>
      </c>
      <c r="AL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79">
        <f t="shared" ref="AO200:AO206" si="520">AL200+AM200+AN200</f>
        <v>0</v>
      </c>
      <c r="AP200" s="179">
        <f t="shared" ref="AP200:AP206" si="521">AC200+AG200+AK200+AO200</f>
        <v>0</v>
      </c>
    </row>
    <row r="201" spans="2:42" x14ac:dyDescent="0.25">
      <c r="B201" s="177" t="s">
        <v>761</v>
      </c>
      <c r="C201" s="178" t="s">
        <v>762</v>
      </c>
      <c r="D2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9">
        <f>D201+E201</f>
        <v>0</v>
      </c>
      <c r="G201" s="179"/>
      <c r="H201" s="179">
        <f t="shared" si="515"/>
        <v>0</v>
      </c>
      <c r="I201" s="179"/>
      <c r="J201" s="179">
        <f t="shared" si="516"/>
        <v>0</v>
      </c>
      <c r="K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79">
        <f t="shared" si="517"/>
        <v>0</v>
      </c>
      <c r="AD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79">
        <f t="shared" si="518"/>
        <v>0</v>
      </c>
      <c r="AH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79">
        <f t="shared" si="519"/>
        <v>0</v>
      </c>
      <c r="AL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79">
        <f t="shared" si="520"/>
        <v>0</v>
      </c>
      <c r="AP201" s="179">
        <f t="shared" si="521"/>
        <v>0</v>
      </c>
    </row>
    <row r="202" spans="2:42" x14ac:dyDescent="0.25">
      <c r="B202" s="177" t="s">
        <v>763</v>
      </c>
      <c r="C202" s="178" t="s">
        <v>762</v>
      </c>
      <c r="D2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264900</v>
      </c>
      <c r="E2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69600</v>
      </c>
      <c r="F202" s="179">
        <f t="shared" ref="F202:F204" si="522">D202+E202</f>
        <v>334500</v>
      </c>
      <c r="G202" s="179"/>
      <c r="H202" s="179">
        <f t="shared" ref="H202:H204" si="523">F202-G202</f>
        <v>334500</v>
      </c>
      <c r="I202" s="179"/>
      <c r="J202" s="179">
        <f t="shared" ref="J202:J204" si="524">F202-I202</f>
        <v>334500</v>
      </c>
      <c r="K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81600</v>
      </c>
      <c r="M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N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O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66900</v>
      </c>
      <c r="Q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S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64000</v>
      </c>
      <c r="Z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114000</v>
      </c>
      <c r="AA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B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27050</v>
      </c>
      <c r="AC202" s="179">
        <f t="shared" ref="AC202:AC204" si="525">Z202+AA202+AB202</f>
        <v>143050</v>
      </c>
      <c r="AD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32000</v>
      </c>
      <c r="AF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34000</v>
      </c>
      <c r="AG202" s="179">
        <f t="shared" ref="AG202:AG204" si="526">AD202+AE202+AF202</f>
        <v>66000</v>
      </c>
      <c r="AH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J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105450</v>
      </c>
      <c r="AK202" s="179">
        <f t="shared" ref="AK202:AK204" si="527">AH202+AI202+AJ202</f>
        <v>125450</v>
      </c>
      <c r="AL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79">
        <f t="shared" ref="AO202:AO204" si="528">AL202+AM202+AN202</f>
        <v>0</v>
      </c>
      <c r="AP202" s="179">
        <f t="shared" ref="AP202:AP204" si="529">AC202+AG202+AK202+AO202</f>
        <v>334500</v>
      </c>
    </row>
    <row r="203" spans="2:42" x14ac:dyDescent="0.25">
      <c r="B203" s="177" t="s">
        <v>764</v>
      </c>
      <c r="C203" s="178" t="s">
        <v>765</v>
      </c>
      <c r="D2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9">
        <f t="shared" si="522"/>
        <v>0</v>
      </c>
      <c r="G203" s="179"/>
      <c r="H203" s="179">
        <f t="shared" si="523"/>
        <v>0</v>
      </c>
      <c r="I203" s="179"/>
      <c r="J203" s="179">
        <f t="shared" si="524"/>
        <v>0</v>
      </c>
      <c r="K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79">
        <f t="shared" si="525"/>
        <v>0</v>
      </c>
      <c r="AD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79">
        <f t="shared" si="526"/>
        <v>0</v>
      </c>
      <c r="AH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79">
        <f t="shared" si="527"/>
        <v>0</v>
      </c>
      <c r="AL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79">
        <f t="shared" si="528"/>
        <v>0</v>
      </c>
      <c r="AP203" s="179">
        <f t="shared" si="529"/>
        <v>0</v>
      </c>
    </row>
    <row r="204" spans="2:42" x14ac:dyDescent="0.25">
      <c r="B204" s="177" t="s">
        <v>306</v>
      </c>
      <c r="C204" s="178" t="s">
        <v>766</v>
      </c>
      <c r="D2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9">
        <f t="shared" si="522"/>
        <v>0</v>
      </c>
      <c r="G204" s="179"/>
      <c r="H204" s="179">
        <f t="shared" si="523"/>
        <v>0</v>
      </c>
      <c r="I204" s="179"/>
      <c r="J204" s="179">
        <f t="shared" si="524"/>
        <v>0</v>
      </c>
      <c r="K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79">
        <f t="shared" si="525"/>
        <v>0</v>
      </c>
      <c r="AD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79">
        <f t="shared" si="526"/>
        <v>0</v>
      </c>
      <c r="AH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79">
        <f t="shared" si="527"/>
        <v>0</v>
      </c>
      <c r="AL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79">
        <f t="shared" si="528"/>
        <v>0</v>
      </c>
      <c r="AP204" s="179">
        <f t="shared" si="529"/>
        <v>0</v>
      </c>
    </row>
    <row r="205" spans="2:42" x14ac:dyDescent="0.25">
      <c r="B205" s="177" t="s">
        <v>767</v>
      </c>
      <c r="C205" s="178" t="s">
        <v>766</v>
      </c>
      <c r="D2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1779028.8000000003</v>
      </c>
      <c r="F205" s="179">
        <f t="shared" ref="F205" si="530">D205+E205</f>
        <v>1779028.8000000003</v>
      </c>
      <c r="G205" s="179"/>
      <c r="H205" s="179">
        <f t="shared" ref="H205" si="531">F205-G205</f>
        <v>1779028.8000000003</v>
      </c>
      <c r="I205" s="179"/>
      <c r="J205" s="179">
        <f t="shared" ref="J205" si="532">F205-I205</f>
        <v>1779028.8000000003</v>
      </c>
      <c r="K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1680000</v>
      </c>
      <c r="U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99028.799999999988</v>
      </c>
      <c r="Y2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1680000</v>
      </c>
      <c r="AA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33009.599999999999</v>
      </c>
      <c r="AC205" s="179">
        <f t="shared" ref="AC205" si="533">Z205+AA205+AB205</f>
        <v>1713009.6</v>
      </c>
      <c r="AD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33009.599999999999</v>
      </c>
      <c r="AG205" s="179">
        <f t="shared" ref="AG205" si="534">AD205+AE205+AF205</f>
        <v>33009.599999999999</v>
      </c>
      <c r="AH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33009.599999999999</v>
      </c>
      <c r="AJ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79">
        <f t="shared" ref="AK205" si="535">AH205+AI205+AJ205</f>
        <v>33009.599999999999</v>
      </c>
      <c r="AL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79">
        <f t="shared" ref="AO205" si="536">AL205+AM205+AN205</f>
        <v>0</v>
      </c>
      <c r="AP205" s="179">
        <f t="shared" ref="AP205" si="537">AC205+AG205+AK205+AO205</f>
        <v>1779028.8000000003</v>
      </c>
    </row>
    <row r="206" spans="2:42" x14ac:dyDescent="0.25">
      <c r="B206" s="177" t="s">
        <v>768</v>
      </c>
      <c r="C206" s="178" t="s">
        <v>769</v>
      </c>
      <c r="D2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9">
        <f>D206+E206</f>
        <v>0</v>
      </c>
      <c r="G206" s="179"/>
      <c r="H206" s="179">
        <f t="shared" si="515"/>
        <v>0</v>
      </c>
      <c r="I206" s="179"/>
      <c r="J206" s="179">
        <f t="shared" si="516"/>
        <v>0</v>
      </c>
      <c r="K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79">
        <f t="shared" si="517"/>
        <v>0</v>
      </c>
      <c r="AD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79">
        <f t="shared" si="518"/>
        <v>0</v>
      </c>
      <c r="AH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79">
        <f t="shared" si="519"/>
        <v>0</v>
      </c>
      <c r="AL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79">
        <f t="shared" si="520"/>
        <v>0</v>
      </c>
      <c r="AP206" s="179">
        <f t="shared" si="521"/>
        <v>0</v>
      </c>
    </row>
    <row r="207" spans="2:42" x14ac:dyDescent="0.25">
      <c r="B207" s="186" t="s">
        <v>300</v>
      </c>
      <c r="C207" s="187" t="s">
        <v>179</v>
      </c>
      <c r="D207" s="188">
        <f>SUM(D208:D213)</f>
        <v>0</v>
      </c>
      <c r="E207" s="188">
        <f>SUM(E208:E213)</f>
        <v>96981.28</v>
      </c>
      <c r="F207" s="188">
        <f t="shared" si="293"/>
        <v>96981.28</v>
      </c>
      <c r="G207" s="188">
        <f>SUM(G208:G213)</f>
        <v>0</v>
      </c>
      <c r="H207" s="188">
        <f t="shared" si="3"/>
        <v>96981.28</v>
      </c>
      <c r="I207" s="188">
        <f>SUM(I208:I213)</f>
        <v>0</v>
      </c>
      <c r="J207" s="188">
        <f t="shared" si="4"/>
        <v>96981.28</v>
      </c>
      <c r="K207" s="188">
        <f t="shared" ref="K207:AB207" si="538">SUM(K208:K213)</f>
        <v>0</v>
      </c>
      <c r="L207" s="188">
        <f t="shared" si="538"/>
        <v>0</v>
      </c>
      <c r="M207" s="188">
        <f t="shared" si="538"/>
        <v>0</v>
      </c>
      <c r="N207" s="188">
        <f t="shared" si="538"/>
        <v>0</v>
      </c>
      <c r="O207" s="188">
        <f t="shared" si="538"/>
        <v>0</v>
      </c>
      <c r="P207" s="188">
        <f t="shared" ref="P207:Q207" si="539">SUM(P208:P213)</f>
        <v>0</v>
      </c>
      <c r="Q207" s="188">
        <f t="shared" si="539"/>
        <v>0</v>
      </c>
      <c r="R207" s="188">
        <f t="shared" si="538"/>
        <v>74581.279999999999</v>
      </c>
      <c r="S207" s="188">
        <f t="shared" si="538"/>
        <v>0</v>
      </c>
      <c r="T207" s="188">
        <f t="shared" ref="T207" si="540">SUM(T208:T213)</f>
        <v>22400</v>
      </c>
      <c r="U207" s="188">
        <f t="shared" si="538"/>
        <v>0</v>
      </c>
      <c r="V207" s="188">
        <f t="shared" si="538"/>
        <v>0</v>
      </c>
      <c r="W207" s="188">
        <f t="shared" ref="W207" si="541">SUM(W208:W213)</f>
        <v>0</v>
      </c>
      <c r="X207" s="188">
        <f t="shared" si="538"/>
        <v>0</v>
      </c>
      <c r="Y207" s="188">
        <f t="shared" si="538"/>
        <v>0</v>
      </c>
      <c r="Z207" s="188">
        <f t="shared" si="538"/>
        <v>96981.28</v>
      </c>
      <c r="AA207" s="188">
        <f t="shared" si="538"/>
        <v>0</v>
      </c>
      <c r="AB207" s="188">
        <f t="shared" si="538"/>
        <v>0</v>
      </c>
      <c r="AC207" s="188">
        <f t="shared" si="7"/>
        <v>96981.28</v>
      </c>
      <c r="AD207" s="188">
        <f>SUM(AD208:AD213)</f>
        <v>0</v>
      </c>
      <c r="AE207" s="188">
        <f>SUM(AE208:AE213)</f>
        <v>0</v>
      </c>
      <c r="AF207" s="188">
        <f>SUM(AF208:AF213)</f>
        <v>0</v>
      </c>
      <c r="AG207" s="188">
        <f t="shared" si="8"/>
        <v>0</v>
      </c>
      <c r="AH207" s="188">
        <f>SUM(AH208:AH213)</f>
        <v>0</v>
      </c>
      <c r="AI207" s="188">
        <f>SUM(AI208:AI213)</f>
        <v>0</v>
      </c>
      <c r="AJ207" s="188">
        <f>SUM(AJ208:AJ213)</f>
        <v>0</v>
      </c>
      <c r="AK207" s="188">
        <f t="shared" si="9"/>
        <v>0</v>
      </c>
      <c r="AL207" s="188">
        <f>SUM(AL208:AL213)</f>
        <v>0</v>
      </c>
      <c r="AM207" s="188">
        <f>SUM(AM208:AM213)</f>
        <v>0</v>
      </c>
      <c r="AN207" s="188">
        <f>SUM(AN208:AN213)</f>
        <v>0</v>
      </c>
      <c r="AO207" s="188">
        <f t="shared" si="10"/>
        <v>0</v>
      </c>
      <c r="AP207" s="188">
        <f t="shared" si="11"/>
        <v>96981.28</v>
      </c>
    </row>
    <row r="208" spans="2:42" x14ac:dyDescent="0.25">
      <c r="B208" s="177" t="s">
        <v>301</v>
      </c>
      <c r="C208" s="178" t="s">
        <v>180</v>
      </c>
      <c r="D2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9">
        <f t="shared" si="293"/>
        <v>0</v>
      </c>
      <c r="G208" s="179"/>
      <c r="H208" s="179">
        <f t="shared" ref="H208:H211" si="542">F208-G208</f>
        <v>0</v>
      </c>
      <c r="I208" s="179"/>
      <c r="J208" s="179">
        <f t="shared" ref="J208:J211" si="543">F208-I208</f>
        <v>0</v>
      </c>
      <c r="K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79">
        <f t="shared" ref="AC208:AC211" si="544">Z208+AA208+AB208</f>
        <v>0</v>
      </c>
      <c r="AD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79">
        <f t="shared" ref="AG208:AG211" si="545">AD208+AE208+AF208</f>
        <v>0</v>
      </c>
      <c r="AH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79">
        <f t="shared" ref="AK208:AK211" si="546">AH208+AI208+AJ208</f>
        <v>0</v>
      </c>
      <c r="AL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79">
        <f t="shared" ref="AO208:AO211" si="547">AL208+AM208+AN208</f>
        <v>0</v>
      </c>
      <c r="AP208" s="179">
        <f t="shared" ref="AP208:AP211" si="548">AC208+AG208+AK208+AO208</f>
        <v>0</v>
      </c>
    </row>
    <row r="209" spans="2:42" x14ac:dyDescent="0.25">
      <c r="B209" s="177" t="s">
        <v>770</v>
      </c>
      <c r="C209" s="178" t="s">
        <v>771</v>
      </c>
      <c r="D2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96981.28</v>
      </c>
      <c r="F209" s="179">
        <f t="shared" ref="F209" si="549">D209+E209</f>
        <v>96981.28</v>
      </c>
      <c r="G209" s="179"/>
      <c r="H209" s="179">
        <f t="shared" si="542"/>
        <v>96981.28</v>
      </c>
      <c r="I209" s="179"/>
      <c r="J209" s="179">
        <f t="shared" si="543"/>
        <v>96981.28</v>
      </c>
      <c r="K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74581.279999999999</v>
      </c>
      <c r="S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22400</v>
      </c>
      <c r="U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96981.28</v>
      </c>
      <c r="AA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79">
        <f t="shared" si="544"/>
        <v>96981.28</v>
      </c>
      <c r="AD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79">
        <f t="shared" si="545"/>
        <v>0</v>
      </c>
      <c r="AH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79">
        <f t="shared" si="546"/>
        <v>0</v>
      </c>
      <c r="AL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79">
        <f t="shared" si="547"/>
        <v>0</v>
      </c>
      <c r="AP209" s="179">
        <f t="shared" si="548"/>
        <v>96981.28</v>
      </c>
    </row>
    <row r="210" spans="2:42" x14ac:dyDescent="0.25">
      <c r="B210" s="177" t="s">
        <v>772</v>
      </c>
      <c r="C210" s="178" t="s">
        <v>773</v>
      </c>
      <c r="D2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9">
        <f t="shared" si="293"/>
        <v>0</v>
      </c>
      <c r="G210" s="179"/>
      <c r="H210" s="179">
        <f t="shared" ref="H210" si="550">F210-G210</f>
        <v>0</v>
      </c>
      <c r="I210" s="179"/>
      <c r="J210" s="179">
        <f t="shared" ref="J210" si="551">F210-I210</f>
        <v>0</v>
      </c>
      <c r="K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79">
        <f t="shared" ref="AC210" si="552">Z210+AA210+AB210</f>
        <v>0</v>
      </c>
      <c r="AD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79">
        <f t="shared" ref="AG210" si="553">AD210+AE210+AF210</f>
        <v>0</v>
      </c>
      <c r="AH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79">
        <f t="shared" ref="AK210" si="554">AH210+AI210+AJ210</f>
        <v>0</v>
      </c>
      <c r="AL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79">
        <f t="shared" ref="AO210" si="555">AL210+AM210+AN210</f>
        <v>0</v>
      </c>
      <c r="AP210" s="179">
        <f t="shared" ref="AP210" si="556">AC210+AG210+AK210+AO210</f>
        <v>0</v>
      </c>
    </row>
    <row r="211" spans="2:42" x14ac:dyDescent="0.25">
      <c r="B211" s="177" t="s">
        <v>774</v>
      </c>
      <c r="C211" s="178" t="s">
        <v>775</v>
      </c>
      <c r="D2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9">
        <f t="shared" ref="F211" si="557">D211+E211</f>
        <v>0</v>
      </c>
      <c r="G211" s="179"/>
      <c r="H211" s="179">
        <f t="shared" si="542"/>
        <v>0</v>
      </c>
      <c r="I211" s="179"/>
      <c r="J211" s="179">
        <f t="shared" si="543"/>
        <v>0</v>
      </c>
      <c r="K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79">
        <f t="shared" si="544"/>
        <v>0</v>
      </c>
      <c r="AD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79">
        <f t="shared" si="545"/>
        <v>0</v>
      </c>
      <c r="AH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79">
        <f t="shared" si="546"/>
        <v>0</v>
      </c>
      <c r="AL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79">
        <f t="shared" si="547"/>
        <v>0</v>
      </c>
      <c r="AP211" s="179">
        <f t="shared" si="548"/>
        <v>0</v>
      </c>
    </row>
    <row r="212" spans="2:42" x14ac:dyDescent="0.25">
      <c r="B212" s="177" t="s">
        <v>776</v>
      </c>
      <c r="C212" s="178" t="s">
        <v>777</v>
      </c>
      <c r="D2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9">
        <f t="shared" ref="F212" si="558">D212+E212</f>
        <v>0</v>
      </c>
      <c r="G212" s="179"/>
      <c r="H212" s="179">
        <f t="shared" si="3"/>
        <v>0</v>
      </c>
      <c r="I212" s="179"/>
      <c r="J212" s="179">
        <f t="shared" si="4"/>
        <v>0</v>
      </c>
      <c r="K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79">
        <f t="shared" si="7"/>
        <v>0</v>
      </c>
      <c r="AD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79">
        <f t="shared" si="8"/>
        <v>0</v>
      </c>
      <c r="AH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79">
        <f t="shared" si="9"/>
        <v>0</v>
      </c>
      <c r="AL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79">
        <f t="shared" si="10"/>
        <v>0</v>
      </c>
      <c r="AP212" s="179">
        <f t="shared" si="11"/>
        <v>0</v>
      </c>
    </row>
    <row r="213" spans="2:42" x14ac:dyDescent="0.25">
      <c r="B213" s="177" t="s">
        <v>778</v>
      </c>
      <c r="C213" s="178" t="s">
        <v>779</v>
      </c>
      <c r="D2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9">
        <f t="shared" si="293"/>
        <v>0</v>
      </c>
      <c r="G213" s="179"/>
      <c r="H213" s="179">
        <f t="shared" ref="H213" si="559">F213-G213</f>
        <v>0</v>
      </c>
      <c r="I213" s="179"/>
      <c r="J213" s="179">
        <f t="shared" ref="J213" si="560">F213-I213</f>
        <v>0</v>
      </c>
      <c r="K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79">
        <f t="shared" ref="AC213" si="561">Z213+AA213+AB213</f>
        <v>0</v>
      </c>
      <c r="AD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79">
        <f t="shared" ref="AG213" si="562">AD213+AE213+AF213</f>
        <v>0</v>
      </c>
      <c r="AH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79">
        <f t="shared" ref="AK213" si="563">AH213+AI213+AJ213</f>
        <v>0</v>
      </c>
      <c r="AL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79">
        <f t="shared" ref="AO213" si="564">AL213+AM213+AN213</f>
        <v>0</v>
      </c>
      <c r="AP213" s="179">
        <f t="shared" ref="AP213" si="565">AC213+AG213+AK213+AO213</f>
        <v>0</v>
      </c>
    </row>
    <row r="214" spans="2:42" x14ac:dyDescent="0.25">
      <c r="B214" s="186" t="s">
        <v>302</v>
      </c>
      <c r="C214" s="187" t="s">
        <v>181</v>
      </c>
      <c r="D214" s="188">
        <f>SUM(D215:D221)</f>
        <v>0</v>
      </c>
      <c r="E214" s="188">
        <f>SUM(E215:E221)</f>
        <v>118800</v>
      </c>
      <c r="F214" s="188">
        <f t="shared" si="293"/>
        <v>118800</v>
      </c>
      <c r="G214" s="188">
        <f>SUM(G215:G221)</f>
        <v>0</v>
      </c>
      <c r="H214" s="188">
        <f t="shared" si="3"/>
        <v>118800</v>
      </c>
      <c r="I214" s="188">
        <f>SUM(I215:I221)</f>
        <v>0</v>
      </c>
      <c r="J214" s="188">
        <f t="shared" si="4"/>
        <v>118800</v>
      </c>
      <c r="K214" s="188">
        <f t="shared" ref="K214:AB214" si="566">SUM(K215:K221)</f>
        <v>0</v>
      </c>
      <c r="L214" s="188">
        <f t="shared" si="566"/>
        <v>0</v>
      </c>
      <c r="M214" s="188">
        <f t="shared" si="566"/>
        <v>0</v>
      </c>
      <c r="N214" s="188">
        <f t="shared" si="566"/>
        <v>0</v>
      </c>
      <c r="O214" s="188">
        <f t="shared" si="566"/>
        <v>0</v>
      </c>
      <c r="P214" s="188">
        <f t="shared" ref="P214:Q214" si="567">SUM(P215:P221)</f>
        <v>0</v>
      </c>
      <c r="Q214" s="188">
        <f t="shared" si="567"/>
        <v>0</v>
      </c>
      <c r="R214" s="188">
        <f t="shared" si="566"/>
        <v>0</v>
      </c>
      <c r="S214" s="188">
        <f t="shared" si="566"/>
        <v>0</v>
      </c>
      <c r="T214" s="188">
        <f t="shared" ref="T214" si="568">SUM(T215:T221)</f>
        <v>118800</v>
      </c>
      <c r="U214" s="188">
        <f t="shared" si="566"/>
        <v>0</v>
      </c>
      <c r="V214" s="188">
        <f t="shared" si="566"/>
        <v>0</v>
      </c>
      <c r="W214" s="188">
        <f t="shared" ref="W214" si="569">SUM(W215:W221)</f>
        <v>0</v>
      </c>
      <c r="X214" s="188">
        <f t="shared" si="566"/>
        <v>0</v>
      </c>
      <c r="Y214" s="188">
        <f t="shared" si="566"/>
        <v>0</v>
      </c>
      <c r="Z214" s="188">
        <f t="shared" si="566"/>
        <v>118800</v>
      </c>
      <c r="AA214" s="188">
        <f t="shared" si="566"/>
        <v>0</v>
      </c>
      <c r="AB214" s="188">
        <f t="shared" si="566"/>
        <v>0</v>
      </c>
      <c r="AC214" s="188">
        <f t="shared" si="7"/>
        <v>118800</v>
      </c>
      <c r="AD214" s="188">
        <f>SUM(AD215:AD221)</f>
        <v>0</v>
      </c>
      <c r="AE214" s="188">
        <f>SUM(AE215:AE221)</f>
        <v>0</v>
      </c>
      <c r="AF214" s="188">
        <f>SUM(AF215:AF221)</f>
        <v>0</v>
      </c>
      <c r="AG214" s="188">
        <f t="shared" si="8"/>
        <v>0</v>
      </c>
      <c r="AH214" s="188">
        <f>SUM(AH215:AH221)</f>
        <v>0</v>
      </c>
      <c r="AI214" s="188">
        <f>SUM(AI215:AI221)</f>
        <v>0</v>
      </c>
      <c r="AJ214" s="188">
        <f>SUM(AJ215:AJ221)</f>
        <v>0</v>
      </c>
      <c r="AK214" s="188">
        <f t="shared" si="9"/>
        <v>0</v>
      </c>
      <c r="AL214" s="188">
        <f>SUM(AL215:AL221)</f>
        <v>0</v>
      </c>
      <c r="AM214" s="188">
        <f>SUM(AM215:AM221)</f>
        <v>0</v>
      </c>
      <c r="AN214" s="188">
        <f>SUM(AN215:AN221)</f>
        <v>0</v>
      </c>
      <c r="AO214" s="188">
        <f t="shared" si="10"/>
        <v>0</v>
      </c>
      <c r="AP214" s="188">
        <f t="shared" si="11"/>
        <v>118800</v>
      </c>
    </row>
    <row r="215" spans="2:42" x14ac:dyDescent="0.25">
      <c r="B215" s="177" t="s">
        <v>303</v>
      </c>
      <c r="C215" s="178" t="s">
        <v>182</v>
      </c>
      <c r="D2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9">
        <f t="shared" ref="F215:F217" si="570">D215+E215</f>
        <v>0</v>
      </c>
      <c r="G215" s="179"/>
      <c r="H215" s="179">
        <f t="shared" si="3"/>
        <v>0</v>
      </c>
      <c r="I215" s="179"/>
      <c r="J215" s="179">
        <f t="shared" si="4"/>
        <v>0</v>
      </c>
      <c r="K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79">
        <f t="shared" si="7"/>
        <v>0</v>
      </c>
      <c r="AD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79">
        <f t="shared" si="8"/>
        <v>0</v>
      </c>
      <c r="AH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79">
        <f t="shared" si="9"/>
        <v>0</v>
      </c>
      <c r="AL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79">
        <f t="shared" si="10"/>
        <v>0</v>
      </c>
      <c r="AP215" s="179">
        <f t="shared" si="11"/>
        <v>0</v>
      </c>
    </row>
    <row r="216" spans="2:42" x14ac:dyDescent="0.25">
      <c r="B216" s="177" t="s">
        <v>780</v>
      </c>
      <c r="C216" s="178" t="s">
        <v>781</v>
      </c>
      <c r="D2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9">
        <f t="shared" si="570"/>
        <v>0</v>
      </c>
      <c r="G216" s="179"/>
      <c r="H216" s="179">
        <f t="shared" si="3"/>
        <v>0</v>
      </c>
      <c r="I216" s="179"/>
      <c r="J216" s="179">
        <f t="shared" si="4"/>
        <v>0</v>
      </c>
      <c r="K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79">
        <f t="shared" si="7"/>
        <v>0</v>
      </c>
      <c r="AD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79">
        <f t="shared" si="8"/>
        <v>0</v>
      </c>
      <c r="AH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79">
        <f t="shared" si="9"/>
        <v>0</v>
      </c>
      <c r="AL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79">
        <f t="shared" si="10"/>
        <v>0</v>
      </c>
      <c r="AP216" s="179">
        <f t="shared" si="11"/>
        <v>0</v>
      </c>
    </row>
    <row r="217" spans="2:42" x14ac:dyDescent="0.25">
      <c r="B217" s="177" t="s">
        <v>782</v>
      </c>
      <c r="C217" s="178" t="s">
        <v>783</v>
      </c>
      <c r="D2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118800</v>
      </c>
      <c r="F217" s="179">
        <f t="shared" si="570"/>
        <v>118800</v>
      </c>
      <c r="G217" s="179"/>
      <c r="H217" s="179">
        <f t="shared" ref="H217" si="571">F217-G217</f>
        <v>118800</v>
      </c>
      <c r="I217" s="179"/>
      <c r="J217" s="179">
        <f t="shared" ref="J217" si="572">F217-I217</f>
        <v>118800</v>
      </c>
      <c r="K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118800</v>
      </c>
      <c r="U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118800</v>
      </c>
      <c r="AA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79">
        <f t="shared" ref="AC217" si="573">Z217+AA217+AB217</f>
        <v>118800</v>
      </c>
      <c r="AD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79">
        <f t="shared" ref="AG217" si="574">AD217+AE217+AF217</f>
        <v>0</v>
      </c>
      <c r="AH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79">
        <f t="shared" ref="AK217" si="575">AH217+AI217+AJ217</f>
        <v>0</v>
      </c>
      <c r="AL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79">
        <f t="shared" ref="AO217" si="576">AL217+AM217+AN217</f>
        <v>0</v>
      </c>
      <c r="AP217" s="179">
        <f t="shared" ref="AP217" si="577">AC217+AG217+AK217+AO217</f>
        <v>118800</v>
      </c>
    </row>
    <row r="218" spans="2:42" x14ac:dyDescent="0.25">
      <c r="B218" s="177" t="s">
        <v>784</v>
      </c>
      <c r="C218" s="178" t="s">
        <v>785</v>
      </c>
      <c r="D2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9">
        <f t="shared" si="293"/>
        <v>0</v>
      </c>
      <c r="G218" s="179"/>
      <c r="H218" s="179">
        <f t="shared" ref="H218:H219" si="578">F218-G218</f>
        <v>0</v>
      </c>
      <c r="I218" s="179"/>
      <c r="J218" s="179">
        <f t="shared" ref="J218:J219" si="579">F218-I218</f>
        <v>0</v>
      </c>
      <c r="K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79">
        <f t="shared" ref="AC218:AC219" si="580">Z218+AA218+AB218</f>
        <v>0</v>
      </c>
      <c r="AD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79">
        <f t="shared" ref="AG218:AG219" si="581">AD218+AE218+AF218</f>
        <v>0</v>
      </c>
      <c r="AH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79">
        <f t="shared" ref="AK218:AK219" si="582">AH218+AI218+AJ218</f>
        <v>0</v>
      </c>
      <c r="AL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79">
        <f t="shared" ref="AO218:AO219" si="583">AL218+AM218+AN218</f>
        <v>0</v>
      </c>
      <c r="AP218" s="179">
        <f t="shared" ref="AP218:AP219" si="584">AC218+AG218+AK218+AO218</f>
        <v>0</v>
      </c>
    </row>
    <row r="219" spans="2:42" x14ac:dyDescent="0.25">
      <c r="B219" s="177" t="s">
        <v>786</v>
      </c>
      <c r="C219" s="178" t="s">
        <v>787</v>
      </c>
      <c r="D2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9">
        <f t="shared" ref="F219" si="585">D219+E219</f>
        <v>0</v>
      </c>
      <c r="G219" s="179"/>
      <c r="H219" s="179">
        <f t="shared" si="578"/>
        <v>0</v>
      </c>
      <c r="I219" s="179"/>
      <c r="J219" s="179">
        <f t="shared" si="579"/>
        <v>0</v>
      </c>
      <c r="K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79">
        <f t="shared" si="580"/>
        <v>0</v>
      </c>
      <c r="AD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79">
        <f t="shared" si="581"/>
        <v>0</v>
      </c>
      <c r="AH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79">
        <f t="shared" si="582"/>
        <v>0</v>
      </c>
      <c r="AL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79">
        <f t="shared" si="583"/>
        <v>0</v>
      </c>
      <c r="AP219" s="179">
        <f t="shared" si="584"/>
        <v>0</v>
      </c>
    </row>
    <row r="220" spans="2:42" x14ac:dyDescent="0.25">
      <c r="B220" s="177" t="s">
        <v>788</v>
      </c>
      <c r="C220" s="178" t="s">
        <v>789</v>
      </c>
      <c r="D2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9">
        <f t="shared" ref="F220" si="586">D220+E220</f>
        <v>0</v>
      </c>
      <c r="G220" s="179"/>
      <c r="H220" s="179">
        <f t="shared" si="3"/>
        <v>0</v>
      </c>
      <c r="I220" s="179"/>
      <c r="J220" s="179">
        <f t="shared" si="4"/>
        <v>0</v>
      </c>
      <c r="K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79">
        <f t="shared" si="7"/>
        <v>0</v>
      </c>
      <c r="AD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79">
        <f t="shared" si="8"/>
        <v>0</v>
      </c>
      <c r="AH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79">
        <f t="shared" si="9"/>
        <v>0</v>
      </c>
      <c r="AL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79">
        <f t="shared" si="10"/>
        <v>0</v>
      </c>
      <c r="AP220" s="179">
        <f t="shared" si="11"/>
        <v>0</v>
      </c>
    </row>
    <row r="221" spans="2:42" x14ac:dyDescent="0.25">
      <c r="B221" s="177" t="s">
        <v>790</v>
      </c>
      <c r="C221" s="178" t="s">
        <v>791</v>
      </c>
      <c r="D2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9">
        <f t="shared" si="293"/>
        <v>0</v>
      </c>
      <c r="G221" s="179"/>
      <c r="H221" s="179">
        <f t="shared" ref="H221" si="587">F221-G221</f>
        <v>0</v>
      </c>
      <c r="I221" s="179"/>
      <c r="J221" s="179">
        <f t="shared" ref="J221" si="588">F221-I221</f>
        <v>0</v>
      </c>
      <c r="K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79">
        <f t="shared" ref="AC221" si="589">Z221+AA221+AB221</f>
        <v>0</v>
      </c>
      <c r="AD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79">
        <f t="shared" ref="AG221" si="590">AD221+AE221+AF221</f>
        <v>0</v>
      </c>
      <c r="AH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79">
        <f t="shared" ref="AK221" si="591">AH221+AI221+AJ221</f>
        <v>0</v>
      </c>
      <c r="AL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79">
        <f t="shared" ref="AO221" si="592">AL221+AM221+AN221</f>
        <v>0</v>
      </c>
      <c r="AP221" s="179">
        <f t="shared" ref="AP221" si="593">AC221+AG221+AK221+AO221</f>
        <v>0</v>
      </c>
    </row>
    <row r="222" spans="2:42" x14ac:dyDescent="0.25">
      <c r="B222" s="174" t="s">
        <v>307</v>
      </c>
      <c r="C222" s="175" t="s">
        <v>185</v>
      </c>
      <c r="D222" s="176">
        <f>D223+D235+D243+D260+D267+D312</f>
        <v>2020702.5899999999</v>
      </c>
      <c r="E222" s="176">
        <f>E223+E235+E243+E260+E267+E312</f>
        <v>700538.06</v>
      </c>
      <c r="F222" s="176">
        <f t="shared" ref="F222:F382" si="594">D222+E222</f>
        <v>2721240.65</v>
      </c>
      <c r="G222" s="176">
        <f>G223+G235+G243+G260+G267+G312</f>
        <v>0</v>
      </c>
      <c r="H222" s="176">
        <f t="shared" ref="H222:H498" si="595">F222-G222</f>
        <v>2721240.65</v>
      </c>
      <c r="I222" s="176">
        <f>I223+I235+I243+I260+I267+I312</f>
        <v>0</v>
      </c>
      <c r="J222" s="176">
        <f t="shared" ref="J222:J498" si="596">F222-I222</f>
        <v>2721240.65</v>
      </c>
      <c r="K222" s="176">
        <f t="shared" ref="K222:AB222" si="597">K223+K235+K243+K260+K267+K312</f>
        <v>64622.5</v>
      </c>
      <c r="L222" s="176">
        <f t="shared" si="597"/>
        <v>563419.56000000006</v>
      </c>
      <c r="M222" s="176">
        <f t="shared" si="597"/>
        <v>30388</v>
      </c>
      <c r="N222" s="176">
        <f t="shared" si="597"/>
        <v>100850</v>
      </c>
      <c r="O222" s="176">
        <f t="shared" si="597"/>
        <v>17766</v>
      </c>
      <c r="P222" s="176">
        <f t="shared" si="597"/>
        <v>20007</v>
      </c>
      <c r="Q222" s="176">
        <f t="shared" si="597"/>
        <v>80358</v>
      </c>
      <c r="R222" s="176">
        <f t="shared" si="597"/>
        <v>5750</v>
      </c>
      <c r="S222" s="176">
        <f t="shared" si="597"/>
        <v>5500</v>
      </c>
      <c r="T222" s="176">
        <f t="shared" ref="T222" si="598">T223+T235+T243+T260+T267+T312</f>
        <v>235000</v>
      </c>
      <c r="U222" s="176">
        <f t="shared" si="597"/>
        <v>1564519.5899999999</v>
      </c>
      <c r="V222" s="176">
        <f t="shared" si="597"/>
        <v>33060</v>
      </c>
      <c r="W222" s="176">
        <f t="shared" si="597"/>
        <v>0</v>
      </c>
      <c r="X222" s="176">
        <f t="shared" si="597"/>
        <v>0</v>
      </c>
      <c r="Y222" s="176">
        <f t="shared" si="597"/>
        <v>0</v>
      </c>
      <c r="Z222" s="176">
        <f t="shared" si="597"/>
        <v>1941847.99</v>
      </c>
      <c r="AA222" s="176">
        <f t="shared" si="597"/>
        <v>353708</v>
      </c>
      <c r="AB222" s="176">
        <f t="shared" si="597"/>
        <v>142324.66</v>
      </c>
      <c r="AC222" s="176">
        <f t="shared" ref="AC222:AC498" si="599">Z222+AA222+AB222</f>
        <v>2437880.6500000004</v>
      </c>
      <c r="AD222" s="176">
        <f>AD223+AD235+AD243+AD260+AD267+AD312</f>
        <v>0</v>
      </c>
      <c r="AE222" s="176">
        <f>AE223+AE235+AE243+AE260+AE267+AE312</f>
        <v>0</v>
      </c>
      <c r="AF222" s="176">
        <f>AF223+AF235+AF243+AF260+AF267+AF312</f>
        <v>156435</v>
      </c>
      <c r="AG222" s="176">
        <f t="shared" ref="AG222:AG498" si="600">AD222+AE222+AF222</f>
        <v>156435</v>
      </c>
      <c r="AH222" s="176">
        <f>AH223+AH235+AH243+AH260+AH267+AH312</f>
        <v>0</v>
      </c>
      <c r="AI222" s="176">
        <f>AI223+AI235+AI243+AI260+AI267+AI312</f>
        <v>105000</v>
      </c>
      <c r="AJ222" s="176">
        <f>AJ223+AJ235+AJ243+AJ260+AJ267+AJ312</f>
        <v>21190</v>
      </c>
      <c r="AK222" s="176">
        <f t="shared" ref="AK222:AK498" si="601">AH222+AI222+AJ222</f>
        <v>126190</v>
      </c>
      <c r="AL222" s="176">
        <f>AL223+AL235+AL243+AL260+AL267+AL312</f>
        <v>0</v>
      </c>
      <c r="AM222" s="176">
        <f>AM223+AM235+AM243+AM260+AM267+AM312</f>
        <v>0</v>
      </c>
      <c r="AN222" s="176">
        <f>AN223+AN235+AN243+AN260+AN267+AN312</f>
        <v>0</v>
      </c>
      <c r="AO222" s="176">
        <f t="shared" ref="AO222:AO498" si="602">AL222+AM222+AN222</f>
        <v>0</v>
      </c>
      <c r="AP222" s="176">
        <f t="shared" ref="AP222:AP498" si="603">AC222+AG222+AK222+AO222</f>
        <v>2720505.6500000004</v>
      </c>
    </row>
    <row r="223" spans="2:42" x14ac:dyDescent="0.25">
      <c r="B223" s="186" t="s">
        <v>308</v>
      </c>
      <c r="C223" s="187" t="s">
        <v>186</v>
      </c>
      <c r="D223" s="188">
        <f>SUM(D224:D234)</f>
        <v>389400</v>
      </c>
      <c r="E223" s="188">
        <f>SUM(E224:E234)</f>
        <v>28750</v>
      </c>
      <c r="F223" s="188">
        <f t="shared" si="594"/>
        <v>418150</v>
      </c>
      <c r="G223" s="188">
        <f>SUM(G224:G234)</f>
        <v>0</v>
      </c>
      <c r="H223" s="188">
        <f t="shared" si="595"/>
        <v>418150</v>
      </c>
      <c r="I223" s="188">
        <f>SUM(I224:I234)</f>
        <v>0</v>
      </c>
      <c r="J223" s="188">
        <f t="shared" si="596"/>
        <v>418150</v>
      </c>
      <c r="K223" s="188">
        <f t="shared" ref="K223:AB223" si="604">SUM(K224:K234)</f>
        <v>20250</v>
      </c>
      <c r="L223" s="188">
        <f t="shared" si="604"/>
        <v>144500</v>
      </c>
      <c r="M223" s="188">
        <f t="shared" si="604"/>
        <v>23050</v>
      </c>
      <c r="N223" s="188">
        <f t="shared" si="604"/>
        <v>100850</v>
      </c>
      <c r="O223" s="188">
        <f t="shared" si="604"/>
        <v>17500</v>
      </c>
      <c r="P223" s="188">
        <f t="shared" si="604"/>
        <v>19500</v>
      </c>
      <c r="Q223" s="188">
        <f t="shared" si="604"/>
        <v>12250</v>
      </c>
      <c r="R223" s="188">
        <f t="shared" si="604"/>
        <v>5750</v>
      </c>
      <c r="S223" s="188">
        <f t="shared" si="604"/>
        <v>5500</v>
      </c>
      <c r="T223" s="188">
        <f t="shared" ref="T223" si="605">SUM(T224:T234)</f>
        <v>0</v>
      </c>
      <c r="U223" s="188">
        <f t="shared" si="604"/>
        <v>36000</v>
      </c>
      <c r="V223" s="188">
        <f t="shared" si="604"/>
        <v>33000</v>
      </c>
      <c r="W223" s="188">
        <f t="shared" si="604"/>
        <v>0</v>
      </c>
      <c r="X223" s="188">
        <f t="shared" si="604"/>
        <v>0</v>
      </c>
      <c r="Y223" s="188">
        <f t="shared" si="604"/>
        <v>0</v>
      </c>
      <c r="Z223" s="188">
        <f t="shared" si="604"/>
        <v>40500</v>
      </c>
      <c r="AA223" s="188">
        <f t="shared" si="604"/>
        <v>53600</v>
      </c>
      <c r="AB223" s="188">
        <f t="shared" si="604"/>
        <v>59500</v>
      </c>
      <c r="AC223" s="188">
        <f t="shared" si="599"/>
        <v>153600</v>
      </c>
      <c r="AD223" s="188">
        <f>SUM(AD224:AD234)</f>
        <v>0</v>
      </c>
      <c r="AE223" s="188">
        <f>SUM(AE224:AE234)</f>
        <v>0</v>
      </c>
      <c r="AF223" s="188">
        <f>SUM(AF224:AF234)</f>
        <v>140000</v>
      </c>
      <c r="AG223" s="188">
        <f t="shared" si="600"/>
        <v>140000</v>
      </c>
      <c r="AH223" s="188">
        <f>SUM(AH224:AH234)</f>
        <v>0</v>
      </c>
      <c r="AI223" s="188">
        <f>SUM(AI224:AI234)</f>
        <v>105000</v>
      </c>
      <c r="AJ223" s="188">
        <f>SUM(AJ224:AJ234)</f>
        <v>19550</v>
      </c>
      <c r="AK223" s="188">
        <f t="shared" si="601"/>
        <v>124550</v>
      </c>
      <c r="AL223" s="188">
        <f>SUM(AL224:AL234)</f>
        <v>0</v>
      </c>
      <c r="AM223" s="188">
        <f>SUM(AM224:AM234)</f>
        <v>0</v>
      </c>
      <c r="AN223" s="188">
        <f>SUM(AN224:AN234)</f>
        <v>0</v>
      </c>
      <c r="AO223" s="188">
        <f t="shared" si="602"/>
        <v>0</v>
      </c>
      <c r="AP223" s="188">
        <f t="shared" si="603"/>
        <v>418150</v>
      </c>
    </row>
    <row r="224" spans="2:42" x14ac:dyDescent="0.25">
      <c r="B224" s="177" t="s">
        <v>309</v>
      </c>
      <c r="C224" s="178" t="s">
        <v>187</v>
      </c>
      <c r="D2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9">
        <f t="shared" si="594"/>
        <v>0</v>
      </c>
      <c r="G224" s="179"/>
      <c r="H224" s="179">
        <f t="shared" si="595"/>
        <v>0</v>
      </c>
      <c r="I224" s="179"/>
      <c r="J224" s="179">
        <f t="shared" si="596"/>
        <v>0</v>
      </c>
      <c r="K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79">
        <f t="shared" si="599"/>
        <v>0</v>
      </c>
      <c r="AD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79">
        <f t="shared" si="600"/>
        <v>0</v>
      </c>
      <c r="AH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79">
        <f t="shared" si="601"/>
        <v>0</v>
      </c>
      <c r="AL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79">
        <f t="shared" si="602"/>
        <v>0</v>
      </c>
      <c r="AP224" s="179">
        <f t="shared" si="603"/>
        <v>0</v>
      </c>
    </row>
    <row r="225" spans="2:42" x14ac:dyDescent="0.25">
      <c r="B225" s="177" t="s">
        <v>792</v>
      </c>
      <c r="C225" s="178" t="s">
        <v>793</v>
      </c>
      <c r="D2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361900</v>
      </c>
      <c r="E2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28750</v>
      </c>
      <c r="F225" s="179">
        <f t="shared" si="594"/>
        <v>390650</v>
      </c>
      <c r="G225" s="179"/>
      <c r="H225" s="179">
        <f t="shared" si="595"/>
        <v>390650</v>
      </c>
      <c r="I225" s="179"/>
      <c r="J225" s="179">
        <f t="shared" si="596"/>
        <v>390650</v>
      </c>
      <c r="K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20250</v>
      </c>
      <c r="L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144500</v>
      </c>
      <c r="M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21550</v>
      </c>
      <c r="N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100850</v>
      </c>
      <c r="O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17500</v>
      </c>
      <c r="P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19500</v>
      </c>
      <c r="Q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12250</v>
      </c>
      <c r="R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5750</v>
      </c>
      <c r="S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5500</v>
      </c>
      <c r="T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V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33000</v>
      </c>
      <c r="W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14500</v>
      </c>
      <c r="AA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53600</v>
      </c>
      <c r="AB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59500</v>
      </c>
      <c r="AC225" s="179">
        <f t="shared" si="599"/>
        <v>127600</v>
      </c>
      <c r="AD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138500</v>
      </c>
      <c r="AG225" s="179">
        <f t="shared" si="600"/>
        <v>138500</v>
      </c>
      <c r="AH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105000</v>
      </c>
      <c r="AJ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19550</v>
      </c>
      <c r="AK225" s="179">
        <f t="shared" si="601"/>
        <v>124550</v>
      </c>
      <c r="AL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79">
        <f t="shared" si="602"/>
        <v>0</v>
      </c>
      <c r="AP225" s="179">
        <f t="shared" si="603"/>
        <v>390650</v>
      </c>
    </row>
    <row r="226" spans="2:42" x14ac:dyDescent="0.25">
      <c r="B226" s="177" t="s">
        <v>794</v>
      </c>
      <c r="C226" s="178" t="s">
        <v>795</v>
      </c>
      <c r="D2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9">
        <f t="shared" si="594"/>
        <v>0</v>
      </c>
      <c r="G226" s="179"/>
      <c r="H226" s="179">
        <f t="shared" si="595"/>
        <v>0</v>
      </c>
      <c r="I226" s="179"/>
      <c r="J226" s="179">
        <f t="shared" si="596"/>
        <v>0</v>
      </c>
      <c r="K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79">
        <f t="shared" si="599"/>
        <v>0</v>
      </c>
      <c r="AD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79">
        <f t="shared" si="600"/>
        <v>0</v>
      </c>
      <c r="AH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79">
        <f t="shared" si="601"/>
        <v>0</v>
      </c>
      <c r="AL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79">
        <f t="shared" si="602"/>
        <v>0</v>
      </c>
      <c r="AP226" s="179">
        <f t="shared" si="603"/>
        <v>0</v>
      </c>
    </row>
    <row r="227" spans="2:42" x14ac:dyDescent="0.25">
      <c r="B227" s="177" t="s">
        <v>796</v>
      </c>
      <c r="C227" s="178" t="s">
        <v>797</v>
      </c>
      <c r="D2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v>
      </c>
      <c r="E2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9">
        <f t="shared" ref="F227:F229" si="606">D227+E227</f>
        <v>26000</v>
      </c>
      <c r="G227" s="179"/>
      <c r="H227" s="179">
        <f t="shared" ref="H227:H229" si="607">F227-G227</f>
        <v>26000</v>
      </c>
      <c r="I227" s="179"/>
      <c r="J227" s="179">
        <f t="shared" ref="J227:J229" si="608">F227-I227</f>
        <v>26000</v>
      </c>
      <c r="K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26000</v>
      </c>
      <c r="V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26000</v>
      </c>
      <c r="AA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79">
        <f t="shared" ref="AC227:AC229" si="609">Z227+AA227+AB227</f>
        <v>26000</v>
      </c>
      <c r="AD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79">
        <f t="shared" ref="AG227:AG229" si="610">AD227+AE227+AF227</f>
        <v>0</v>
      </c>
      <c r="AH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79">
        <f t="shared" ref="AK227:AK229" si="611">AH227+AI227+AJ227</f>
        <v>0</v>
      </c>
      <c r="AL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79">
        <f t="shared" ref="AO227:AO229" si="612">AL227+AM227+AN227</f>
        <v>0</v>
      </c>
      <c r="AP227" s="179">
        <f t="shared" ref="AP227:AP229" si="613">AC227+AG227+AK227+AO227</f>
        <v>26000</v>
      </c>
    </row>
    <row r="228" spans="2:42" x14ac:dyDescent="0.25">
      <c r="B228" s="177" t="s">
        <v>798</v>
      </c>
      <c r="C228" s="178" t="s">
        <v>799</v>
      </c>
      <c r="D2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9">
        <f t="shared" si="606"/>
        <v>0</v>
      </c>
      <c r="G228" s="179"/>
      <c r="H228" s="179">
        <f t="shared" si="607"/>
        <v>0</v>
      </c>
      <c r="I228" s="179"/>
      <c r="J228" s="179">
        <f t="shared" si="608"/>
        <v>0</v>
      </c>
      <c r="K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79">
        <f t="shared" si="609"/>
        <v>0</v>
      </c>
      <c r="AD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79">
        <f t="shared" si="610"/>
        <v>0</v>
      </c>
      <c r="AH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79">
        <f t="shared" si="611"/>
        <v>0</v>
      </c>
      <c r="AL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79">
        <f t="shared" si="612"/>
        <v>0</v>
      </c>
      <c r="AP228" s="179">
        <f t="shared" si="613"/>
        <v>0</v>
      </c>
    </row>
    <row r="229" spans="2:42" x14ac:dyDescent="0.25">
      <c r="B229" s="177" t="s">
        <v>310</v>
      </c>
      <c r="C229" s="178" t="s">
        <v>800</v>
      </c>
      <c r="D2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9">
        <f t="shared" si="606"/>
        <v>0</v>
      </c>
      <c r="G229" s="179"/>
      <c r="H229" s="179">
        <f t="shared" si="607"/>
        <v>0</v>
      </c>
      <c r="I229" s="179"/>
      <c r="J229" s="179">
        <f t="shared" si="608"/>
        <v>0</v>
      </c>
      <c r="K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79">
        <f t="shared" si="609"/>
        <v>0</v>
      </c>
      <c r="AD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79">
        <f t="shared" si="610"/>
        <v>0</v>
      </c>
      <c r="AH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79">
        <f t="shared" si="611"/>
        <v>0</v>
      </c>
      <c r="AL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79">
        <f t="shared" si="612"/>
        <v>0</v>
      </c>
      <c r="AP229" s="179">
        <f t="shared" si="613"/>
        <v>0</v>
      </c>
    </row>
    <row r="230" spans="2:42" x14ac:dyDescent="0.25">
      <c r="B230" s="177" t="s">
        <v>801</v>
      </c>
      <c r="C230" s="178" t="s">
        <v>802</v>
      </c>
      <c r="D2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9">
        <f>D230+E230</f>
        <v>0</v>
      </c>
      <c r="G230" s="179"/>
      <c r="H230" s="179">
        <f>F230-G230</f>
        <v>0</v>
      </c>
      <c r="I230" s="179"/>
      <c r="J230" s="179">
        <f>F230-I230</f>
        <v>0</v>
      </c>
      <c r="K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79">
        <f>Z230+AA230+AB230</f>
        <v>0</v>
      </c>
      <c r="AD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79">
        <f>AD230+AE230+AF230</f>
        <v>0</v>
      </c>
      <c r="AH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79">
        <f>AH230+AI230+AJ230</f>
        <v>0</v>
      </c>
      <c r="AL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79">
        <f>AL230+AM230+AN230</f>
        <v>0</v>
      </c>
      <c r="AP230" s="179">
        <f>AC230+AG230+AK230+AO230</f>
        <v>0</v>
      </c>
    </row>
    <row r="231" spans="2:42" x14ac:dyDescent="0.25">
      <c r="B231" s="177" t="s">
        <v>327</v>
      </c>
      <c r="C231" s="178" t="s">
        <v>198</v>
      </c>
      <c r="D2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9">
        <f>D231+E231</f>
        <v>0</v>
      </c>
      <c r="G231" s="179"/>
      <c r="H231" s="179">
        <f>F231-G231</f>
        <v>0</v>
      </c>
      <c r="I231" s="179"/>
      <c r="J231" s="179">
        <f>F231-I231</f>
        <v>0</v>
      </c>
      <c r="K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79">
        <f>Z231+AA231+AB231</f>
        <v>0</v>
      </c>
      <c r="AD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79">
        <f>AD231+AE231+AF231</f>
        <v>0</v>
      </c>
      <c r="AH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79">
        <f>AH231+AI231+AJ231</f>
        <v>0</v>
      </c>
      <c r="AL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79">
        <f>AL231+AM231+AN231</f>
        <v>0</v>
      </c>
      <c r="AP231" s="179">
        <f>AC231+AG231+AK231+AO231</f>
        <v>0</v>
      </c>
    </row>
    <row r="232" spans="2:42" x14ac:dyDescent="0.25">
      <c r="B232" s="177" t="s">
        <v>839</v>
      </c>
      <c r="C232" s="178" t="s">
        <v>840</v>
      </c>
      <c r="D2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9">
        <f t="shared" ref="F232" si="614">D232+E232</f>
        <v>0</v>
      </c>
      <c r="G232" s="179"/>
      <c r="H232" s="179">
        <f t="shared" ref="H232" si="615">F232-G232</f>
        <v>0</v>
      </c>
      <c r="I232" s="179"/>
      <c r="J232" s="179">
        <f t="shared" ref="J232" si="616">F232-I232</f>
        <v>0</v>
      </c>
      <c r="K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79">
        <f t="shared" ref="AC232" si="617">Z232+AA232+AB232</f>
        <v>0</v>
      </c>
      <c r="AD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79">
        <f t="shared" ref="AG232" si="618">AD232+AE232+AF232</f>
        <v>0</v>
      </c>
      <c r="AH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79">
        <f t="shared" ref="AK232" si="619">AH232+AI232+AJ232</f>
        <v>0</v>
      </c>
      <c r="AL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79">
        <f t="shared" ref="AO232" si="620">AL232+AM232+AN232</f>
        <v>0</v>
      </c>
      <c r="AP232" s="179">
        <f t="shared" ref="AP232" si="621">AC232+AG232+AK232+AO232</f>
        <v>0</v>
      </c>
    </row>
    <row r="233" spans="2:42" x14ac:dyDescent="0.25">
      <c r="B233" s="177" t="s">
        <v>841</v>
      </c>
      <c r="C233" s="178" t="s">
        <v>842</v>
      </c>
      <c r="D2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9">
        <f t="shared" ref="F233" si="622">D233+E233</f>
        <v>0</v>
      </c>
      <c r="G233" s="179"/>
      <c r="H233" s="179">
        <f t="shared" ref="H233" si="623">F233-G233</f>
        <v>0</v>
      </c>
      <c r="I233" s="179"/>
      <c r="J233" s="179">
        <f t="shared" ref="J233" si="624">F233-I233</f>
        <v>0</v>
      </c>
      <c r="K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79">
        <f t="shared" ref="AC233" si="625">Z233+AA233+AB233</f>
        <v>0</v>
      </c>
      <c r="AD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79">
        <f t="shared" ref="AG233" si="626">AD233+AE233+AF233</f>
        <v>0</v>
      </c>
      <c r="AH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79">
        <f t="shared" ref="AK233" si="627">AH233+AI233+AJ233</f>
        <v>0</v>
      </c>
      <c r="AL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79">
        <f t="shared" ref="AO233" si="628">AL233+AM233+AN233</f>
        <v>0</v>
      </c>
      <c r="AP233" s="179">
        <f t="shared" ref="AP233" si="629">AC233+AG233+AK233+AO233</f>
        <v>0</v>
      </c>
    </row>
    <row r="234" spans="2:42" x14ac:dyDescent="0.25">
      <c r="B234" s="177" t="s">
        <v>843</v>
      </c>
      <c r="C234" s="178" t="s">
        <v>844</v>
      </c>
      <c r="D2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2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9">
        <f>D234+E234</f>
        <v>1500</v>
      </c>
      <c r="G234" s="179"/>
      <c r="H234" s="179">
        <f>F234-G234</f>
        <v>1500</v>
      </c>
      <c r="I234" s="179"/>
      <c r="J234" s="179">
        <f>F234-I234</f>
        <v>1500</v>
      </c>
      <c r="K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N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79">
        <f>Z234+AA234+AB234</f>
        <v>0</v>
      </c>
      <c r="AD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G234" s="179">
        <f>AD234+AE234+AF234</f>
        <v>1500</v>
      </c>
      <c r="AH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79">
        <f>AH234+AI234+AJ234</f>
        <v>0</v>
      </c>
      <c r="AL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79">
        <f>AL234+AM234+AN234</f>
        <v>0</v>
      </c>
      <c r="AP234" s="179">
        <f>AC234+AG234+AK234+AO234</f>
        <v>1500</v>
      </c>
    </row>
    <row r="235" spans="2:42" x14ac:dyDescent="0.25">
      <c r="B235" s="186" t="s">
        <v>311</v>
      </c>
      <c r="C235" s="187" t="s">
        <v>188</v>
      </c>
      <c r="D235" s="188">
        <f>SUM(D236:D242)</f>
        <v>20000</v>
      </c>
      <c r="E235" s="188">
        <f>SUM(E236:E242)</f>
        <v>23000</v>
      </c>
      <c r="F235" s="188">
        <f t="shared" si="594"/>
        <v>43000</v>
      </c>
      <c r="G235" s="188">
        <f>SUM(G236:G242)</f>
        <v>0</v>
      </c>
      <c r="H235" s="188">
        <f t="shared" si="595"/>
        <v>43000</v>
      </c>
      <c r="I235" s="188">
        <f>SUM(I236:I242)</f>
        <v>0</v>
      </c>
      <c r="J235" s="188">
        <f t="shared" si="596"/>
        <v>43000</v>
      </c>
      <c r="K235" s="188">
        <f t="shared" ref="K235:AB235" si="630">SUM(K236:K242)</f>
        <v>0</v>
      </c>
      <c r="L235" s="188">
        <f t="shared" si="630"/>
        <v>0</v>
      </c>
      <c r="M235" s="188">
        <f t="shared" si="630"/>
        <v>0</v>
      </c>
      <c r="N235" s="188">
        <f t="shared" si="630"/>
        <v>0</v>
      </c>
      <c r="O235" s="188">
        <f t="shared" si="630"/>
        <v>0</v>
      </c>
      <c r="P235" s="188">
        <f t="shared" ref="P235:Q235" si="631">SUM(P236:P242)</f>
        <v>0</v>
      </c>
      <c r="Q235" s="188">
        <f t="shared" si="631"/>
        <v>43000</v>
      </c>
      <c r="R235" s="188">
        <f t="shared" si="630"/>
        <v>0</v>
      </c>
      <c r="S235" s="188">
        <f t="shared" si="630"/>
        <v>0</v>
      </c>
      <c r="T235" s="188">
        <f t="shared" ref="T235" si="632">SUM(T236:T242)</f>
        <v>0</v>
      </c>
      <c r="U235" s="188">
        <f t="shared" si="630"/>
        <v>0</v>
      </c>
      <c r="V235" s="188">
        <f t="shared" si="630"/>
        <v>0</v>
      </c>
      <c r="W235" s="188">
        <f t="shared" ref="W235" si="633">SUM(W236:W242)</f>
        <v>0</v>
      </c>
      <c r="X235" s="188">
        <f t="shared" si="630"/>
        <v>0</v>
      </c>
      <c r="Y235" s="188">
        <f t="shared" si="630"/>
        <v>0</v>
      </c>
      <c r="Z235" s="188">
        <f t="shared" si="630"/>
        <v>0</v>
      </c>
      <c r="AA235" s="188">
        <f t="shared" si="630"/>
        <v>43000</v>
      </c>
      <c r="AB235" s="188">
        <f t="shared" si="630"/>
        <v>0</v>
      </c>
      <c r="AC235" s="188">
        <f t="shared" si="599"/>
        <v>43000</v>
      </c>
      <c r="AD235" s="188">
        <f>SUM(AD236:AD242)</f>
        <v>0</v>
      </c>
      <c r="AE235" s="188">
        <f>SUM(AE236:AE242)</f>
        <v>0</v>
      </c>
      <c r="AF235" s="188">
        <f>SUM(AF236:AF242)</f>
        <v>0</v>
      </c>
      <c r="AG235" s="188">
        <f t="shared" si="600"/>
        <v>0</v>
      </c>
      <c r="AH235" s="188">
        <f>SUM(AH236:AH242)</f>
        <v>0</v>
      </c>
      <c r="AI235" s="188">
        <f>SUM(AI236:AI242)</f>
        <v>0</v>
      </c>
      <c r="AJ235" s="188">
        <f>SUM(AJ236:AJ242)</f>
        <v>0</v>
      </c>
      <c r="AK235" s="188">
        <f t="shared" si="601"/>
        <v>0</v>
      </c>
      <c r="AL235" s="188">
        <f>SUM(AL236:AL242)</f>
        <v>0</v>
      </c>
      <c r="AM235" s="188">
        <f>SUM(AM236:AM242)</f>
        <v>0</v>
      </c>
      <c r="AN235" s="188">
        <f>SUM(AN236:AN242)</f>
        <v>0</v>
      </c>
      <c r="AO235" s="188">
        <f t="shared" si="602"/>
        <v>0</v>
      </c>
      <c r="AP235" s="188">
        <f t="shared" si="603"/>
        <v>43000</v>
      </c>
    </row>
    <row r="236" spans="2:42" x14ac:dyDescent="0.25">
      <c r="B236" s="177" t="s">
        <v>803</v>
      </c>
      <c r="C236" s="178" t="s">
        <v>804</v>
      </c>
      <c r="D2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9">
        <f t="shared" ref="F236:F239" si="634">D236+E236</f>
        <v>0</v>
      </c>
      <c r="G236" s="179"/>
      <c r="H236" s="179">
        <f t="shared" ref="H236:H239" si="635">F236-G236</f>
        <v>0</v>
      </c>
      <c r="I236" s="179"/>
      <c r="J236" s="179">
        <f t="shared" ref="J236:J239" si="636">F236-I236</f>
        <v>0</v>
      </c>
      <c r="K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79">
        <f t="shared" ref="AC236:AC239" si="637">Z236+AA236+AB236</f>
        <v>0</v>
      </c>
      <c r="AD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79">
        <f t="shared" ref="AG236:AG239" si="638">AD236+AE236+AF236</f>
        <v>0</v>
      </c>
      <c r="AH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79">
        <f t="shared" ref="AK236:AK239" si="639">AH236+AI236+AJ236</f>
        <v>0</v>
      </c>
      <c r="AL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79">
        <f t="shared" ref="AO236:AO239" si="640">AL236+AM236+AN236</f>
        <v>0</v>
      </c>
      <c r="AP236" s="179">
        <f t="shared" ref="AP236:AP239" si="641">AC236+AG236+AK236+AO236</f>
        <v>0</v>
      </c>
    </row>
    <row r="237" spans="2:42" x14ac:dyDescent="0.25">
      <c r="B237" s="177" t="s">
        <v>805</v>
      </c>
      <c r="C237" s="178" t="s">
        <v>806</v>
      </c>
      <c r="D2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9">
        <f t="shared" si="634"/>
        <v>0</v>
      </c>
      <c r="G237" s="179"/>
      <c r="H237" s="179">
        <f t="shared" si="635"/>
        <v>0</v>
      </c>
      <c r="I237" s="179"/>
      <c r="J237" s="179">
        <f t="shared" si="636"/>
        <v>0</v>
      </c>
      <c r="K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79">
        <f t="shared" si="637"/>
        <v>0</v>
      </c>
      <c r="AD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79">
        <f t="shared" si="638"/>
        <v>0</v>
      </c>
      <c r="AH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79">
        <f t="shared" si="639"/>
        <v>0</v>
      </c>
      <c r="AL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79">
        <f t="shared" si="640"/>
        <v>0</v>
      </c>
      <c r="AP237" s="179">
        <f t="shared" si="641"/>
        <v>0</v>
      </c>
    </row>
    <row r="238" spans="2:42" x14ac:dyDescent="0.25">
      <c r="B238" s="177" t="s">
        <v>312</v>
      </c>
      <c r="C238" s="178" t="s">
        <v>807</v>
      </c>
      <c r="D2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9">
        <f t="shared" si="634"/>
        <v>0</v>
      </c>
      <c r="G238" s="179"/>
      <c r="H238" s="179">
        <f t="shared" si="635"/>
        <v>0</v>
      </c>
      <c r="I238" s="179"/>
      <c r="J238" s="179">
        <f t="shared" si="636"/>
        <v>0</v>
      </c>
      <c r="K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79">
        <f t="shared" si="637"/>
        <v>0</v>
      </c>
      <c r="AD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79">
        <f t="shared" si="638"/>
        <v>0</v>
      </c>
      <c r="AH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79">
        <f t="shared" si="639"/>
        <v>0</v>
      </c>
      <c r="AL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79">
        <f t="shared" si="640"/>
        <v>0</v>
      </c>
      <c r="AP238" s="179">
        <f t="shared" si="641"/>
        <v>0</v>
      </c>
    </row>
    <row r="239" spans="2:42" x14ac:dyDescent="0.25">
      <c r="B239" s="177" t="s">
        <v>808</v>
      </c>
      <c r="C239" s="178" t="s">
        <v>809</v>
      </c>
      <c r="D2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9">
        <f t="shared" si="634"/>
        <v>0</v>
      </c>
      <c r="G239" s="179"/>
      <c r="H239" s="179">
        <f t="shared" si="635"/>
        <v>0</v>
      </c>
      <c r="I239" s="179"/>
      <c r="J239" s="179">
        <f t="shared" si="636"/>
        <v>0</v>
      </c>
      <c r="K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79">
        <f t="shared" si="637"/>
        <v>0</v>
      </c>
      <c r="AD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79">
        <f t="shared" si="638"/>
        <v>0</v>
      </c>
      <c r="AH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79">
        <f t="shared" si="639"/>
        <v>0</v>
      </c>
      <c r="AL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79">
        <f t="shared" si="640"/>
        <v>0</v>
      </c>
      <c r="AP239" s="179">
        <f t="shared" si="641"/>
        <v>0</v>
      </c>
    </row>
    <row r="240" spans="2:42" x14ac:dyDescent="0.25">
      <c r="B240" s="177" t="s">
        <v>810</v>
      </c>
      <c r="C240" s="178" t="s">
        <v>807</v>
      </c>
      <c r="D2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9">
        <f t="shared" si="594"/>
        <v>0</v>
      </c>
      <c r="G240" s="179"/>
      <c r="H240" s="179">
        <f t="shared" si="595"/>
        <v>0</v>
      </c>
      <c r="I240" s="179"/>
      <c r="J240" s="179">
        <f t="shared" si="596"/>
        <v>0</v>
      </c>
      <c r="K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79">
        <f t="shared" si="599"/>
        <v>0</v>
      </c>
      <c r="AD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79">
        <f t="shared" si="600"/>
        <v>0</v>
      </c>
      <c r="AH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79">
        <f t="shared" si="601"/>
        <v>0</v>
      </c>
      <c r="AL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79">
        <f t="shared" si="602"/>
        <v>0</v>
      </c>
      <c r="AP240" s="179">
        <f t="shared" si="603"/>
        <v>0</v>
      </c>
    </row>
    <row r="241" spans="2:42" x14ac:dyDescent="0.25">
      <c r="B241" s="177" t="s">
        <v>811</v>
      </c>
      <c r="C241" s="178" t="s">
        <v>812</v>
      </c>
      <c r="D2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v>
      </c>
      <c r="F241" s="179">
        <f t="shared" ref="F241" si="642">D241+E241</f>
        <v>43000</v>
      </c>
      <c r="G241" s="179"/>
      <c r="H241" s="179">
        <f t="shared" ref="H241" si="643">F241-G241</f>
        <v>43000</v>
      </c>
      <c r="I241" s="179"/>
      <c r="J241" s="179">
        <f t="shared" ref="J241" si="644">F241-I241</f>
        <v>43000</v>
      </c>
      <c r="K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43000</v>
      </c>
      <c r="R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43000</v>
      </c>
      <c r="AB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79">
        <f t="shared" ref="AC241" si="645">Z241+AA241+AB241</f>
        <v>43000</v>
      </c>
      <c r="AD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79">
        <f t="shared" ref="AG241" si="646">AD241+AE241+AF241</f>
        <v>0</v>
      </c>
      <c r="AH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79">
        <f t="shared" ref="AK241" si="647">AH241+AI241+AJ241</f>
        <v>0</v>
      </c>
      <c r="AL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79">
        <f t="shared" ref="AO241" si="648">AL241+AM241+AN241</f>
        <v>0</v>
      </c>
      <c r="AP241" s="179">
        <f t="shared" ref="AP241" si="649">AC241+AG241+AK241+AO241</f>
        <v>43000</v>
      </c>
    </row>
    <row r="242" spans="2:42" x14ac:dyDescent="0.25">
      <c r="B242" s="177" t="s">
        <v>813</v>
      </c>
      <c r="C242" s="178" t="s">
        <v>814</v>
      </c>
      <c r="D2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9">
        <f t="shared" ref="F242" si="650">D242+E242</f>
        <v>0</v>
      </c>
      <c r="G242" s="179"/>
      <c r="H242" s="179">
        <f t="shared" ref="H242" si="651">F242-G242</f>
        <v>0</v>
      </c>
      <c r="I242" s="179"/>
      <c r="J242" s="179">
        <f t="shared" ref="J242" si="652">F242-I242</f>
        <v>0</v>
      </c>
      <c r="K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79">
        <f t="shared" ref="AC242" si="653">Z242+AA242+AB242</f>
        <v>0</v>
      </c>
      <c r="AD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79">
        <f t="shared" ref="AG242" si="654">AD242+AE242+AF242</f>
        <v>0</v>
      </c>
      <c r="AH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79">
        <f t="shared" ref="AK242" si="655">AH242+AI242+AJ242</f>
        <v>0</v>
      </c>
      <c r="AL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79">
        <f t="shared" ref="AO242" si="656">AL242+AM242+AN242</f>
        <v>0</v>
      </c>
      <c r="AP242" s="179">
        <f t="shared" ref="AP242" si="657">AC242+AG242+AK242+AO242</f>
        <v>0</v>
      </c>
    </row>
    <row r="243" spans="2:42" x14ac:dyDescent="0.25">
      <c r="B243" s="186" t="s">
        <v>313</v>
      </c>
      <c r="C243" s="187" t="s">
        <v>189</v>
      </c>
      <c r="D243" s="188">
        <f>SUM(D244:D259)</f>
        <v>162054.79999999999</v>
      </c>
      <c r="E243" s="188">
        <f>SUM(E244:E259)</f>
        <v>170</v>
      </c>
      <c r="F243" s="188">
        <f t="shared" si="594"/>
        <v>162224.79999999999</v>
      </c>
      <c r="G243" s="188">
        <f>SUM(G244:G259)</f>
        <v>0</v>
      </c>
      <c r="H243" s="188">
        <f t="shared" si="595"/>
        <v>162224.79999999999</v>
      </c>
      <c r="I243" s="188">
        <f>SUM(I244:I259)</f>
        <v>0</v>
      </c>
      <c r="J243" s="188">
        <f t="shared" si="596"/>
        <v>162224.79999999999</v>
      </c>
      <c r="K243" s="188">
        <f t="shared" ref="K243:AB243" si="658">SUM(K244:K259)</f>
        <v>30000</v>
      </c>
      <c r="L243" s="188">
        <f t="shared" si="658"/>
        <v>100</v>
      </c>
      <c r="M243" s="188">
        <f t="shared" si="658"/>
        <v>6810</v>
      </c>
      <c r="N243" s="188">
        <f t="shared" si="658"/>
        <v>0</v>
      </c>
      <c r="O243" s="188">
        <f t="shared" si="658"/>
        <v>85</v>
      </c>
      <c r="P243" s="188">
        <f t="shared" ref="P243:Q243" si="659">SUM(P244:P259)</f>
        <v>170</v>
      </c>
      <c r="Q243" s="188">
        <f t="shared" si="659"/>
        <v>0</v>
      </c>
      <c r="R243" s="188">
        <f t="shared" si="658"/>
        <v>0</v>
      </c>
      <c r="S243" s="188">
        <f t="shared" si="658"/>
        <v>0</v>
      </c>
      <c r="T243" s="188">
        <f t="shared" ref="T243" si="660">SUM(T244:T259)</f>
        <v>0</v>
      </c>
      <c r="U243" s="188">
        <f t="shared" si="658"/>
        <v>124999.8</v>
      </c>
      <c r="V243" s="188">
        <f t="shared" si="658"/>
        <v>60</v>
      </c>
      <c r="W243" s="188">
        <f t="shared" ref="W243" si="661">SUM(W244:W259)</f>
        <v>0</v>
      </c>
      <c r="X243" s="188">
        <f t="shared" si="658"/>
        <v>0</v>
      </c>
      <c r="Y243" s="188">
        <f t="shared" si="658"/>
        <v>0</v>
      </c>
      <c r="Z243" s="188">
        <f t="shared" si="658"/>
        <v>132499.79999999999</v>
      </c>
      <c r="AA243" s="188">
        <f t="shared" si="658"/>
        <v>0</v>
      </c>
      <c r="AB243" s="188">
        <f t="shared" si="658"/>
        <v>13920</v>
      </c>
      <c r="AC243" s="188">
        <f t="shared" si="599"/>
        <v>146419.79999999999</v>
      </c>
      <c r="AD243" s="188">
        <f>SUM(AD244:AD259)</f>
        <v>0</v>
      </c>
      <c r="AE243" s="188">
        <f>SUM(AE244:AE259)</f>
        <v>0</v>
      </c>
      <c r="AF243" s="188">
        <f>SUM(AF244:AF259)</f>
        <v>15475</v>
      </c>
      <c r="AG243" s="188">
        <f t="shared" si="600"/>
        <v>15475</v>
      </c>
      <c r="AH243" s="188">
        <f>SUM(AH244:AH259)</f>
        <v>0</v>
      </c>
      <c r="AI243" s="188">
        <f>SUM(AI244:AI259)</f>
        <v>0</v>
      </c>
      <c r="AJ243" s="188">
        <f>SUM(AJ244:AJ259)</f>
        <v>330</v>
      </c>
      <c r="AK243" s="188">
        <f t="shared" si="601"/>
        <v>330</v>
      </c>
      <c r="AL243" s="188">
        <f>SUM(AL244:AL259)</f>
        <v>0</v>
      </c>
      <c r="AM243" s="188">
        <f>SUM(AM244:AM259)</f>
        <v>0</v>
      </c>
      <c r="AN243" s="188">
        <f>SUM(AN244:AN259)</f>
        <v>0</v>
      </c>
      <c r="AO243" s="188">
        <f t="shared" si="602"/>
        <v>0</v>
      </c>
      <c r="AP243" s="188">
        <f t="shared" si="603"/>
        <v>162224.79999999999</v>
      </c>
    </row>
    <row r="244" spans="2:42" x14ac:dyDescent="0.25">
      <c r="B244" s="177" t="s">
        <v>815</v>
      </c>
      <c r="C244" s="178" t="s">
        <v>816</v>
      </c>
      <c r="D2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105355</v>
      </c>
      <c r="E2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v>
      </c>
      <c r="F244" s="179">
        <f t="shared" si="594"/>
        <v>105525</v>
      </c>
      <c r="G244" s="179"/>
      <c r="H244" s="179">
        <f t="shared" si="595"/>
        <v>105525</v>
      </c>
      <c r="I244" s="179"/>
      <c r="J244" s="179">
        <f t="shared" si="596"/>
        <v>105525</v>
      </c>
      <c r="K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v>
      </c>
      <c r="M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N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v>
      </c>
      <c r="P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Q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105000</v>
      </c>
      <c r="V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105000</v>
      </c>
      <c r="AA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v>
      </c>
      <c r="AC244" s="179">
        <f t="shared" si="599"/>
        <v>105170</v>
      </c>
      <c r="AD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85</v>
      </c>
      <c r="AG244" s="179">
        <f t="shared" si="600"/>
        <v>85</v>
      </c>
      <c r="AH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270</v>
      </c>
      <c r="AK244" s="179">
        <f t="shared" si="601"/>
        <v>270</v>
      </c>
      <c r="AL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79">
        <f t="shared" si="602"/>
        <v>0</v>
      </c>
      <c r="AP244" s="179">
        <f t="shared" si="603"/>
        <v>105525</v>
      </c>
    </row>
    <row r="245" spans="2:42" x14ac:dyDescent="0.25">
      <c r="B245" s="177" t="s">
        <v>817</v>
      </c>
      <c r="C245" s="178" t="s">
        <v>818</v>
      </c>
      <c r="D2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9">
        <f t="shared" ref="F245:F253" si="662">D245+E245</f>
        <v>0</v>
      </c>
      <c r="G245" s="179"/>
      <c r="H245" s="179">
        <f t="shared" ref="H245:H253" si="663">F245-G245</f>
        <v>0</v>
      </c>
      <c r="I245" s="179"/>
      <c r="J245" s="179">
        <f t="shared" ref="J245:J253" si="664">F245-I245</f>
        <v>0</v>
      </c>
      <c r="K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79">
        <f t="shared" ref="AC245:AC253" si="665">Z245+AA245+AB245</f>
        <v>0</v>
      </c>
      <c r="AD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79">
        <f t="shared" ref="AG245:AG253" si="666">AD245+AE245+AF245</f>
        <v>0</v>
      </c>
      <c r="AH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79">
        <f t="shared" ref="AK245:AK253" si="667">AH245+AI245+AJ245</f>
        <v>0</v>
      </c>
      <c r="AL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79">
        <f t="shared" ref="AO245:AO253" si="668">AL245+AM245+AN245</f>
        <v>0</v>
      </c>
      <c r="AP245" s="179">
        <f t="shared" ref="AP245:AP253" si="669">AC245+AG245+AK245+AO245</f>
        <v>0</v>
      </c>
    </row>
    <row r="246" spans="2:42" x14ac:dyDescent="0.25">
      <c r="B246" s="177" t="s">
        <v>819</v>
      </c>
      <c r="C246" s="178" t="s">
        <v>820</v>
      </c>
      <c r="D2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9">
        <f t="shared" si="662"/>
        <v>0</v>
      </c>
      <c r="G246" s="179"/>
      <c r="H246" s="179">
        <f t="shared" si="663"/>
        <v>0</v>
      </c>
      <c r="I246" s="179"/>
      <c r="J246" s="179">
        <f t="shared" si="664"/>
        <v>0</v>
      </c>
      <c r="K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79">
        <f t="shared" si="665"/>
        <v>0</v>
      </c>
      <c r="AD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79">
        <f t="shared" si="666"/>
        <v>0</v>
      </c>
      <c r="AH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79">
        <f t="shared" si="667"/>
        <v>0</v>
      </c>
      <c r="AL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79">
        <f t="shared" si="668"/>
        <v>0</v>
      </c>
      <c r="AP246" s="179">
        <f t="shared" si="669"/>
        <v>0</v>
      </c>
    </row>
    <row r="247" spans="2:42" x14ac:dyDescent="0.25">
      <c r="B247" s="177" t="s">
        <v>314</v>
      </c>
      <c r="C247" s="178" t="s">
        <v>190</v>
      </c>
      <c r="D2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9">
        <f t="shared" si="662"/>
        <v>0</v>
      </c>
      <c r="G247" s="179"/>
      <c r="H247" s="179">
        <f t="shared" si="663"/>
        <v>0</v>
      </c>
      <c r="I247" s="179"/>
      <c r="J247" s="179">
        <f t="shared" si="664"/>
        <v>0</v>
      </c>
      <c r="K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79">
        <f t="shared" si="665"/>
        <v>0</v>
      </c>
      <c r="AD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79">
        <f t="shared" si="666"/>
        <v>0</v>
      </c>
      <c r="AH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79">
        <f t="shared" si="667"/>
        <v>0</v>
      </c>
      <c r="AL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79">
        <f t="shared" si="668"/>
        <v>0</v>
      </c>
      <c r="AP247" s="179">
        <f t="shared" si="669"/>
        <v>0</v>
      </c>
    </row>
    <row r="248" spans="2:42" x14ac:dyDescent="0.25">
      <c r="B248" s="177" t="s">
        <v>821</v>
      </c>
      <c r="C248" s="178" t="s">
        <v>822</v>
      </c>
      <c r="D2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49999.8</v>
      </c>
      <c r="E2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9">
        <f t="shared" si="662"/>
        <v>49999.8</v>
      </c>
      <c r="G248" s="179"/>
      <c r="H248" s="179">
        <f t="shared" si="663"/>
        <v>49999.8</v>
      </c>
      <c r="I248" s="179"/>
      <c r="J248" s="179">
        <f t="shared" si="664"/>
        <v>49999.8</v>
      </c>
      <c r="K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L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19999.8</v>
      </c>
      <c r="V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27499.8</v>
      </c>
      <c r="AA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11250</v>
      </c>
      <c r="AC248" s="179">
        <f t="shared" si="665"/>
        <v>38749.800000000003</v>
      </c>
      <c r="AD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11250</v>
      </c>
      <c r="AG248" s="179">
        <f t="shared" si="666"/>
        <v>11250</v>
      </c>
      <c r="AH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79">
        <f t="shared" si="667"/>
        <v>0</v>
      </c>
      <c r="AL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79">
        <f t="shared" si="668"/>
        <v>0</v>
      </c>
      <c r="AP248" s="179">
        <f t="shared" si="669"/>
        <v>49999.8</v>
      </c>
    </row>
    <row r="249" spans="2:42" x14ac:dyDescent="0.25">
      <c r="B249" s="177" t="s">
        <v>823</v>
      </c>
      <c r="C249" s="178" t="s">
        <v>824</v>
      </c>
      <c r="D2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6700</v>
      </c>
      <c r="E2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9">
        <f t="shared" si="662"/>
        <v>6700</v>
      </c>
      <c r="G249" s="179"/>
      <c r="H249" s="179">
        <f t="shared" si="663"/>
        <v>6700</v>
      </c>
      <c r="I249" s="179"/>
      <c r="J249" s="179">
        <f t="shared" si="664"/>
        <v>6700</v>
      </c>
      <c r="K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6640</v>
      </c>
      <c r="N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v>
      </c>
      <c r="W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C249" s="179">
        <f t="shared" si="665"/>
        <v>2500</v>
      </c>
      <c r="AD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4140</v>
      </c>
      <c r="AG249" s="179">
        <f t="shared" si="666"/>
        <v>4140</v>
      </c>
      <c r="AH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v>
      </c>
      <c r="AK249" s="179">
        <f t="shared" si="667"/>
        <v>60</v>
      </c>
      <c r="AL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79">
        <f t="shared" si="668"/>
        <v>0</v>
      </c>
      <c r="AP249" s="179">
        <f t="shared" si="669"/>
        <v>6700</v>
      </c>
    </row>
    <row r="250" spans="2:42" x14ac:dyDescent="0.25">
      <c r="B250" s="177" t="s">
        <v>315</v>
      </c>
      <c r="C250" s="178" t="s">
        <v>191</v>
      </c>
      <c r="D2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9">
        <f t="shared" si="662"/>
        <v>0</v>
      </c>
      <c r="G250" s="179"/>
      <c r="H250" s="179">
        <f t="shared" si="663"/>
        <v>0</v>
      </c>
      <c r="I250" s="179"/>
      <c r="J250" s="179">
        <f t="shared" si="664"/>
        <v>0</v>
      </c>
      <c r="K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79">
        <f t="shared" si="665"/>
        <v>0</v>
      </c>
      <c r="AD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79">
        <f t="shared" si="666"/>
        <v>0</v>
      </c>
      <c r="AH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79">
        <f t="shared" si="667"/>
        <v>0</v>
      </c>
      <c r="AL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79">
        <f t="shared" si="668"/>
        <v>0</v>
      </c>
      <c r="AP250" s="179">
        <f t="shared" si="669"/>
        <v>0</v>
      </c>
    </row>
    <row r="251" spans="2:42" x14ac:dyDescent="0.25">
      <c r="B251" s="177" t="s">
        <v>825</v>
      </c>
      <c r="C251" s="178" t="s">
        <v>826</v>
      </c>
      <c r="D2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9">
        <f t="shared" si="662"/>
        <v>0</v>
      </c>
      <c r="G251" s="179"/>
      <c r="H251" s="179">
        <f t="shared" si="663"/>
        <v>0</v>
      </c>
      <c r="I251" s="179"/>
      <c r="J251" s="179">
        <f t="shared" si="664"/>
        <v>0</v>
      </c>
      <c r="K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79">
        <f t="shared" si="665"/>
        <v>0</v>
      </c>
      <c r="AD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79">
        <f t="shared" si="666"/>
        <v>0</v>
      </c>
      <c r="AH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79">
        <f t="shared" si="667"/>
        <v>0</v>
      </c>
      <c r="AL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79">
        <f t="shared" si="668"/>
        <v>0</v>
      </c>
      <c r="AP251" s="179">
        <f t="shared" si="669"/>
        <v>0</v>
      </c>
    </row>
    <row r="252" spans="2:42" x14ac:dyDescent="0.25">
      <c r="B252" s="177" t="s">
        <v>827</v>
      </c>
      <c r="C252" s="178" t="s">
        <v>828</v>
      </c>
      <c r="D2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9">
        <f t="shared" si="662"/>
        <v>0</v>
      </c>
      <c r="G252" s="179"/>
      <c r="H252" s="179">
        <f t="shared" si="663"/>
        <v>0</v>
      </c>
      <c r="I252" s="179"/>
      <c r="J252" s="179">
        <f t="shared" si="664"/>
        <v>0</v>
      </c>
      <c r="K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79">
        <f t="shared" si="665"/>
        <v>0</v>
      </c>
      <c r="AD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79">
        <f t="shared" si="666"/>
        <v>0</v>
      </c>
      <c r="AH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79">
        <f t="shared" si="667"/>
        <v>0</v>
      </c>
      <c r="AL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79">
        <f t="shared" si="668"/>
        <v>0</v>
      </c>
      <c r="AP252" s="179">
        <f t="shared" si="669"/>
        <v>0</v>
      </c>
    </row>
    <row r="253" spans="2:42" x14ac:dyDescent="0.25">
      <c r="B253" s="177" t="s">
        <v>316</v>
      </c>
      <c r="C253" s="178" t="s">
        <v>192</v>
      </c>
      <c r="D2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9">
        <f t="shared" si="662"/>
        <v>0</v>
      </c>
      <c r="G253" s="179"/>
      <c r="H253" s="179">
        <f t="shared" si="663"/>
        <v>0</v>
      </c>
      <c r="I253" s="179"/>
      <c r="J253" s="179">
        <f t="shared" si="664"/>
        <v>0</v>
      </c>
      <c r="K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79">
        <f t="shared" si="665"/>
        <v>0</v>
      </c>
      <c r="AD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79">
        <f t="shared" si="666"/>
        <v>0</v>
      </c>
      <c r="AH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79">
        <f t="shared" si="667"/>
        <v>0</v>
      </c>
      <c r="AL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79">
        <f t="shared" si="668"/>
        <v>0</v>
      </c>
      <c r="AP253" s="179">
        <f t="shared" si="669"/>
        <v>0</v>
      </c>
    </row>
    <row r="254" spans="2:42" x14ac:dyDescent="0.25">
      <c r="B254" s="177" t="s">
        <v>829</v>
      </c>
      <c r="C254" s="178" t="s">
        <v>830</v>
      </c>
      <c r="D2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9">
        <f t="shared" si="594"/>
        <v>0</v>
      </c>
      <c r="G254" s="179"/>
      <c r="H254" s="179">
        <f t="shared" si="595"/>
        <v>0</v>
      </c>
      <c r="I254" s="179"/>
      <c r="J254" s="179">
        <f t="shared" si="596"/>
        <v>0</v>
      </c>
      <c r="K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79">
        <f t="shared" si="599"/>
        <v>0</v>
      </c>
      <c r="AD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79">
        <f t="shared" si="600"/>
        <v>0</v>
      </c>
      <c r="AH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79">
        <f t="shared" si="601"/>
        <v>0</v>
      </c>
      <c r="AL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79">
        <f t="shared" si="602"/>
        <v>0</v>
      </c>
      <c r="AP254" s="179">
        <f t="shared" si="603"/>
        <v>0</v>
      </c>
    </row>
    <row r="255" spans="2:42" x14ac:dyDescent="0.25">
      <c r="B255" s="177" t="s">
        <v>831</v>
      </c>
      <c r="C255" s="178" t="s">
        <v>832</v>
      </c>
      <c r="D2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9">
        <f t="shared" si="594"/>
        <v>0</v>
      </c>
      <c r="G255" s="179"/>
      <c r="H255" s="179">
        <f t="shared" si="595"/>
        <v>0</v>
      </c>
      <c r="I255" s="179"/>
      <c r="J255" s="179">
        <f t="shared" si="596"/>
        <v>0</v>
      </c>
      <c r="K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79">
        <f t="shared" si="599"/>
        <v>0</v>
      </c>
      <c r="AD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79">
        <f t="shared" si="600"/>
        <v>0</v>
      </c>
      <c r="AH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79">
        <f t="shared" si="601"/>
        <v>0</v>
      </c>
      <c r="AL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79">
        <f t="shared" si="602"/>
        <v>0</v>
      </c>
      <c r="AP255" s="179">
        <f t="shared" si="603"/>
        <v>0</v>
      </c>
    </row>
    <row r="256" spans="2:42" x14ac:dyDescent="0.25">
      <c r="B256" s="177" t="s">
        <v>833</v>
      </c>
      <c r="C256" s="178" t="s">
        <v>834</v>
      </c>
      <c r="D2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9">
        <f t="shared" si="594"/>
        <v>0</v>
      </c>
      <c r="G256" s="179"/>
      <c r="H256" s="179">
        <f t="shared" si="595"/>
        <v>0</v>
      </c>
      <c r="I256" s="179"/>
      <c r="J256" s="179">
        <f t="shared" si="596"/>
        <v>0</v>
      </c>
      <c r="K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79">
        <f t="shared" si="599"/>
        <v>0</v>
      </c>
      <c r="AD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79">
        <f t="shared" si="600"/>
        <v>0</v>
      </c>
      <c r="AH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79">
        <f t="shared" si="601"/>
        <v>0</v>
      </c>
      <c r="AL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79">
        <f t="shared" si="602"/>
        <v>0</v>
      </c>
      <c r="AP256" s="179">
        <f t="shared" si="603"/>
        <v>0</v>
      </c>
    </row>
    <row r="257" spans="2:42" x14ac:dyDescent="0.25">
      <c r="B257" s="177" t="s">
        <v>835</v>
      </c>
      <c r="C257" s="178" t="s">
        <v>836</v>
      </c>
      <c r="D2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9">
        <f t="shared" ref="F257:F259" si="670">D257+E257</f>
        <v>0</v>
      </c>
      <c r="G257" s="179"/>
      <c r="H257" s="179">
        <f t="shared" ref="H257:H259" si="671">F257-G257</f>
        <v>0</v>
      </c>
      <c r="I257" s="179"/>
      <c r="J257" s="179">
        <f t="shared" ref="J257:J259" si="672">F257-I257</f>
        <v>0</v>
      </c>
      <c r="K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79">
        <f t="shared" ref="AC257:AC259" si="673">Z257+AA257+AB257</f>
        <v>0</v>
      </c>
      <c r="AD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79">
        <f t="shared" ref="AG257:AG259" si="674">AD257+AE257+AF257</f>
        <v>0</v>
      </c>
      <c r="AH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79">
        <f t="shared" ref="AK257:AK259" si="675">AH257+AI257+AJ257</f>
        <v>0</v>
      </c>
      <c r="AL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79">
        <f t="shared" ref="AO257:AO259" si="676">AL257+AM257+AN257</f>
        <v>0</v>
      </c>
      <c r="AP257" s="179">
        <f t="shared" ref="AP257:AP259" si="677">AC257+AG257+AK257+AO257</f>
        <v>0</v>
      </c>
    </row>
    <row r="258" spans="2:42" x14ac:dyDescent="0.25">
      <c r="B258" s="177" t="s">
        <v>317</v>
      </c>
      <c r="C258" s="178" t="s">
        <v>193</v>
      </c>
      <c r="D2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9">
        <f t="shared" si="670"/>
        <v>0</v>
      </c>
      <c r="G258" s="179"/>
      <c r="H258" s="179">
        <f t="shared" si="671"/>
        <v>0</v>
      </c>
      <c r="I258" s="179"/>
      <c r="J258" s="179">
        <f t="shared" si="672"/>
        <v>0</v>
      </c>
      <c r="K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79">
        <f t="shared" si="673"/>
        <v>0</v>
      </c>
      <c r="AD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79">
        <f t="shared" si="674"/>
        <v>0</v>
      </c>
      <c r="AH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79">
        <f t="shared" si="675"/>
        <v>0</v>
      </c>
      <c r="AL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79">
        <f t="shared" si="676"/>
        <v>0</v>
      </c>
      <c r="AP258" s="179">
        <f t="shared" si="677"/>
        <v>0</v>
      </c>
    </row>
    <row r="259" spans="2:42" x14ac:dyDescent="0.25">
      <c r="B259" s="177" t="s">
        <v>837</v>
      </c>
      <c r="C259" s="178" t="s">
        <v>838</v>
      </c>
      <c r="D2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9">
        <f t="shared" si="670"/>
        <v>0</v>
      </c>
      <c r="G259" s="179"/>
      <c r="H259" s="179">
        <f t="shared" si="671"/>
        <v>0</v>
      </c>
      <c r="I259" s="179"/>
      <c r="J259" s="179">
        <f t="shared" si="672"/>
        <v>0</v>
      </c>
      <c r="K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79">
        <f t="shared" si="673"/>
        <v>0</v>
      </c>
      <c r="AD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79">
        <f t="shared" si="674"/>
        <v>0</v>
      </c>
      <c r="AH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79">
        <f t="shared" si="675"/>
        <v>0</v>
      </c>
      <c r="AL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79">
        <f t="shared" si="676"/>
        <v>0</v>
      </c>
      <c r="AP259" s="179">
        <f t="shared" si="677"/>
        <v>0</v>
      </c>
    </row>
    <row r="260" spans="2:42" x14ac:dyDescent="0.25">
      <c r="B260" s="186" t="s">
        <v>318</v>
      </c>
      <c r="C260" s="187" t="s">
        <v>194</v>
      </c>
      <c r="D260" s="188">
        <f>SUM(D261:D266)</f>
        <v>0</v>
      </c>
      <c r="E260" s="188">
        <f>SUM(E261:E266)</f>
        <v>17000</v>
      </c>
      <c r="F260" s="188">
        <f t="shared" si="594"/>
        <v>17000</v>
      </c>
      <c r="G260" s="188">
        <f>SUM(G261:G266)</f>
        <v>0</v>
      </c>
      <c r="H260" s="188">
        <f t="shared" si="595"/>
        <v>17000</v>
      </c>
      <c r="I260" s="188">
        <f>SUM(I261:I266)</f>
        <v>0</v>
      </c>
      <c r="J260" s="188">
        <f t="shared" si="596"/>
        <v>17000</v>
      </c>
      <c r="K260" s="188">
        <f t="shared" ref="K260:AB260" si="678">SUM(K261:K266)</f>
        <v>0</v>
      </c>
      <c r="L260" s="188">
        <f t="shared" si="678"/>
        <v>0</v>
      </c>
      <c r="M260" s="188">
        <f t="shared" si="678"/>
        <v>0</v>
      </c>
      <c r="N260" s="188">
        <f t="shared" si="678"/>
        <v>0</v>
      </c>
      <c r="O260" s="188">
        <f t="shared" si="678"/>
        <v>0</v>
      </c>
      <c r="P260" s="188">
        <f t="shared" ref="P260:Q260" si="679">SUM(P261:P266)</f>
        <v>0</v>
      </c>
      <c r="Q260" s="188">
        <f t="shared" si="679"/>
        <v>17000</v>
      </c>
      <c r="R260" s="188">
        <f t="shared" si="678"/>
        <v>0</v>
      </c>
      <c r="S260" s="188">
        <f t="shared" si="678"/>
        <v>0</v>
      </c>
      <c r="T260" s="188">
        <f t="shared" ref="T260" si="680">SUM(T261:T266)</f>
        <v>0</v>
      </c>
      <c r="U260" s="188">
        <f t="shared" si="678"/>
        <v>0</v>
      </c>
      <c r="V260" s="188">
        <f t="shared" si="678"/>
        <v>0</v>
      </c>
      <c r="W260" s="188">
        <f t="shared" ref="W260" si="681">SUM(W261:W266)</f>
        <v>0</v>
      </c>
      <c r="X260" s="188">
        <f t="shared" si="678"/>
        <v>0</v>
      </c>
      <c r="Y260" s="188">
        <f t="shared" si="678"/>
        <v>0</v>
      </c>
      <c r="Z260" s="188">
        <f t="shared" si="678"/>
        <v>0</v>
      </c>
      <c r="AA260" s="188">
        <f t="shared" si="678"/>
        <v>17000</v>
      </c>
      <c r="AB260" s="188">
        <f t="shared" si="678"/>
        <v>0</v>
      </c>
      <c r="AC260" s="188">
        <f t="shared" si="599"/>
        <v>17000</v>
      </c>
      <c r="AD260" s="188">
        <f>SUM(AD261:AD266)</f>
        <v>0</v>
      </c>
      <c r="AE260" s="188">
        <f>SUM(AE261:AE266)</f>
        <v>0</v>
      </c>
      <c r="AF260" s="188">
        <f>SUM(AF261:AF266)</f>
        <v>0</v>
      </c>
      <c r="AG260" s="188">
        <f t="shared" si="600"/>
        <v>0</v>
      </c>
      <c r="AH260" s="188">
        <f>SUM(AH261:AH266)</f>
        <v>0</v>
      </c>
      <c r="AI260" s="188">
        <f>SUM(AI261:AI266)</f>
        <v>0</v>
      </c>
      <c r="AJ260" s="188">
        <f>SUM(AJ261:AJ266)</f>
        <v>0</v>
      </c>
      <c r="AK260" s="188">
        <f t="shared" si="601"/>
        <v>0</v>
      </c>
      <c r="AL260" s="188">
        <f>SUM(AL261:AL266)</f>
        <v>0</v>
      </c>
      <c r="AM260" s="188">
        <f>SUM(AM261:AM266)</f>
        <v>0</v>
      </c>
      <c r="AN260" s="188">
        <f>SUM(AN261:AN266)</f>
        <v>0</v>
      </c>
      <c r="AO260" s="188">
        <f t="shared" si="602"/>
        <v>0</v>
      </c>
      <c r="AP260" s="188">
        <f t="shared" si="603"/>
        <v>17000</v>
      </c>
    </row>
    <row r="261" spans="2:42" x14ac:dyDescent="0.25">
      <c r="B261" s="177" t="s">
        <v>845</v>
      </c>
      <c r="C261" s="178" t="s">
        <v>846</v>
      </c>
      <c r="D2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9">
        <f t="shared" si="594"/>
        <v>0</v>
      </c>
      <c r="G261" s="179"/>
      <c r="H261" s="179">
        <f t="shared" si="595"/>
        <v>0</v>
      </c>
      <c r="I261" s="179"/>
      <c r="J261" s="179">
        <f t="shared" si="596"/>
        <v>0</v>
      </c>
      <c r="K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79">
        <f t="shared" si="599"/>
        <v>0</v>
      </c>
      <c r="AD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79">
        <f t="shared" si="600"/>
        <v>0</v>
      </c>
      <c r="AH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79">
        <f t="shared" si="601"/>
        <v>0</v>
      </c>
      <c r="AL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79">
        <f t="shared" si="602"/>
        <v>0</v>
      </c>
      <c r="AP261" s="179">
        <f t="shared" si="603"/>
        <v>0</v>
      </c>
    </row>
    <row r="262" spans="2:42" x14ac:dyDescent="0.25">
      <c r="B262" s="177" t="s">
        <v>847</v>
      </c>
      <c r="C262" s="178" t="s">
        <v>848</v>
      </c>
      <c r="D2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9">
        <f t="shared" si="594"/>
        <v>0</v>
      </c>
      <c r="G262" s="179"/>
      <c r="H262" s="179">
        <f t="shared" si="595"/>
        <v>0</v>
      </c>
      <c r="I262" s="179"/>
      <c r="J262" s="179">
        <f t="shared" si="596"/>
        <v>0</v>
      </c>
      <c r="K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79">
        <f t="shared" si="599"/>
        <v>0</v>
      </c>
      <c r="AD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79">
        <f t="shared" si="600"/>
        <v>0</v>
      </c>
      <c r="AH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79">
        <f t="shared" si="601"/>
        <v>0</v>
      </c>
      <c r="AL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79">
        <f t="shared" si="602"/>
        <v>0</v>
      </c>
      <c r="AP262" s="179">
        <f t="shared" si="603"/>
        <v>0</v>
      </c>
    </row>
    <row r="263" spans="2:42" x14ac:dyDescent="0.25">
      <c r="B263" s="177" t="s">
        <v>319</v>
      </c>
      <c r="C263" s="178" t="s">
        <v>195</v>
      </c>
      <c r="D2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9">
        <f t="shared" si="594"/>
        <v>0</v>
      </c>
      <c r="G263" s="179"/>
      <c r="H263" s="179">
        <f t="shared" si="595"/>
        <v>0</v>
      </c>
      <c r="I263" s="179"/>
      <c r="J263" s="179">
        <f t="shared" si="596"/>
        <v>0</v>
      </c>
      <c r="K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79">
        <f t="shared" si="599"/>
        <v>0</v>
      </c>
      <c r="AD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79">
        <f t="shared" si="600"/>
        <v>0</v>
      </c>
      <c r="AH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79">
        <f t="shared" si="601"/>
        <v>0</v>
      </c>
      <c r="AL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79">
        <f t="shared" si="602"/>
        <v>0</v>
      </c>
      <c r="AP263" s="179">
        <f t="shared" si="603"/>
        <v>0</v>
      </c>
    </row>
    <row r="264" spans="2:42" x14ac:dyDescent="0.25">
      <c r="B264" s="177" t="s">
        <v>849</v>
      </c>
      <c r="C264" s="178" t="s">
        <v>850</v>
      </c>
      <c r="D2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9">
        <f t="shared" ref="F264:F266" si="682">D264+E264</f>
        <v>0</v>
      </c>
      <c r="G264" s="179"/>
      <c r="H264" s="179">
        <f t="shared" ref="H264:H266" si="683">F264-G264</f>
        <v>0</v>
      </c>
      <c r="I264" s="179"/>
      <c r="J264" s="179">
        <f t="shared" ref="J264:J266" si="684">F264-I264</f>
        <v>0</v>
      </c>
      <c r="K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79">
        <f t="shared" ref="AC264:AC266" si="685">Z264+AA264+AB264</f>
        <v>0</v>
      </c>
      <c r="AD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79">
        <f t="shared" ref="AG264:AG266" si="686">AD264+AE264+AF264</f>
        <v>0</v>
      </c>
      <c r="AH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79">
        <f t="shared" ref="AK264:AK266" si="687">AH264+AI264+AJ264</f>
        <v>0</v>
      </c>
      <c r="AL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79">
        <f t="shared" ref="AO264:AO266" si="688">AL264+AM264+AN264</f>
        <v>0</v>
      </c>
      <c r="AP264" s="179">
        <f t="shared" ref="AP264:AP266" si="689">AC264+AG264+AK264+AO264</f>
        <v>0</v>
      </c>
    </row>
    <row r="265" spans="2:42" x14ac:dyDescent="0.25">
      <c r="B265" s="177" t="s">
        <v>851</v>
      </c>
      <c r="C265" s="178" t="s">
        <v>852</v>
      </c>
      <c r="D2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v>
      </c>
      <c r="F265" s="179">
        <f t="shared" si="682"/>
        <v>17000</v>
      </c>
      <c r="G265" s="179"/>
      <c r="H265" s="179">
        <f t="shared" si="683"/>
        <v>17000</v>
      </c>
      <c r="I265" s="179"/>
      <c r="J265" s="179">
        <f t="shared" si="684"/>
        <v>17000</v>
      </c>
      <c r="K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17000</v>
      </c>
      <c r="R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17000</v>
      </c>
      <c r="AB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79">
        <f t="shared" si="685"/>
        <v>17000</v>
      </c>
      <c r="AD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79">
        <f t="shared" si="686"/>
        <v>0</v>
      </c>
      <c r="AH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79">
        <f t="shared" si="687"/>
        <v>0</v>
      </c>
      <c r="AL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79">
        <f t="shared" si="688"/>
        <v>0</v>
      </c>
      <c r="AP265" s="179">
        <f t="shared" si="689"/>
        <v>17000</v>
      </c>
    </row>
    <row r="266" spans="2:42" x14ac:dyDescent="0.25">
      <c r="B266" s="177" t="s">
        <v>853</v>
      </c>
      <c r="C266" s="178" t="s">
        <v>854</v>
      </c>
      <c r="D2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9">
        <f t="shared" si="682"/>
        <v>0</v>
      </c>
      <c r="G266" s="179"/>
      <c r="H266" s="179">
        <f t="shared" si="683"/>
        <v>0</v>
      </c>
      <c r="I266" s="179"/>
      <c r="J266" s="179">
        <f t="shared" si="684"/>
        <v>0</v>
      </c>
      <c r="K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79">
        <f t="shared" si="685"/>
        <v>0</v>
      </c>
      <c r="AD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79">
        <f t="shared" si="686"/>
        <v>0</v>
      </c>
      <c r="AH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79">
        <f t="shared" si="687"/>
        <v>0</v>
      </c>
      <c r="AL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79">
        <f t="shared" si="688"/>
        <v>0</v>
      </c>
      <c r="AP266" s="179">
        <f t="shared" si="689"/>
        <v>0</v>
      </c>
    </row>
    <row r="267" spans="2:42" x14ac:dyDescent="0.25">
      <c r="B267" s="186" t="s">
        <v>320</v>
      </c>
      <c r="C267" s="187" t="s">
        <v>196</v>
      </c>
      <c r="D267" s="188">
        <f>SUM(D268:D311)</f>
        <v>1291982.5899999999</v>
      </c>
      <c r="E267" s="188">
        <f>SUM(E268:E311)</f>
        <v>560056.06000000006</v>
      </c>
      <c r="F267" s="188">
        <f t="shared" si="594"/>
        <v>1852038.65</v>
      </c>
      <c r="G267" s="188">
        <f>SUM(G268:G311)</f>
        <v>0</v>
      </c>
      <c r="H267" s="188">
        <f t="shared" si="595"/>
        <v>1852038.65</v>
      </c>
      <c r="I267" s="188">
        <f>SUM(I268:I311)</f>
        <v>0</v>
      </c>
      <c r="J267" s="188">
        <f t="shared" si="596"/>
        <v>1852038.65</v>
      </c>
      <c r="K267" s="188">
        <f t="shared" ref="K267:AB267" si="690">SUM(K268:K311)</f>
        <v>0</v>
      </c>
      <c r="L267" s="188">
        <f t="shared" si="690"/>
        <v>412106.06</v>
      </c>
      <c r="M267" s="188">
        <f t="shared" si="690"/>
        <v>0</v>
      </c>
      <c r="N267" s="188">
        <f t="shared" si="690"/>
        <v>0</v>
      </c>
      <c r="O267" s="188">
        <f t="shared" si="690"/>
        <v>0</v>
      </c>
      <c r="P267" s="188">
        <f t="shared" ref="P267:Q267" si="691">SUM(P268:P311)</f>
        <v>0</v>
      </c>
      <c r="Q267" s="188">
        <f t="shared" si="691"/>
        <v>8000</v>
      </c>
      <c r="R267" s="188">
        <f t="shared" si="690"/>
        <v>0</v>
      </c>
      <c r="S267" s="188">
        <f t="shared" si="690"/>
        <v>0</v>
      </c>
      <c r="T267" s="188">
        <f t="shared" ref="T267" si="692">SUM(T268:T311)</f>
        <v>170000</v>
      </c>
      <c r="U267" s="188">
        <f t="shared" si="690"/>
        <v>1261932.5899999999</v>
      </c>
      <c r="V267" s="188">
        <f t="shared" si="690"/>
        <v>0</v>
      </c>
      <c r="W267" s="188">
        <f t="shared" ref="W267" si="693">SUM(W268:W311)</f>
        <v>0</v>
      </c>
      <c r="X267" s="188">
        <f t="shared" si="690"/>
        <v>0</v>
      </c>
      <c r="Y267" s="188">
        <f t="shared" si="690"/>
        <v>0</v>
      </c>
      <c r="Z267" s="188">
        <f t="shared" si="690"/>
        <v>1543349.99</v>
      </c>
      <c r="AA267" s="188">
        <f t="shared" si="690"/>
        <v>240000</v>
      </c>
      <c r="AB267" s="188">
        <f t="shared" si="690"/>
        <v>68688.66</v>
      </c>
      <c r="AC267" s="188">
        <f t="shared" si="599"/>
        <v>1852038.65</v>
      </c>
      <c r="AD267" s="188">
        <f>SUM(AD268:AD311)</f>
        <v>0</v>
      </c>
      <c r="AE267" s="188">
        <f>SUM(AE268:AE311)</f>
        <v>0</v>
      </c>
      <c r="AF267" s="188">
        <f>SUM(AF268:AF311)</f>
        <v>0</v>
      </c>
      <c r="AG267" s="188">
        <f t="shared" si="600"/>
        <v>0</v>
      </c>
      <c r="AH267" s="188">
        <f>SUM(AH268:AH311)</f>
        <v>0</v>
      </c>
      <c r="AI267" s="188">
        <f>SUM(AI268:AI311)</f>
        <v>0</v>
      </c>
      <c r="AJ267" s="188">
        <f>SUM(AJ268:AJ311)</f>
        <v>0</v>
      </c>
      <c r="AK267" s="188">
        <f t="shared" si="601"/>
        <v>0</v>
      </c>
      <c r="AL267" s="188">
        <f>SUM(AL268:AL311)</f>
        <v>0</v>
      </c>
      <c r="AM267" s="188">
        <f>SUM(AM268:AM311)</f>
        <v>0</v>
      </c>
      <c r="AN267" s="188">
        <f>SUM(AN268:AN311)</f>
        <v>0</v>
      </c>
      <c r="AO267" s="188">
        <f t="shared" si="602"/>
        <v>0</v>
      </c>
      <c r="AP267" s="188">
        <f t="shared" si="603"/>
        <v>1852038.65</v>
      </c>
    </row>
    <row r="268" spans="2:42" x14ac:dyDescent="0.25">
      <c r="B268" s="177" t="s">
        <v>855</v>
      </c>
      <c r="C268" s="178" t="s">
        <v>856</v>
      </c>
      <c r="D2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1014043.7899999999</v>
      </c>
      <c r="E2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258137.96000000002</v>
      </c>
      <c r="F268" s="179">
        <f t="shared" si="594"/>
        <v>1272181.75</v>
      </c>
      <c r="G268" s="179"/>
      <c r="H268" s="179">
        <f t="shared" si="595"/>
        <v>1272181.75</v>
      </c>
      <c r="I268" s="179"/>
      <c r="J268" s="179">
        <f t="shared" si="596"/>
        <v>1272181.75</v>
      </c>
      <c r="K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138187.96</v>
      </c>
      <c r="M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150000</v>
      </c>
      <c r="U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983993.7899999998</v>
      </c>
      <c r="V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1133993.79</v>
      </c>
      <c r="AA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90000</v>
      </c>
      <c r="AB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48187.959999999992</v>
      </c>
      <c r="AC268" s="179">
        <f t="shared" si="599"/>
        <v>1272181.75</v>
      </c>
      <c r="AD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79">
        <f t="shared" si="600"/>
        <v>0</v>
      </c>
      <c r="AH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79">
        <f t="shared" si="601"/>
        <v>0</v>
      </c>
      <c r="AL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79">
        <f t="shared" si="602"/>
        <v>0</v>
      </c>
      <c r="AP268" s="179">
        <f t="shared" si="603"/>
        <v>1272181.75</v>
      </c>
    </row>
    <row r="269" spans="2:42" x14ac:dyDescent="0.25">
      <c r="B269" s="177" t="s">
        <v>321</v>
      </c>
      <c r="C269" s="178" t="s">
        <v>857</v>
      </c>
      <c r="D2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9">
        <f t="shared" ref="F269:F300" si="694">D269+E269</f>
        <v>0</v>
      </c>
      <c r="G269" s="179"/>
      <c r="H269" s="179">
        <f t="shared" ref="H269:H300" si="695">F269-G269</f>
        <v>0</v>
      </c>
      <c r="I269" s="179"/>
      <c r="J269" s="179">
        <f t="shared" ref="J269:J300" si="696">F269-I269</f>
        <v>0</v>
      </c>
      <c r="K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79">
        <f t="shared" ref="AC269:AC300" si="697">Z269+AA269+AB269</f>
        <v>0</v>
      </c>
      <c r="AD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79">
        <f t="shared" ref="AG269:AG300" si="698">AD269+AE269+AF269</f>
        <v>0</v>
      </c>
      <c r="AH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79">
        <f t="shared" ref="AK269:AK300" si="699">AH269+AI269+AJ269</f>
        <v>0</v>
      </c>
      <c r="AL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79">
        <f t="shared" ref="AO269:AO300" si="700">AL269+AM269+AN269</f>
        <v>0</v>
      </c>
      <c r="AP269" s="179">
        <f t="shared" ref="AP269:AP300" si="701">AC269+AG269+AK269+AO269</f>
        <v>0</v>
      </c>
    </row>
    <row r="270" spans="2:42" x14ac:dyDescent="0.25">
      <c r="B270" s="177" t="s">
        <v>858</v>
      </c>
      <c r="C270" s="178" t="s">
        <v>859</v>
      </c>
      <c r="D2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51378.8</v>
      </c>
      <c r="E2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562.48</v>
      </c>
      <c r="F270" s="179">
        <f t="shared" si="694"/>
        <v>51941.280000000006</v>
      </c>
      <c r="G270" s="179"/>
      <c r="H270" s="179">
        <f t="shared" si="695"/>
        <v>51941.280000000006</v>
      </c>
      <c r="I270" s="179"/>
      <c r="J270" s="179">
        <f t="shared" si="696"/>
        <v>51941.280000000006</v>
      </c>
      <c r="K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562.48</v>
      </c>
      <c r="M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51378.8</v>
      </c>
      <c r="V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51378.8</v>
      </c>
      <c r="AA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562.48</v>
      </c>
      <c r="AC270" s="179">
        <f t="shared" si="697"/>
        <v>51941.280000000006</v>
      </c>
      <c r="AD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79">
        <f t="shared" si="698"/>
        <v>0</v>
      </c>
      <c r="AH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79">
        <f t="shared" si="699"/>
        <v>0</v>
      </c>
      <c r="AL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79">
        <f t="shared" si="700"/>
        <v>0</v>
      </c>
      <c r="AP270" s="179">
        <f t="shared" si="701"/>
        <v>51941.280000000006</v>
      </c>
    </row>
    <row r="271" spans="2:42" x14ac:dyDescent="0.25">
      <c r="B271" s="177" t="s">
        <v>860</v>
      </c>
      <c r="C271" s="178" t="s">
        <v>861</v>
      </c>
      <c r="D2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9">
        <f t="shared" si="694"/>
        <v>0</v>
      </c>
      <c r="G271" s="179"/>
      <c r="H271" s="179">
        <f t="shared" si="695"/>
        <v>0</v>
      </c>
      <c r="I271" s="179"/>
      <c r="J271" s="179">
        <f t="shared" si="696"/>
        <v>0</v>
      </c>
      <c r="K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79">
        <f t="shared" si="697"/>
        <v>0</v>
      </c>
      <c r="AD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79">
        <f t="shared" si="698"/>
        <v>0</v>
      </c>
      <c r="AH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79">
        <f t="shared" si="699"/>
        <v>0</v>
      </c>
      <c r="AL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79">
        <f t="shared" si="700"/>
        <v>0</v>
      </c>
      <c r="AP271" s="179">
        <f t="shared" si="701"/>
        <v>0</v>
      </c>
    </row>
    <row r="272" spans="2:42" x14ac:dyDescent="0.25">
      <c r="B272" s="177" t="s">
        <v>862</v>
      </c>
      <c r="C272" s="178" t="s">
        <v>863</v>
      </c>
      <c r="D2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9">
        <f t="shared" si="694"/>
        <v>0</v>
      </c>
      <c r="G272" s="179"/>
      <c r="H272" s="179">
        <f t="shared" si="695"/>
        <v>0</v>
      </c>
      <c r="I272" s="179"/>
      <c r="J272" s="179">
        <f t="shared" si="696"/>
        <v>0</v>
      </c>
      <c r="K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79">
        <f t="shared" si="697"/>
        <v>0</v>
      </c>
      <c r="AD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79">
        <f t="shared" si="698"/>
        <v>0</v>
      </c>
      <c r="AH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79">
        <f t="shared" si="699"/>
        <v>0</v>
      </c>
      <c r="AL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79">
        <f t="shared" si="700"/>
        <v>0</v>
      </c>
      <c r="AP272" s="179">
        <f t="shared" si="701"/>
        <v>0</v>
      </c>
    </row>
    <row r="273" spans="2:42" x14ac:dyDescent="0.25">
      <c r="B273" s="177" t="s">
        <v>864</v>
      </c>
      <c r="C273" s="178" t="s">
        <v>865</v>
      </c>
      <c r="D2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9">
        <f t="shared" si="694"/>
        <v>0</v>
      </c>
      <c r="G273" s="179"/>
      <c r="H273" s="179">
        <f t="shared" si="695"/>
        <v>0</v>
      </c>
      <c r="I273" s="179"/>
      <c r="J273" s="179">
        <f t="shared" si="696"/>
        <v>0</v>
      </c>
      <c r="K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79">
        <f t="shared" si="697"/>
        <v>0</v>
      </c>
      <c r="AD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79">
        <f t="shared" si="698"/>
        <v>0</v>
      </c>
      <c r="AH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79">
        <f t="shared" si="699"/>
        <v>0</v>
      </c>
      <c r="AL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79">
        <f t="shared" si="700"/>
        <v>0</v>
      </c>
      <c r="AP273" s="179">
        <f t="shared" si="701"/>
        <v>0</v>
      </c>
    </row>
    <row r="274" spans="2:42" x14ac:dyDescent="0.25">
      <c r="B274" s="177" t="s">
        <v>866</v>
      </c>
      <c r="C274" s="178" t="s">
        <v>867</v>
      </c>
      <c r="D2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9">
        <f t="shared" si="694"/>
        <v>0</v>
      </c>
      <c r="G274" s="179"/>
      <c r="H274" s="179">
        <f t="shared" si="695"/>
        <v>0</v>
      </c>
      <c r="I274" s="179"/>
      <c r="J274" s="179">
        <f t="shared" si="696"/>
        <v>0</v>
      </c>
      <c r="K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79">
        <f t="shared" si="697"/>
        <v>0</v>
      </c>
      <c r="AD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79">
        <f t="shared" si="698"/>
        <v>0</v>
      </c>
      <c r="AH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79">
        <f t="shared" si="699"/>
        <v>0</v>
      </c>
      <c r="AL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79">
        <f t="shared" si="700"/>
        <v>0</v>
      </c>
      <c r="AP274" s="179">
        <f t="shared" si="701"/>
        <v>0</v>
      </c>
    </row>
    <row r="275" spans="2:42" x14ac:dyDescent="0.25">
      <c r="B275" s="177" t="s">
        <v>868</v>
      </c>
      <c r="C275" s="178" t="s">
        <v>869</v>
      </c>
      <c r="D2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9">
        <f t="shared" si="694"/>
        <v>0</v>
      </c>
      <c r="G275" s="179"/>
      <c r="H275" s="179">
        <f t="shared" si="695"/>
        <v>0</v>
      </c>
      <c r="I275" s="179"/>
      <c r="J275" s="179">
        <f t="shared" si="696"/>
        <v>0</v>
      </c>
      <c r="K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79">
        <f t="shared" si="697"/>
        <v>0</v>
      </c>
      <c r="AD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79">
        <f t="shared" si="698"/>
        <v>0</v>
      </c>
      <c r="AH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79">
        <f t="shared" si="699"/>
        <v>0</v>
      </c>
      <c r="AL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79">
        <f t="shared" si="700"/>
        <v>0</v>
      </c>
      <c r="AP275" s="179">
        <f t="shared" si="701"/>
        <v>0</v>
      </c>
    </row>
    <row r="276" spans="2:42" x14ac:dyDescent="0.25">
      <c r="B276" s="177" t="s">
        <v>322</v>
      </c>
      <c r="C276" s="178" t="s">
        <v>870</v>
      </c>
      <c r="D2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9">
        <f t="shared" si="694"/>
        <v>0</v>
      </c>
      <c r="G276" s="179"/>
      <c r="H276" s="179">
        <f t="shared" si="695"/>
        <v>0</v>
      </c>
      <c r="I276" s="179"/>
      <c r="J276" s="179">
        <f t="shared" si="696"/>
        <v>0</v>
      </c>
      <c r="K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79">
        <f t="shared" si="697"/>
        <v>0</v>
      </c>
      <c r="AD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79">
        <f t="shared" si="698"/>
        <v>0</v>
      </c>
      <c r="AH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79">
        <f t="shared" si="699"/>
        <v>0</v>
      </c>
      <c r="AL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79">
        <f t="shared" si="700"/>
        <v>0</v>
      </c>
      <c r="AP276" s="179">
        <f t="shared" si="701"/>
        <v>0</v>
      </c>
    </row>
    <row r="277" spans="2:42" x14ac:dyDescent="0.25">
      <c r="B277" s="177" t="s">
        <v>871</v>
      </c>
      <c r="C277" s="178" t="s">
        <v>872</v>
      </c>
      <c r="D2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277" s="179">
        <f t="shared" si="694"/>
        <v>20000</v>
      </c>
      <c r="G277" s="179"/>
      <c r="H277" s="179">
        <f t="shared" si="695"/>
        <v>20000</v>
      </c>
      <c r="I277" s="179"/>
      <c r="J277" s="179">
        <f t="shared" si="696"/>
        <v>20000</v>
      </c>
      <c r="K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U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A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79">
        <f t="shared" si="697"/>
        <v>20000</v>
      </c>
      <c r="AD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79">
        <f t="shared" si="698"/>
        <v>0</v>
      </c>
      <c r="AH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79">
        <f t="shared" si="699"/>
        <v>0</v>
      </c>
      <c r="AL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79">
        <f t="shared" si="700"/>
        <v>0</v>
      </c>
      <c r="AP277" s="179">
        <f t="shared" si="701"/>
        <v>20000</v>
      </c>
    </row>
    <row r="278" spans="2:42" x14ac:dyDescent="0.25">
      <c r="B278" s="177" t="s">
        <v>873</v>
      </c>
      <c r="C278" s="178" t="s">
        <v>874</v>
      </c>
      <c r="D2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9">
        <f t="shared" si="694"/>
        <v>0</v>
      </c>
      <c r="G278" s="179"/>
      <c r="H278" s="179">
        <f t="shared" si="695"/>
        <v>0</v>
      </c>
      <c r="I278" s="179"/>
      <c r="J278" s="179">
        <f t="shared" si="696"/>
        <v>0</v>
      </c>
      <c r="K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79">
        <f t="shared" si="697"/>
        <v>0</v>
      </c>
      <c r="AD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79">
        <f t="shared" si="698"/>
        <v>0</v>
      </c>
      <c r="AH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79">
        <f t="shared" si="699"/>
        <v>0</v>
      </c>
      <c r="AL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79">
        <f t="shared" si="700"/>
        <v>0</v>
      </c>
      <c r="AP278" s="179">
        <f t="shared" si="701"/>
        <v>0</v>
      </c>
    </row>
    <row r="279" spans="2:42" x14ac:dyDescent="0.25">
      <c r="B279" s="177" t="s">
        <v>875</v>
      </c>
      <c r="C279" s="178" t="s">
        <v>876</v>
      </c>
      <c r="D2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9">
        <f t="shared" si="694"/>
        <v>0</v>
      </c>
      <c r="G279" s="179"/>
      <c r="H279" s="179">
        <f t="shared" si="695"/>
        <v>0</v>
      </c>
      <c r="I279" s="179"/>
      <c r="J279" s="179">
        <f t="shared" si="696"/>
        <v>0</v>
      </c>
      <c r="K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79">
        <f t="shared" si="697"/>
        <v>0</v>
      </c>
      <c r="AD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79">
        <f t="shared" si="698"/>
        <v>0</v>
      </c>
      <c r="AH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79">
        <f t="shared" si="699"/>
        <v>0</v>
      </c>
      <c r="AL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79">
        <f t="shared" si="700"/>
        <v>0</v>
      </c>
      <c r="AP279" s="179">
        <f t="shared" si="701"/>
        <v>0</v>
      </c>
    </row>
    <row r="280" spans="2:42" x14ac:dyDescent="0.25">
      <c r="B280" s="177" t="s">
        <v>877</v>
      </c>
      <c r="C280" s="178" t="s">
        <v>878</v>
      </c>
      <c r="D2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9">
        <f t="shared" si="694"/>
        <v>0</v>
      </c>
      <c r="G280" s="179"/>
      <c r="H280" s="179">
        <f t="shared" si="695"/>
        <v>0</v>
      </c>
      <c r="I280" s="179"/>
      <c r="J280" s="179">
        <f t="shared" si="696"/>
        <v>0</v>
      </c>
      <c r="K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79">
        <f t="shared" si="697"/>
        <v>0</v>
      </c>
      <c r="AD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79">
        <f t="shared" si="698"/>
        <v>0</v>
      </c>
      <c r="AH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79">
        <f t="shared" si="699"/>
        <v>0</v>
      </c>
      <c r="AL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79">
        <f t="shared" si="700"/>
        <v>0</v>
      </c>
      <c r="AP280" s="179">
        <f t="shared" si="701"/>
        <v>0</v>
      </c>
    </row>
    <row r="281" spans="2:42" x14ac:dyDescent="0.25">
      <c r="B281" s="177" t="s">
        <v>879</v>
      </c>
      <c r="C281" s="178" t="s">
        <v>880</v>
      </c>
      <c r="D2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9">
        <f t="shared" si="694"/>
        <v>0</v>
      </c>
      <c r="G281" s="179"/>
      <c r="H281" s="179">
        <f t="shared" si="695"/>
        <v>0</v>
      </c>
      <c r="I281" s="179"/>
      <c r="J281" s="179">
        <f t="shared" si="696"/>
        <v>0</v>
      </c>
      <c r="K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79">
        <f t="shared" si="697"/>
        <v>0</v>
      </c>
      <c r="AD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79">
        <f t="shared" si="698"/>
        <v>0</v>
      </c>
      <c r="AH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79">
        <f t="shared" si="699"/>
        <v>0</v>
      </c>
      <c r="AL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79">
        <f t="shared" si="700"/>
        <v>0</v>
      </c>
      <c r="AP281" s="179">
        <f t="shared" si="701"/>
        <v>0</v>
      </c>
    </row>
    <row r="282" spans="2:42" x14ac:dyDescent="0.25">
      <c r="B282" s="177" t="s">
        <v>881</v>
      </c>
      <c r="C282" s="178" t="s">
        <v>882</v>
      </c>
      <c r="D2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9">
        <f t="shared" si="694"/>
        <v>0</v>
      </c>
      <c r="G282" s="179"/>
      <c r="H282" s="179">
        <f t="shared" si="695"/>
        <v>0</v>
      </c>
      <c r="I282" s="179"/>
      <c r="J282" s="179">
        <f t="shared" si="696"/>
        <v>0</v>
      </c>
      <c r="K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79">
        <f t="shared" si="697"/>
        <v>0</v>
      </c>
      <c r="AD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79">
        <f t="shared" si="698"/>
        <v>0</v>
      </c>
      <c r="AH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79">
        <f t="shared" si="699"/>
        <v>0</v>
      </c>
      <c r="AL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79">
        <f t="shared" si="700"/>
        <v>0</v>
      </c>
      <c r="AP282" s="179">
        <f t="shared" si="701"/>
        <v>0</v>
      </c>
    </row>
    <row r="283" spans="2:42" x14ac:dyDescent="0.25">
      <c r="B283" s="177" t="s">
        <v>883</v>
      </c>
      <c r="C283" s="178" t="s">
        <v>884</v>
      </c>
      <c r="D2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9">
        <f t="shared" si="694"/>
        <v>0</v>
      </c>
      <c r="G283" s="179"/>
      <c r="H283" s="179">
        <f t="shared" si="695"/>
        <v>0</v>
      </c>
      <c r="I283" s="179"/>
      <c r="J283" s="179">
        <f t="shared" si="696"/>
        <v>0</v>
      </c>
      <c r="K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79">
        <f t="shared" si="697"/>
        <v>0</v>
      </c>
      <c r="AD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79">
        <f t="shared" si="698"/>
        <v>0</v>
      </c>
      <c r="AH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79">
        <f t="shared" si="699"/>
        <v>0</v>
      </c>
      <c r="AL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79">
        <f t="shared" si="700"/>
        <v>0</v>
      </c>
      <c r="AP283" s="179">
        <f t="shared" si="701"/>
        <v>0</v>
      </c>
    </row>
    <row r="284" spans="2:42" x14ac:dyDescent="0.25">
      <c r="B284" s="177" t="s">
        <v>885</v>
      </c>
      <c r="C284" s="178" t="s">
        <v>886</v>
      </c>
      <c r="D2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284" s="179">
        <f t="shared" si="694"/>
        <v>5000</v>
      </c>
      <c r="G284" s="179"/>
      <c r="H284" s="179">
        <f t="shared" si="695"/>
        <v>5000</v>
      </c>
      <c r="I284" s="179"/>
      <c r="J284" s="179">
        <f t="shared" si="696"/>
        <v>5000</v>
      </c>
      <c r="K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R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C284" s="179">
        <f t="shared" si="697"/>
        <v>5000</v>
      </c>
      <c r="AD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79">
        <f t="shared" si="698"/>
        <v>0</v>
      </c>
      <c r="AH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79">
        <f t="shared" si="699"/>
        <v>0</v>
      </c>
      <c r="AL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79">
        <f t="shared" si="700"/>
        <v>0</v>
      </c>
      <c r="AP284" s="179">
        <f t="shared" si="701"/>
        <v>5000</v>
      </c>
    </row>
    <row r="285" spans="2:42" x14ac:dyDescent="0.25">
      <c r="B285" s="177" t="s">
        <v>323</v>
      </c>
      <c r="C285" s="178" t="s">
        <v>887</v>
      </c>
      <c r="D2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9">
        <f t="shared" si="694"/>
        <v>0</v>
      </c>
      <c r="G285" s="179"/>
      <c r="H285" s="179">
        <f t="shared" si="695"/>
        <v>0</v>
      </c>
      <c r="I285" s="179"/>
      <c r="J285" s="179">
        <f t="shared" si="696"/>
        <v>0</v>
      </c>
      <c r="K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79">
        <f t="shared" si="697"/>
        <v>0</v>
      </c>
      <c r="AD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79">
        <f t="shared" si="698"/>
        <v>0</v>
      </c>
      <c r="AH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79">
        <f t="shared" si="699"/>
        <v>0</v>
      </c>
      <c r="AL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79">
        <f t="shared" si="700"/>
        <v>0</v>
      </c>
      <c r="AP285" s="179">
        <f t="shared" si="701"/>
        <v>0</v>
      </c>
    </row>
    <row r="286" spans="2:42" x14ac:dyDescent="0.25">
      <c r="B286" s="177" t="s">
        <v>888</v>
      </c>
      <c r="C286" s="178" t="s">
        <v>889</v>
      </c>
      <c r="D2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9">
        <f t="shared" si="694"/>
        <v>0</v>
      </c>
      <c r="G286" s="179"/>
      <c r="H286" s="179">
        <f t="shared" si="695"/>
        <v>0</v>
      </c>
      <c r="I286" s="179"/>
      <c r="J286" s="179">
        <f t="shared" si="696"/>
        <v>0</v>
      </c>
      <c r="K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79">
        <f t="shared" si="697"/>
        <v>0</v>
      </c>
      <c r="AD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79">
        <f t="shared" si="698"/>
        <v>0</v>
      </c>
      <c r="AH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79">
        <f t="shared" si="699"/>
        <v>0</v>
      </c>
      <c r="AL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79">
        <f t="shared" si="700"/>
        <v>0</v>
      </c>
      <c r="AP286" s="179">
        <f t="shared" si="701"/>
        <v>0</v>
      </c>
    </row>
    <row r="287" spans="2:42" x14ac:dyDescent="0.25">
      <c r="B287" s="177" t="s">
        <v>890</v>
      </c>
      <c r="C287" s="178" t="s">
        <v>891</v>
      </c>
      <c r="D2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9">
        <f t="shared" si="694"/>
        <v>0</v>
      </c>
      <c r="G287" s="179"/>
      <c r="H287" s="179">
        <f t="shared" si="695"/>
        <v>0</v>
      </c>
      <c r="I287" s="179"/>
      <c r="J287" s="179">
        <f t="shared" si="696"/>
        <v>0</v>
      </c>
      <c r="K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79">
        <f t="shared" si="697"/>
        <v>0</v>
      </c>
      <c r="AD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79">
        <f t="shared" si="698"/>
        <v>0</v>
      </c>
      <c r="AH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79">
        <f t="shared" si="699"/>
        <v>0</v>
      </c>
      <c r="AL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79">
        <f t="shared" si="700"/>
        <v>0</v>
      </c>
      <c r="AP287" s="179">
        <f t="shared" si="701"/>
        <v>0</v>
      </c>
    </row>
    <row r="288" spans="2:42" x14ac:dyDescent="0.25">
      <c r="B288" s="177" t="s">
        <v>892</v>
      </c>
      <c r="C288" s="178" t="s">
        <v>893</v>
      </c>
      <c r="D2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9">
        <f t="shared" si="694"/>
        <v>0</v>
      </c>
      <c r="G288" s="179"/>
      <c r="H288" s="179">
        <f t="shared" si="695"/>
        <v>0</v>
      </c>
      <c r="I288" s="179"/>
      <c r="J288" s="179">
        <f t="shared" si="696"/>
        <v>0</v>
      </c>
      <c r="K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79">
        <f t="shared" si="697"/>
        <v>0</v>
      </c>
      <c r="AD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79">
        <f t="shared" si="698"/>
        <v>0</v>
      </c>
      <c r="AH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79">
        <f t="shared" si="699"/>
        <v>0</v>
      </c>
      <c r="AL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79">
        <f t="shared" si="700"/>
        <v>0</v>
      </c>
      <c r="AP288" s="179">
        <f t="shared" si="701"/>
        <v>0</v>
      </c>
    </row>
    <row r="289" spans="2:42" x14ac:dyDescent="0.25">
      <c r="B289" s="177" t="s">
        <v>894</v>
      </c>
      <c r="C289" s="178" t="s">
        <v>887</v>
      </c>
      <c r="D2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9">
        <f t="shared" si="694"/>
        <v>0</v>
      </c>
      <c r="G289" s="179"/>
      <c r="H289" s="179">
        <f t="shared" si="695"/>
        <v>0</v>
      </c>
      <c r="I289" s="179"/>
      <c r="J289" s="179">
        <f t="shared" si="696"/>
        <v>0</v>
      </c>
      <c r="K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79">
        <f t="shared" si="697"/>
        <v>0</v>
      </c>
      <c r="AD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79">
        <f t="shared" si="698"/>
        <v>0</v>
      </c>
      <c r="AH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79">
        <f t="shared" si="699"/>
        <v>0</v>
      </c>
      <c r="AL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79">
        <f t="shared" si="700"/>
        <v>0</v>
      </c>
      <c r="AP289" s="179">
        <f t="shared" si="701"/>
        <v>0</v>
      </c>
    </row>
    <row r="290" spans="2:42" x14ac:dyDescent="0.25">
      <c r="B290" s="177" t="s">
        <v>895</v>
      </c>
      <c r="C290" s="178" t="s">
        <v>896</v>
      </c>
      <c r="D2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9">
        <f t="shared" si="694"/>
        <v>0</v>
      </c>
      <c r="G290" s="179"/>
      <c r="H290" s="179">
        <f t="shared" si="695"/>
        <v>0</v>
      </c>
      <c r="I290" s="179"/>
      <c r="J290" s="179">
        <f t="shared" si="696"/>
        <v>0</v>
      </c>
      <c r="K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79">
        <f t="shared" si="697"/>
        <v>0</v>
      </c>
      <c r="AD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79">
        <f t="shared" si="698"/>
        <v>0</v>
      </c>
      <c r="AH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79">
        <f t="shared" si="699"/>
        <v>0</v>
      </c>
      <c r="AL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79">
        <f t="shared" si="700"/>
        <v>0</v>
      </c>
      <c r="AP290" s="179">
        <f t="shared" si="701"/>
        <v>0</v>
      </c>
    </row>
    <row r="291" spans="2:42" x14ac:dyDescent="0.25">
      <c r="B291" s="177" t="s">
        <v>897</v>
      </c>
      <c r="C291" s="178" t="s">
        <v>898</v>
      </c>
      <c r="D2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9">
        <f t="shared" si="694"/>
        <v>0</v>
      </c>
      <c r="G291" s="179"/>
      <c r="H291" s="179">
        <f t="shared" si="695"/>
        <v>0</v>
      </c>
      <c r="I291" s="179"/>
      <c r="J291" s="179">
        <f t="shared" si="696"/>
        <v>0</v>
      </c>
      <c r="K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79">
        <f t="shared" si="697"/>
        <v>0</v>
      </c>
      <c r="AD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79">
        <f t="shared" si="698"/>
        <v>0</v>
      </c>
      <c r="AH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79">
        <f t="shared" si="699"/>
        <v>0</v>
      </c>
      <c r="AL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79">
        <f t="shared" si="700"/>
        <v>0</v>
      </c>
      <c r="AP291" s="179">
        <f t="shared" si="701"/>
        <v>0</v>
      </c>
    </row>
    <row r="292" spans="2:42" x14ac:dyDescent="0.25">
      <c r="B292" s="177" t="s">
        <v>899</v>
      </c>
      <c r="C292" s="178" t="s">
        <v>900</v>
      </c>
      <c r="D2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9">
        <f t="shared" si="694"/>
        <v>0</v>
      </c>
      <c r="G292" s="179"/>
      <c r="H292" s="179">
        <f t="shared" si="695"/>
        <v>0</v>
      </c>
      <c r="I292" s="179"/>
      <c r="J292" s="179">
        <f t="shared" si="696"/>
        <v>0</v>
      </c>
      <c r="K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79">
        <f t="shared" si="697"/>
        <v>0</v>
      </c>
      <c r="AD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79">
        <f t="shared" si="698"/>
        <v>0</v>
      </c>
      <c r="AH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79">
        <f t="shared" si="699"/>
        <v>0</v>
      </c>
      <c r="AL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79">
        <f t="shared" si="700"/>
        <v>0</v>
      </c>
      <c r="AP292" s="179">
        <f t="shared" si="701"/>
        <v>0</v>
      </c>
    </row>
    <row r="293" spans="2:42" x14ac:dyDescent="0.25">
      <c r="B293" s="177" t="s">
        <v>901</v>
      </c>
      <c r="C293" s="178" t="s">
        <v>902</v>
      </c>
      <c r="D2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9">
        <f t="shared" si="694"/>
        <v>0</v>
      </c>
      <c r="G293" s="179"/>
      <c r="H293" s="179">
        <f t="shared" si="695"/>
        <v>0</v>
      </c>
      <c r="I293" s="179"/>
      <c r="J293" s="179">
        <f t="shared" si="696"/>
        <v>0</v>
      </c>
      <c r="K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79">
        <f t="shared" si="697"/>
        <v>0</v>
      </c>
      <c r="AD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79">
        <f t="shared" si="698"/>
        <v>0</v>
      </c>
      <c r="AH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79">
        <f t="shared" si="699"/>
        <v>0</v>
      </c>
      <c r="AL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79">
        <f t="shared" si="700"/>
        <v>0</v>
      </c>
      <c r="AP293" s="179">
        <f t="shared" si="701"/>
        <v>0</v>
      </c>
    </row>
    <row r="294" spans="2:42" x14ac:dyDescent="0.25">
      <c r="B294" s="177" t="s">
        <v>903</v>
      </c>
      <c r="C294" s="178" t="s">
        <v>904</v>
      </c>
      <c r="D2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9">
        <f t="shared" si="694"/>
        <v>0</v>
      </c>
      <c r="G294" s="179"/>
      <c r="H294" s="179">
        <f t="shared" si="695"/>
        <v>0</v>
      </c>
      <c r="I294" s="179"/>
      <c r="J294" s="179">
        <f t="shared" si="696"/>
        <v>0</v>
      </c>
      <c r="K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79">
        <f t="shared" si="697"/>
        <v>0</v>
      </c>
      <c r="AD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79">
        <f t="shared" si="698"/>
        <v>0</v>
      </c>
      <c r="AH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79">
        <f t="shared" si="699"/>
        <v>0</v>
      </c>
      <c r="AL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79">
        <f t="shared" si="700"/>
        <v>0</v>
      </c>
      <c r="AP294" s="179">
        <f t="shared" si="701"/>
        <v>0</v>
      </c>
    </row>
    <row r="295" spans="2:42" x14ac:dyDescent="0.25">
      <c r="B295" s="177" t="s">
        <v>905</v>
      </c>
      <c r="C295" s="178" t="s">
        <v>906</v>
      </c>
      <c r="D2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9">
        <f t="shared" si="694"/>
        <v>0</v>
      </c>
      <c r="G295" s="179"/>
      <c r="H295" s="179">
        <f t="shared" si="695"/>
        <v>0</v>
      </c>
      <c r="I295" s="179"/>
      <c r="J295" s="179">
        <f t="shared" si="696"/>
        <v>0</v>
      </c>
      <c r="K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79">
        <f t="shared" si="697"/>
        <v>0</v>
      </c>
      <c r="AD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79">
        <f t="shared" si="698"/>
        <v>0</v>
      </c>
      <c r="AH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79">
        <f t="shared" si="699"/>
        <v>0</v>
      </c>
      <c r="AL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79">
        <f t="shared" si="700"/>
        <v>0</v>
      </c>
      <c r="AP295" s="179">
        <f t="shared" si="701"/>
        <v>0</v>
      </c>
    </row>
    <row r="296" spans="2:42" x14ac:dyDescent="0.25">
      <c r="B296" s="177" t="s">
        <v>907</v>
      </c>
      <c r="C296" s="178" t="s">
        <v>908</v>
      </c>
      <c r="D2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253000</v>
      </c>
      <c r="F296" s="179">
        <f t="shared" si="694"/>
        <v>253000</v>
      </c>
      <c r="G296" s="179"/>
      <c r="H296" s="179">
        <f t="shared" si="695"/>
        <v>253000</v>
      </c>
      <c r="I296" s="179"/>
      <c r="J296" s="179">
        <f t="shared" si="696"/>
        <v>253000</v>
      </c>
      <c r="K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250000</v>
      </c>
      <c r="M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R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A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v>
      </c>
      <c r="AB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C296" s="179">
        <f t="shared" si="697"/>
        <v>253000</v>
      </c>
      <c r="AD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79">
        <f t="shared" si="698"/>
        <v>0</v>
      </c>
      <c r="AH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79">
        <f t="shared" si="699"/>
        <v>0</v>
      </c>
      <c r="AL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79">
        <f t="shared" si="700"/>
        <v>0</v>
      </c>
      <c r="AP296" s="179">
        <f t="shared" si="701"/>
        <v>253000</v>
      </c>
    </row>
    <row r="297" spans="2:42" x14ac:dyDescent="0.25">
      <c r="B297" s="177" t="s">
        <v>909</v>
      </c>
      <c r="C297" s="178" t="s">
        <v>910</v>
      </c>
      <c r="D2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9">
        <f t="shared" si="694"/>
        <v>0</v>
      </c>
      <c r="G297" s="179"/>
      <c r="H297" s="179">
        <f t="shared" si="695"/>
        <v>0</v>
      </c>
      <c r="I297" s="179"/>
      <c r="J297" s="179">
        <f t="shared" si="696"/>
        <v>0</v>
      </c>
      <c r="K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79">
        <f t="shared" si="697"/>
        <v>0</v>
      </c>
      <c r="AD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79">
        <f t="shared" si="698"/>
        <v>0</v>
      </c>
      <c r="AH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79">
        <f t="shared" si="699"/>
        <v>0</v>
      </c>
      <c r="AL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79">
        <f t="shared" si="700"/>
        <v>0</v>
      </c>
      <c r="AP297" s="179">
        <f t="shared" si="701"/>
        <v>0</v>
      </c>
    </row>
    <row r="298" spans="2:42" x14ac:dyDescent="0.25">
      <c r="B298" s="177" t="s">
        <v>911</v>
      </c>
      <c r="C298" s="178" t="s">
        <v>912</v>
      </c>
      <c r="D2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9">
        <f t="shared" si="694"/>
        <v>0</v>
      </c>
      <c r="G298" s="179"/>
      <c r="H298" s="179">
        <f t="shared" si="695"/>
        <v>0</v>
      </c>
      <c r="I298" s="179"/>
      <c r="J298" s="179">
        <f t="shared" si="696"/>
        <v>0</v>
      </c>
      <c r="K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79">
        <f t="shared" si="697"/>
        <v>0</v>
      </c>
      <c r="AD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79">
        <f t="shared" si="698"/>
        <v>0</v>
      </c>
      <c r="AH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79">
        <f t="shared" si="699"/>
        <v>0</v>
      </c>
      <c r="AL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79">
        <f t="shared" si="700"/>
        <v>0</v>
      </c>
      <c r="AP298" s="179">
        <f t="shared" si="701"/>
        <v>0</v>
      </c>
    </row>
    <row r="299" spans="2:42" x14ac:dyDescent="0.25">
      <c r="B299" s="177" t="s">
        <v>913</v>
      </c>
      <c r="C299" s="178" t="s">
        <v>914</v>
      </c>
      <c r="D2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23355.62</v>
      </c>
      <c r="F299" s="179">
        <f t="shared" si="694"/>
        <v>23355.62</v>
      </c>
      <c r="G299" s="179"/>
      <c r="H299" s="179">
        <f t="shared" si="695"/>
        <v>23355.62</v>
      </c>
      <c r="I299" s="179"/>
      <c r="J299" s="179">
        <f t="shared" si="696"/>
        <v>23355.62</v>
      </c>
      <c r="K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23355.62</v>
      </c>
      <c r="M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11417.4</v>
      </c>
      <c r="AA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11938.220000000001</v>
      </c>
      <c r="AC299" s="179">
        <f t="shared" si="697"/>
        <v>23355.620000000003</v>
      </c>
      <c r="AD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79">
        <f t="shared" si="698"/>
        <v>0</v>
      </c>
      <c r="AH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79">
        <f t="shared" si="699"/>
        <v>0</v>
      </c>
      <c r="AL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79">
        <f t="shared" si="700"/>
        <v>0</v>
      </c>
      <c r="AP299" s="179">
        <f t="shared" si="701"/>
        <v>23355.620000000003</v>
      </c>
    </row>
    <row r="300" spans="2:42" x14ac:dyDescent="0.25">
      <c r="B300" s="177" t="s">
        <v>915</v>
      </c>
      <c r="C300" s="178" t="s">
        <v>916</v>
      </c>
      <c r="D3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226560</v>
      </c>
      <c r="E3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9">
        <f t="shared" si="694"/>
        <v>226560</v>
      </c>
      <c r="G300" s="179"/>
      <c r="H300" s="179">
        <f t="shared" si="695"/>
        <v>226560</v>
      </c>
      <c r="I300" s="179"/>
      <c r="J300" s="179">
        <f t="shared" si="696"/>
        <v>226560</v>
      </c>
      <c r="K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226560</v>
      </c>
      <c r="V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226560</v>
      </c>
      <c r="AA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79">
        <f t="shared" si="697"/>
        <v>226560</v>
      </c>
      <c r="AD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79">
        <f t="shared" si="698"/>
        <v>0</v>
      </c>
      <c r="AH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79">
        <f t="shared" si="699"/>
        <v>0</v>
      </c>
      <c r="AL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79">
        <f t="shared" si="700"/>
        <v>0</v>
      </c>
      <c r="AP300" s="179">
        <f t="shared" si="701"/>
        <v>226560</v>
      </c>
    </row>
    <row r="301" spans="2:42" x14ac:dyDescent="0.25">
      <c r="B301" s="177" t="s">
        <v>917</v>
      </c>
      <c r="C301" s="178" t="s">
        <v>918</v>
      </c>
      <c r="D3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9">
        <f t="shared" si="594"/>
        <v>0</v>
      </c>
      <c r="G301" s="179"/>
      <c r="H301" s="179">
        <f t="shared" si="595"/>
        <v>0</v>
      </c>
      <c r="I301" s="179"/>
      <c r="J301" s="179">
        <f t="shared" si="596"/>
        <v>0</v>
      </c>
      <c r="K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79">
        <f t="shared" si="599"/>
        <v>0</v>
      </c>
      <c r="AD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79">
        <f t="shared" si="600"/>
        <v>0</v>
      </c>
      <c r="AH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79">
        <f t="shared" si="601"/>
        <v>0</v>
      </c>
      <c r="AL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79">
        <f t="shared" si="602"/>
        <v>0</v>
      </c>
      <c r="AP301" s="179">
        <f t="shared" si="603"/>
        <v>0</v>
      </c>
    </row>
    <row r="302" spans="2:42" x14ac:dyDescent="0.25">
      <c r="B302" s="177" t="s">
        <v>919</v>
      </c>
      <c r="C302" s="178" t="s">
        <v>920</v>
      </c>
      <c r="D3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9">
        <f t="shared" si="594"/>
        <v>0</v>
      </c>
      <c r="G302" s="179"/>
      <c r="H302" s="179">
        <f t="shared" si="595"/>
        <v>0</v>
      </c>
      <c r="I302" s="179"/>
      <c r="J302" s="179">
        <f t="shared" si="596"/>
        <v>0</v>
      </c>
      <c r="K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79">
        <f t="shared" si="599"/>
        <v>0</v>
      </c>
      <c r="AD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79">
        <f t="shared" si="600"/>
        <v>0</v>
      </c>
      <c r="AH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79">
        <f t="shared" si="601"/>
        <v>0</v>
      </c>
      <c r="AL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79">
        <f t="shared" si="602"/>
        <v>0</v>
      </c>
      <c r="AP302" s="179">
        <f t="shared" si="603"/>
        <v>0</v>
      </c>
    </row>
    <row r="303" spans="2:42" x14ac:dyDescent="0.25">
      <c r="B303" s="177" t="s">
        <v>921</v>
      </c>
      <c r="C303" s="178" t="s">
        <v>922</v>
      </c>
      <c r="D3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9">
        <f t="shared" si="594"/>
        <v>0</v>
      </c>
      <c r="G303" s="179"/>
      <c r="H303" s="179">
        <f t="shared" si="595"/>
        <v>0</v>
      </c>
      <c r="I303" s="179"/>
      <c r="J303" s="179">
        <f t="shared" si="596"/>
        <v>0</v>
      </c>
      <c r="K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79">
        <f t="shared" si="599"/>
        <v>0</v>
      </c>
      <c r="AD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79">
        <f t="shared" si="600"/>
        <v>0</v>
      </c>
      <c r="AH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79">
        <f t="shared" si="601"/>
        <v>0</v>
      </c>
      <c r="AL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79">
        <f t="shared" si="602"/>
        <v>0</v>
      </c>
      <c r="AP303" s="179">
        <f t="shared" si="603"/>
        <v>0</v>
      </c>
    </row>
    <row r="304" spans="2:42" x14ac:dyDescent="0.25">
      <c r="B304" s="177" t="s">
        <v>923</v>
      </c>
      <c r="C304" s="178" t="s">
        <v>924</v>
      </c>
      <c r="D3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9">
        <f t="shared" si="594"/>
        <v>0</v>
      </c>
      <c r="G304" s="179"/>
      <c r="H304" s="179">
        <f t="shared" si="595"/>
        <v>0</v>
      </c>
      <c r="I304" s="179"/>
      <c r="J304" s="179">
        <f t="shared" si="596"/>
        <v>0</v>
      </c>
      <c r="K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79">
        <f t="shared" si="599"/>
        <v>0</v>
      </c>
      <c r="AD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79">
        <f t="shared" si="600"/>
        <v>0</v>
      </c>
      <c r="AH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79">
        <f t="shared" si="601"/>
        <v>0</v>
      </c>
      <c r="AL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79">
        <f t="shared" si="602"/>
        <v>0</v>
      </c>
      <c r="AP304" s="179">
        <f t="shared" si="603"/>
        <v>0</v>
      </c>
    </row>
    <row r="305" spans="2:42" x14ac:dyDescent="0.25">
      <c r="B305" s="177" t="s">
        <v>925</v>
      </c>
      <c r="C305" s="178" t="s">
        <v>926</v>
      </c>
      <c r="D3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9">
        <f t="shared" si="594"/>
        <v>0</v>
      </c>
      <c r="G305" s="179"/>
      <c r="H305" s="179">
        <f t="shared" si="595"/>
        <v>0</v>
      </c>
      <c r="I305" s="179"/>
      <c r="J305" s="179">
        <f t="shared" si="596"/>
        <v>0</v>
      </c>
      <c r="K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79">
        <f t="shared" si="599"/>
        <v>0</v>
      </c>
      <c r="AD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79">
        <f t="shared" si="600"/>
        <v>0</v>
      </c>
      <c r="AH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79">
        <f t="shared" si="601"/>
        <v>0</v>
      </c>
      <c r="AL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79">
        <f t="shared" si="602"/>
        <v>0</v>
      </c>
      <c r="AP305" s="179">
        <f t="shared" si="603"/>
        <v>0</v>
      </c>
    </row>
    <row r="306" spans="2:42" x14ac:dyDescent="0.25">
      <c r="B306" s="177" t="s">
        <v>927</v>
      </c>
      <c r="C306" s="178" t="s">
        <v>928</v>
      </c>
      <c r="D3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9">
        <f t="shared" si="594"/>
        <v>0</v>
      </c>
      <c r="G306" s="179"/>
      <c r="H306" s="179">
        <f t="shared" si="595"/>
        <v>0</v>
      </c>
      <c r="I306" s="179"/>
      <c r="J306" s="179">
        <f t="shared" si="596"/>
        <v>0</v>
      </c>
      <c r="K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79">
        <f t="shared" si="599"/>
        <v>0</v>
      </c>
      <c r="AD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79">
        <f t="shared" si="600"/>
        <v>0</v>
      </c>
      <c r="AH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79">
        <f t="shared" si="601"/>
        <v>0</v>
      </c>
      <c r="AL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79">
        <f t="shared" si="602"/>
        <v>0</v>
      </c>
      <c r="AP306" s="179">
        <f t="shared" si="603"/>
        <v>0</v>
      </c>
    </row>
    <row r="307" spans="2:42" x14ac:dyDescent="0.25">
      <c r="B307" s="177" t="s">
        <v>929</v>
      </c>
      <c r="C307" s="178" t="s">
        <v>930</v>
      </c>
      <c r="D3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9">
        <f t="shared" si="594"/>
        <v>0</v>
      </c>
      <c r="G307" s="179"/>
      <c r="H307" s="179">
        <f t="shared" si="595"/>
        <v>0</v>
      </c>
      <c r="I307" s="179"/>
      <c r="J307" s="179">
        <f t="shared" si="596"/>
        <v>0</v>
      </c>
      <c r="K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79">
        <f t="shared" si="599"/>
        <v>0</v>
      </c>
      <c r="AD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79">
        <f t="shared" si="600"/>
        <v>0</v>
      </c>
      <c r="AH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79">
        <f t="shared" si="601"/>
        <v>0</v>
      </c>
      <c r="AL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79">
        <f t="shared" si="602"/>
        <v>0</v>
      </c>
      <c r="AP307" s="179">
        <f t="shared" si="603"/>
        <v>0</v>
      </c>
    </row>
    <row r="308" spans="2:42" x14ac:dyDescent="0.25">
      <c r="B308" s="177" t="s">
        <v>931</v>
      </c>
      <c r="C308" s="178" t="s">
        <v>932</v>
      </c>
      <c r="D3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9">
        <f t="shared" si="594"/>
        <v>0</v>
      </c>
      <c r="G308" s="179"/>
      <c r="H308" s="179">
        <f t="shared" si="595"/>
        <v>0</v>
      </c>
      <c r="I308" s="179"/>
      <c r="J308" s="179">
        <f t="shared" si="596"/>
        <v>0</v>
      </c>
      <c r="K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79">
        <f t="shared" si="599"/>
        <v>0</v>
      </c>
      <c r="AD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79">
        <f t="shared" si="600"/>
        <v>0</v>
      </c>
      <c r="AH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79">
        <f t="shared" si="601"/>
        <v>0</v>
      </c>
      <c r="AL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79">
        <f t="shared" si="602"/>
        <v>0</v>
      </c>
      <c r="AP308" s="179">
        <f t="shared" si="603"/>
        <v>0</v>
      </c>
    </row>
    <row r="309" spans="2:42" x14ac:dyDescent="0.25">
      <c r="B309" s="177" t="s">
        <v>933</v>
      </c>
      <c r="C309" s="178" t="s">
        <v>934</v>
      </c>
      <c r="D3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9">
        <f t="shared" ref="F309:F311" si="702">D309+E309</f>
        <v>0</v>
      </c>
      <c r="G309" s="179"/>
      <c r="H309" s="179">
        <f t="shared" ref="H309:H311" si="703">F309-G309</f>
        <v>0</v>
      </c>
      <c r="I309" s="179"/>
      <c r="J309" s="179">
        <f t="shared" ref="J309:J311" si="704">F309-I309</f>
        <v>0</v>
      </c>
      <c r="K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79">
        <f t="shared" ref="AC309:AC311" si="705">Z309+AA309+AB309</f>
        <v>0</v>
      </c>
      <c r="AD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79">
        <f t="shared" ref="AG309:AG311" si="706">AD309+AE309+AF309</f>
        <v>0</v>
      </c>
      <c r="AH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79">
        <f t="shared" ref="AK309:AK311" si="707">AH309+AI309+AJ309</f>
        <v>0</v>
      </c>
      <c r="AL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79">
        <f t="shared" ref="AO309:AO311" si="708">AL309+AM309+AN309</f>
        <v>0</v>
      </c>
      <c r="AP309" s="179">
        <f t="shared" ref="AP309:AP311" si="709">AC309+AG309+AK309+AO309</f>
        <v>0</v>
      </c>
    </row>
    <row r="310" spans="2:42" x14ac:dyDescent="0.25">
      <c r="B310" s="177" t="s">
        <v>935</v>
      </c>
      <c r="C310" s="178" t="s">
        <v>936</v>
      </c>
      <c r="D3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9">
        <f t="shared" si="702"/>
        <v>0</v>
      </c>
      <c r="G310" s="179"/>
      <c r="H310" s="179">
        <f t="shared" si="703"/>
        <v>0</v>
      </c>
      <c r="I310" s="179"/>
      <c r="J310" s="179">
        <f t="shared" si="704"/>
        <v>0</v>
      </c>
      <c r="K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79">
        <f t="shared" si="705"/>
        <v>0</v>
      </c>
      <c r="AD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79">
        <f t="shared" si="706"/>
        <v>0</v>
      </c>
      <c r="AH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79">
        <f t="shared" si="707"/>
        <v>0</v>
      </c>
      <c r="AL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79">
        <f t="shared" si="708"/>
        <v>0</v>
      </c>
      <c r="AP310" s="179">
        <f t="shared" si="709"/>
        <v>0</v>
      </c>
    </row>
    <row r="311" spans="2:42" x14ac:dyDescent="0.25">
      <c r="B311" s="177" t="s">
        <v>937</v>
      </c>
      <c r="C311" s="178" t="s">
        <v>938</v>
      </c>
      <c r="D3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9">
        <f t="shared" si="702"/>
        <v>0</v>
      </c>
      <c r="G311" s="179"/>
      <c r="H311" s="179">
        <f t="shared" si="703"/>
        <v>0</v>
      </c>
      <c r="I311" s="179"/>
      <c r="J311" s="179">
        <f t="shared" si="704"/>
        <v>0</v>
      </c>
      <c r="K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79">
        <f t="shared" si="705"/>
        <v>0</v>
      </c>
      <c r="AD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79">
        <f t="shared" si="706"/>
        <v>0</v>
      </c>
      <c r="AH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79">
        <f t="shared" si="707"/>
        <v>0</v>
      </c>
      <c r="AL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79">
        <f t="shared" si="708"/>
        <v>0</v>
      </c>
      <c r="AP311" s="179">
        <f t="shared" si="709"/>
        <v>0</v>
      </c>
    </row>
    <row r="312" spans="2:42" x14ac:dyDescent="0.25">
      <c r="B312" s="186" t="s">
        <v>324</v>
      </c>
      <c r="C312" s="187" t="s">
        <v>197</v>
      </c>
      <c r="D312" s="188">
        <f>SUM(D313:D326)</f>
        <v>157265.20000000001</v>
      </c>
      <c r="E312" s="188">
        <f>SUM(E313:E326)</f>
        <v>71562</v>
      </c>
      <c r="F312" s="188">
        <f t="shared" si="594"/>
        <v>228827.2</v>
      </c>
      <c r="G312" s="188">
        <f>SUM(G313:G326)</f>
        <v>0</v>
      </c>
      <c r="H312" s="188">
        <f t="shared" si="595"/>
        <v>228827.2</v>
      </c>
      <c r="I312" s="188">
        <f>SUM(I313:I326)</f>
        <v>0</v>
      </c>
      <c r="J312" s="188">
        <f t="shared" si="596"/>
        <v>228827.2</v>
      </c>
      <c r="K312" s="188">
        <f t="shared" ref="K312:AB312" si="710">SUM(K313:K326)</f>
        <v>14372.5</v>
      </c>
      <c r="L312" s="188">
        <f t="shared" si="710"/>
        <v>6713.5</v>
      </c>
      <c r="M312" s="188">
        <f t="shared" si="710"/>
        <v>528</v>
      </c>
      <c r="N312" s="188">
        <f t="shared" si="710"/>
        <v>0</v>
      </c>
      <c r="O312" s="188">
        <f t="shared" si="710"/>
        <v>181</v>
      </c>
      <c r="P312" s="188">
        <f t="shared" ref="P312:Q312" si="711">SUM(P313:P326)</f>
        <v>337</v>
      </c>
      <c r="Q312" s="188">
        <f t="shared" si="711"/>
        <v>108</v>
      </c>
      <c r="R312" s="188">
        <f t="shared" si="710"/>
        <v>0</v>
      </c>
      <c r="S312" s="188">
        <f t="shared" si="710"/>
        <v>0</v>
      </c>
      <c r="T312" s="188">
        <f t="shared" ref="T312" si="712">SUM(T313:T326)</f>
        <v>65000</v>
      </c>
      <c r="U312" s="188">
        <f t="shared" si="710"/>
        <v>141587.20000000001</v>
      </c>
      <c r="V312" s="188">
        <f t="shared" si="710"/>
        <v>0</v>
      </c>
      <c r="W312" s="188">
        <f t="shared" ref="W312" si="713">SUM(W313:W326)</f>
        <v>0</v>
      </c>
      <c r="X312" s="188">
        <f t="shared" si="710"/>
        <v>0</v>
      </c>
      <c r="Y312" s="188">
        <f t="shared" si="710"/>
        <v>0</v>
      </c>
      <c r="Z312" s="188">
        <f t="shared" si="710"/>
        <v>225498.2</v>
      </c>
      <c r="AA312" s="188">
        <f t="shared" si="710"/>
        <v>108</v>
      </c>
      <c r="AB312" s="188">
        <f t="shared" si="710"/>
        <v>216</v>
      </c>
      <c r="AC312" s="188">
        <f t="shared" si="599"/>
        <v>225822.2</v>
      </c>
      <c r="AD312" s="188">
        <f>SUM(AD313:AD326)</f>
        <v>0</v>
      </c>
      <c r="AE312" s="188">
        <f>SUM(AE313:AE326)</f>
        <v>0</v>
      </c>
      <c r="AF312" s="188">
        <f>SUM(AF313:AF326)</f>
        <v>960</v>
      </c>
      <c r="AG312" s="188">
        <f t="shared" si="600"/>
        <v>960</v>
      </c>
      <c r="AH312" s="188">
        <f>SUM(AH313:AH326)</f>
        <v>0</v>
      </c>
      <c r="AI312" s="188">
        <f>SUM(AI313:AI326)</f>
        <v>0</v>
      </c>
      <c r="AJ312" s="188">
        <f>SUM(AJ313:AJ326)</f>
        <v>1310</v>
      </c>
      <c r="AK312" s="188">
        <f t="shared" si="601"/>
        <v>1310</v>
      </c>
      <c r="AL312" s="188">
        <f>SUM(AL313:AL326)</f>
        <v>0</v>
      </c>
      <c r="AM312" s="188">
        <f>SUM(AM313:AM326)</f>
        <v>0</v>
      </c>
      <c r="AN312" s="188">
        <f>SUM(AN313:AN326)</f>
        <v>0</v>
      </c>
      <c r="AO312" s="188">
        <f t="shared" si="602"/>
        <v>0</v>
      </c>
      <c r="AP312" s="188">
        <f t="shared" si="603"/>
        <v>228092.2</v>
      </c>
    </row>
    <row r="313" spans="2:42" x14ac:dyDescent="0.25">
      <c r="B313" s="177" t="s">
        <v>939</v>
      </c>
      <c r="C313" s="178" t="s">
        <v>940</v>
      </c>
      <c r="D3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9">
        <f t="shared" si="594"/>
        <v>0</v>
      </c>
      <c r="G313" s="179"/>
      <c r="H313" s="179">
        <f t="shared" si="595"/>
        <v>0</v>
      </c>
      <c r="I313" s="179"/>
      <c r="J313" s="179">
        <f t="shared" si="596"/>
        <v>0</v>
      </c>
      <c r="K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79">
        <f t="shared" si="599"/>
        <v>0</v>
      </c>
      <c r="AD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79">
        <f t="shared" si="600"/>
        <v>0</v>
      </c>
      <c r="AH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79">
        <f t="shared" si="601"/>
        <v>0</v>
      </c>
      <c r="AL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79">
        <f t="shared" si="602"/>
        <v>0</v>
      </c>
      <c r="AP313" s="179">
        <f t="shared" si="603"/>
        <v>0</v>
      </c>
    </row>
    <row r="314" spans="2:42" x14ac:dyDescent="0.25">
      <c r="B314" s="177" t="s">
        <v>325</v>
      </c>
      <c r="C314" s="178" t="s">
        <v>941</v>
      </c>
      <c r="D3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9">
        <f t="shared" si="594"/>
        <v>0</v>
      </c>
      <c r="G314" s="179"/>
      <c r="H314" s="179">
        <f t="shared" si="595"/>
        <v>0</v>
      </c>
      <c r="I314" s="179"/>
      <c r="J314" s="179">
        <f t="shared" si="596"/>
        <v>0</v>
      </c>
      <c r="K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79">
        <f t="shared" si="599"/>
        <v>0</v>
      </c>
      <c r="AD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79">
        <f t="shared" si="600"/>
        <v>0</v>
      </c>
      <c r="AH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79">
        <f t="shared" si="601"/>
        <v>0</v>
      </c>
      <c r="AL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79">
        <f t="shared" si="602"/>
        <v>0</v>
      </c>
      <c r="AP314" s="179">
        <f t="shared" si="603"/>
        <v>0</v>
      </c>
    </row>
    <row r="315" spans="2:42" x14ac:dyDescent="0.25">
      <c r="B315" s="177" t="s">
        <v>942</v>
      </c>
      <c r="C315" s="178" t="s">
        <v>943</v>
      </c>
      <c r="D3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157265.20000000001</v>
      </c>
      <c r="E3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68702</v>
      </c>
      <c r="F315" s="179">
        <f t="shared" si="594"/>
        <v>225967.2</v>
      </c>
      <c r="G315" s="179"/>
      <c r="H315" s="179">
        <f t="shared" si="595"/>
        <v>225967.2</v>
      </c>
      <c r="I315" s="179"/>
      <c r="J315" s="179">
        <f t="shared" si="596"/>
        <v>225967.2</v>
      </c>
      <c r="K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11872.5</v>
      </c>
      <c r="L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6353.5</v>
      </c>
      <c r="M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528</v>
      </c>
      <c r="N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181</v>
      </c>
      <c r="P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337</v>
      </c>
      <c r="Q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108</v>
      </c>
      <c r="R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65000</v>
      </c>
      <c r="U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141587.20000000001</v>
      </c>
      <c r="V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222638.2</v>
      </c>
      <c r="AA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v>
      </c>
      <c r="AB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216</v>
      </c>
      <c r="AC315" s="179">
        <f t="shared" si="599"/>
        <v>222962.2</v>
      </c>
      <c r="AD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960</v>
      </c>
      <c r="AG315" s="179">
        <f t="shared" si="600"/>
        <v>960</v>
      </c>
      <c r="AH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1310</v>
      </c>
      <c r="AK315" s="179">
        <f t="shared" si="601"/>
        <v>1310</v>
      </c>
      <c r="AL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79">
        <f t="shared" si="602"/>
        <v>0</v>
      </c>
      <c r="AP315" s="179">
        <f t="shared" si="603"/>
        <v>225232.2</v>
      </c>
    </row>
    <row r="316" spans="2:42" x14ac:dyDescent="0.25">
      <c r="B316" s="177" t="s">
        <v>944</v>
      </c>
      <c r="C316" s="178" t="s">
        <v>945</v>
      </c>
      <c r="D3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9">
        <f t="shared" si="594"/>
        <v>0</v>
      </c>
      <c r="G316" s="179"/>
      <c r="H316" s="179">
        <f t="shared" si="595"/>
        <v>0</v>
      </c>
      <c r="I316" s="179"/>
      <c r="J316" s="179">
        <f t="shared" si="596"/>
        <v>0</v>
      </c>
      <c r="K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79">
        <f t="shared" si="599"/>
        <v>0</v>
      </c>
      <c r="AD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79">
        <f t="shared" si="600"/>
        <v>0</v>
      </c>
      <c r="AH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79">
        <f t="shared" si="601"/>
        <v>0</v>
      </c>
      <c r="AL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79">
        <f t="shared" si="602"/>
        <v>0</v>
      </c>
      <c r="AP316" s="179">
        <f t="shared" si="603"/>
        <v>0</v>
      </c>
    </row>
    <row r="317" spans="2:42" x14ac:dyDescent="0.25">
      <c r="B317" s="177" t="s">
        <v>946</v>
      </c>
      <c r="C317" s="178" t="s">
        <v>947</v>
      </c>
      <c r="D3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F317" s="179">
        <f t="shared" si="594"/>
        <v>1500</v>
      </c>
      <c r="G317" s="179"/>
      <c r="H317" s="179">
        <f t="shared" si="595"/>
        <v>1500</v>
      </c>
      <c r="I317" s="179"/>
      <c r="J317" s="179">
        <f t="shared" si="596"/>
        <v>1500</v>
      </c>
      <c r="K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L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A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79">
        <f t="shared" si="599"/>
        <v>1500</v>
      </c>
      <c r="AD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79">
        <f t="shared" si="600"/>
        <v>0</v>
      </c>
      <c r="AH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79">
        <f t="shared" si="601"/>
        <v>0</v>
      </c>
      <c r="AL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79">
        <f t="shared" si="602"/>
        <v>0</v>
      </c>
      <c r="AP317" s="179">
        <f t="shared" si="603"/>
        <v>1500</v>
      </c>
    </row>
    <row r="318" spans="2:42" x14ac:dyDescent="0.25">
      <c r="B318" s="177" t="s">
        <v>948</v>
      </c>
      <c r="C318" s="178" t="s">
        <v>949</v>
      </c>
      <c r="D3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9">
        <f t="shared" ref="F318:F319" si="714">D318+E318</f>
        <v>0</v>
      </c>
      <c r="G318" s="179"/>
      <c r="H318" s="179">
        <f t="shared" ref="H318:H319" si="715">F318-G318</f>
        <v>0</v>
      </c>
      <c r="I318" s="179"/>
      <c r="J318" s="179">
        <f t="shared" ref="J318:J319" si="716">F318-I318</f>
        <v>0</v>
      </c>
      <c r="K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79">
        <f t="shared" ref="AC318:AC319" si="717">Z318+AA318+AB318</f>
        <v>0</v>
      </c>
      <c r="AD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79">
        <f t="shared" ref="AG318:AG319" si="718">AD318+AE318+AF318</f>
        <v>0</v>
      </c>
      <c r="AH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79">
        <f t="shared" ref="AK318:AK319" si="719">AH318+AI318+AJ318</f>
        <v>0</v>
      </c>
      <c r="AL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79">
        <f t="shared" ref="AO318:AO319" si="720">AL318+AM318+AN318</f>
        <v>0</v>
      </c>
      <c r="AP318" s="179">
        <f t="shared" ref="AP318:AP319" si="721">AC318+AG318+AK318+AO318</f>
        <v>0</v>
      </c>
    </row>
    <row r="319" spans="2:42" x14ac:dyDescent="0.25">
      <c r="B319" s="177" t="s">
        <v>326</v>
      </c>
      <c r="C319" s="178" t="s">
        <v>950</v>
      </c>
      <c r="D3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9">
        <f t="shared" si="714"/>
        <v>0</v>
      </c>
      <c r="G319" s="179"/>
      <c r="H319" s="179">
        <f t="shared" si="715"/>
        <v>0</v>
      </c>
      <c r="I319" s="179"/>
      <c r="J319" s="179">
        <f t="shared" si="716"/>
        <v>0</v>
      </c>
      <c r="K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79">
        <f t="shared" si="717"/>
        <v>0</v>
      </c>
      <c r="AD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79">
        <f t="shared" si="718"/>
        <v>0</v>
      </c>
      <c r="AH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79">
        <f t="shared" si="719"/>
        <v>0</v>
      </c>
      <c r="AL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79">
        <f t="shared" si="720"/>
        <v>0</v>
      </c>
      <c r="AP319" s="179">
        <f t="shared" si="721"/>
        <v>0</v>
      </c>
    </row>
    <row r="320" spans="2:42" x14ac:dyDescent="0.25">
      <c r="B320" s="177" t="s">
        <v>951</v>
      </c>
      <c r="C320" s="178" t="s">
        <v>952</v>
      </c>
      <c r="D3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9">
        <f t="shared" ref="F320:F323" si="722">D320+E320</f>
        <v>0</v>
      </c>
      <c r="G320" s="179"/>
      <c r="H320" s="179">
        <f t="shared" ref="H320:H323" si="723">F320-G320</f>
        <v>0</v>
      </c>
      <c r="I320" s="179"/>
      <c r="J320" s="179">
        <f t="shared" ref="J320:J323" si="724">F320-I320</f>
        <v>0</v>
      </c>
      <c r="K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79">
        <f t="shared" ref="AC320:AC323" si="725">Z320+AA320+AB320</f>
        <v>0</v>
      </c>
      <c r="AD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79">
        <f t="shared" ref="AG320:AG323" si="726">AD320+AE320+AF320</f>
        <v>0</v>
      </c>
      <c r="AH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79">
        <f t="shared" ref="AK320:AK323" si="727">AH320+AI320+AJ320</f>
        <v>0</v>
      </c>
      <c r="AL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79">
        <f t="shared" ref="AO320:AO323" si="728">AL320+AM320+AN320</f>
        <v>0</v>
      </c>
      <c r="AP320" s="179">
        <f t="shared" ref="AP320:AP323" si="729">AC320+AG320+AK320+AO320</f>
        <v>0</v>
      </c>
    </row>
    <row r="321" spans="2:42" x14ac:dyDescent="0.25">
      <c r="B321" s="177" t="s">
        <v>953</v>
      </c>
      <c r="C321" s="178" t="s">
        <v>954</v>
      </c>
      <c r="D3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9">
        <f t="shared" si="722"/>
        <v>0</v>
      </c>
      <c r="G321" s="179"/>
      <c r="H321" s="179">
        <f t="shared" si="723"/>
        <v>0</v>
      </c>
      <c r="I321" s="179"/>
      <c r="J321" s="179">
        <f t="shared" si="724"/>
        <v>0</v>
      </c>
      <c r="K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79">
        <f t="shared" si="725"/>
        <v>0</v>
      </c>
      <c r="AD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79">
        <f t="shared" si="726"/>
        <v>0</v>
      </c>
      <c r="AH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79">
        <f t="shared" si="727"/>
        <v>0</v>
      </c>
      <c r="AL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79">
        <f t="shared" si="728"/>
        <v>0</v>
      </c>
      <c r="AP321" s="179">
        <f t="shared" si="729"/>
        <v>0</v>
      </c>
    </row>
    <row r="322" spans="2:42" x14ac:dyDescent="0.25">
      <c r="B322" s="177" t="s">
        <v>955</v>
      </c>
      <c r="C322" s="178" t="s">
        <v>956</v>
      </c>
      <c r="D3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1360</v>
      </c>
      <c r="F322" s="179">
        <f t="shared" si="722"/>
        <v>1360</v>
      </c>
      <c r="G322" s="179"/>
      <c r="H322" s="179">
        <f t="shared" si="723"/>
        <v>1360</v>
      </c>
      <c r="I322" s="179"/>
      <c r="J322" s="179">
        <f t="shared" si="724"/>
        <v>1360</v>
      </c>
      <c r="K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L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v>
      </c>
      <c r="M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1360</v>
      </c>
      <c r="AA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79">
        <f t="shared" si="725"/>
        <v>1360</v>
      </c>
      <c r="AD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79">
        <f t="shared" si="726"/>
        <v>0</v>
      </c>
      <c r="AH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79">
        <f t="shared" si="727"/>
        <v>0</v>
      </c>
      <c r="AL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79">
        <f t="shared" si="728"/>
        <v>0</v>
      </c>
      <c r="AP322" s="179">
        <f t="shared" si="729"/>
        <v>1360</v>
      </c>
    </row>
    <row r="323" spans="2:42" x14ac:dyDescent="0.25">
      <c r="B323" s="177" t="s">
        <v>957</v>
      </c>
      <c r="C323" s="178" t="s">
        <v>958</v>
      </c>
      <c r="D3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9">
        <f t="shared" si="722"/>
        <v>0</v>
      </c>
      <c r="G323" s="179"/>
      <c r="H323" s="179">
        <f t="shared" si="723"/>
        <v>0</v>
      </c>
      <c r="I323" s="179"/>
      <c r="J323" s="179">
        <f t="shared" si="724"/>
        <v>0</v>
      </c>
      <c r="K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79">
        <f t="shared" si="725"/>
        <v>0</v>
      </c>
      <c r="AD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79">
        <f t="shared" si="726"/>
        <v>0</v>
      </c>
      <c r="AH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79">
        <f t="shared" si="727"/>
        <v>0</v>
      </c>
      <c r="AL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79">
        <f t="shared" si="728"/>
        <v>0</v>
      </c>
      <c r="AP323" s="179">
        <f t="shared" si="729"/>
        <v>0</v>
      </c>
    </row>
    <row r="324" spans="2:42" x14ac:dyDescent="0.25">
      <c r="B324" s="177" t="s">
        <v>959</v>
      </c>
      <c r="C324" s="178" t="s">
        <v>960</v>
      </c>
      <c r="D3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9">
        <f t="shared" si="594"/>
        <v>0</v>
      </c>
      <c r="G324" s="179"/>
      <c r="H324" s="179">
        <f t="shared" si="595"/>
        <v>0</v>
      </c>
      <c r="I324" s="179"/>
      <c r="J324" s="179">
        <f t="shared" si="596"/>
        <v>0</v>
      </c>
      <c r="K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79">
        <f t="shared" si="599"/>
        <v>0</v>
      </c>
      <c r="AD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79">
        <f t="shared" si="600"/>
        <v>0</v>
      </c>
      <c r="AH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79">
        <f t="shared" si="601"/>
        <v>0</v>
      </c>
      <c r="AL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79">
        <f t="shared" si="602"/>
        <v>0</v>
      </c>
      <c r="AP324" s="179">
        <f t="shared" si="603"/>
        <v>0</v>
      </c>
    </row>
    <row r="325" spans="2:42" x14ac:dyDescent="0.25">
      <c r="B325" s="177" t="s">
        <v>961</v>
      </c>
      <c r="C325" s="178" t="s">
        <v>962</v>
      </c>
      <c r="D3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9">
        <f t="shared" ref="F325" si="730">D325+E325</f>
        <v>0</v>
      </c>
      <c r="G325" s="179"/>
      <c r="H325" s="179">
        <f t="shared" ref="H325" si="731">F325-G325</f>
        <v>0</v>
      </c>
      <c r="I325" s="179"/>
      <c r="J325" s="179">
        <f t="shared" ref="J325" si="732">F325-I325</f>
        <v>0</v>
      </c>
      <c r="K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79">
        <f t="shared" ref="AC325" si="733">Z325+AA325+AB325</f>
        <v>0</v>
      </c>
      <c r="AD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79">
        <f t="shared" ref="AG325" si="734">AD325+AE325+AF325</f>
        <v>0</v>
      </c>
      <c r="AH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79">
        <f t="shared" ref="AK325" si="735">AH325+AI325+AJ325</f>
        <v>0</v>
      </c>
      <c r="AL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79">
        <f t="shared" ref="AO325" si="736">AL325+AM325+AN325</f>
        <v>0</v>
      </c>
      <c r="AP325" s="179">
        <f t="shared" ref="AP325" si="737">AC325+AG325+AK325+AO325</f>
        <v>0</v>
      </c>
    </row>
    <row r="326" spans="2:42" x14ac:dyDescent="0.25">
      <c r="B326" s="177" t="s">
        <v>963</v>
      </c>
      <c r="C326" s="178" t="s">
        <v>964</v>
      </c>
      <c r="D3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9">
        <f t="shared" ref="F326" si="738">D326+E326</f>
        <v>0</v>
      </c>
      <c r="G326" s="179"/>
      <c r="H326" s="179">
        <f t="shared" ref="H326" si="739">F326-G326</f>
        <v>0</v>
      </c>
      <c r="I326" s="179"/>
      <c r="J326" s="179">
        <f t="shared" ref="J326" si="740">F326-I326</f>
        <v>0</v>
      </c>
      <c r="K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79">
        <f t="shared" ref="AC326" si="741">Z326+AA326+AB326</f>
        <v>0</v>
      </c>
      <c r="AD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79">
        <f t="shared" ref="AG326" si="742">AD326+AE326+AF326</f>
        <v>0</v>
      </c>
      <c r="AH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79">
        <f t="shared" ref="AK326" si="743">AH326+AI326+AJ326</f>
        <v>0</v>
      </c>
      <c r="AL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79">
        <f t="shared" ref="AO326" si="744">AL326+AM326+AN326</f>
        <v>0</v>
      </c>
      <c r="AP326" s="179">
        <f t="shared" ref="AP326" si="745">AC326+AG326+AK326+AO326</f>
        <v>0</v>
      </c>
    </row>
    <row r="327" spans="2:42" x14ac:dyDescent="0.25">
      <c r="B327" s="174" t="s">
        <v>328</v>
      </c>
      <c r="C327" s="175" t="s">
        <v>199</v>
      </c>
      <c r="D327" s="176">
        <f>D328+D345+D383+D389</f>
        <v>27800</v>
      </c>
      <c r="E327" s="176">
        <f>E328+E345+E383+E389</f>
        <v>18839616.66</v>
      </c>
      <c r="F327" s="176">
        <f t="shared" si="594"/>
        <v>18867416.66</v>
      </c>
      <c r="G327" s="176">
        <f>G328+G345+G383+G389</f>
        <v>0</v>
      </c>
      <c r="H327" s="176">
        <f t="shared" si="595"/>
        <v>18867416.66</v>
      </c>
      <c r="I327" s="176">
        <f>I328+I345+I383+I389</f>
        <v>0</v>
      </c>
      <c r="J327" s="176">
        <f t="shared" si="596"/>
        <v>18867416.66</v>
      </c>
      <c r="K327" s="176">
        <f t="shared" ref="K327:AB327" si="746">K328+K345+K383+K389</f>
        <v>92800</v>
      </c>
      <c r="L327" s="176">
        <f t="shared" si="746"/>
        <v>311649.65000000002</v>
      </c>
      <c r="M327" s="176">
        <f t="shared" si="746"/>
        <v>0</v>
      </c>
      <c r="N327" s="176">
        <f t="shared" si="746"/>
        <v>1371337.28</v>
      </c>
      <c r="O327" s="176">
        <f t="shared" si="746"/>
        <v>0</v>
      </c>
      <c r="P327" s="176">
        <f t="shared" si="746"/>
        <v>0</v>
      </c>
      <c r="Q327" s="176">
        <f t="shared" si="746"/>
        <v>0</v>
      </c>
      <c r="R327" s="176">
        <f t="shared" si="746"/>
        <v>497208.52999999997</v>
      </c>
      <c r="S327" s="176">
        <f t="shared" si="746"/>
        <v>0</v>
      </c>
      <c r="T327" s="176">
        <f t="shared" ref="T327" si="747">T328+T345+T383+T389</f>
        <v>163989.20000000001</v>
      </c>
      <c r="U327" s="176">
        <f t="shared" si="746"/>
        <v>16390832</v>
      </c>
      <c r="V327" s="176">
        <f t="shared" si="746"/>
        <v>39600</v>
      </c>
      <c r="W327" s="176">
        <f t="shared" si="746"/>
        <v>0</v>
      </c>
      <c r="X327" s="176">
        <f t="shared" si="746"/>
        <v>0</v>
      </c>
      <c r="Y327" s="176">
        <f t="shared" si="746"/>
        <v>0</v>
      </c>
      <c r="Z327" s="176">
        <f t="shared" si="746"/>
        <v>2800751.1000000006</v>
      </c>
      <c r="AA327" s="176">
        <f t="shared" si="746"/>
        <v>36860</v>
      </c>
      <c r="AB327" s="176">
        <f t="shared" si="746"/>
        <v>102673.56</v>
      </c>
      <c r="AC327" s="176">
        <f t="shared" si="599"/>
        <v>2940284.6600000006</v>
      </c>
      <c r="AD327" s="176">
        <f>AD328+AD345+AD383+AD389</f>
        <v>0</v>
      </c>
      <c r="AE327" s="176">
        <f>AE328+AE345+AE383+AE389</f>
        <v>0</v>
      </c>
      <c r="AF327" s="176">
        <f>AF328+AF345+AF383+AF389</f>
        <v>0</v>
      </c>
      <c r="AG327" s="176">
        <f t="shared" si="600"/>
        <v>0</v>
      </c>
      <c r="AH327" s="176">
        <f>AH328+AH345+AH383+AH389</f>
        <v>0</v>
      </c>
      <c r="AI327" s="176">
        <f>AI328+AI345+AI383+AI389</f>
        <v>15927132</v>
      </c>
      <c r="AJ327" s="176">
        <f>AJ328+AJ345+AJ383+AJ389</f>
        <v>0</v>
      </c>
      <c r="AK327" s="176">
        <f t="shared" si="601"/>
        <v>15927132</v>
      </c>
      <c r="AL327" s="176">
        <f>AL328+AL345+AL383+AL389</f>
        <v>0</v>
      </c>
      <c r="AM327" s="176">
        <f>AM328+AM345+AM383+AM389</f>
        <v>0</v>
      </c>
      <c r="AN327" s="176">
        <f>AN328+AN345+AN383+AN389</f>
        <v>0</v>
      </c>
      <c r="AO327" s="176">
        <f t="shared" si="602"/>
        <v>0</v>
      </c>
      <c r="AP327" s="176">
        <f t="shared" si="603"/>
        <v>18867416.66</v>
      </c>
    </row>
    <row r="328" spans="2:42" x14ac:dyDescent="0.25">
      <c r="B328" s="186" t="s">
        <v>329</v>
      </c>
      <c r="C328" s="187" t="s">
        <v>200</v>
      </c>
      <c r="D328" s="188">
        <f>SUM(D329:D344)</f>
        <v>0</v>
      </c>
      <c r="E328" s="188">
        <f>SUM(E329:E344)</f>
        <v>0</v>
      </c>
      <c r="F328" s="188">
        <f t="shared" si="594"/>
        <v>0</v>
      </c>
      <c r="G328" s="188">
        <f>SUM(G329:G344)</f>
        <v>0</v>
      </c>
      <c r="H328" s="188">
        <f t="shared" si="595"/>
        <v>0</v>
      </c>
      <c r="I328" s="188">
        <f>SUM(I329:I344)</f>
        <v>0</v>
      </c>
      <c r="J328" s="188">
        <f t="shared" si="596"/>
        <v>0</v>
      </c>
      <c r="K328" s="188">
        <f t="shared" ref="K328:AB328" si="748">SUM(K329:K344)</f>
        <v>0</v>
      </c>
      <c r="L328" s="188">
        <f t="shared" si="748"/>
        <v>0</v>
      </c>
      <c r="M328" s="188">
        <f t="shared" si="748"/>
        <v>0</v>
      </c>
      <c r="N328" s="188">
        <f t="shared" si="748"/>
        <v>0</v>
      </c>
      <c r="O328" s="188">
        <f t="shared" si="748"/>
        <v>0</v>
      </c>
      <c r="P328" s="188">
        <f t="shared" si="748"/>
        <v>0</v>
      </c>
      <c r="Q328" s="188">
        <f t="shared" si="748"/>
        <v>0</v>
      </c>
      <c r="R328" s="188">
        <f t="shared" si="748"/>
        <v>0</v>
      </c>
      <c r="S328" s="188">
        <f t="shared" si="748"/>
        <v>0</v>
      </c>
      <c r="T328" s="188">
        <f t="shared" ref="T328" si="749">SUM(T329:T344)</f>
        <v>0</v>
      </c>
      <c r="U328" s="188">
        <f t="shared" si="748"/>
        <v>0</v>
      </c>
      <c r="V328" s="188">
        <f t="shared" si="748"/>
        <v>0</v>
      </c>
      <c r="W328" s="188">
        <f t="shared" si="748"/>
        <v>0</v>
      </c>
      <c r="X328" s="188">
        <f t="shared" si="748"/>
        <v>0</v>
      </c>
      <c r="Y328" s="188">
        <f t="shared" si="748"/>
        <v>0</v>
      </c>
      <c r="Z328" s="188">
        <f t="shared" si="748"/>
        <v>0</v>
      </c>
      <c r="AA328" s="188">
        <f t="shared" si="748"/>
        <v>0</v>
      </c>
      <c r="AB328" s="188">
        <f t="shared" si="748"/>
        <v>0</v>
      </c>
      <c r="AC328" s="188">
        <f t="shared" si="599"/>
        <v>0</v>
      </c>
      <c r="AD328" s="188">
        <f>SUM(AD329:AD344)</f>
        <v>0</v>
      </c>
      <c r="AE328" s="188">
        <f>SUM(AE329:AE344)</f>
        <v>0</v>
      </c>
      <c r="AF328" s="188">
        <f>SUM(AF329:AF344)</f>
        <v>0</v>
      </c>
      <c r="AG328" s="188">
        <f t="shared" si="600"/>
        <v>0</v>
      </c>
      <c r="AH328" s="188">
        <f>SUM(AH329:AH344)</f>
        <v>0</v>
      </c>
      <c r="AI328" s="188">
        <f>SUM(AI329:AI344)</f>
        <v>0</v>
      </c>
      <c r="AJ328" s="188">
        <f>SUM(AJ329:AJ344)</f>
        <v>0</v>
      </c>
      <c r="AK328" s="188">
        <f t="shared" si="601"/>
        <v>0</v>
      </c>
      <c r="AL328" s="188">
        <f>SUM(AL329:AL344)</f>
        <v>0</v>
      </c>
      <c r="AM328" s="188">
        <f>SUM(AM329:AM344)</f>
        <v>0</v>
      </c>
      <c r="AN328" s="188">
        <f>SUM(AN329:AN344)</f>
        <v>0</v>
      </c>
      <c r="AO328" s="188">
        <f t="shared" si="602"/>
        <v>0</v>
      </c>
      <c r="AP328" s="188">
        <f t="shared" si="603"/>
        <v>0</v>
      </c>
    </row>
    <row r="329" spans="2:42" x14ac:dyDescent="0.25">
      <c r="B329" s="177" t="s">
        <v>330</v>
      </c>
      <c r="C329" s="178" t="s">
        <v>201</v>
      </c>
      <c r="D3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9">
        <f t="shared" si="594"/>
        <v>0</v>
      </c>
      <c r="G329" s="179"/>
      <c r="H329" s="179">
        <f t="shared" si="595"/>
        <v>0</v>
      </c>
      <c r="I329" s="179"/>
      <c r="J329" s="179">
        <f t="shared" si="596"/>
        <v>0</v>
      </c>
      <c r="K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79">
        <f t="shared" si="599"/>
        <v>0</v>
      </c>
      <c r="AD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79">
        <f t="shared" si="600"/>
        <v>0</v>
      </c>
      <c r="AH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79">
        <f t="shared" si="601"/>
        <v>0</v>
      </c>
      <c r="AL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79">
        <f t="shared" si="602"/>
        <v>0</v>
      </c>
      <c r="AP329" s="179">
        <f t="shared" si="603"/>
        <v>0</v>
      </c>
    </row>
    <row r="330" spans="2:42" x14ac:dyDescent="0.25">
      <c r="B330" s="177" t="s">
        <v>344</v>
      </c>
      <c r="C330" s="178" t="s">
        <v>211</v>
      </c>
      <c r="D3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9">
        <f>D330+E330</f>
        <v>0</v>
      </c>
      <c r="G330" s="179"/>
      <c r="H330" s="179">
        <f>F330-G330</f>
        <v>0</v>
      </c>
      <c r="I330" s="179"/>
      <c r="J330" s="179">
        <f>F330-I330</f>
        <v>0</v>
      </c>
      <c r="K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79">
        <f>Z330+AA330+AB330</f>
        <v>0</v>
      </c>
      <c r="AD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79">
        <f>AD330+AE330+AF330</f>
        <v>0</v>
      </c>
      <c r="AH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79">
        <f>AH330+AI330+AJ330</f>
        <v>0</v>
      </c>
      <c r="AL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79">
        <f>AL330+AM330+AN330</f>
        <v>0</v>
      </c>
      <c r="AP330" s="179">
        <f>AC330+AG330+AK330+AO330</f>
        <v>0</v>
      </c>
    </row>
    <row r="331" spans="2:42" x14ac:dyDescent="0.25">
      <c r="B331" s="177" t="s">
        <v>965</v>
      </c>
      <c r="C331" s="178" t="s">
        <v>966</v>
      </c>
      <c r="D3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9">
        <f>D331+E331</f>
        <v>0</v>
      </c>
      <c r="G331" s="179"/>
      <c r="H331" s="179">
        <f>F331-G331</f>
        <v>0</v>
      </c>
      <c r="I331" s="179"/>
      <c r="J331" s="179">
        <f>F331-I331</f>
        <v>0</v>
      </c>
      <c r="K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79">
        <f>Z331+AA331+AB331</f>
        <v>0</v>
      </c>
      <c r="AD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79">
        <f>AD331+AE331+AF331</f>
        <v>0</v>
      </c>
      <c r="AH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79">
        <f>AH331+AI331+AJ331</f>
        <v>0</v>
      </c>
      <c r="AL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79">
        <f>AL331+AM331+AN331</f>
        <v>0</v>
      </c>
      <c r="AP331" s="179">
        <f>AC331+AG331+AK331+AO331</f>
        <v>0</v>
      </c>
    </row>
    <row r="332" spans="2:42" x14ac:dyDescent="0.25">
      <c r="B332" s="177" t="s">
        <v>967</v>
      </c>
      <c r="C332" s="178" t="s">
        <v>968</v>
      </c>
      <c r="D3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9">
        <f t="shared" ref="F332:F334" si="750">D332+E332</f>
        <v>0</v>
      </c>
      <c r="G332" s="179"/>
      <c r="H332" s="179">
        <f t="shared" ref="H332:H334" si="751">F332-G332</f>
        <v>0</v>
      </c>
      <c r="I332" s="179"/>
      <c r="J332" s="179">
        <f t="shared" ref="J332:J334" si="752">F332-I332</f>
        <v>0</v>
      </c>
      <c r="K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79">
        <f t="shared" ref="AC332:AC334" si="753">Z332+AA332+AB332</f>
        <v>0</v>
      </c>
      <c r="AD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79">
        <f t="shared" ref="AG332:AG334" si="754">AD332+AE332+AF332</f>
        <v>0</v>
      </c>
      <c r="AH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79">
        <f t="shared" ref="AK332:AK334" si="755">AH332+AI332+AJ332</f>
        <v>0</v>
      </c>
      <c r="AL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79">
        <f t="shared" ref="AO332:AO334" si="756">AL332+AM332+AN332</f>
        <v>0</v>
      </c>
      <c r="AP332" s="179">
        <f t="shared" ref="AP332:AP334" si="757">AC332+AG332+AK332+AO332</f>
        <v>0</v>
      </c>
    </row>
    <row r="333" spans="2:42" x14ac:dyDescent="0.25">
      <c r="B333" s="177" t="s">
        <v>969</v>
      </c>
      <c r="C333" s="178" t="s">
        <v>970</v>
      </c>
      <c r="D3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9">
        <f t="shared" si="750"/>
        <v>0</v>
      </c>
      <c r="G333" s="179"/>
      <c r="H333" s="179">
        <f t="shared" si="751"/>
        <v>0</v>
      </c>
      <c r="I333" s="179"/>
      <c r="J333" s="179">
        <f t="shared" si="752"/>
        <v>0</v>
      </c>
      <c r="K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79">
        <f t="shared" si="753"/>
        <v>0</v>
      </c>
      <c r="AD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79">
        <f t="shared" si="754"/>
        <v>0</v>
      </c>
      <c r="AH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79">
        <f t="shared" si="755"/>
        <v>0</v>
      </c>
      <c r="AL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79">
        <f t="shared" si="756"/>
        <v>0</v>
      </c>
      <c r="AP333" s="179">
        <f t="shared" si="757"/>
        <v>0</v>
      </c>
    </row>
    <row r="334" spans="2:42" x14ac:dyDescent="0.25">
      <c r="B334" s="177" t="s">
        <v>971</v>
      </c>
      <c r="C334" s="178" t="s">
        <v>972</v>
      </c>
      <c r="D3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9">
        <f t="shared" si="750"/>
        <v>0</v>
      </c>
      <c r="G334" s="179"/>
      <c r="H334" s="179">
        <f t="shared" si="751"/>
        <v>0</v>
      </c>
      <c r="I334" s="179"/>
      <c r="J334" s="179">
        <f t="shared" si="752"/>
        <v>0</v>
      </c>
      <c r="K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79">
        <f t="shared" si="753"/>
        <v>0</v>
      </c>
      <c r="AD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79">
        <f t="shared" si="754"/>
        <v>0</v>
      </c>
      <c r="AH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79">
        <f t="shared" si="755"/>
        <v>0</v>
      </c>
      <c r="AL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79">
        <f t="shared" si="756"/>
        <v>0</v>
      </c>
      <c r="AP334" s="179">
        <f t="shared" si="757"/>
        <v>0</v>
      </c>
    </row>
    <row r="335" spans="2:42" x14ac:dyDescent="0.25">
      <c r="B335" s="177" t="s">
        <v>345</v>
      </c>
      <c r="C335" s="178" t="s">
        <v>212</v>
      </c>
      <c r="D3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9">
        <f>D335+E335</f>
        <v>0</v>
      </c>
      <c r="G335" s="179"/>
      <c r="H335" s="179">
        <f>F335-G335</f>
        <v>0</v>
      </c>
      <c r="I335" s="179"/>
      <c r="J335" s="179">
        <f>F335-I335</f>
        <v>0</v>
      </c>
      <c r="K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79">
        <f>Z335+AA335+AB335</f>
        <v>0</v>
      </c>
      <c r="AD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79">
        <f>AD335+AE335+AF335</f>
        <v>0</v>
      </c>
      <c r="AH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79">
        <f>AH335+AI335+AJ335</f>
        <v>0</v>
      </c>
      <c r="AL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79">
        <f>AL335+AM335+AN335</f>
        <v>0</v>
      </c>
      <c r="AP335" s="179">
        <f>AC335+AG335+AK335+AO335</f>
        <v>0</v>
      </c>
    </row>
    <row r="336" spans="2:42" x14ac:dyDescent="0.25">
      <c r="B336" s="177" t="s">
        <v>973</v>
      </c>
      <c r="C336" s="178" t="s">
        <v>974</v>
      </c>
      <c r="D3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9">
        <f t="shared" ref="F336:F337" si="758">D336+E336</f>
        <v>0</v>
      </c>
      <c r="G336" s="179"/>
      <c r="H336" s="179">
        <f t="shared" ref="H336:H337" si="759">F336-G336</f>
        <v>0</v>
      </c>
      <c r="I336" s="179"/>
      <c r="J336" s="179">
        <f t="shared" ref="J336:J337" si="760">F336-I336</f>
        <v>0</v>
      </c>
      <c r="K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79">
        <f t="shared" ref="AC336:AC337" si="761">Z336+AA336+AB336</f>
        <v>0</v>
      </c>
      <c r="AD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79">
        <f t="shared" ref="AG336:AG337" si="762">AD336+AE336+AF336</f>
        <v>0</v>
      </c>
      <c r="AH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79">
        <f t="shared" ref="AK336:AK337" si="763">AH336+AI336+AJ336</f>
        <v>0</v>
      </c>
      <c r="AL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79">
        <f t="shared" ref="AO336:AO337" si="764">AL336+AM336+AN336</f>
        <v>0</v>
      </c>
      <c r="AP336" s="179">
        <f t="shared" ref="AP336:AP337" si="765">AC336+AG336+AK336+AO336</f>
        <v>0</v>
      </c>
    </row>
    <row r="337" spans="2:42" x14ac:dyDescent="0.25">
      <c r="B337" s="177" t="s">
        <v>346</v>
      </c>
      <c r="C337" s="178" t="s">
        <v>213</v>
      </c>
      <c r="D3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9">
        <f t="shared" si="758"/>
        <v>0</v>
      </c>
      <c r="G337" s="179"/>
      <c r="H337" s="179">
        <f t="shared" si="759"/>
        <v>0</v>
      </c>
      <c r="I337" s="179"/>
      <c r="J337" s="179">
        <f t="shared" si="760"/>
        <v>0</v>
      </c>
      <c r="K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79">
        <f t="shared" si="761"/>
        <v>0</v>
      </c>
      <c r="AD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79">
        <f t="shared" si="762"/>
        <v>0</v>
      </c>
      <c r="AH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79">
        <f t="shared" si="763"/>
        <v>0</v>
      </c>
      <c r="AL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79">
        <f t="shared" si="764"/>
        <v>0</v>
      </c>
      <c r="AP337" s="179">
        <f t="shared" si="765"/>
        <v>0</v>
      </c>
    </row>
    <row r="338" spans="2:42" x14ac:dyDescent="0.25">
      <c r="B338" s="177" t="s">
        <v>975</v>
      </c>
      <c r="C338" s="178" t="s">
        <v>976</v>
      </c>
      <c r="D3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9">
        <f>D338+E338</f>
        <v>0</v>
      </c>
      <c r="G338" s="179"/>
      <c r="H338" s="179">
        <f>F338-G338</f>
        <v>0</v>
      </c>
      <c r="I338" s="179"/>
      <c r="J338" s="179">
        <f>F338-I338</f>
        <v>0</v>
      </c>
      <c r="K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79">
        <f>Z338+AA338+AB338</f>
        <v>0</v>
      </c>
      <c r="AD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79">
        <f>AD338+AE338+AF338</f>
        <v>0</v>
      </c>
      <c r="AH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79">
        <f>AH338+AI338+AJ338</f>
        <v>0</v>
      </c>
      <c r="AL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79">
        <f>AL338+AM338+AN338</f>
        <v>0</v>
      </c>
      <c r="AP338" s="179">
        <f>AC338+AG338+AK338+AO338</f>
        <v>0</v>
      </c>
    </row>
    <row r="339" spans="2:42" x14ac:dyDescent="0.25">
      <c r="B339" s="177" t="s">
        <v>331</v>
      </c>
      <c r="C339" s="178" t="s">
        <v>202</v>
      </c>
      <c r="D3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9">
        <f>D339+E339</f>
        <v>0</v>
      </c>
      <c r="G339" s="179"/>
      <c r="H339" s="179">
        <f>F339-G339</f>
        <v>0</v>
      </c>
      <c r="I339" s="179"/>
      <c r="J339" s="179">
        <f>F339-I339</f>
        <v>0</v>
      </c>
      <c r="K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79">
        <f>Z339+AA339+AB339</f>
        <v>0</v>
      </c>
      <c r="AD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79">
        <f>AD339+AE339+AF339</f>
        <v>0</v>
      </c>
      <c r="AH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79">
        <f>AH339+AI339+AJ339</f>
        <v>0</v>
      </c>
      <c r="AL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79">
        <f>AL339+AM339+AN339</f>
        <v>0</v>
      </c>
      <c r="AP339" s="179">
        <f>AC339+AG339+AK339+AO339</f>
        <v>0</v>
      </c>
    </row>
    <row r="340" spans="2:42" x14ac:dyDescent="0.25">
      <c r="B340" s="177" t="s">
        <v>977</v>
      </c>
      <c r="C340" s="178" t="s">
        <v>978</v>
      </c>
      <c r="D3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9">
        <f t="shared" ref="F340" si="766">D340+E340</f>
        <v>0</v>
      </c>
      <c r="G340" s="179"/>
      <c r="H340" s="179">
        <f t="shared" ref="H340" si="767">F340-G340</f>
        <v>0</v>
      </c>
      <c r="I340" s="179"/>
      <c r="J340" s="179">
        <f t="shared" ref="J340" si="768">F340-I340</f>
        <v>0</v>
      </c>
      <c r="K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79">
        <f t="shared" ref="AC340" si="769">Z340+AA340+AB340</f>
        <v>0</v>
      </c>
      <c r="AD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79">
        <f t="shared" ref="AG340" si="770">AD340+AE340+AF340</f>
        <v>0</v>
      </c>
      <c r="AH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79">
        <f t="shared" ref="AK340" si="771">AH340+AI340+AJ340</f>
        <v>0</v>
      </c>
      <c r="AL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79">
        <f t="shared" ref="AO340" si="772">AL340+AM340+AN340</f>
        <v>0</v>
      </c>
      <c r="AP340" s="179">
        <f t="shared" ref="AP340" si="773">AC340+AG340+AK340+AO340</f>
        <v>0</v>
      </c>
    </row>
    <row r="341" spans="2:42" x14ac:dyDescent="0.25">
      <c r="B341" s="177" t="s">
        <v>347</v>
      </c>
      <c r="C341" s="178" t="s">
        <v>214</v>
      </c>
      <c r="D3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9">
        <f>D341+E341</f>
        <v>0</v>
      </c>
      <c r="G341" s="179"/>
      <c r="H341" s="179">
        <f>F341-G341</f>
        <v>0</v>
      </c>
      <c r="I341" s="179"/>
      <c r="J341" s="179">
        <f>F341-I341</f>
        <v>0</v>
      </c>
      <c r="K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79">
        <f>Z341+AA341+AB341</f>
        <v>0</v>
      </c>
      <c r="AD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79">
        <f>AD341+AE341+AF341</f>
        <v>0</v>
      </c>
      <c r="AH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79">
        <f>AH341+AI341+AJ341</f>
        <v>0</v>
      </c>
      <c r="AL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79">
        <f>AL341+AM341+AN341</f>
        <v>0</v>
      </c>
      <c r="AP341" s="179">
        <f>AC341+AG341+AK341+AO341</f>
        <v>0</v>
      </c>
    </row>
    <row r="342" spans="2:42" x14ac:dyDescent="0.25">
      <c r="B342" s="177" t="s">
        <v>979</v>
      </c>
      <c r="C342" s="178" t="s">
        <v>980</v>
      </c>
      <c r="D3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9">
        <f>D342+E342</f>
        <v>0</v>
      </c>
      <c r="G342" s="179"/>
      <c r="H342" s="179">
        <f>F342-G342</f>
        <v>0</v>
      </c>
      <c r="I342" s="179"/>
      <c r="J342" s="179">
        <f>F342-I342</f>
        <v>0</v>
      </c>
      <c r="K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79">
        <f>Z342+AA342+AB342</f>
        <v>0</v>
      </c>
      <c r="AD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79">
        <f>AD342+AE342+AF342</f>
        <v>0</v>
      </c>
      <c r="AH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79">
        <f>AH342+AI342+AJ342</f>
        <v>0</v>
      </c>
      <c r="AL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79">
        <f>AL342+AM342+AN342</f>
        <v>0</v>
      </c>
      <c r="AP342" s="179">
        <f>AC342+AG342+AK342+AO342</f>
        <v>0</v>
      </c>
    </row>
    <row r="343" spans="2:42" x14ac:dyDescent="0.25">
      <c r="B343" s="177" t="s">
        <v>981</v>
      </c>
      <c r="C343" s="178" t="s">
        <v>982</v>
      </c>
      <c r="D3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9">
        <f t="shared" ref="F343" si="774">D343+E343</f>
        <v>0</v>
      </c>
      <c r="G343" s="179"/>
      <c r="H343" s="179">
        <f t="shared" ref="H343" si="775">F343-G343</f>
        <v>0</v>
      </c>
      <c r="I343" s="179"/>
      <c r="J343" s="179">
        <f t="shared" ref="J343" si="776">F343-I343</f>
        <v>0</v>
      </c>
      <c r="K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79">
        <f t="shared" ref="AC343" si="777">Z343+AA343+AB343</f>
        <v>0</v>
      </c>
      <c r="AD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79">
        <f t="shared" ref="AG343" si="778">AD343+AE343+AF343</f>
        <v>0</v>
      </c>
      <c r="AH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79">
        <f t="shared" ref="AK343" si="779">AH343+AI343+AJ343</f>
        <v>0</v>
      </c>
      <c r="AL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79">
        <f t="shared" ref="AO343" si="780">AL343+AM343+AN343</f>
        <v>0</v>
      </c>
      <c r="AP343" s="179">
        <f t="shared" ref="AP343" si="781">AC343+AG343+AK343+AO343</f>
        <v>0</v>
      </c>
    </row>
    <row r="344" spans="2:42" x14ac:dyDescent="0.25">
      <c r="B344" s="177" t="s">
        <v>348</v>
      </c>
      <c r="C344" s="178" t="s">
        <v>215</v>
      </c>
      <c r="D3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9">
        <f>D344+E344</f>
        <v>0</v>
      </c>
      <c r="G344" s="179"/>
      <c r="H344" s="179">
        <f>F344-G344</f>
        <v>0</v>
      </c>
      <c r="I344" s="179"/>
      <c r="J344" s="179">
        <f>F344-I344</f>
        <v>0</v>
      </c>
      <c r="K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79">
        <f>Z344+AA344+AB344</f>
        <v>0</v>
      </c>
      <c r="AD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79">
        <f>AD344+AE344+AF344</f>
        <v>0</v>
      </c>
      <c r="AH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79">
        <f>AH344+AI344+AJ344</f>
        <v>0</v>
      </c>
      <c r="AL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79">
        <f>AL344+AM344+AN344</f>
        <v>0</v>
      </c>
      <c r="AP344" s="179">
        <f>AC344+AG344+AK344+AO344</f>
        <v>0</v>
      </c>
    </row>
    <row r="345" spans="2:42" x14ac:dyDescent="0.25">
      <c r="B345" s="186" t="s">
        <v>332</v>
      </c>
      <c r="C345" s="187" t="s">
        <v>203</v>
      </c>
      <c r="D345" s="188">
        <f>SUM(D346:D382)</f>
        <v>27800</v>
      </c>
      <c r="E345" s="188">
        <f>SUM(E346:E382)</f>
        <v>18839616.66</v>
      </c>
      <c r="F345" s="188">
        <f t="shared" si="594"/>
        <v>18867416.66</v>
      </c>
      <c r="G345" s="188">
        <f>SUM(G346:G382)</f>
        <v>0</v>
      </c>
      <c r="H345" s="188">
        <f t="shared" si="595"/>
        <v>18867416.66</v>
      </c>
      <c r="I345" s="188">
        <f>SUM(I346:I382)</f>
        <v>0</v>
      </c>
      <c r="J345" s="188">
        <f t="shared" si="596"/>
        <v>18867416.66</v>
      </c>
      <c r="K345" s="188">
        <f t="shared" ref="K345:AB345" si="782">SUM(K346:K382)</f>
        <v>92800</v>
      </c>
      <c r="L345" s="188">
        <f t="shared" si="782"/>
        <v>311649.65000000002</v>
      </c>
      <c r="M345" s="188">
        <f t="shared" si="782"/>
        <v>0</v>
      </c>
      <c r="N345" s="188">
        <f t="shared" si="782"/>
        <v>1371337.28</v>
      </c>
      <c r="O345" s="188">
        <f t="shared" si="782"/>
        <v>0</v>
      </c>
      <c r="P345" s="188">
        <f t="shared" si="782"/>
        <v>0</v>
      </c>
      <c r="Q345" s="188">
        <f t="shared" si="782"/>
        <v>0</v>
      </c>
      <c r="R345" s="188">
        <f t="shared" si="782"/>
        <v>497208.52999999997</v>
      </c>
      <c r="S345" s="188">
        <f t="shared" si="782"/>
        <v>0</v>
      </c>
      <c r="T345" s="188">
        <f t="shared" ref="T345" si="783">SUM(T346:T382)</f>
        <v>163989.20000000001</v>
      </c>
      <c r="U345" s="188">
        <f t="shared" si="782"/>
        <v>16390832</v>
      </c>
      <c r="V345" s="188">
        <f t="shared" si="782"/>
        <v>39600</v>
      </c>
      <c r="W345" s="188">
        <f t="shared" si="782"/>
        <v>0</v>
      </c>
      <c r="X345" s="188">
        <f t="shared" si="782"/>
        <v>0</v>
      </c>
      <c r="Y345" s="188">
        <f t="shared" si="782"/>
        <v>0</v>
      </c>
      <c r="Z345" s="188">
        <f t="shared" si="782"/>
        <v>2800751.1000000006</v>
      </c>
      <c r="AA345" s="188">
        <f t="shared" si="782"/>
        <v>36860</v>
      </c>
      <c r="AB345" s="188">
        <f t="shared" si="782"/>
        <v>102673.56</v>
      </c>
      <c r="AC345" s="188">
        <f t="shared" si="599"/>
        <v>2940284.6600000006</v>
      </c>
      <c r="AD345" s="188">
        <f>SUM(AD346:AD382)</f>
        <v>0</v>
      </c>
      <c r="AE345" s="188">
        <f>SUM(AE346:AE382)</f>
        <v>0</v>
      </c>
      <c r="AF345" s="188">
        <f>SUM(AF346:AF382)</f>
        <v>0</v>
      </c>
      <c r="AG345" s="188">
        <f t="shared" si="600"/>
        <v>0</v>
      </c>
      <c r="AH345" s="188">
        <f>SUM(AH346:AH382)</f>
        <v>0</v>
      </c>
      <c r="AI345" s="188">
        <f>SUM(AI346:AI382)</f>
        <v>15927132</v>
      </c>
      <c r="AJ345" s="188">
        <f>SUM(AJ346:AJ382)</f>
        <v>0</v>
      </c>
      <c r="AK345" s="188">
        <f t="shared" si="601"/>
        <v>15927132</v>
      </c>
      <c r="AL345" s="188">
        <f>SUM(AL346:AL382)</f>
        <v>0</v>
      </c>
      <c r="AM345" s="188">
        <f>SUM(AM346:AM382)</f>
        <v>0</v>
      </c>
      <c r="AN345" s="188">
        <f>SUM(AN346:AN382)</f>
        <v>0</v>
      </c>
      <c r="AO345" s="188">
        <f t="shared" si="602"/>
        <v>0</v>
      </c>
      <c r="AP345" s="188">
        <f t="shared" si="603"/>
        <v>18867416.66</v>
      </c>
    </row>
    <row r="346" spans="2:42" x14ac:dyDescent="0.25">
      <c r="B346" s="177" t="s">
        <v>333</v>
      </c>
      <c r="C346" s="178" t="s">
        <v>204</v>
      </c>
      <c r="D3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9">
        <f t="shared" si="594"/>
        <v>0</v>
      </c>
      <c r="G346" s="179"/>
      <c r="H346" s="179">
        <f t="shared" si="595"/>
        <v>0</v>
      </c>
      <c r="I346" s="179"/>
      <c r="J346" s="179">
        <f t="shared" si="596"/>
        <v>0</v>
      </c>
      <c r="K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79">
        <f t="shared" si="599"/>
        <v>0</v>
      </c>
      <c r="AD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79">
        <f t="shared" si="600"/>
        <v>0</v>
      </c>
      <c r="AH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79">
        <f t="shared" si="601"/>
        <v>0</v>
      </c>
      <c r="AL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79">
        <f t="shared" si="602"/>
        <v>0</v>
      </c>
      <c r="AP346" s="179">
        <f t="shared" si="603"/>
        <v>0</v>
      </c>
    </row>
    <row r="347" spans="2:42" x14ac:dyDescent="0.25">
      <c r="B347" s="177" t="s">
        <v>983</v>
      </c>
      <c r="C347" s="178" t="s">
        <v>984</v>
      </c>
      <c r="D3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9">
        <f t="shared" si="594"/>
        <v>0</v>
      </c>
      <c r="G347" s="179"/>
      <c r="H347" s="179">
        <f t="shared" si="595"/>
        <v>0</v>
      </c>
      <c r="I347" s="179"/>
      <c r="J347" s="179">
        <f t="shared" si="596"/>
        <v>0</v>
      </c>
      <c r="K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79">
        <f t="shared" si="599"/>
        <v>0</v>
      </c>
      <c r="AD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79">
        <f t="shared" si="600"/>
        <v>0</v>
      </c>
      <c r="AH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79">
        <f t="shared" si="601"/>
        <v>0</v>
      </c>
      <c r="AL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79">
        <f t="shared" si="602"/>
        <v>0</v>
      </c>
      <c r="AP347" s="179">
        <f t="shared" si="603"/>
        <v>0</v>
      </c>
    </row>
    <row r="348" spans="2:42" x14ac:dyDescent="0.25">
      <c r="B348" s="177" t="s">
        <v>985</v>
      </c>
      <c r="C348" s="178" t="s">
        <v>984</v>
      </c>
      <c r="D3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20800</v>
      </c>
      <c r="E3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246800</v>
      </c>
      <c r="F348" s="179">
        <f t="shared" si="594"/>
        <v>267600</v>
      </c>
      <c r="G348" s="179"/>
      <c r="H348" s="179">
        <f t="shared" si="595"/>
        <v>267600</v>
      </c>
      <c r="I348" s="179"/>
      <c r="J348" s="179">
        <f t="shared" si="596"/>
        <v>267600</v>
      </c>
      <c r="K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44800</v>
      </c>
      <c r="L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95000</v>
      </c>
      <c r="U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88200</v>
      </c>
      <c r="V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39600</v>
      </c>
      <c r="W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267600</v>
      </c>
      <c r="AA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79">
        <f t="shared" si="599"/>
        <v>267600</v>
      </c>
      <c r="AD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79">
        <f t="shared" si="600"/>
        <v>0</v>
      </c>
      <c r="AH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79">
        <f t="shared" si="601"/>
        <v>0</v>
      </c>
      <c r="AL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79">
        <f t="shared" si="602"/>
        <v>0</v>
      </c>
      <c r="AP348" s="179">
        <f t="shared" si="603"/>
        <v>267600</v>
      </c>
    </row>
    <row r="349" spans="2:42" x14ac:dyDescent="0.25">
      <c r="B349" s="177" t="s">
        <v>986</v>
      </c>
      <c r="C349" s="178" t="s">
        <v>987</v>
      </c>
      <c r="D3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68989.2</v>
      </c>
      <c r="F349" s="179">
        <f t="shared" si="594"/>
        <v>68989.2</v>
      </c>
      <c r="G349" s="179"/>
      <c r="H349" s="179">
        <f t="shared" si="595"/>
        <v>68989.2</v>
      </c>
      <c r="I349" s="179"/>
      <c r="J349" s="179">
        <f t="shared" si="596"/>
        <v>68989.2</v>
      </c>
      <c r="K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v>
      </c>
      <c r="L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v>
      </c>
      <c r="M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29989.200000000001</v>
      </c>
      <c r="U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v>
      </c>
      <c r="V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68989.2</v>
      </c>
      <c r="AA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79">
        <f t="shared" si="599"/>
        <v>68989.2</v>
      </c>
      <c r="AD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79">
        <f t="shared" si="600"/>
        <v>0</v>
      </c>
      <c r="AH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79">
        <f t="shared" si="601"/>
        <v>0</v>
      </c>
      <c r="AL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79">
        <f t="shared" si="602"/>
        <v>0</v>
      </c>
      <c r="AP349" s="179">
        <f t="shared" si="603"/>
        <v>68989.2</v>
      </c>
    </row>
    <row r="350" spans="2:42" x14ac:dyDescent="0.25">
      <c r="B350" s="177" t="s">
        <v>988</v>
      </c>
      <c r="C350" s="178" t="s">
        <v>987</v>
      </c>
      <c r="D3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F350" s="179">
        <f t="shared" si="594"/>
        <v>16000</v>
      </c>
      <c r="G350" s="179"/>
      <c r="H350" s="179">
        <f t="shared" si="595"/>
        <v>16000</v>
      </c>
      <c r="I350" s="179"/>
      <c r="J350" s="179">
        <f t="shared" si="596"/>
        <v>16000</v>
      </c>
      <c r="K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L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V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16000</v>
      </c>
      <c r="AA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79">
        <f t="shared" si="599"/>
        <v>16000</v>
      </c>
      <c r="AD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79">
        <f t="shared" si="600"/>
        <v>0</v>
      </c>
      <c r="AH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79">
        <f t="shared" si="601"/>
        <v>0</v>
      </c>
      <c r="AL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79">
        <f t="shared" si="602"/>
        <v>0</v>
      </c>
      <c r="AP350" s="179">
        <f t="shared" si="603"/>
        <v>16000</v>
      </c>
    </row>
    <row r="351" spans="2:42" x14ac:dyDescent="0.25">
      <c r="B351" s="177" t="s">
        <v>989</v>
      </c>
      <c r="C351" s="178" t="s">
        <v>990</v>
      </c>
      <c r="D3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9">
        <f t="shared" si="594"/>
        <v>0</v>
      </c>
      <c r="G351" s="179"/>
      <c r="H351" s="179">
        <f t="shared" si="595"/>
        <v>0</v>
      </c>
      <c r="I351" s="179"/>
      <c r="J351" s="179">
        <f t="shared" si="596"/>
        <v>0</v>
      </c>
      <c r="K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79">
        <f t="shared" si="599"/>
        <v>0</v>
      </c>
      <c r="AD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79">
        <f t="shared" si="600"/>
        <v>0</v>
      </c>
      <c r="AH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79">
        <f t="shared" si="601"/>
        <v>0</v>
      </c>
      <c r="AL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79">
        <f t="shared" si="602"/>
        <v>0</v>
      </c>
      <c r="AP351" s="179">
        <f t="shared" si="603"/>
        <v>0</v>
      </c>
    </row>
    <row r="352" spans="2:42" x14ac:dyDescent="0.25">
      <c r="B352" s="177" t="s">
        <v>991</v>
      </c>
      <c r="C352" s="178" t="s">
        <v>992</v>
      </c>
      <c r="D3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9">
        <f t="shared" si="594"/>
        <v>0</v>
      </c>
      <c r="G352" s="179"/>
      <c r="H352" s="179">
        <f t="shared" si="595"/>
        <v>0</v>
      </c>
      <c r="I352" s="179"/>
      <c r="J352" s="179">
        <f t="shared" si="596"/>
        <v>0</v>
      </c>
      <c r="K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79">
        <f t="shared" si="599"/>
        <v>0</v>
      </c>
      <c r="AD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79">
        <f t="shared" si="600"/>
        <v>0</v>
      </c>
      <c r="AH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79">
        <f t="shared" si="601"/>
        <v>0</v>
      </c>
      <c r="AL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79">
        <f t="shared" si="602"/>
        <v>0</v>
      </c>
      <c r="AP352" s="179">
        <f t="shared" si="603"/>
        <v>0</v>
      </c>
    </row>
    <row r="353" spans="2:42" x14ac:dyDescent="0.25">
      <c r="B353" s="177" t="s">
        <v>993</v>
      </c>
      <c r="C353" s="178" t="s">
        <v>994</v>
      </c>
      <c r="D3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9">
        <f t="shared" si="594"/>
        <v>0</v>
      </c>
      <c r="G353" s="179"/>
      <c r="H353" s="179">
        <f t="shared" si="595"/>
        <v>0</v>
      </c>
      <c r="I353" s="179"/>
      <c r="J353" s="179">
        <f t="shared" si="596"/>
        <v>0</v>
      </c>
      <c r="K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79">
        <f t="shared" si="599"/>
        <v>0</v>
      </c>
      <c r="AD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79">
        <f t="shared" si="600"/>
        <v>0</v>
      </c>
      <c r="AH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79">
        <f t="shared" si="601"/>
        <v>0</v>
      </c>
      <c r="AL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79">
        <f t="shared" si="602"/>
        <v>0</v>
      </c>
      <c r="AP353" s="179">
        <f t="shared" si="603"/>
        <v>0</v>
      </c>
    </row>
    <row r="354" spans="2:42" x14ac:dyDescent="0.25">
      <c r="B354" s="177" t="s">
        <v>995</v>
      </c>
      <c r="C354" s="178" t="s">
        <v>996</v>
      </c>
      <c r="D3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9">
        <f t="shared" si="594"/>
        <v>0</v>
      </c>
      <c r="G354" s="179"/>
      <c r="H354" s="179">
        <f t="shared" si="595"/>
        <v>0</v>
      </c>
      <c r="I354" s="179"/>
      <c r="J354" s="179">
        <f t="shared" si="596"/>
        <v>0</v>
      </c>
      <c r="K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79">
        <f t="shared" si="599"/>
        <v>0</v>
      </c>
      <c r="AD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79">
        <f t="shared" si="600"/>
        <v>0</v>
      </c>
      <c r="AH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79">
        <f t="shared" si="601"/>
        <v>0</v>
      </c>
      <c r="AL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79">
        <f t="shared" si="602"/>
        <v>0</v>
      </c>
      <c r="AP354" s="179">
        <f t="shared" si="603"/>
        <v>0</v>
      </c>
    </row>
    <row r="355" spans="2:42" x14ac:dyDescent="0.25">
      <c r="B355" s="177" t="s">
        <v>997</v>
      </c>
      <c r="C355" s="178" t="s">
        <v>998</v>
      </c>
      <c r="D3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9">
        <f t="shared" si="594"/>
        <v>0</v>
      </c>
      <c r="G355" s="179"/>
      <c r="H355" s="179">
        <f t="shared" si="595"/>
        <v>0</v>
      </c>
      <c r="I355" s="179"/>
      <c r="J355" s="179">
        <f t="shared" si="596"/>
        <v>0</v>
      </c>
      <c r="K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79">
        <f t="shared" si="599"/>
        <v>0</v>
      </c>
      <c r="AD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79">
        <f t="shared" si="600"/>
        <v>0</v>
      </c>
      <c r="AH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79">
        <f t="shared" si="601"/>
        <v>0</v>
      </c>
      <c r="AL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79">
        <f t="shared" si="602"/>
        <v>0</v>
      </c>
      <c r="AP355" s="179">
        <f t="shared" si="603"/>
        <v>0</v>
      </c>
    </row>
    <row r="356" spans="2:42" x14ac:dyDescent="0.25">
      <c r="B356" s="177" t="s">
        <v>334</v>
      </c>
      <c r="C356" s="178" t="s">
        <v>999</v>
      </c>
      <c r="D3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9">
        <f t="shared" si="594"/>
        <v>0</v>
      </c>
      <c r="G356" s="179"/>
      <c r="H356" s="179">
        <f t="shared" si="595"/>
        <v>0</v>
      </c>
      <c r="I356" s="179"/>
      <c r="J356" s="179">
        <f t="shared" si="596"/>
        <v>0</v>
      </c>
      <c r="K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79">
        <f t="shared" si="599"/>
        <v>0</v>
      </c>
      <c r="AD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79">
        <f t="shared" si="600"/>
        <v>0</v>
      </c>
      <c r="AH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79">
        <f t="shared" si="601"/>
        <v>0</v>
      </c>
      <c r="AL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79">
        <f t="shared" si="602"/>
        <v>0</v>
      </c>
      <c r="AP356" s="179">
        <f t="shared" si="603"/>
        <v>0</v>
      </c>
    </row>
    <row r="357" spans="2:42" x14ac:dyDescent="0.25">
      <c r="B357" s="177" t="s">
        <v>1000</v>
      </c>
      <c r="C357" s="178" t="s">
        <v>999</v>
      </c>
      <c r="D3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9">
        <f t="shared" si="594"/>
        <v>0</v>
      </c>
      <c r="G357" s="179"/>
      <c r="H357" s="179">
        <f t="shared" si="595"/>
        <v>0</v>
      </c>
      <c r="I357" s="179"/>
      <c r="J357" s="179">
        <f t="shared" si="596"/>
        <v>0</v>
      </c>
      <c r="K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79">
        <f t="shared" si="599"/>
        <v>0</v>
      </c>
      <c r="AD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79">
        <f t="shared" si="600"/>
        <v>0</v>
      </c>
      <c r="AH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79">
        <f t="shared" si="601"/>
        <v>0</v>
      </c>
      <c r="AL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79">
        <f t="shared" si="602"/>
        <v>0</v>
      </c>
      <c r="AP357" s="179">
        <f t="shared" si="603"/>
        <v>0</v>
      </c>
    </row>
    <row r="358" spans="2:42" x14ac:dyDescent="0.25">
      <c r="B358" s="177" t="s">
        <v>1001</v>
      </c>
      <c r="C358" s="178" t="s">
        <v>1002</v>
      </c>
      <c r="D3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9">
        <f t="shared" si="594"/>
        <v>0</v>
      </c>
      <c r="G358" s="179"/>
      <c r="H358" s="179">
        <f t="shared" si="595"/>
        <v>0</v>
      </c>
      <c r="I358" s="179"/>
      <c r="J358" s="179">
        <f t="shared" si="596"/>
        <v>0</v>
      </c>
      <c r="K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79">
        <f t="shared" si="599"/>
        <v>0</v>
      </c>
      <c r="AD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79">
        <f t="shared" si="600"/>
        <v>0</v>
      </c>
      <c r="AH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79">
        <f t="shared" si="601"/>
        <v>0</v>
      </c>
      <c r="AL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79">
        <f t="shared" si="602"/>
        <v>0</v>
      </c>
      <c r="AP358" s="179">
        <f t="shared" si="603"/>
        <v>0</v>
      </c>
    </row>
    <row r="359" spans="2:42" x14ac:dyDescent="0.25">
      <c r="B359" s="177" t="s">
        <v>1003</v>
      </c>
      <c r="C359" s="178" t="s">
        <v>1004</v>
      </c>
      <c r="D3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3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18321827.460000001</v>
      </c>
      <c r="F359" s="179">
        <f t="shared" si="594"/>
        <v>18323827.460000001</v>
      </c>
      <c r="G359" s="179"/>
      <c r="H359" s="179">
        <f t="shared" si="595"/>
        <v>18323827.460000001</v>
      </c>
      <c r="I359" s="179"/>
      <c r="J359" s="179">
        <f t="shared" si="596"/>
        <v>18323827.460000001</v>
      </c>
      <c r="K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276149.65000000002</v>
      </c>
      <c r="M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1371337.28</v>
      </c>
      <c r="O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497208.52999999997</v>
      </c>
      <c r="S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16179132</v>
      </c>
      <c r="V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2257161.9000000004</v>
      </c>
      <c r="AA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36860</v>
      </c>
      <c r="AB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102673.56</v>
      </c>
      <c r="AC359" s="179">
        <f t="shared" si="599"/>
        <v>2396695.4600000004</v>
      </c>
      <c r="AD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79">
        <f t="shared" si="600"/>
        <v>0</v>
      </c>
      <c r="AH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15927132</v>
      </c>
      <c r="AJ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79">
        <f t="shared" si="601"/>
        <v>15927132</v>
      </c>
      <c r="AL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79">
        <f t="shared" si="602"/>
        <v>0</v>
      </c>
      <c r="AP359" s="179">
        <f t="shared" si="603"/>
        <v>18323827.460000001</v>
      </c>
    </row>
    <row r="360" spans="2:42" x14ac:dyDescent="0.25">
      <c r="B360" s="177" t="s">
        <v>335</v>
      </c>
      <c r="C360" s="178" t="s">
        <v>1005</v>
      </c>
      <c r="D3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9">
        <f t="shared" si="594"/>
        <v>0</v>
      </c>
      <c r="G360" s="179"/>
      <c r="H360" s="179">
        <f t="shared" si="595"/>
        <v>0</v>
      </c>
      <c r="I360" s="179"/>
      <c r="J360" s="179">
        <f t="shared" si="596"/>
        <v>0</v>
      </c>
      <c r="K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79">
        <f t="shared" si="599"/>
        <v>0</v>
      </c>
      <c r="AD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79">
        <f t="shared" si="600"/>
        <v>0</v>
      </c>
      <c r="AH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79">
        <f t="shared" si="601"/>
        <v>0</v>
      </c>
      <c r="AL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79">
        <f t="shared" si="602"/>
        <v>0</v>
      </c>
      <c r="AP360" s="179">
        <f t="shared" si="603"/>
        <v>0</v>
      </c>
    </row>
    <row r="361" spans="2:42" x14ac:dyDescent="0.25">
      <c r="B361" s="177" t="s">
        <v>1006</v>
      </c>
      <c r="C361" s="178" t="s">
        <v>1005</v>
      </c>
      <c r="D3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9">
        <f t="shared" si="594"/>
        <v>0</v>
      </c>
      <c r="G361" s="179"/>
      <c r="H361" s="179">
        <f t="shared" si="595"/>
        <v>0</v>
      </c>
      <c r="I361" s="179"/>
      <c r="J361" s="179">
        <f t="shared" si="596"/>
        <v>0</v>
      </c>
      <c r="K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79">
        <f t="shared" si="599"/>
        <v>0</v>
      </c>
      <c r="AD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79">
        <f t="shared" si="600"/>
        <v>0</v>
      </c>
      <c r="AH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79">
        <f t="shared" si="601"/>
        <v>0</v>
      </c>
      <c r="AL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79">
        <f t="shared" si="602"/>
        <v>0</v>
      </c>
      <c r="AP361" s="179">
        <f t="shared" si="603"/>
        <v>0</v>
      </c>
    </row>
    <row r="362" spans="2:42" x14ac:dyDescent="0.25">
      <c r="B362" s="177" t="s">
        <v>1007</v>
      </c>
      <c r="C362" s="178" t="s">
        <v>1008</v>
      </c>
      <c r="D3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9">
        <f t="shared" si="594"/>
        <v>0</v>
      </c>
      <c r="G362" s="179"/>
      <c r="H362" s="179">
        <f t="shared" si="595"/>
        <v>0</v>
      </c>
      <c r="I362" s="179"/>
      <c r="J362" s="179">
        <f t="shared" si="596"/>
        <v>0</v>
      </c>
      <c r="K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79">
        <f t="shared" si="599"/>
        <v>0</v>
      </c>
      <c r="AD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79">
        <f t="shared" si="600"/>
        <v>0</v>
      </c>
      <c r="AH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79">
        <f t="shared" si="601"/>
        <v>0</v>
      </c>
      <c r="AL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79">
        <f t="shared" si="602"/>
        <v>0</v>
      </c>
      <c r="AP362" s="179">
        <f t="shared" si="603"/>
        <v>0</v>
      </c>
    </row>
    <row r="363" spans="2:42" x14ac:dyDescent="0.25">
      <c r="B363" s="177" t="s">
        <v>1009</v>
      </c>
      <c r="C363" s="178" t="s">
        <v>1010</v>
      </c>
      <c r="D3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9">
        <f t="shared" ref="F363:F378" si="784">D363+E363</f>
        <v>0</v>
      </c>
      <c r="G363" s="179"/>
      <c r="H363" s="179">
        <f t="shared" ref="H363:H378" si="785">F363-G363</f>
        <v>0</v>
      </c>
      <c r="I363" s="179"/>
      <c r="J363" s="179">
        <f t="shared" ref="J363:J378" si="786">F363-I363</f>
        <v>0</v>
      </c>
      <c r="K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79">
        <f t="shared" ref="AC363:AC378" si="787">Z363+AA363+AB363</f>
        <v>0</v>
      </c>
      <c r="AD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79">
        <f t="shared" ref="AG363:AG378" si="788">AD363+AE363+AF363</f>
        <v>0</v>
      </c>
      <c r="AH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79">
        <f t="shared" ref="AK363:AK378" si="789">AH363+AI363+AJ363</f>
        <v>0</v>
      </c>
      <c r="AL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79">
        <f t="shared" ref="AO363:AO378" si="790">AL363+AM363+AN363</f>
        <v>0</v>
      </c>
      <c r="AP363" s="179">
        <f t="shared" ref="AP363:AP378" si="791">AC363+AG363+AK363+AO363</f>
        <v>0</v>
      </c>
    </row>
    <row r="364" spans="2:42" x14ac:dyDescent="0.25">
      <c r="B364" s="177" t="s">
        <v>1011</v>
      </c>
      <c r="C364" s="178" t="s">
        <v>1012</v>
      </c>
      <c r="D3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9">
        <f t="shared" si="784"/>
        <v>0</v>
      </c>
      <c r="G364" s="179"/>
      <c r="H364" s="179">
        <f t="shared" si="785"/>
        <v>0</v>
      </c>
      <c r="I364" s="179"/>
      <c r="J364" s="179">
        <f t="shared" si="786"/>
        <v>0</v>
      </c>
      <c r="K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79">
        <f t="shared" si="787"/>
        <v>0</v>
      </c>
      <c r="AD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79">
        <f t="shared" si="788"/>
        <v>0</v>
      </c>
      <c r="AH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79">
        <f t="shared" si="789"/>
        <v>0</v>
      </c>
      <c r="AL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79">
        <f t="shared" si="790"/>
        <v>0</v>
      </c>
      <c r="AP364" s="179">
        <f t="shared" si="791"/>
        <v>0</v>
      </c>
    </row>
    <row r="365" spans="2:42" x14ac:dyDescent="0.25">
      <c r="B365" s="177" t="s">
        <v>336</v>
      </c>
      <c r="C365" s="178" t="s">
        <v>1013</v>
      </c>
      <c r="D3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9">
        <f t="shared" si="784"/>
        <v>0</v>
      </c>
      <c r="G365" s="179"/>
      <c r="H365" s="179">
        <f t="shared" si="785"/>
        <v>0</v>
      </c>
      <c r="I365" s="179"/>
      <c r="J365" s="179">
        <f t="shared" si="786"/>
        <v>0</v>
      </c>
      <c r="K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79">
        <f t="shared" si="787"/>
        <v>0</v>
      </c>
      <c r="AD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79">
        <f t="shared" si="788"/>
        <v>0</v>
      </c>
      <c r="AH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79">
        <f t="shared" si="789"/>
        <v>0</v>
      </c>
      <c r="AL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79">
        <f t="shared" si="790"/>
        <v>0</v>
      </c>
      <c r="AP365" s="179">
        <f t="shared" si="791"/>
        <v>0</v>
      </c>
    </row>
    <row r="366" spans="2:42" x14ac:dyDescent="0.25">
      <c r="B366" s="177" t="s">
        <v>1014</v>
      </c>
      <c r="C366" s="178" t="s">
        <v>1015</v>
      </c>
      <c r="D3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3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186000</v>
      </c>
      <c r="F366" s="179">
        <f t="shared" si="784"/>
        <v>191000</v>
      </c>
      <c r="G366" s="179"/>
      <c r="H366" s="179">
        <f t="shared" si="785"/>
        <v>191000</v>
      </c>
      <c r="I366" s="179"/>
      <c r="J366" s="179">
        <f t="shared" si="786"/>
        <v>191000</v>
      </c>
      <c r="K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27000</v>
      </c>
      <c r="L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22500</v>
      </c>
      <c r="M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39000</v>
      </c>
      <c r="U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102500</v>
      </c>
      <c r="V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191000</v>
      </c>
      <c r="AA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79">
        <f t="shared" si="787"/>
        <v>191000</v>
      </c>
      <c r="AD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79">
        <f t="shared" si="788"/>
        <v>0</v>
      </c>
      <c r="AH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79">
        <f t="shared" si="789"/>
        <v>0</v>
      </c>
      <c r="AL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79">
        <f t="shared" si="790"/>
        <v>0</v>
      </c>
      <c r="AP366" s="179">
        <f t="shared" si="791"/>
        <v>191000</v>
      </c>
    </row>
    <row r="367" spans="2:42" x14ac:dyDescent="0.25">
      <c r="B367" s="177" t="s">
        <v>1016</v>
      </c>
      <c r="C367" s="178" t="s">
        <v>1017</v>
      </c>
      <c r="D3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9">
        <f t="shared" si="784"/>
        <v>0</v>
      </c>
      <c r="G367" s="179"/>
      <c r="H367" s="179">
        <f t="shared" si="785"/>
        <v>0</v>
      </c>
      <c r="I367" s="179"/>
      <c r="J367" s="179">
        <f t="shared" si="786"/>
        <v>0</v>
      </c>
      <c r="K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79">
        <f t="shared" si="787"/>
        <v>0</v>
      </c>
      <c r="AD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79">
        <f t="shared" si="788"/>
        <v>0</v>
      </c>
      <c r="AH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79">
        <f t="shared" si="789"/>
        <v>0</v>
      </c>
      <c r="AL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79">
        <f t="shared" si="790"/>
        <v>0</v>
      </c>
      <c r="AP367" s="179">
        <f t="shared" si="791"/>
        <v>0</v>
      </c>
    </row>
    <row r="368" spans="2:42" x14ac:dyDescent="0.25">
      <c r="B368" s="177" t="s">
        <v>1018</v>
      </c>
      <c r="C368" s="178" t="s">
        <v>1019</v>
      </c>
      <c r="D3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9">
        <f t="shared" si="784"/>
        <v>0</v>
      </c>
      <c r="G368" s="179"/>
      <c r="H368" s="179">
        <f t="shared" si="785"/>
        <v>0</v>
      </c>
      <c r="I368" s="179"/>
      <c r="J368" s="179">
        <f t="shared" si="786"/>
        <v>0</v>
      </c>
      <c r="K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79">
        <f t="shared" si="787"/>
        <v>0</v>
      </c>
      <c r="AD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79">
        <f t="shared" si="788"/>
        <v>0</v>
      </c>
      <c r="AH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79">
        <f t="shared" si="789"/>
        <v>0</v>
      </c>
      <c r="AL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79">
        <f t="shared" si="790"/>
        <v>0</v>
      </c>
      <c r="AP368" s="179">
        <f t="shared" si="791"/>
        <v>0</v>
      </c>
    </row>
    <row r="369" spans="2:42" x14ac:dyDescent="0.25">
      <c r="B369" s="177" t="s">
        <v>1020</v>
      </c>
      <c r="C369" s="178" t="s">
        <v>1021</v>
      </c>
      <c r="D3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9">
        <f t="shared" si="784"/>
        <v>0</v>
      </c>
      <c r="G369" s="179"/>
      <c r="H369" s="179">
        <f t="shared" si="785"/>
        <v>0</v>
      </c>
      <c r="I369" s="179"/>
      <c r="J369" s="179">
        <f t="shared" si="786"/>
        <v>0</v>
      </c>
      <c r="K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79">
        <f t="shared" si="787"/>
        <v>0</v>
      </c>
      <c r="AD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79">
        <f t="shared" si="788"/>
        <v>0</v>
      </c>
      <c r="AH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79">
        <f t="shared" si="789"/>
        <v>0</v>
      </c>
      <c r="AL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79">
        <f t="shared" si="790"/>
        <v>0</v>
      </c>
      <c r="AP369" s="179">
        <f t="shared" si="791"/>
        <v>0</v>
      </c>
    </row>
    <row r="370" spans="2:42" x14ac:dyDescent="0.25">
      <c r="B370" s="177" t="s">
        <v>337</v>
      </c>
      <c r="C370" s="178" t="s">
        <v>1022</v>
      </c>
      <c r="D3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9">
        <f t="shared" si="784"/>
        <v>0</v>
      </c>
      <c r="G370" s="179"/>
      <c r="H370" s="179">
        <f t="shared" si="785"/>
        <v>0</v>
      </c>
      <c r="I370" s="179"/>
      <c r="J370" s="179">
        <f t="shared" si="786"/>
        <v>0</v>
      </c>
      <c r="K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79">
        <f t="shared" si="787"/>
        <v>0</v>
      </c>
      <c r="AD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79">
        <f t="shared" si="788"/>
        <v>0</v>
      </c>
      <c r="AH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79">
        <f t="shared" si="789"/>
        <v>0</v>
      </c>
      <c r="AL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79">
        <f t="shared" si="790"/>
        <v>0</v>
      </c>
      <c r="AP370" s="179">
        <f t="shared" si="791"/>
        <v>0</v>
      </c>
    </row>
    <row r="371" spans="2:42" x14ac:dyDescent="0.25">
      <c r="B371" s="177" t="s">
        <v>1023</v>
      </c>
      <c r="C371" s="178" t="s">
        <v>1024</v>
      </c>
      <c r="D3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9">
        <f t="shared" si="784"/>
        <v>0</v>
      </c>
      <c r="G371" s="179"/>
      <c r="H371" s="179">
        <f t="shared" si="785"/>
        <v>0</v>
      </c>
      <c r="I371" s="179"/>
      <c r="J371" s="179">
        <f t="shared" si="786"/>
        <v>0</v>
      </c>
      <c r="K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79">
        <f t="shared" si="787"/>
        <v>0</v>
      </c>
      <c r="AD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79">
        <f t="shared" si="788"/>
        <v>0</v>
      </c>
      <c r="AH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79">
        <f t="shared" si="789"/>
        <v>0</v>
      </c>
      <c r="AL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79">
        <f t="shared" si="790"/>
        <v>0</v>
      </c>
      <c r="AP371" s="179">
        <f t="shared" si="791"/>
        <v>0</v>
      </c>
    </row>
    <row r="372" spans="2:42" x14ac:dyDescent="0.25">
      <c r="B372" s="177" t="s">
        <v>1025</v>
      </c>
      <c r="C372" s="178" t="s">
        <v>1026</v>
      </c>
      <c r="D3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9">
        <f t="shared" si="784"/>
        <v>0</v>
      </c>
      <c r="G372" s="179"/>
      <c r="H372" s="179">
        <f t="shared" si="785"/>
        <v>0</v>
      </c>
      <c r="I372" s="179"/>
      <c r="J372" s="179">
        <f t="shared" si="786"/>
        <v>0</v>
      </c>
      <c r="K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79">
        <f t="shared" si="787"/>
        <v>0</v>
      </c>
      <c r="AD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79">
        <f t="shared" si="788"/>
        <v>0</v>
      </c>
      <c r="AH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79">
        <f t="shared" si="789"/>
        <v>0</v>
      </c>
      <c r="AL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79">
        <f t="shared" si="790"/>
        <v>0</v>
      </c>
      <c r="AP372" s="179">
        <f t="shared" si="791"/>
        <v>0</v>
      </c>
    </row>
    <row r="373" spans="2:42" x14ac:dyDescent="0.25">
      <c r="B373" s="177" t="s">
        <v>1027</v>
      </c>
      <c r="C373" s="178" t="s">
        <v>1028</v>
      </c>
      <c r="D3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9">
        <f t="shared" si="784"/>
        <v>0</v>
      </c>
      <c r="G373" s="179"/>
      <c r="H373" s="179">
        <f t="shared" si="785"/>
        <v>0</v>
      </c>
      <c r="I373" s="179"/>
      <c r="J373" s="179">
        <f t="shared" si="786"/>
        <v>0</v>
      </c>
      <c r="K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79">
        <f t="shared" si="787"/>
        <v>0</v>
      </c>
      <c r="AD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79">
        <f t="shared" si="788"/>
        <v>0</v>
      </c>
      <c r="AH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79">
        <f t="shared" si="789"/>
        <v>0</v>
      </c>
      <c r="AL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79">
        <f t="shared" si="790"/>
        <v>0</v>
      </c>
      <c r="AP373" s="179">
        <f t="shared" si="791"/>
        <v>0</v>
      </c>
    </row>
    <row r="374" spans="2:42" x14ac:dyDescent="0.25">
      <c r="B374" s="177" t="s">
        <v>1029</v>
      </c>
      <c r="C374" s="178" t="s">
        <v>1030</v>
      </c>
      <c r="D3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9">
        <f t="shared" si="784"/>
        <v>0</v>
      </c>
      <c r="G374" s="179"/>
      <c r="H374" s="179">
        <f t="shared" si="785"/>
        <v>0</v>
      </c>
      <c r="I374" s="179"/>
      <c r="J374" s="179">
        <f t="shared" si="786"/>
        <v>0</v>
      </c>
      <c r="K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79">
        <f t="shared" si="787"/>
        <v>0</v>
      </c>
      <c r="AD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79">
        <f t="shared" si="788"/>
        <v>0</v>
      </c>
      <c r="AH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79">
        <f t="shared" si="789"/>
        <v>0</v>
      </c>
      <c r="AL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79">
        <f t="shared" si="790"/>
        <v>0</v>
      </c>
      <c r="AP374" s="179">
        <f t="shared" si="791"/>
        <v>0</v>
      </c>
    </row>
    <row r="375" spans="2:42" x14ac:dyDescent="0.25">
      <c r="B375" s="177" t="s">
        <v>1031</v>
      </c>
      <c r="C375" s="178" t="s">
        <v>1032</v>
      </c>
      <c r="D3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9">
        <f t="shared" si="784"/>
        <v>0</v>
      </c>
      <c r="G375" s="179"/>
      <c r="H375" s="179">
        <f t="shared" si="785"/>
        <v>0</v>
      </c>
      <c r="I375" s="179"/>
      <c r="J375" s="179">
        <f t="shared" si="786"/>
        <v>0</v>
      </c>
      <c r="K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79">
        <f t="shared" si="787"/>
        <v>0</v>
      </c>
      <c r="AD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79">
        <f t="shared" si="788"/>
        <v>0</v>
      </c>
      <c r="AH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79">
        <f t="shared" si="789"/>
        <v>0</v>
      </c>
      <c r="AL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79">
        <f t="shared" si="790"/>
        <v>0</v>
      </c>
      <c r="AP375" s="179">
        <f t="shared" si="791"/>
        <v>0</v>
      </c>
    </row>
    <row r="376" spans="2:42" x14ac:dyDescent="0.25">
      <c r="B376" s="177" t="s">
        <v>1033</v>
      </c>
      <c r="C376" s="178" t="s">
        <v>1034</v>
      </c>
      <c r="D3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9">
        <f t="shared" si="784"/>
        <v>0</v>
      </c>
      <c r="G376" s="179"/>
      <c r="H376" s="179">
        <f t="shared" si="785"/>
        <v>0</v>
      </c>
      <c r="I376" s="179"/>
      <c r="J376" s="179">
        <f t="shared" si="786"/>
        <v>0</v>
      </c>
      <c r="K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79">
        <f t="shared" si="787"/>
        <v>0</v>
      </c>
      <c r="AD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79">
        <f t="shared" si="788"/>
        <v>0</v>
      </c>
      <c r="AH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79">
        <f t="shared" si="789"/>
        <v>0</v>
      </c>
      <c r="AL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79">
        <f t="shared" si="790"/>
        <v>0</v>
      </c>
      <c r="AP376" s="179">
        <f t="shared" si="791"/>
        <v>0</v>
      </c>
    </row>
    <row r="377" spans="2:42" x14ac:dyDescent="0.25">
      <c r="B377" s="177" t="s">
        <v>1035</v>
      </c>
      <c r="C377" s="178" t="s">
        <v>1036</v>
      </c>
      <c r="D3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9">
        <f t="shared" si="784"/>
        <v>0</v>
      </c>
      <c r="G377" s="179"/>
      <c r="H377" s="179">
        <f t="shared" si="785"/>
        <v>0</v>
      </c>
      <c r="I377" s="179"/>
      <c r="J377" s="179">
        <f t="shared" si="786"/>
        <v>0</v>
      </c>
      <c r="K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79">
        <f t="shared" si="787"/>
        <v>0</v>
      </c>
      <c r="AD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79">
        <f t="shared" si="788"/>
        <v>0</v>
      </c>
      <c r="AH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79">
        <f t="shared" si="789"/>
        <v>0</v>
      </c>
      <c r="AL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79">
        <f t="shared" si="790"/>
        <v>0</v>
      </c>
      <c r="AP377" s="179">
        <f t="shared" si="791"/>
        <v>0</v>
      </c>
    </row>
    <row r="378" spans="2:42" x14ac:dyDescent="0.25">
      <c r="B378" s="177" t="s">
        <v>1037</v>
      </c>
      <c r="C378" s="178" t="s">
        <v>1038</v>
      </c>
      <c r="D3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9">
        <f t="shared" si="784"/>
        <v>0</v>
      </c>
      <c r="G378" s="179"/>
      <c r="H378" s="179">
        <f t="shared" si="785"/>
        <v>0</v>
      </c>
      <c r="I378" s="179"/>
      <c r="J378" s="179">
        <f t="shared" si="786"/>
        <v>0</v>
      </c>
      <c r="K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79">
        <f t="shared" si="787"/>
        <v>0</v>
      </c>
      <c r="AD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79">
        <f t="shared" si="788"/>
        <v>0</v>
      </c>
      <c r="AH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79">
        <f t="shared" si="789"/>
        <v>0</v>
      </c>
      <c r="AL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79">
        <f t="shared" si="790"/>
        <v>0</v>
      </c>
      <c r="AP378" s="179">
        <f t="shared" si="791"/>
        <v>0</v>
      </c>
    </row>
    <row r="379" spans="2:42" x14ac:dyDescent="0.25">
      <c r="B379" s="177" t="s">
        <v>1039</v>
      </c>
      <c r="C379" s="178" t="s">
        <v>1040</v>
      </c>
      <c r="D3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9">
        <f t="shared" si="594"/>
        <v>0</v>
      </c>
      <c r="G379" s="179"/>
      <c r="H379" s="179">
        <f t="shared" si="595"/>
        <v>0</v>
      </c>
      <c r="I379" s="179"/>
      <c r="J379" s="179">
        <f t="shared" si="596"/>
        <v>0</v>
      </c>
      <c r="K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79">
        <f t="shared" si="599"/>
        <v>0</v>
      </c>
      <c r="AD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79">
        <f t="shared" si="600"/>
        <v>0</v>
      </c>
      <c r="AH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79">
        <f t="shared" si="601"/>
        <v>0</v>
      </c>
      <c r="AL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79">
        <f t="shared" si="602"/>
        <v>0</v>
      </c>
      <c r="AP379" s="179">
        <f t="shared" si="603"/>
        <v>0</v>
      </c>
    </row>
    <row r="380" spans="2:42" x14ac:dyDescent="0.25">
      <c r="B380" s="177" t="s">
        <v>1041</v>
      </c>
      <c r="C380" s="178" t="s">
        <v>1042</v>
      </c>
      <c r="D3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9">
        <f t="shared" si="594"/>
        <v>0</v>
      </c>
      <c r="G380" s="179"/>
      <c r="H380" s="179">
        <f t="shared" si="595"/>
        <v>0</v>
      </c>
      <c r="I380" s="179"/>
      <c r="J380" s="179">
        <f t="shared" si="596"/>
        <v>0</v>
      </c>
      <c r="K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79">
        <f t="shared" si="599"/>
        <v>0</v>
      </c>
      <c r="AD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79">
        <f t="shared" si="600"/>
        <v>0</v>
      </c>
      <c r="AH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79">
        <f t="shared" si="601"/>
        <v>0</v>
      </c>
      <c r="AL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79">
        <f t="shared" si="602"/>
        <v>0</v>
      </c>
      <c r="AP380" s="179">
        <f t="shared" si="603"/>
        <v>0</v>
      </c>
    </row>
    <row r="381" spans="2:42" x14ac:dyDescent="0.25">
      <c r="B381" s="177" t="s">
        <v>1043</v>
      </c>
      <c r="C381" s="178" t="s">
        <v>1042</v>
      </c>
      <c r="D3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9">
        <f t="shared" si="594"/>
        <v>0</v>
      </c>
      <c r="G381" s="179"/>
      <c r="H381" s="179">
        <f t="shared" si="595"/>
        <v>0</v>
      </c>
      <c r="I381" s="179"/>
      <c r="J381" s="179">
        <f t="shared" si="596"/>
        <v>0</v>
      </c>
      <c r="K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79">
        <f t="shared" si="599"/>
        <v>0</v>
      </c>
      <c r="AD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79">
        <f t="shared" si="600"/>
        <v>0</v>
      </c>
      <c r="AH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79">
        <f t="shared" si="601"/>
        <v>0</v>
      </c>
      <c r="AL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79">
        <f t="shared" si="602"/>
        <v>0</v>
      </c>
      <c r="AP381" s="179">
        <f t="shared" si="603"/>
        <v>0</v>
      </c>
    </row>
    <row r="382" spans="2:42" x14ac:dyDescent="0.25">
      <c r="B382" s="177" t="s">
        <v>1044</v>
      </c>
      <c r="C382" s="178" t="s">
        <v>1045</v>
      </c>
      <c r="D3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9">
        <f t="shared" si="594"/>
        <v>0</v>
      </c>
      <c r="G382" s="179"/>
      <c r="H382" s="179">
        <f t="shared" si="595"/>
        <v>0</v>
      </c>
      <c r="I382" s="179"/>
      <c r="J382" s="179">
        <f t="shared" si="596"/>
        <v>0</v>
      </c>
      <c r="K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79">
        <f t="shared" si="599"/>
        <v>0</v>
      </c>
      <c r="AD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79">
        <f t="shared" si="600"/>
        <v>0</v>
      </c>
      <c r="AH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79">
        <f t="shared" si="601"/>
        <v>0</v>
      </c>
      <c r="AL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79">
        <f t="shared" si="602"/>
        <v>0</v>
      </c>
      <c r="AP382" s="179">
        <f t="shared" si="603"/>
        <v>0</v>
      </c>
    </row>
    <row r="383" spans="2:42" x14ac:dyDescent="0.25">
      <c r="B383" s="186" t="s">
        <v>338</v>
      </c>
      <c r="C383" s="187" t="s">
        <v>205</v>
      </c>
      <c r="D383" s="188">
        <f>SUM(D384:D388)</f>
        <v>0</v>
      </c>
      <c r="E383" s="188">
        <f>SUM(E384:E388)</f>
        <v>0</v>
      </c>
      <c r="F383" s="188">
        <f t="shared" ref="F383:F498" si="792">D383+E383</f>
        <v>0</v>
      </c>
      <c r="G383" s="188">
        <f>SUM(G384:G388)</f>
        <v>0</v>
      </c>
      <c r="H383" s="188">
        <f t="shared" si="595"/>
        <v>0</v>
      </c>
      <c r="I383" s="188">
        <f>SUM(I384:I388)</f>
        <v>0</v>
      </c>
      <c r="J383" s="188">
        <f t="shared" si="596"/>
        <v>0</v>
      </c>
      <c r="K383" s="188">
        <f t="shared" ref="K383:AB383" si="793">SUM(K384:K388)</f>
        <v>0</v>
      </c>
      <c r="L383" s="188">
        <f t="shared" si="793"/>
        <v>0</v>
      </c>
      <c r="M383" s="188">
        <f t="shared" si="793"/>
        <v>0</v>
      </c>
      <c r="N383" s="188">
        <f t="shared" si="793"/>
        <v>0</v>
      </c>
      <c r="O383" s="188">
        <f t="shared" si="793"/>
        <v>0</v>
      </c>
      <c r="P383" s="188">
        <f t="shared" ref="P383:Q383" si="794">SUM(P384:P388)</f>
        <v>0</v>
      </c>
      <c r="Q383" s="188">
        <f t="shared" si="794"/>
        <v>0</v>
      </c>
      <c r="R383" s="188">
        <f t="shared" si="793"/>
        <v>0</v>
      </c>
      <c r="S383" s="188">
        <f t="shared" si="793"/>
        <v>0</v>
      </c>
      <c r="T383" s="188">
        <f t="shared" ref="T383" si="795">SUM(T384:T388)</f>
        <v>0</v>
      </c>
      <c r="U383" s="188">
        <f t="shared" si="793"/>
        <v>0</v>
      </c>
      <c r="V383" s="188">
        <f t="shared" si="793"/>
        <v>0</v>
      </c>
      <c r="W383" s="188">
        <f t="shared" ref="W383" si="796">SUM(W384:W388)</f>
        <v>0</v>
      </c>
      <c r="X383" s="188">
        <f t="shared" si="793"/>
        <v>0</v>
      </c>
      <c r="Y383" s="188">
        <f t="shared" si="793"/>
        <v>0</v>
      </c>
      <c r="Z383" s="188">
        <f t="shared" si="793"/>
        <v>0</v>
      </c>
      <c r="AA383" s="188">
        <f t="shared" si="793"/>
        <v>0</v>
      </c>
      <c r="AB383" s="188">
        <f t="shared" si="793"/>
        <v>0</v>
      </c>
      <c r="AC383" s="188">
        <f t="shared" si="599"/>
        <v>0</v>
      </c>
      <c r="AD383" s="188">
        <f>SUM(AD384:AD388)</f>
        <v>0</v>
      </c>
      <c r="AE383" s="188">
        <f>SUM(AE384:AE388)</f>
        <v>0</v>
      </c>
      <c r="AF383" s="188">
        <f>SUM(AF384:AF388)</f>
        <v>0</v>
      </c>
      <c r="AG383" s="188">
        <f t="shared" si="600"/>
        <v>0</v>
      </c>
      <c r="AH383" s="188">
        <f>SUM(AH384:AH388)</f>
        <v>0</v>
      </c>
      <c r="AI383" s="188">
        <f>SUM(AI384:AI388)</f>
        <v>0</v>
      </c>
      <c r="AJ383" s="188">
        <f>SUM(AJ384:AJ388)</f>
        <v>0</v>
      </c>
      <c r="AK383" s="188">
        <f t="shared" si="601"/>
        <v>0</v>
      </c>
      <c r="AL383" s="188">
        <f>SUM(AL384:AL388)</f>
        <v>0</v>
      </c>
      <c r="AM383" s="188">
        <f>SUM(AM384:AM388)</f>
        <v>0</v>
      </c>
      <c r="AN383" s="188">
        <f>SUM(AN384:AN388)</f>
        <v>0</v>
      </c>
      <c r="AO383" s="188">
        <f t="shared" si="602"/>
        <v>0</v>
      </c>
      <c r="AP383" s="188">
        <f t="shared" si="603"/>
        <v>0</v>
      </c>
    </row>
    <row r="384" spans="2:42" x14ac:dyDescent="0.25">
      <c r="B384" s="177" t="s">
        <v>339</v>
      </c>
      <c r="C384" s="178" t="s">
        <v>206</v>
      </c>
      <c r="D3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9">
        <f t="shared" si="792"/>
        <v>0</v>
      </c>
      <c r="G384" s="179"/>
      <c r="H384" s="179">
        <f t="shared" si="595"/>
        <v>0</v>
      </c>
      <c r="I384" s="179"/>
      <c r="J384" s="179">
        <f t="shared" si="596"/>
        <v>0</v>
      </c>
      <c r="K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79">
        <f t="shared" si="599"/>
        <v>0</v>
      </c>
      <c r="AD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79">
        <f t="shared" si="600"/>
        <v>0</v>
      </c>
      <c r="AH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79">
        <f t="shared" si="601"/>
        <v>0</v>
      </c>
      <c r="AL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79">
        <f t="shared" si="602"/>
        <v>0</v>
      </c>
      <c r="AP384" s="179">
        <f t="shared" si="603"/>
        <v>0</v>
      </c>
    </row>
    <row r="385" spans="1:42" x14ac:dyDescent="0.25">
      <c r="B385" s="177" t="s">
        <v>1046</v>
      </c>
      <c r="C385" s="178" t="s">
        <v>1047</v>
      </c>
      <c r="D3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9">
        <f t="shared" si="792"/>
        <v>0</v>
      </c>
      <c r="G385" s="179"/>
      <c r="H385" s="179">
        <f t="shared" si="595"/>
        <v>0</v>
      </c>
      <c r="I385" s="179"/>
      <c r="J385" s="179">
        <f t="shared" si="596"/>
        <v>0</v>
      </c>
      <c r="K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79">
        <f t="shared" si="599"/>
        <v>0</v>
      </c>
      <c r="AD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79">
        <f t="shared" si="600"/>
        <v>0</v>
      </c>
      <c r="AH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79">
        <f t="shared" si="601"/>
        <v>0</v>
      </c>
      <c r="AL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79">
        <f t="shared" si="602"/>
        <v>0</v>
      </c>
      <c r="AP385" s="179">
        <f t="shared" si="603"/>
        <v>0</v>
      </c>
    </row>
    <row r="386" spans="1:42" x14ac:dyDescent="0.25">
      <c r="B386" s="177" t="s">
        <v>1048</v>
      </c>
      <c r="C386" s="178" t="s">
        <v>1049</v>
      </c>
      <c r="D3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9">
        <f t="shared" ref="F386" si="797">D386+E386</f>
        <v>0</v>
      </c>
      <c r="G386" s="179"/>
      <c r="H386" s="179">
        <f t="shared" ref="H386" si="798">F386-G386</f>
        <v>0</v>
      </c>
      <c r="I386" s="179"/>
      <c r="J386" s="179">
        <f t="shared" ref="J386" si="799">F386-I386</f>
        <v>0</v>
      </c>
      <c r="K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79">
        <f t="shared" ref="AC386" si="800">Z386+AA386+AB386</f>
        <v>0</v>
      </c>
      <c r="AD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79">
        <f t="shared" ref="AG386" si="801">AD386+AE386+AF386</f>
        <v>0</v>
      </c>
      <c r="AH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79">
        <f t="shared" ref="AK386" si="802">AH386+AI386+AJ386</f>
        <v>0</v>
      </c>
      <c r="AL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79">
        <f t="shared" ref="AO386" si="803">AL386+AM386+AN386</f>
        <v>0</v>
      </c>
      <c r="AP386" s="179">
        <f t="shared" ref="AP386" si="804">AC386+AG386+AK386+AO386</f>
        <v>0</v>
      </c>
    </row>
    <row r="387" spans="1:42" x14ac:dyDescent="0.25">
      <c r="A387" s="110"/>
      <c r="B387" s="177" t="s">
        <v>1050</v>
      </c>
      <c r="C387" s="178" t="s">
        <v>1371</v>
      </c>
      <c r="D3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9">
        <f t="shared" ref="F387" si="805">D387+E387</f>
        <v>0</v>
      </c>
      <c r="G387" s="179"/>
      <c r="H387" s="179">
        <f t="shared" ref="H387" si="806">F387-G387</f>
        <v>0</v>
      </c>
      <c r="I387" s="179"/>
      <c r="J387" s="179">
        <f t="shared" ref="J387" si="807">F387-I387</f>
        <v>0</v>
      </c>
      <c r="K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79">
        <f t="shared" ref="AC387" si="808">Z387+AA387+AB387</f>
        <v>0</v>
      </c>
      <c r="AD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79">
        <f t="shared" ref="AG387" si="809">AD387+AE387+AF387</f>
        <v>0</v>
      </c>
      <c r="AH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79">
        <f t="shared" ref="AK387" si="810">AH387+AI387+AJ387</f>
        <v>0</v>
      </c>
      <c r="AL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79">
        <f t="shared" ref="AO387" si="811">AL387+AM387+AN387</f>
        <v>0</v>
      </c>
      <c r="AP387" s="179">
        <f t="shared" ref="AP387" si="812">AC387+AG387+AK387+AO387</f>
        <v>0</v>
      </c>
    </row>
    <row r="388" spans="1:42" x14ac:dyDescent="0.25">
      <c r="A388" s="110"/>
      <c r="B388" s="177" t="s">
        <v>1052</v>
      </c>
      <c r="C388" s="178" t="s">
        <v>1051</v>
      </c>
      <c r="D3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9">
        <f t="shared" si="792"/>
        <v>0</v>
      </c>
      <c r="G388" s="179"/>
      <c r="H388" s="179">
        <f t="shared" si="595"/>
        <v>0</v>
      </c>
      <c r="I388" s="179"/>
      <c r="J388" s="179">
        <f t="shared" si="596"/>
        <v>0</v>
      </c>
      <c r="K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79">
        <f t="shared" si="599"/>
        <v>0</v>
      </c>
      <c r="AD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79">
        <f t="shared" si="600"/>
        <v>0</v>
      </c>
      <c r="AH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79">
        <f t="shared" si="601"/>
        <v>0</v>
      </c>
      <c r="AL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79">
        <f t="shared" si="602"/>
        <v>0</v>
      </c>
      <c r="AP388" s="179">
        <f t="shared" si="603"/>
        <v>0</v>
      </c>
    </row>
    <row r="389" spans="1:42" x14ac:dyDescent="0.25">
      <c r="B389" s="186" t="s">
        <v>340</v>
      </c>
      <c r="C389" s="187" t="s">
        <v>207</v>
      </c>
      <c r="D389" s="188">
        <f>SUM(D390:D396)</f>
        <v>0</v>
      </c>
      <c r="E389" s="188">
        <f>SUM(E390:E396)</f>
        <v>0</v>
      </c>
      <c r="F389" s="188">
        <f t="shared" si="792"/>
        <v>0</v>
      </c>
      <c r="G389" s="188">
        <f>SUM(G390:G396)</f>
        <v>0</v>
      </c>
      <c r="H389" s="188">
        <f t="shared" si="595"/>
        <v>0</v>
      </c>
      <c r="I389" s="188">
        <f>SUM(I390:I396)</f>
        <v>0</v>
      </c>
      <c r="J389" s="188">
        <f t="shared" si="596"/>
        <v>0</v>
      </c>
      <c r="K389" s="188">
        <f t="shared" ref="K389:AB389" si="813">SUM(K390:K396)</f>
        <v>0</v>
      </c>
      <c r="L389" s="188">
        <f t="shared" si="813"/>
        <v>0</v>
      </c>
      <c r="M389" s="188">
        <f t="shared" si="813"/>
        <v>0</v>
      </c>
      <c r="N389" s="188">
        <f t="shared" si="813"/>
        <v>0</v>
      </c>
      <c r="O389" s="188">
        <f t="shared" si="813"/>
        <v>0</v>
      </c>
      <c r="P389" s="188">
        <f t="shared" si="813"/>
        <v>0</v>
      </c>
      <c r="Q389" s="188">
        <f t="shared" si="813"/>
        <v>0</v>
      </c>
      <c r="R389" s="188">
        <f t="shared" si="813"/>
        <v>0</v>
      </c>
      <c r="S389" s="188">
        <f t="shared" si="813"/>
        <v>0</v>
      </c>
      <c r="T389" s="188">
        <f t="shared" ref="T389" si="814">SUM(T390:T396)</f>
        <v>0</v>
      </c>
      <c r="U389" s="188">
        <f t="shared" si="813"/>
        <v>0</v>
      </c>
      <c r="V389" s="188">
        <f t="shared" si="813"/>
        <v>0</v>
      </c>
      <c r="W389" s="188">
        <f t="shared" si="813"/>
        <v>0</v>
      </c>
      <c r="X389" s="188">
        <f t="shared" si="813"/>
        <v>0</v>
      </c>
      <c r="Y389" s="188">
        <f t="shared" si="813"/>
        <v>0</v>
      </c>
      <c r="Z389" s="188">
        <f t="shared" si="813"/>
        <v>0</v>
      </c>
      <c r="AA389" s="188">
        <f t="shared" si="813"/>
        <v>0</v>
      </c>
      <c r="AB389" s="188">
        <f t="shared" si="813"/>
        <v>0</v>
      </c>
      <c r="AC389" s="188">
        <f t="shared" si="599"/>
        <v>0</v>
      </c>
      <c r="AD389" s="188">
        <f>SUM(AD390:AD396)</f>
        <v>0</v>
      </c>
      <c r="AE389" s="188">
        <f>SUM(AE390:AE396)</f>
        <v>0</v>
      </c>
      <c r="AF389" s="188">
        <f>SUM(AF390:AF396)</f>
        <v>0</v>
      </c>
      <c r="AG389" s="188">
        <f t="shared" si="600"/>
        <v>0</v>
      </c>
      <c r="AH389" s="188">
        <f>SUM(AH390:AH396)</f>
        <v>0</v>
      </c>
      <c r="AI389" s="188">
        <f>SUM(AI390:AI396)</f>
        <v>0</v>
      </c>
      <c r="AJ389" s="188">
        <f>SUM(AJ390:AJ396)</f>
        <v>0</v>
      </c>
      <c r="AK389" s="188">
        <f t="shared" si="601"/>
        <v>0</v>
      </c>
      <c r="AL389" s="188">
        <f>SUM(AL390:AL396)</f>
        <v>0</v>
      </c>
      <c r="AM389" s="188">
        <f>SUM(AM390:AM396)</f>
        <v>0</v>
      </c>
      <c r="AN389" s="188">
        <f>SUM(AN390:AN396)</f>
        <v>0</v>
      </c>
      <c r="AO389" s="188">
        <f t="shared" si="602"/>
        <v>0</v>
      </c>
      <c r="AP389" s="188">
        <f t="shared" si="603"/>
        <v>0</v>
      </c>
    </row>
    <row r="390" spans="1:42" x14ac:dyDescent="0.25">
      <c r="B390" s="177" t="s">
        <v>341</v>
      </c>
      <c r="C390" s="178" t="s">
        <v>208</v>
      </c>
      <c r="D3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9">
        <f t="shared" si="792"/>
        <v>0</v>
      </c>
      <c r="G390" s="179"/>
      <c r="H390" s="179">
        <f t="shared" si="595"/>
        <v>0</v>
      </c>
      <c r="I390" s="179"/>
      <c r="J390" s="179">
        <f t="shared" si="596"/>
        <v>0</v>
      </c>
      <c r="K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79">
        <f t="shared" si="599"/>
        <v>0</v>
      </c>
      <c r="AD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79">
        <f t="shared" si="600"/>
        <v>0</v>
      </c>
      <c r="AH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79">
        <f t="shared" si="601"/>
        <v>0</v>
      </c>
      <c r="AL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79">
        <f t="shared" si="602"/>
        <v>0</v>
      </c>
      <c r="AP390" s="179">
        <f t="shared" si="603"/>
        <v>0</v>
      </c>
    </row>
    <row r="391" spans="1:42" x14ac:dyDescent="0.25">
      <c r="B391" s="177" t="s">
        <v>1053</v>
      </c>
      <c r="C391" s="178" t="s">
        <v>1054</v>
      </c>
      <c r="D3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9">
        <f t="shared" ref="F391:F394" si="815">D391+E391</f>
        <v>0</v>
      </c>
      <c r="G391" s="179"/>
      <c r="H391" s="179">
        <f t="shared" ref="H391:H394" si="816">F391-G391</f>
        <v>0</v>
      </c>
      <c r="I391" s="179"/>
      <c r="J391" s="179">
        <f t="shared" ref="J391:J394" si="817">F391-I391</f>
        <v>0</v>
      </c>
      <c r="K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79">
        <f t="shared" ref="AC391:AC394" si="818">Z391+AA391+AB391</f>
        <v>0</v>
      </c>
      <c r="AD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79">
        <f t="shared" ref="AG391:AG394" si="819">AD391+AE391+AF391</f>
        <v>0</v>
      </c>
      <c r="AH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79">
        <f t="shared" ref="AK391:AK394" si="820">AH391+AI391+AJ391</f>
        <v>0</v>
      </c>
      <c r="AL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79">
        <f t="shared" ref="AO391:AO394" si="821">AL391+AM391+AN391</f>
        <v>0</v>
      </c>
      <c r="AP391" s="179">
        <f t="shared" ref="AP391:AP394" si="822">AC391+AG391+AK391+AO391</f>
        <v>0</v>
      </c>
    </row>
    <row r="392" spans="1:42" x14ac:dyDescent="0.25">
      <c r="B392" s="177" t="s">
        <v>342</v>
      </c>
      <c r="C392" s="178" t="s">
        <v>209</v>
      </c>
      <c r="D3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9">
        <f t="shared" si="815"/>
        <v>0</v>
      </c>
      <c r="G392" s="179"/>
      <c r="H392" s="179">
        <f t="shared" si="816"/>
        <v>0</v>
      </c>
      <c r="I392" s="179"/>
      <c r="J392" s="179">
        <f t="shared" si="817"/>
        <v>0</v>
      </c>
      <c r="K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79">
        <f t="shared" si="818"/>
        <v>0</v>
      </c>
      <c r="AD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79">
        <f t="shared" si="819"/>
        <v>0</v>
      </c>
      <c r="AH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79">
        <f t="shared" si="820"/>
        <v>0</v>
      </c>
      <c r="AL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79">
        <f t="shared" si="821"/>
        <v>0</v>
      </c>
      <c r="AP392" s="179">
        <f t="shared" si="822"/>
        <v>0</v>
      </c>
    </row>
    <row r="393" spans="1:42" x14ac:dyDescent="0.25">
      <c r="B393" s="177" t="s">
        <v>1055</v>
      </c>
      <c r="C393" s="178" t="s">
        <v>1056</v>
      </c>
      <c r="D3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9">
        <f t="shared" si="815"/>
        <v>0</v>
      </c>
      <c r="G393" s="179"/>
      <c r="H393" s="179">
        <f t="shared" si="816"/>
        <v>0</v>
      </c>
      <c r="I393" s="179"/>
      <c r="J393" s="179">
        <f t="shared" si="817"/>
        <v>0</v>
      </c>
      <c r="K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79">
        <f t="shared" si="818"/>
        <v>0</v>
      </c>
      <c r="AD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79">
        <f t="shared" si="819"/>
        <v>0</v>
      </c>
      <c r="AH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79">
        <f t="shared" si="820"/>
        <v>0</v>
      </c>
      <c r="AL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79">
        <f t="shared" si="821"/>
        <v>0</v>
      </c>
      <c r="AP393" s="179">
        <f t="shared" si="822"/>
        <v>0</v>
      </c>
    </row>
    <row r="394" spans="1:42" x14ac:dyDescent="0.25">
      <c r="B394" s="177" t="s">
        <v>1057</v>
      </c>
      <c r="C394" s="178" t="s">
        <v>1058</v>
      </c>
      <c r="D3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9">
        <f t="shared" si="815"/>
        <v>0</v>
      </c>
      <c r="G394" s="179"/>
      <c r="H394" s="179">
        <f t="shared" si="816"/>
        <v>0</v>
      </c>
      <c r="I394" s="179"/>
      <c r="J394" s="179">
        <f t="shared" si="817"/>
        <v>0</v>
      </c>
      <c r="K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79">
        <f t="shared" si="818"/>
        <v>0</v>
      </c>
      <c r="AD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79">
        <f t="shared" si="819"/>
        <v>0</v>
      </c>
      <c r="AH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79">
        <f t="shared" si="820"/>
        <v>0</v>
      </c>
      <c r="AL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79">
        <f t="shared" si="821"/>
        <v>0</v>
      </c>
      <c r="AP394" s="179">
        <f t="shared" si="822"/>
        <v>0</v>
      </c>
    </row>
    <row r="395" spans="1:42" x14ac:dyDescent="0.25">
      <c r="B395" s="177" t="s">
        <v>343</v>
      </c>
      <c r="C395" s="178" t="s">
        <v>210</v>
      </c>
      <c r="D3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9">
        <f t="shared" si="792"/>
        <v>0</v>
      </c>
      <c r="G395" s="179"/>
      <c r="H395" s="179">
        <f t="shared" si="595"/>
        <v>0</v>
      </c>
      <c r="I395" s="179"/>
      <c r="J395" s="179">
        <f t="shared" si="596"/>
        <v>0</v>
      </c>
      <c r="K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79">
        <f t="shared" si="599"/>
        <v>0</v>
      </c>
      <c r="AD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79">
        <f t="shared" si="600"/>
        <v>0</v>
      </c>
      <c r="AH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79">
        <f t="shared" si="601"/>
        <v>0</v>
      </c>
      <c r="AL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79">
        <f t="shared" si="602"/>
        <v>0</v>
      </c>
      <c r="AP395" s="179">
        <f t="shared" si="603"/>
        <v>0</v>
      </c>
    </row>
    <row r="396" spans="1:42" x14ac:dyDescent="0.25">
      <c r="B396" s="177" t="s">
        <v>1059</v>
      </c>
      <c r="C396" s="178" t="s">
        <v>1060</v>
      </c>
      <c r="D3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9">
        <f t="shared" ref="F396" si="823">D396+E396</f>
        <v>0</v>
      </c>
      <c r="G396" s="179"/>
      <c r="H396" s="179">
        <f t="shared" ref="H396" si="824">F396-G396</f>
        <v>0</v>
      </c>
      <c r="I396" s="179"/>
      <c r="J396" s="179">
        <f t="shared" ref="J396" si="825">F396-I396</f>
        <v>0</v>
      </c>
      <c r="K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79">
        <f t="shared" ref="AC396" si="826">Z396+AA396+AB396</f>
        <v>0</v>
      </c>
      <c r="AD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79">
        <f t="shared" ref="AG396" si="827">AD396+AE396+AF396</f>
        <v>0</v>
      </c>
      <c r="AH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79">
        <f t="shared" ref="AK396" si="828">AH396+AI396+AJ396</f>
        <v>0</v>
      </c>
      <c r="AL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79">
        <f t="shared" ref="AO396" si="829">AL396+AM396+AN396</f>
        <v>0</v>
      </c>
      <c r="AP396" s="179">
        <f t="shared" ref="AP396" si="830">AC396+AG396+AK396+AO396</f>
        <v>0</v>
      </c>
    </row>
    <row r="397" spans="1:42" x14ac:dyDescent="0.25">
      <c r="B397" s="174" t="s">
        <v>349</v>
      </c>
      <c r="C397" s="175" t="s">
        <v>216</v>
      </c>
      <c r="D397" s="176">
        <f>D398+D459+D467+D485+D489</f>
        <v>0</v>
      </c>
      <c r="E397" s="176">
        <f>E398+E459+E467+E485+E489</f>
        <v>0</v>
      </c>
      <c r="F397" s="176">
        <f t="shared" si="792"/>
        <v>0</v>
      </c>
      <c r="G397" s="176">
        <f>G398+G459+G467+G485+G489</f>
        <v>0</v>
      </c>
      <c r="H397" s="176">
        <f t="shared" si="595"/>
        <v>0</v>
      </c>
      <c r="I397" s="176">
        <f>I398+I459+I467+I485+I489</f>
        <v>0</v>
      </c>
      <c r="J397" s="176">
        <f t="shared" si="596"/>
        <v>0</v>
      </c>
      <c r="K397" s="176">
        <f t="shared" ref="K397:AB397" si="831">K398+K459+K467+K485+K489</f>
        <v>0</v>
      </c>
      <c r="L397" s="176">
        <f t="shared" si="831"/>
        <v>0</v>
      </c>
      <c r="M397" s="176">
        <f t="shared" si="831"/>
        <v>0</v>
      </c>
      <c r="N397" s="176">
        <f t="shared" si="831"/>
        <v>0</v>
      </c>
      <c r="O397" s="176">
        <f t="shared" si="831"/>
        <v>0</v>
      </c>
      <c r="P397" s="176">
        <f t="shared" si="831"/>
        <v>0</v>
      </c>
      <c r="Q397" s="176">
        <f t="shared" si="831"/>
        <v>0</v>
      </c>
      <c r="R397" s="176">
        <f t="shared" si="831"/>
        <v>0</v>
      </c>
      <c r="S397" s="176">
        <f t="shared" si="831"/>
        <v>0</v>
      </c>
      <c r="T397" s="176">
        <f t="shared" ref="T397" si="832">T398+T459+T467+T485+T489</f>
        <v>0</v>
      </c>
      <c r="U397" s="176">
        <f t="shared" si="831"/>
        <v>0</v>
      </c>
      <c r="V397" s="176">
        <f t="shared" si="831"/>
        <v>0</v>
      </c>
      <c r="W397" s="176">
        <f t="shared" si="831"/>
        <v>0</v>
      </c>
      <c r="X397" s="176">
        <f t="shared" si="831"/>
        <v>0</v>
      </c>
      <c r="Y397" s="176">
        <f t="shared" si="831"/>
        <v>0</v>
      </c>
      <c r="Z397" s="176">
        <f t="shared" si="831"/>
        <v>0</v>
      </c>
      <c r="AA397" s="176">
        <f t="shared" si="831"/>
        <v>0</v>
      </c>
      <c r="AB397" s="176">
        <f t="shared" si="831"/>
        <v>0</v>
      </c>
      <c r="AC397" s="176">
        <f t="shared" si="599"/>
        <v>0</v>
      </c>
      <c r="AD397" s="176">
        <f>AD398+AD459+AD467+AD485+AD489</f>
        <v>0</v>
      </c>
      <c r="AE397" s="176">
        <f>AE398+AE459+AE467+AE485+AE489</f>
        <v>0</v>
      </c>
      <c r="AF397" s="176">
        <f>AF398+AF459+AF467+AF485+AF489</f>
        <v>0</v>
      </c>
      <c r="AG397" s="176">
        <f t="shared" si="600"/>
        <v>0</v>
      </c>
      <c r="AH397" s="176">
        <f>AH398+AH459+AH467+AH485+AH489</f>
        <v>0</v>
      </c>
      <c r="AI397" s="176">
        <f>AI398+AI459+AI467+AI485+AI489</f>
        <v>0</v>
      </c>
      <c r="AJ397" s="176">
        <f>AJ398+AJ459+AJ467+AJ485+AJ489</f>
        <v>0</v>
      </c>
      <c r="AK397" s="176">
        <f t="shared" si="601"/>
        <v>0</v>
      </c>
      <c r="AL397" s="176">
        <f>AL398+AL459+AL467+AL485+AL489</f>
        <v>0</v>
      </c>
      <c r="AM397" s="176">
        <f>AM398+AM459+AM467+AM485+AM489</f>
        <v>0</v>
      </c>
      <c r="AN397" s="176">
        <f>AN398+AN459+AN467+AN485+AN489</f>
        <v>0</v>
      </c>
      <c r="AO397" s="176">
        <f t="shared" si="602"/>
        <v>0</v>
      </c>
      <c r="AP397" s="176">
        <f t="shared" si="603"/>
        <v>0</v>
      </c>
    </row>
    <row r="398" spans="1:42" x14ac:dyDescent="0.25">
      <c r="B398" s="186" t="s">
        <v>350</v>
      </c>
      <c r="C398" s="187" t="s">
        <v>217</v>
      </c>
      <c r="D398" s="188">
        <f>SUM(D399:D458)</f>
        <v>0</v>
      </c>
      <c r="E398" s="188">
        <f>SUM(E399:E458)</f>
        <v>0</v>
      </c>
      <c r="F398" s="188">
        <f t="shared" si="792"/>
        <v>0</v>
      </c>
      <c r="G398" s="188">
        <f t="shared" ref="G398:I398" si="833">SUM(G399:G458)</f>
        <v>0</v>
      </c>
      <c r="H398" s="188">
        <f t="shared" si="595"/>
        <v>0</v>
      </c>
      <c r="I398" s="188">
        <f t="shared" si="833"/>
        <v>0</v>
      </c>
      <c r="J398" s="188">
        <f t="shared" si="596"/>
        <v>0</v>
      </c>
      <c r="K398" s="188">
        <f t="shared" ref="K398:AN398" si="834">SUM(K399:K458)</f>
        <v>0</v>
      </c>
      <c r="L398" s="188">
        <f t="shared" si="834"/>
        <v>0</v>
      </c>
      <c r="M398" s="188">
        <f t="shared" si="834"/>
        <v>0</v>
      </c>
      <c r="N398" s="188">
        <f t="shared" si="834"/>
        <v>0</v>
      </c>
      <c r="O398" s="188">
        <f t="shared" si="834"/>
        <v>0</v>
      </c>
      <c r="P398" s="188">
        <f t="shared" ref="P398:Q398" si="835">SUM(P399:P458)</f>
        <v>0</v>
      </c>
      <c r="Q398" s="188">
        <f t="shared" si="835"/>
        <v>0</v>
      </c>
      <c r="R398" s="188">
        <f t="shared" si="834"/>
        <v>0</v>
      </c>
      <c r="S398" s="188">
        <f t="shared" si="834"/>
        <v>0</v>
      </c>
      <c r="T398" s="188">
        <f t="shared" ref="T398" si="836">SUM(T399:T458)</f>
        <v>0</v>
      </c>
      <c r="U398" s="188">
        <f t="shared" si="834"/>
        <v>0</v>
      </c>
      <c r="V398" s="188">
        <f t="shared" si="834"/>
        <v>0</v>
      </c>
      <c r="W398" s="188">
        <f t="shared" ref="W398" si="837">SUM(W399:W458)</f>
        <v>0</v>
      </c>
      <c r="X398" s="188">
        <f t="shared" si="834"/>
        <v>0</v>
      </c>
      <c r="Y398" s="188">
        <f t="shared" si="834"/>
        <v>0</v>
      </c>
      <c r="Z398" s="188">
        <f t="shared" si="834"/>
        <v>0</v>
      </c>
      <c r="AA398" s="188">
        <f t="shared" si="834"/>
        <v>0</v>
      </c>
      <c r="AB398" s="188">
        <f t="shared" si="834"/>
        <v>0</v>
      </c>
      <c r="AC398" s="188">
        <f t="shared" si="599"/>
        <v>0</v>
      </c>
      <c r="AD398" s="188">
        <f t="shared" si="834"/>
        <v>0</v>
      </c>
      <c r="AE398" s="188">
        <f t="shared" si="834"/>
        <v>0</v>
      </c>
      <c r="AF398" s="188">
        <f t="shared" si="834"/>
        <v>0</v>
      </c>
      <c r="AG398" s="188">
        <f t="shared" si="600"/>
        <v>0</v>
      </c>
      <c r="AH398" s="188">
        <f t="shared" si="834"/>
        <v>0</v>
      </c>
      <c r="AI398" s="188">
        <f t="shared" si="834"/>
        <v>0</v>
      </c>
      <c r="AJ398" s="188">
        <f t="shared" si="834"/>
        <v>0</v>
      </c>
      <c r="AK398" s="188">
        <f t="shared" si="601"/>
        <v>0</v>
      </c>
      <c r="AL398" s="188">
        <f t="shared" si="834"/>
        <v>0</v>
      </c>
      <c r="AM398" s="188">
        <f t="shared" si="834"/>
        <v>0</v>
      </c>
      <c r="AN398" s="188">
        <f t="shared" si="834"/>
        <v>0</v>
      </c>
      <c r="AO398" s="188">
        <f t="shared" si="602"/>
        <v>0</v>
      </c>
      <c r="AP398" s="188">
        <f t="shared" si="603"/>
        <v>0</v>
      </c>
    </row>
    <row r="399" spans="1:42" x14ac:dyDescent="0.25">
      <c r="B399" s="177" t="s">
        <v>351</v>
      </c>
      <c r="C399" s="178" t="s">
        <v>218</v>
      </c>
      <c r="D3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9">
        <f t="shared" si="792"/>
        <v>0</v>
      </c>
      <c r="G399" s="179"/>
      <c r="H399" s="179">
        <f t="shared" si="595"/>
        <v>0</v>
      </c>
      <c r="I399" s="179"/>
      <c r="J399" s="179">
        <f t="shared" si="596"/>
        <v>0</v>
      </c>
      <c r="K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79">
        <f t="shared" si="599"/>
        <v>0</v>
      </c>
      <c r="AD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79">
        <f t="shared" si="600"/>
        <v>0</v>
      </c>
      <c r="AH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79">
        <f t="shared" si="601"/>
        <v>0</v>
      </c>
      <c r="AL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79">
        <f t="shared" si="602"/>
        <v>0</v>
      </c>
      <c r="AP399" s="179">
        <f t="shared" si="603"/>
        <v>0</v>
      </c>
    </row>
    <row r="400" spans="1:42" x14ac:dyDescent="0.25">
      <c r="B400" s="177" t="s">
        <v>1062</v>
      </c>
      <c r="C400" s="178" t="s">
        <v>1063</v>
      </c>
      <c r="D4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9">
        <f t="shared" si="792"/>
        <v>0</v>
      </c>
      <c r="G400" s="179"/>
      <c r="H400" s="179">
        <f t="shared" si="595"/>
        <v>0</v>
      </c>
      <c r="I400" s="179"/>
      <c r="J400" s="179">
        <f t="shared" si="596"/>
        <v>0</v>
      </c>
      <c r="K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79">
        <f t="shared" si="599"/>
        <v>0</v>
      </c>
      <c r="AD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79">
        <f t="shared" si="600"/>
        <v>0</v>
      </c>
      <c r="AH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79">
        <f t="shared" si="601"/>
        <v>0</v>
      </c>
      <c r="AL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79">
        <f t="shared" si="602"/>
        <v>0</v>
      </c>
      <c r="AP400" s="179">
        <f t="shared" si="603"/>
        <v>0</v>
      </c>
    </row>
    <row r="401" spans="2:42" x14ac:dyDescent="0.25">
      <c r="B401" s="177" t="s">
        <v>1064</v>
      </c>
      <c r="C401" s="178" t="s">
        <v>1065</v>
      </c>
      <c r="D4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9">
        <f t="shared" si="792"/>
        <v>0</v>
      </c>
      <c r="G401" s="179"/>
      <c r="H401" s="179">
        <f t="shared" si="595"/>
        <v>0</v>
      </c>
      <c r="I401" s="179"/>
      <c r="J401" s="179">
        <f t="shared" si="596"/>
        <v>0</v>
      </c>
      <c r="K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79">
        <f t="shared" si="599"/>
        <v>0</v>
      </c>
      <c r="AD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79">
        <f t="shared" si="600"/>
        <v>0</v>
      </c>
      <c r="AH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79">
        <f t="shared" si="601"/>
        <v>0</v>
      </c>
      <c r="AL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79">
        <f t="shared" si="602"/>
        <v>0</v>
      </c>
      <c r="AP401" s="179">
        <f t="shared" si="603"/>
        <v>0</v>
      </c>
    </row>
    <row r="402" spans="2:42" x14ac:dyDescent="0.25">
      <c r="B402" s="177" t="s">
        <v>352</v>
      </c>
      <c r="C402" s="178" t="s">
        <v>219</v>
      </c>
      <c r="D4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9">
        <f t="shared" ref="F402:F453" si="838">D402+E402</f>
        <v>0</v>
      </c>
      <c r="G402" s="179"/>
      <c r="H402" s="179">
        <f t="shared" ref="H402:H453" si="839">F402-G402</f>
        <v>0</v>
      </c>
      <c r="I402" s="179"/>
      <c r="J402" s="179">
        <f t="shared" ref="J402:J453" si="840">F402-I402</f>
        <v>0</v>
      </c>
      <c r="K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79">
        <f t="shared" ref="AC402:AC453" si="841">Z402+AA402+AB402</f>
        <v>0</v>
      </c>
      <c r="AD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79">
        <f t="shared" ref="AG402:AG453" si="842">AD402+AE402+AF402</f>
        <v>0</v>
      </c>
      <c r="AH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79">
        <f t="shared" ref="AK402:AK453" si="843">AH402+AI402+AJ402</f>
        <v>0</v>
      </c>
      <c r="AL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79">
        <f t="shared" ref="AO402:AO453" si="844">AL402+AM402+AN402</f>
        <v>0</v>
      </c>
      <c r="AP402" s="179">
        <f t="shared" ref="AP402:AP453" si="845">AC402+AG402+AK402+AO402</f>
        <v>0</v>
      </c>
    </row>
    <row r="403" spans="2:42" x14ac:dyDescent="0.25">
      <c r="B403" s="177" t="s">
        <v>362</v>
      </c>
      <c r="C403" s="178" t="s">
        <v>228</v>
      </c>
      <c r="D4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9">
        <f t="shared" ref="F403:F419" si="846">D403+E403</f>
        <v>0</v>
      </c>
      <c r="G403" s="179"/>
      <c r="H403" s="179">
        <f t="shared" ref="H403:H419" si="847">F403-G403</f>
        <v>0</v>
      </c>
      <c r="I403" s="179"/>
      <c r="J403" s="179">
        <f t="shared" ref="J403:J419" si="848">F403-I403</f>
        <v>0</v>
      </c>
      <c r="K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79">
        <f t="shared" ref="AC403:AC419" si="849">Z403+AA403+AB403</f>
        <v>0</v>
      </c>
      <c r="AD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79">
        <f t="shared" ref="AG403:AG419" si="850">AD403+AE403+AF403</f>
        <v>0</v>
      </c>
      <c r="AH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79">
        <f t="shared" ref="AK403:AK419" si="851">AH403+AI403+AJ403</f>
        <v>0</v>
      </c>
      <c r="AL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79">
        <f t="shared" ref="AO403:AO419" si="852">AL403+AM403+AN403</f>
        <v>0</v>
      </c>
      <c r="AP403" s="179">
        <f t="shared" ref="AP403:AP419" si="853">AC403+AG403+AK403+AO403</f>
        <v>0</v>
      </c>
    </row>
    <row r="404" spans="2:42" x14ac:dyDescent="0.25">
      <c r="B404" s="177" t="s">
        <v>1066</v>
      </c>
      <c r="C404" s="178" t="s">
        <v>1067</v>
      </c>
      <c r="D4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9">
        <f t="shared" si="846"/>
        <v>0</v>
      </c>
      <c r="G404" s="179"/>
      <c r="H404" s="179">
        <f t="shared" si="847"/>
        <v>0</v>
      </c>
      <c r="I404" s="179"/>
      <c r="J404" s="179">
        <f t="shared" si="848"/>
        <v>0</v>
      </c>
      <c r="K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79">
        <f t="shared" si="849"/>
        <v>0</v>
      </c>
      <c r="AD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79">
        <f t="shared" si="850"/>
        <v>0</v>
      </c>
      <c r="AH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79">
        <f t="shared" si="851"/>
        <v>0</v>
      </c>
      <c r="AL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79">
        <f t="shared" si="852"/>
        <v>0</v>
      </c>
      <c r="AP404" s="179">
        <f t="shared" si="853"/>
        <v>0</v>
      </c>
    </row>
    <row r="405" spans="2:42" x14ac:dyDescent="0.25">
      <c r="B405" s="177" t="s">
        <v>1068</v>
      </c>
      <c r="C405" s="178" t="s">
        <v>1069</v>
      </c>
      <c r="D4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9">
        <f t="shared" si="846"/>
        <v>0</v>
      </c>
      <c r="G405" s="179"/>
      <c r="H405" s="179">
        <f t="shared" si="847"/>
        <v>0</v>
      </c>
      <c r="I405" s="179"/>
      <c r="J405" s="179">
        <f t="shared" si="848"/>
        <v>0</v>
      </c>
      <c r="K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79">
        <f t="shared" si="849"/>
        <v>0</v>
      </c>
      <c r="AD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79">
        <f t="shared" si="850"/>
        <v>0</v>
      </c>
      <c r="AH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79">
        <f t="shared" si="851"/>
        <v>0</v>
      </c>
      <c r="AL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79">
        <f t="shared" si="852"/>
        <v>0</v>
      </c>
      <c r="AP405" s="179">
        <f t="shared" si="853"/>
        <v>0</v>
      </c>
    </row>
    <row r="406" spans="2:42" x14ac:dyDescent="0.25">
      <c r="B406" s="177" t="s">
        <v>1070</v>
      </c>
      <c r="C406" s="178" t="s">
        <v>1071</v>
      </c>
      <c r="D4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9">
        <f t="shared" si="846"/>
        <v>0</v>
      </c>
      <c r="G406" s="179"/>
      <c r="H406" s="179">
        <f t="shared" si="847"/>
        <v>0</v>
      </c>
      <c r="I406" s="179"/>
      <c r="J406" s="179">
        <f t="shared" si="848"/>
        <v>0</v>
      </c>
      <c r="K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79">
        <f t="shared" si="849"/>
        <v>0</v>
      </c>
      <c r="AD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79">
        <f t="shared" si="850"/>
        <v>0</v>
      </c>
      <c r="AH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79">
        <f t="shared" si="851"/>
        <v>0</v>
      </c>
      <c r="AL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79">
        <f t="shared" si="852"/>
        <v>0</v>
      </c>
      <c r="AP406" s="179">
        <f t="shared" si="853"/>
        <v>0</v>
      </c>
    </row>
    <row r="407" spans="2:42" x14ac:dyDescent="0.25">
      <c r="B407" s="177" t="s">
        <v>1072</v>
      </c>
      <c r="C407" s="178" t="s">
        <v>1073</v>
      </c>
      <c r="D4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9">
        <f t="shared" si="846"/>
        <v>0</v>
      </c>
      <c r="G407" s="179"/>
      <c r="H407" s="179">
        <f t="shared" si="847"/>
        <v>0</v>
      </c>
      <c r="I407" s="179"/>
      <c r="J407" s="179">
        <f t="shared" si="848"/>
        <v>0</v>
      </c>
      <c r="K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79">
        <f t="shared" si="849"/>
        <v>0</v>
      </c>
      <c r="AD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79">
        <f t="shared" si="850"/>
        <v>0</v>
      </c>
      <c r="AH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79">
        <f t="shared" si="851"/>
        <v>0</v>
      </c>
      <c r="AL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79">
        <f t="shared" si="852"/>
        <v>0</v>
      </c>
      <c r="AP407" s="179">
        <f t="shared" si="853"/>
        <v>0</v>
      </c>
    </row>
    <row r="408" spans="2:42" x14ac:dyDescent="0.25">
      <c r="B408" s="177" t="s">
        <v>1074</v>
      </c>
      <c r="C408" s="178" t="s">
        <v>1075</v>
      </c>
      <c r="D4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9">
        <f t="shared" si="846"/>
        <v>0</v>
      </c>
      <c r="G408" s="179"/>
      <c r="H408" s="179">
        <f t="shared" si="847"/>
        <v>0</v>
      </c>
      <c r="I408" s="179"/>
      <c r="J408" s="179">
        <f t="shared" si="848"/>
        <v>0</v>
      </c>
      <c r="K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79">
        <f t="shared" si="849"/>
        <v>0</v>
      </c>
      <c r="AD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79">
        <f t="shared" si="850"/>
        <v>0</v>
      </c>
      <c r="AH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79">
        <f t="shared" si="851"/>
        <v>0</v>
      </c>
      <c r="AL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79">
        <f t="shared" si="852"/>
        <v>0</v>
      </c>
      <c r="AP408" s="179">
        <f t="shared" si="853"/>
        <v>0</v>
      </c>
    </row>
    <row r="409" spans="2:42" x14ac:dyDescent="0.25">
      <c r="B409" s="177" t="s">
        <v>1076</v>
      </c>
      <c r="C409" s="178" t="s">
        <v>1077</v>
      </c>
      <c r="D4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9">
        <f t="shared" si="846"/>
        <v>0</v>
      </c>
      <c r="G409" s="179"/>
      <c r="H409" s="179">
        <f t="shared" si="847"/>
        <v>0</v>
      </c>
      <c r="I409" s="179"/>
      <c r="J409" s="179">
        <f t="shared" si="848"/>
        <v>0</v>
      </c>
      <c r="K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79">
        <f t="shared" si="849"/>
        <v>0</v>
      </c>
      <c r="AD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79">
        <f t="shared" si="850"/>
        <v>0</v>
      </c>
      <c r="AH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79">
        <f t="shared" si="851"/>
        <v>0</v>
      </c>
      <c r="AL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79">
        <f t="shared" si="852"/>
        <v>0</v>
      </c>
      <c r="AP409" s="179">
        <f t="shared" si="853"/>
        <v>0</v>
      </c>
    </row>
    <row r="410" spans="2:42" x14ac:dyDescent="0.25">
      <c r="B410" s="177" t="s">
        <v>1078</v>
      </c>
      <c r="C410" s="178" t="s">
        <v>1079</v>
      </c>
      <c r="D4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9">
        <f t="shared" si="846"/>
        <v>0</v>
      </c>
      <c r="G410" s="179"/>
      <c r="H410" s="179">
        <f t="shared" si="847"/>
        <v>0</v>
      </c>
      <c r="I410" s="179"/>
      <c r="J410" s="179">
        <f t="shared" si="848"/>
        <v>0</v>
      </c>
      <c r="K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79">
        <f t="shared" si="849"/>
        <v>0</v>
      </c>
      <c r="AD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79">
        <f t="shared" si="850"/>
        <v>0</v>
      </c>
      <c r="AH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79">
        <f t="shared" si="851"/>
        <v>0</v>
      </c>
      <c r="AL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79">
        <f t="shared" si="852"/>
        <v>0</v>
      </c>
      <c r="AP410" s="179">
        <f t="shared" si="853"/>
        <v>0</v>
      </c>
    </row>
    <row r="411" spans="2:42" x14ac:dyDescent="0.25">
      <c r="B411" s="177" t="s">
        <v>1080</v>
      </c>
      <c r="C411" s="178" t="s">
        <v>1081</v>
      </c>
      <c r="D4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9">
        <f t="shared" si="846"/>
        <v>0</v>
      </c>
      <c r="G411" s="179"/>
      <c r="H411" s="179">
        <f t="shared" si="847"/>
        <v>0</v>
      </c>
      <c r="I411" s="179"/>
      <c r="J411" s="179">
        <f t="shared" si="848"/>
        <v>0</v>
      </c>
      <c r="K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79">
        <f t="shared" si="849"/>
        <v>0</v>
      </c>
      <c r="AD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79">
        <f t="shared" si="850"/>
        <v>0</v>
      </c>
      <c r="AH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79">
        <f t="shared" si="851"/>
        <v>0</v>
      </c>
      <c r="AL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79">
        <f t="shared" si="852"/>
        <v>0</v>
      </c>
      <c r="AP411" s="179">
        <f t="shared" si="853"/>
        <v>0</v>
      </c>
    </row>
    <row r="412" spans="2:42" x14ac:dyDescent="0.25">
      <c r="B412" s="177" t="s">
        <v>1082</v>
      </c>
      <c r="C412" s="178" t="s">
        <v>1083</v>
      </c>
      <c r="D4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9">
        <f t="shared" si="846"/>
        <v>0</v>
      </c>
      <c r="G412" s="179"/>
      <c r="H412" s="179">
        <f t="shared" si="847"/>
        <v>0</v>
      </c>
      <c r="I412" s="179"/>
      <c r="J412" s="179">
        <f t="shared" si="848"/>
        <v>0</v>
      </c>
      <c r="K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79">
        <f t="shared" si="849"/>
        <v>0</v>
      </c>
      <c r="AD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79">
        <f t="shared" si="850"/>
        <v>0</v>
      </c>
      <c r="AH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79">
        <f t="shared" si="851"/>
        <v>0</v>
      </c>
      <c r="AL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79">
        <f t="shared" si="852"/>
        <v>0</v>
      </c>
      <c r="AP412" s="179">
        <f t="shared" si="853"/>
        <v>0</v>
      </c>
    </row>
    <row r="413" spans="2:42" x14ac:dyDescent="0.25">
      <c r="B413" s="177" t="s">
        <v>1084</v>
      </c>
      <c r="C413" s="178" t="s">
        <v>1085</v>
      </c>
      <c r="D4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9">
        <f t="shared" si="846"/>
        <v>0</v>
      </c>
      <c r="G413" s="179"/>
      <c r="H413" s="179">
        <f t="shared" si="847"/>
        <v>0</v>
      </c>
      <c r="I413" s="179"/>
      <c r="J413" s="179">
        <f t="shared" si="848"/>
        <v>0</v>
      </c>
      <c r="K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79">
        <f t="shared" si="849"/>
        <v>0</v>
      </c>
      <c r="AD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79">
        <f t="shared" si="850"/>
        <v>0</v>
      </c>
      <c r="AH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79">
        <f t="shared" si="851"/>
        <v>0</v>
      </c>
      <c r="AL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79">
        <f t="shared" si="852"/>
        <v>0</v>
      </c>
      <c r="AP413" s="179">
        <f t="shared" si="853"/>
        <v>0</v>
      </c>
    </row>
    <row r="414" spans="2:42" x14ac:dyDescent="0.25">
      <c r="B414" s="177" t="s">
        <v>1086</v>
      </c>
      <c r="C414" s="178" t="s">
        <v>1087</v>
      </c>
      <c r="D4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9">
        <f t="shared" si="846"/>
        <v>0</v>
      </c>
      <c r="G414" s="179"/>
      <c r="H414" s="179">
        <f t="shared" si="847"/>
        <v>0</v>
      </c>
      <c r="I414" s="179"/>
      <c r="J414" s="179">
        <f t="shared" si="848"/>
        <v>0</v>
      </c>
      <c r="K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79">
        <f t="shared" si="849"/>
        <v>0</v>
      </c>
      <c r="AD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79">
        <f t="shared" si="850"/>
        <v>0</v>
      </c>
      <c r="AH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79">
        <f t="shared" si="851"/>
        <v>0</v>
      </c>
      <c r="AL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79">
        <f t="shared" si="852"/>
        <v>0</v>
      </c>
      <c r="AP414" s="179">
        <f t="shared" si="853"/>
        <v>0</v>
      </c>
    </row>
    <row r="415" spans="2:42" x14ac:dyDescent="0.25">
      <c r="B415" s="177" t="s">
        <v>1088</v>
      </c>
      <c r="C415" s="178" t="s">
        <v>1089</v>
      </c>
      <c r="D4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9">
        <f t="shared" si="846"/>
        <v>0</v>
      </c>
      <c r="G415" s="179"/>
      <c r="H415" s="179">
        <f t="shared" si="847"/>
        <v>0</v>
      </c>
      <c r="I415" s="179"/>
      <c r="J415" s="179">
        <f t="shared" si="848"/>
        <v>0</v>
      </c>
      <c r="K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79">
        <f t="shared" si="849"/>
        <v>0</v>
      </c>
      <c r="AD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79">
        <f t="shared" si="850"/>
        <v>0</v>
      </c>
      <c r="AH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79">
        <f t="shared" si="851"/>
        <v>0</v>
      </c>
      <c r="AL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79">
        <f t="shared" si="852"/>
        <v>0</v>
      </c>
      <c r="AP415" s="179">
        <f t="shared" si="853"/>
        <v>0</v>
      </c>
    </row>
    <row r="416" spans="2:42" x14ac:dyDescent="0.25">
      <c r="B416" s="177" t="s">
        <v>1090</v>
      </c>
      <c r="C416" s="178" t="s">
        <v>1091</v>
      </c>
      <c r="D4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9">
        <f t="shared" si="846"/>
        <v>0</v>
      </c>
      <c r="G416" s="179"/>
      <c r="H416" s="179">
        <f t="shared" si="847"/>
        <v>0</v>
      </c>
      <c r="I416" s="179"/>
      <c r="J416" s="179">
        <f t="shared" si="848"/>
        <v>0</v>
      </c>
      <c r="K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79">
        <f t="shared" si="849"/>
        <v>0</v>
      </c>
      <c r="AD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79">
        <f t="shared" si="850"/>
        <v>0</v>
      </c>
      <c r="AH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79">
        <f t="shared" si="851"/>
        <v>0</v>
      </c>
      <c r="AL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79">
        <f t="shared" si="852"/>
        <v>0</v>
      </c>
      <c r="AP416" s="179">
        <f t="shared" si="853"/>
        <v>0</v>
      </c>
    </row>
    <row r="417" spans="2:42" x14ac:dyDescent="0.25">
      <c r="B417" s="177" t="s">
        <v>1092</v>
      </c>
      <c r="C417" s="178" t="s">
        <v>1093</v>
      </c>
      <c r="D4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9">
        <f t="shared" si="846"/>
        <v>0</v>
      </c>
      <c r="G417" s="179"/>
      <c r="H417" s="179">
        <f t="shared" si="847"/>
        <v>0</v>
      </c>
      <c r="I417" s="179"/>
      <c r="J417" s="179">
        <f t="shared" si="848"/>
        <v>0</v>
      </c>
      <c r="K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79">
        <f t="shared" si="849"/>
        <v>0</v>
      </c>
      <c r="AD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79">
        <f t="shared" si="850"/>
        <v>0</v>
      </c>
      <c r="AH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79">
        <f t="shared" si="851"/>
        <v>0</v>
      </c>
      <c r="AL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79">
        <f t="shared" si="852"/>
        <v>0</v>
      </c>
      <c r="AP417" s="179">
        <f t="shared" si="853"/>
        <v>0</v>
      </c>
    </row>
    <row r="418" spans="2:42" x14ac:dyDescent="0.25">
      <c r="B418" s="177" t="s">
        <v>1094</v>
      </c>
      <c r="C418" s="178" t="s">
        <v>1095</v>
      </c>
      <c r="D4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9">
        <f t="shared" si="846"/>
        <v>0</v>
      </c>
      <c r="G418" s="179"/>
      <c r="H418" s="179">
        <f t="shared" si="847"/>
        <v>0</v>
      </c>
      <c r="I418" s="179"/>
      <c r="J418" s="179">
        <f t="shared" si="848"/>
        <v>0</v>
      </c>
      <c r="K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79">
        <f t="shared" si="849"/>
        <v>0</v>
      </c>
      <c r="AD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79">
        <f t="shared" si="850"/>
        <v>0</v>
      </c>
      <c r="AH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79">
        <f t="shared" si="851"/>
        <v>0</v>
      </c>
      <c r="AL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79">
        <f t="shared" si="852"/>
        <v>0</v>
      </c>
      <c r="AP418" s="179">
        <f t="shared" si="853"/>
        <v>0</v>
      </c>
    </row>
    <row r="419" spans="2:42" x14ac:dyDescent="0.25">
      <c r="B419" s="177" t="s">
        <v>1096</v>
      </c>
      <c r="C419" s="178" t="s">
        <v>1097</v>
      </c>
      <c r="D4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9">
        <f t="shared" si="846"/>
        <v>0</v>
      </c>
      <c r="G419" s="179"/>
      <c r="H419" s="179">
        <f t="shared" si="847"/>
        <v>0</v>
      </c>
      <c r="I419" s="179"/>
      <c r="J419" s="179">
        <f t="shared" si="848"/>
        <v>0</v>
      </c>
      <c r="K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79">
        <f t="shared" si="849"/>
        <v>0</v>
      </c>
      <c r="AD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79">
        <f t="shared" si="850"/>
        <v>0</v>
      </c>
      <c r="AH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79">
        <f t="shared" si="851"/>
        <v>0</v>
      </c>
      <c r="AL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79">
        <f t="shared" si="852"/>
        <v>0</v>
      </c>
      <c r="AP419" s="179">
        <f t="shared" si="853"/>
        <v>0</v>
      </c>
    </row>
    <row r="420" spans="2:42" x14ac:dyDescent="0.25">
      <c r="B420" s="177" t="s">
        <v>1098</v>
      </c>
      <c r="C420" s="178" t="s">
        <v>1099</v>
      </c>
      <c r="D4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9">
        <f t="shared" ref="F420:F428" si="854">D420+E420</f>
        <v>0</v>
      </c>
      <c r="G420" s="179"/>
      <c r="H420" s="179">
        <f t="shared" ref="H420:H428" si="855">F420-G420</f>
        <v>0</v>
      </c>
      <c r="I420" s="179"/>
      <c r="J420" s="179">
        <f t="shared" ref="J420:J428" si="856">F420-I420</f>
        <v>0</v>
      </c>
      <c r="K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79">
        <f t="shared" ref="AC420:AC428" si="857">Z420+AA420+AB420</f>
        <v>0</v>
      </c>
      <c r="AD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79">
        <f t="shared" ref="AG420:AG428" si="858">AD420+AE420+AF420</f>
        <v>0</v>
      </c>
      <c r="AH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79">
        <f t="shared" ref="AK420:AK428" si="859">AH420+AI420+AJ420</f>
        <v>0</v>
      </c>
      <c r="AL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79">
        <f t="shared" ref="AO420:AO428" si="860">AL420+AM420+AN420</f>
        <v>0</v>
      </c>
      <c r="AP420" s="179">
        <f t="shared" ref="AP420:AP428" si="861">AC420+AG420+AK420+AO420</f>
        <v>0</v>
      </c>
    </row>
    <row r="421" spans="2:42" x14ac:dyDescent="0.25">
      <c r="B421" s="177" t="s">
        <v>1100</v>
      </c>
      <c r="C421" s="178" t="s">
        <v>1101</v>
      </c>
      <c r="D4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9">
        <f t="shared" si="854"/>
        <v>0</v>
      </c>
      <c r="G421" s="179"/>
      <c r="H421" s="179">
        <f t="shared" si="855"/>
        <v>0</v>
      </c>
      <c r="I421" s="179"/>
      <c r="J421" s="179">
        <f t="shared" si="856"/>
        <v>0</v>
      </c>
      <c r="K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79">
        <f t="shared" si="857"/>
        <v>0</v>
      </c>
      <c r="AD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79">
        <f t="shared" si="858"/>
        <v>0</v>
      </c>
      <c r="AH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79">
        <f t="shared" si="859"/>
        <v>0</v>
      </c>
      <c r="AL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79">
        <f t="shared" si="860"/>
        <v>0</v>
      </c>
      <c r="AP421" s="179">
        <f t="shared" si="861"/>
        <v>0</v>
      </c>
    </row>
    <row r="422" spans="2:42" x14ac:dyDescent="0.25">
      <c r="B422" s="177" t="s">
        <v>1102</v>
      </c>
      <c r="C422" s="178" t="s">
        <v>1103</v>
      </c>
      <c r="D4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9">
        <f t="shared" si="854"/>
        <v>0</v>
      </c>
      <c r="G422" s="179"/>
      <c r="H422" s="179">
        <f t="shared" si="855"/>
        <v>0</v>
      </c>
      <c r="I422" s="179"/>
      <c r="J422" s="179">
        <f t="shared" si="856"/>
        <v>0</v>
      </c>
      <c r="K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79">
        <f t="shared" si="857"/>
        <v>0</v>
      </c>
      <c r="AD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79">
        <f t="shared" si="858"/>
        <v>0</v>
      </c>
      <c r="AH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79">
        <f t="shared" si="859"/>
        <v>0</v>
      </c>
      <c r="AL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79">
        <f t="shared" si="860"/>
        <v>0</v>
      </c>
      <c r="AP422" s="179">
        <f t="shared" si="861"/>
        <v>0</v>
      </c>
    </row>
    <row r="423" spans="2:42" x14ac:dyDescent="0.25">
      <c r="B423" s="177" t="s">
        <v>1104</v>
      </c>
      <c r="C423" s="178" t="s">
        <v>1105</v>
      </c>
      <c r="D4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9">
        <f t="shared" si="854"/>
        <v>0</v>
      </c>
      <c r="G423" s="179"/>
      <c r="H423" s="179">
        <f t="shared" si="855"/>
        <v>0</v>
      </c>
      <c r="I423" s="179"/>
      <c r="J423" s="179">
        <f t="shared" si="856"/>
        <v>0</v>
      </c>
      <c r="K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79">
        <f t="shared" si="857"/>
        <v>0</v>
      </c>
      <c r="AD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79">
        <f t="shared" si="858"/>
        <v>0</v>
      </c>
      <c r="AH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79">
        <f t="shared" si="859"/>
        <v>0</v>
      </c>
      <c r="AL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79">
        <f t="shared" si="860"/>
        <v>0</v>
      </c>
      <c r="AP423" s="179">
        <f t="shared" si="861"/>
        <v>0</v>
      </c>
    </row>
    <row r="424" spans="2:42" x14ac:dyDescent="0.25">
      <c r="B424" s="177" t="s">
        <v>1106</v>
      </c>
      <c r="C424" s="178" t="s">
        <v>1107</v>
      </c>
      <c r="D4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9">
        <f t="shared" si="854"/>
        <v>0</v>
      </c>
      <c r="G424" s="179"/>
      <c r="H424" s="179">
        <f t="shared" si="855"/>
        <v>0</v>
      </c>
      <c r="I424" s="179"/>
      <c r="J424" s="179">
        <f t="shared" si="856"/>
        <v>0</v>
      </c>
      <c r="K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79">
        <f t="shared" si="857"/>
        <v>0</v>
      </c>
      <c r="AD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79">
        <f t="shared" si="858"/>
        <v>0</v>
      </c>
      <c r="AH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79">
        <f t="shared" si="859"/>
        <v>0</v>
      </c>
      <c r="AL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79">
        <f t="shared" si="860"/>
        <v>0</v>
      </c>
      <c r="AP424" s="179">
        <f t="shared" si="861"/>
        <v>0</v>
      </c>
    </row>
    <row r="425" spans="2:42" x14ac:dyDescent="0.25">
      <c r="B425" s="177" t="s">
        <v>1108</v>
      </c>
      <c r="C425" s="178" t="s">
        <v>1109</v>
      </c>
      <c r="D4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9">
        <f t="shared" si="854"/>
        <v>0</v>
      </c>
      <c r="G425" s="179"/>
      <c r="H425" s="179">
        <f t="shared" si="855"/>
        <v>0</v>
      </c>
      <c r="I425" s="179"/>
      <c r="J425" s="179">
        <f t="shared" si="856"/>
        <v>0</v>
      </c>
      <c r="K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79">
        <f t="shared" si="857"/>
        <v>0</v>
      </c>
      <c r="AD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79">
        <f t="shared" si="858"/>
        <v>0</v>
      </c>
      <c r="AH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79">
        <f t="shared" si="859"/>
        <v>0</v>
      </c>
      <c r="AL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79">
        <f t="shared" si="860"/>
        <v>0</v>
      </c>
      <c r="AP425" s="179">
        <f t="shared" si="861"/>
        <v>0</v>
      </c>
    </row>
    <row r="426" spans="2:42" x14ac:dyDescent="0.25">
      <c r="B426" s="177" t="s">
        <v>363</v>
      </c>
      <c r="C426" s="178" t="s">
        <v>1110</v>
      </c>
      <c r="D4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9">
        <f t="shared" si="854"/>
        <v>0</v>
      </c>
      <c r="G426" s="179"/>
      <c r="H426" s="179">
        <f t="shared" si="855"/>
        <v>0</v>
      </c>
      <c r="I426" s="179"/>
      <c r="J426" s="179">
        <f t="shared" si="856"/>
        <v>0</v>
      </c>
      <c r="K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79">
        <f t="shared" si="857"/>
        <v>0</v>
      </c>
      <c r="AD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79">
        <f t="shared" si="858"/>
        <v>0</v>
      </c>
      <c r="AH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79">
        <f t="shared" si="859"/>
        <v>0</v>
      </c>
      <c r="AL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79">
        <f t="shared" si="860"/>
        <v>0</v>
      </c>
      <c r="AP426" s="179">
        <f t="shared" si="861"/>
        <v>0</v>
      </c>
    </row>
    <row r="427" spans="2:42" x14ac:dyDescent="0.25">
      <c r="B427" s="177" t="s">
        <v>1111</v>
      </c>
      <c r="C427" s="178" t="s">
        <v>1112</v>
      </c>
      <c r="D4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9">
        <f t="shared" si="854"/>
        <v>0</v>
      </c>
      <c r="G427" s="179"/>
      <c r="H427" s="179">
        <f t="shared" si="855"/>
        <v>0</v>
      </c>
      <c r="I427" s="179"/>
      <c r="J427" s="179">
        <f t="shared" si="856"/>
        <v>0</v>
      </c>
      <c r="K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79">
        <f t="shared" si="857"/>
        <v>0</v>
      </c>
      <c r="AD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79">
        <f t="shared" si="858"/>
        <v>0</v>
      </c>
      <c r="AH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79">
        <f t="shared" si="859"/>
        <v>0</v>
      </c>
      <c r="AL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79">
        <f t="shared" si="860"/>
        <v>0</v>
      </c>
      <c r="AP427" s="179">
        <f t="shared" si="861"/>
        <v>0</v>
      </c>
    </row>
    <row r="428" spans="2:42" x14ac:dyDescent="0.25">
      <c r="B428" s="177" t="s">
        <v>1113</v>
      </c>
      <c r="C428" s="178" t="s">
        <v>1103</v>
      </c>
      <c r="D4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9">
        <f t="shared" si="854"/>
        <v>0</v>
      </c>
      <c r="G428" s="179"/>
      <c r="H428" s="179">
        <f t="shared" si="855"/>
        <v>0</v>
      </c>
      <c r="I428" s="179"/>
      <c r="J428" s="179">
        <f t="shared" si="856"/>
        <v>0</v>
      </c>
      <c r="K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79">
        <f t="shared" si="857"/>
        <v>0</v>
      </c>
      <c r="AD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79">
        <f t="shared" si="858"/>
        <v>0</v>
      </c>
      <c r="AH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79">
        <f t="shared" si="859"/>
        <v>0</v>
      </c>
      <c r="AL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79">
        <f t="shared" si="860"/>
        <v>0</v>
      </c>
      <c r="AP428" s="179">
        <f t="shared" si="861"/>
        <v>0</v>
      </c>
    </row>
    <row r="429" spans="2:42" x14ac:dyDescent="0.25">
      <c r="B429" s="177" t="s">
        <v>1114</v>
      </c>
      <c r="C429" s="178" t="s">
        <v>1115</v>
      </c>
      <c r="D4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9">
        <f t="shared" ref="F429:F444" si="862">D429+E429</f>
        <v>0</v>
      </c>
      <c r="G429" s="179"/>
      <c r="H429" s="179">
        <f t="shared" ref="H429:H444" si="863">F429-G429</f>
        <v>0</v>
      </c>
      <c r="I429" s="179"/>
      <c r="J429" s="179">
        <f t="shared" ref="J429:J444" si="864">F429-I429</f>
        <v>0</v>
      </c>
      <c r="K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79">
        <f t="shared" ref="AC429:AC444" si="865">Z429+AA429+AB429</f>
        <v>0</v>
      </c>
      <c r="AD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79">
        <f t="shared" ref="AG429:AG444" si="866">AD429+AE429+AF429</f>
        <v>0</v>
      </c>
      <c r="AH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79">
        <f t="shared" ref="AK429:AK444" si="867">AH429+AI429+AJ429</f>
        <v>0</v>
      </c>
      <c r="AL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79">
        <f t="shared" ref="AO429:AO444" si="868">AL429+AM429+AN429</f>
        <v>0</v>
      </c>
      <c r="AP429" s="179">
        <f t="shared" ref="AP429:AP444" si="869">AC429+AG429+AK429+AO429</f>
        <v>0</v>
      </c>
    </row>
    <row r="430" spans="2:42" x14ac:dyDescent="0.25">
      <c r="B430" s="177" t="s">
        <v>1116</v>
      </c>
      <c r="C430" s="178" t="s">
        <v>1117</v>
      </c>
      <c r="D4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9">
        <f t="shared" si="862"/>
        <v>0</v>
      </c>
      <c r="G430" s="179"/>
      <c r="H430" s="179">
        <f t="shared" si="863"/>
        <v>0</v>
      </c>
      <c r="I430" s="179"/>
      <c r="J430" s="179">
        <f t="shared" si="864"/>
        <v>0</v>
      </c>
      <c r="K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79">
        <f t="shared" si="865"/>
        <v>0</v>
      </c>
      <c r="AD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79">
        <f t="shared" si="866"/>
        <v>0</v>
      </c>
      <c r="AH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79">
        <f t="shared" si="867"/>
        <v>0</v>
      </c>
      <c r="AL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79">
        <f t="shared" si="868"/>
        <v>0</v>
      </c>
      <c r="AP430" s="179">
        <f t="shared" si="869"/>
        <v>0</v>
      </c>
    </row>
    <row r="431" spans="2:42" x14ac:dyDescent="0.25">
      <c r="B431" s="177" t="s">
        <v>1118</v>
      </c>
      <c r="C431" s="178" t="s">
        <v>1119</v>
      </c>
      <c r="D4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9">
        <f t="shared" si="862"/>
        <v>0</v>
      </c>
      <c r="G431" s="179"/>
      <c r="H431" s="179">
        <f t="shared" si="863"/>
        <v>0</v>
      </c>
      <c r="I431" s="179"/>
      <c r="J431" s="179">
        <f t="shared" si="864"/>
        <v>0</v>
      </c>
      <c r="K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79">
        <f t="shared" si="865"/>
        <v>0</v>
      </c>
      <c r="AD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79">
        <f t="shared" si="866"/>
        <v>0</v>
      </c>
      <c r="AH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79">
        <f t="shared" si="867"/>
        <v>0</v>
      </c>
      <c r="AL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79">
        <f t="shared" si="868"/>
        <v>0</v>
      </c>
      <c r="AP431" s="179">
        <f t="shared" si="869"/>
        <v>0</v>
      </c>
    </row>
    <row r="432" spans="2:42" x14ac:dyDescent="0.25">
      <c r="B432" s="177" t="s">
        <v>1120</v>
      </c>
      <c r="C432" s="178" t="s">
        <v>1121</v>
      </c>
      <c r="D4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9">
        <f t="shared" si="862"/>
        <v>0</v>
      </c>
      <c r="G432" s="179"/>
      <c r="H432" s="179">
        <f t="shared" si="863"/>
        <v>0</v>
      </c>
      <c r="I432" s="179"/>
      <c r="J432" s="179">
        <f t="shared" si="864"/>
        <v>0</v>
      </c>
      <c r="K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79">
        <f t="shared" si="865"/>
        <v>0</v>
      </c>
      <c r="AD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79">
        <f t="shared" si="866"/>
        <v>0</v>
      </c>
      <c r="AH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79">
        <f t="shared" si="867"/>
        <v>0</v>
      </c>
      <c r="AL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79">
        <f t="shared" si="868"/>
        <v>0</v>
      </c>
      <c r="AP432" s="179">
        <f t="shared" si="869"/>
        <v>0</v>
      </c>
    </row>
    <row r="433" spans="2:42" x14ac:dyDescent="0.25">
      <c r="B433" s="177" t="s">
        <v>1122</v>
      </c>
      <c r="C433" s="178" t="s">
        <v>1123</v>
      </c>
      <c r="D4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9">
        <f t="shared" si="862"/>
        <v>0</v>
      </c>
      <c r="G433" s="179"/>
      <c r="H433" s="179">
        <f t="shared" si="863"/>
        <v>0</v>
      </c>
      <c r="I433" s="179"/>
      <c r="J433" s="179">
        <f t="shared" si="864"/>
        <v>0</v>
      </c>
      <c r="K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79">
        <f t="shared" si="865"/>
        <v>0</v>
      </c>
      <c r="AD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79">
        <f t="shared" si="866"/>
        <v>0</v>
      </c>
      <c r="AH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79">
        <f t="shared" si="867"/>
        <v>0</v>
      </c>
      <c r="AL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79">
        <f t="shared" si="868"/>
        <v>0</v>
      </c>
      <c r="AP433" s="179">
        <f t="shared" si="869"/>
        <v>0</v>
      </c>
    </row>
    <row r="434" spans="2:42" x14ac:dyDescent="0.25">
      <c r="B434" s="177" t="s">
        <v>1124</v>
      </c>
      <c r="C434" s="178" t="s">
        <v>1125</v>
      </c>
      <c r="D4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9">
        <f t="shared" si="862"/>
        <v>0</v>
      </c>
      <c r="G434" s="179"/>
      <c r="H434" s="179">
        <f t="shared" si="863"/>
        <v>0</v>
      </c>
      <c r="I434" s="179"/>
      <c r="J434" s="179">
        <f t="shared" si="864"/>
        <v>0</v>
      </c>
      <c r="K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79">
        <f t="shared" si="865"/>
        <v>0</v>
      </c>
      <c r="AD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79">
        <f t="shared" si="866"/>
        <v>0</v>
      </c>
      <c r="AH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79">
        <f t="shared" si="867"/>
        <v>0</v>
      </c>
      <c r="AL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79">
        <f t="shared" si="868"/>
        <v>0</v>
      </c>
      <c r="AP434" s="179">
        <f t="shared" si="869"/>
        <v>0</v>
      </c>
    </row>
    <row r="435" spans="2:42" x14ac:dyDescent="0.25">
      <c r="B435" s="177" t="s">
        <v>1126</v>
      </c>
      <c r="C435" s="178" t="s">
        <v>1127</v>
      </c>
      <c r="D4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9">
        <f t="shared" si="862"/>
        <v>0</v>
      </c>
      <c r="G435" s="179"/>
      <c r="H435" s="179">
        <f t="shared" si="863"/>
        <v>0</v>
      </c>
      <c r="I435" s="179"/>
      <c r="J435" s="179">
        <f t="shared" si="864"/>
        <v>0</v>
      </c>
      <c r="K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79">
        <f t="shared" si="865"/>
        <v>0</v>
      </c>
      <c r="AD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79">
        <f t="shared" si="866"/>
        <v>0</v>
      </c>
      <c r="AH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79">
        <f t="shared" si="867"/>
        <v>0</v>
      </c>
      <c r="AL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79">
        <f t="shared" si="868"/>
        <v>0</v>
      </c>
      <c r="AP435" s="179">
        <f t="shared" si="869"/>
        <v>0</v>
      </c>
    </row>
    <row r="436" spans="2:42" x14ac:dyDescent="0.25">
      <c r="B436" s="177" t="s">
        <v>1128</v>
      </c>
      <c r="C436" s="178" t="s">
        <v>1129</v>
      </c>
      <c r="D4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9">
        <f t="shared" si="862"/>
        <v>0</v>
      </c>
      <c r="G436" s="179"/>
      <c r="H436" s="179">
        <f t="shared" si="863"/>
        <v>0</v>
      </c>
      <c r="I436" s="179"/>
      <c r="J436" s="179">
        <f t="shared" si="864"/>
        <v>0</v>
      </c>
      <c r="K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79">
        <f t="shared" si="865"/>
        <v>0</v>
      </c>
      <c r="AD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79">
        <f t="shared" si="866"/>
        <v>0</v>
      </c>
      <c r="AH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79">
        <f t="shared" si="867"/>
        <v>0</v>
      </c>
      <c r="AL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79">
        <f t="shared" si="868"/>
        <v>0</v>
      </c>
      <c r="AP436" s="179">
        <f t="shared" si="869"/>
        <v>0</v>
      </c>
    </row>
    <row r="437" spans="2:42" x14ac:dyDescent="0.25">
      <c r="B437" s="177" t="s">
        <v>1130</v>
      </c>
      <c r="C437" s="178" t="s">
        <v>1131</v>
      </c>
      <c r="D4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9">
        <f t="shared" si="862"/>
        <v>0</v>
      </c>
      <c r="G437" s="179"/>
      <c r="H437" s="179">
        <f t="shared" si="863"/>
        <v>0</v>
      </c>
      <c r="I437" s="179"/>
      <c r="J437" s="179">
        <f t="shared" si="864"/>
        <v>0</v>
      </c>
      <c r="K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79">
        <f t="shared" si="865"/>
        <v>0</v>
      </c>
      <c r="AD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79">
        <f t="shared" si="866"/>
        <v>0</v>
      </c>
      <c r="AH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79">
        <f t="shared" si="867"/>
        <v>0</v>
      </c>
      <c r="AL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79">
        <f t="shared" si="868"/>
        <v>0</v>
      </c>
      <c r="AP437" s="179">
        <f t="shared" si="869"/>
        <v>0</v>
      </c>
    </row>
    <row r="438" spans="2:42" x14ac:dyDescent="0.25">
      <c r="B438" s="177" t="s">
        <v>1132</v>
      </c>
      <c r="C438" s="178" t="s">
        <v>1133</v>
      </c>
      <c r="D4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9">
        <f t="shared" si="862"/>
        <v>0</v>
      </c>
      <c r="G438" s="179"/>
      <c r="H438" s="179">
        <f t="shared" si="863"/>
        <v>0</v>
      </c>
      <c r="I438" s="179"/>
      <c r="J438" s="179">
        <f t="shared" si="864"/>
        <v>0</v>
      </c>
      <c r="K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79">
        <f t="shared" si="865"/>
        <v>0</v>
      </c>
      <c r="AD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79">
        <f t="shared" si="866"/>
        <v>0</v>
      </c>
      <c r="AH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79">
        <f t="shared" si="867"/>
        <v>0</v>
      </c>
      <c r="AL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79">
        <f t="shared" si="868"/>
        <v>0</v>
      </c>
      <c r="AP438" s="179">
        <f t="shared" si="869"/>
        <v>0</v>
      </c>
    </row>
    <row r="439" spans="2:42" x14ac:dyDescent="0.25">
      <c r="B439" s="177" t="s">
        <v>1134</v>
      </c>
      <c r="C439" s="178" t="s">
        <v>1135</v>
      </c>
      <c r="D4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9">
        <f t="shared" si="862"/>
        <v>0</v>
      </c>
      <c r="G439" s="179"/>
      <c r="H439" s="179">
        <f t="shared" si="863"/>
        <v>0</v>
      </c>
      <c r="I439" s="179"/>
      <c r="J439" s="179">
        <f t="shared" si="864"/>
        <v>0</v>
      </c>
      <c r="K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79">
        <f t="shared" si="865"/>
        <v>0</v>
      </c>
      <c r="AD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79">
        <f t="shared" si="866"/>
        <v>0</v>
      </c>
      <c r="AH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79">
        <f t="shared" si="867"/>
        <v>0</v>
      </c>
      <c r="AL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79">
        <f t="shared" si="868"/>
        <v>0</v>
      </c>
      <c r="AP439" s="179">
        <f t="shared" si="869"/>
        <v>0</v>
      </c>
    </row>
    <row r="440" spans="2:42" x14ac:dyDescent="0.25">
      <c r="B440" s="177" t="s">
        <v>1136</v>
      </c>
      <c r="C440" s="178" t="s">
        <v>1137</v>
      </c>
      <c r="D4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9">
        <f t="shared" si="862"/>
        <v>0</v>
      </c>
      <c r="G440" s="179"/>
      <c r="H440" s="179">
        <f t="shared" si="863"/>
        <v>0</v>
      </c>
      <c r="I440" s="179"/>
      <c r="J440" s="179">
        <f t="shared" si="864"/>
        <v>0</v>
      </c>
      <c r="K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79">
        <f t="shared" si="865"/>
        <v>0</v>
      </c>
      <c r="AD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79">
        <f t="shared" si="866"/>
        <v>0</v>
      </c>
      <c r="AH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79">
        <f t="shared" si="867"/>
        <v>0</v>
      </c>
      <c r="AL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79">
        <f t="shared" si="868"/>
        <v>0</v>
      </c>
      <c r="AP440" s="179">
        <f t="shared" si="869"/>
        <v>0</v>
      </c>
    </row>
    <row r="441" spans="2:42" x14ac:dyDescent="0.25">
      <c r="B441" s="177" t="s">
        <v>1138</v>
      </c>
      <c r="C441" s="178" t="s">
        <v>1139</v>
      </c>
      <c r="D4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9">
        <f t="shared" si="862"/>
        <v>0</v>
      </c>
      <c r="G441" s="179"/>
      <c r="H441" s="179">
        <f t="shared" si="863"/>
        <v>0</v>
      </c>
      <c r="I441" s="179"/>
      <c r="J441" s="179">
        <f t="shared" si="864"/>
        <v>0</v>
      </c>
      <c r="K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79">
        <f t="shared" si="865"/>
        <v>0</v>
      </c>
      <c r="AD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79">
        <f t="shared" si="866"/>
        <v>0</v>
      </c>
      <c r="AH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79">
        <f t="shared" si="867"/>
        <v>0</v>
      </c>
      <c r="AL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79">
        <f t="shared" si="868"/>
        <v>0</v>
      </c>
      <c r="AP441" s="179">
        <f t="shared" si="869"/>
        <v>0</v>
      </c>
    </row>
    <row r="442" spans="2:42" x14ac:dyDescent="0.25">
      <c r="B442" s="177" t="s">
        <v>1140</v>
      </c>
      <c r="C442" s="178" t="s">
        <v>1141</v>
      </c>
      <c r="D4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9">
        <f t="shared" si="862"/>
        <v>0</v>
      </c>
      <c r="G442" s="179"/>
      <c r="H442" s="179">
        <f t="shared" si="863"/>
        <v>0</v>
      </c>
      <c r="I442" s="179"/>
      <c r="J442" s="179">
        <f t="shared" si="864"/>
        <v>0</v>
      </c>
      <c r="K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79">
        <f t="shared" si="865"/>
        <v>0</v>
      </c>
      <c r="AD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79">
        <f t="shared" si="866"/>
        <v>0</v>
      </c>
      <c r="AH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79">
        <f t="shared" si="867"/>
        <v>0</v>
      </c>
      <c r="AL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79">
        <f t="shared" si="868"/>
        <v>0</v>
      </c>
      <c r="AP442" s="179">
        <f t="shared" si="869"/>
        <v>0</v>
      </c>
    </row>
    <row r="443" spans="2:42" x14ac:dyDescent="0.25">
      <c r="B443" s="177" t="s">
        <v>1142</v>
      </c>
      <c r="C443" s="178" t="s">
        <v>1143</v>
      </c>
      <c r="D4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9">
        <f t="shared" si="862"/>
        <v>0</v>
      </c>
      <c r="G443" s="179"/>
      <c r="H443" s="179">
        <f t="shared" si="863"/>
        <v>0</v>
      </c>
      <c r="I443" s="179"/>
      <c r="J443" s="179">
        <f t="shared" si="864"/>
        <v>0</v>
      </c>
      <c r="K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79">
        <f t="shared" si="865"/>
        <v>0</v>
      </c>
      <c r="AD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79">
        <f t="shared" si="866"/>
        <v>0</v>
      </c>
      <c r="AH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79">
        <f t="shared" si="867"/>
        <v>0</v>
      </c>
      <c r="AL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79">
        <f t="shared" si="868"/>
        <v>0</v>
      </c>
      <c r="AP443" s="179">
        <f t="shared" si="869"/>
        <v>0</v>
      </c>
    </row>
    <row r="444" spans="2:42" x14ac:dyDescent="0.25">
      <c r="B444" s="177" t="s">
        <v>1144</v>
      </c>
      <c r="C444" s="178" t="s">
        <v>1145</v>
      </c>
      <c r="D4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9">
        <f t="shared" si="862"/>
        <v>0</v>
      </c>
      <c r="G444" s="179"/>
      <c r="H444" s="179">
        <f t="shared" si="863"/>
        <v>0</v>
      </c>
      <c r="I444" s="179"/>
      <c r="J444" s="179">
        <f t="shared" si="864"/>
        <v>0</v>
      </c>
      <c r="K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79">
        <f t="shared" si="865"/>
        <v>0</v>
      </c>
      <c r="AD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79">
        <f t="shared" si="866"/>
        <v>0</v>
      </c>
      <c r="AH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79">
        <f t="shared" si="867"/>
        <v>0</v>
      </c>
      <c r="AL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79">
        <f t="shared" si="868"/>
        <v>0</v>
      </c>
      <c r="AP444" s="179">
        <f t="shared" si="869"/>
        <v>0</v>
      </c>
    </row>
    <row r="445" spans="2:42" x14ac:dyDescent="0.25">
      <c r="B445" s="177" t="s">
        <v>1146</v>
      </c>
      <c r="C445" s="178" t="s">
        <v>1147</v>
      </c>
      <c r="D4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9">
        <f>D445+E445</f>
        <v>0</v>
      </c>
      <c r="G445" s="179"/>
      <c r="H445" s="179">
        <f>F445-G445</f>
        <v>0</v>
      </c>
      <c r="I445" s="179"/>
      <c r="J445" s="179">
        <f>F445-I445</f>
        <v>0</v>
      </c>
      <c r="K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79">
        <f>Z445+AA445+AB445</f>
        <v>0</v>
      </c>
      <c r="AD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79">
        <f>AD445+AE445+AF445</f>
        <v>0</v>
      </c>
      <c r="AH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79">
        <f>AH445+AI445+AJ445</f>
        <v>0</v>
      </c>
      <c r="AL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79">
        <f>AL445+AM445+AN445</f>
        <v>0</v>
      </c>
      <c r="AP445" s="179">
        <f>AC445+AG445+AK445+AO445</f>
        <v>0</v>
      </c>
    </row>
    <row r="446" spans="2:42" x14ac:dyDescent="0.25">
      <c r="B446" s="177" t="s">
        <v>1148</v>
      </c>
      <c r="C446" s="178" t="s">
        <v>1149</v>
      </c>
      <c r="D4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9">
        <f>D446+E446</f>
        <v>0</v>
      </c>
      <c r="G446" s="179"/>
      <c r="H446" s="179">
        <f>F446-G446</f>
        <v>0</v>
      </c>
      <c r="I446" s="179"/>
      <c r="J446" s="179">
        <f>F446-I446</f>
        <v>0</v>
      </c>
      <c r="K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79">
        <f>Z446+AA446+AB446</f>
        <v>0</v>
      </c>
      <c r="AD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79">
        <f>AD446+AE446+AF446</f>
        <v>0</v>
      </c>
      <c r="AH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79">
        <f>AH446+AI446+AJ446</f>
        <v>0</v>
      </c>
      <c r="AL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79">
        <f>AL446+AM446+AN446</f>
        <v>0</v>
      </c>
      <c r="AP446" s="179">
        <f>AC446+AG446+AK446+AO446</f>
        <v>0</v>
      </c>
    </row>
    <row r="447" spans="2:42" x14ac:dyDescent="0.25">
      <c r="B447" s="177" t="s">
        <v>1150</v>
      </c>
      <c r="C447" s="178" t="s">
        <v>1151</v>
      </c>
      <c r="D4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9">
        <f>D447+E447</f>
        <v>0</v>
      </c>
      <c r="G447" s="179"/>
      <c r="H447" s="179">
        <f>F447-G447</f>
        <v>0</v>
      </c>
      <c r="I447" s="179"/>
      <c r="J447" s="179">
        <f>F447-I447</f>
        <v>0</v>
      </c>
      <c r="K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79">
        <f>Z447+AA447+AB447</f>
        <v>0</v>
      </c>
      <c r="AD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79">
        <f>AD447+AE447+AF447</f>
        <v>0</v>
      </c>
      <c r="AH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79">
        <f>AH447+AI447+AJ447</f>
        <v>0</v>
      </c>
      <c r="AL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79">
        <f>AL447+AM447+AN447</f>
        <v>0</v>
      </c>
      <c r="AP447" s="179">
        <f>AC447+AG447+AK447+AO447</f>
        <v>0</v>
      </c>
    </row>
    <row r="448" spans="2:42" x14ac:dyDescent="0.25">
      <c r="B448" s="177" t="s">
        <v>1152</v>
      </c>
      <c r="C448" s="178" t="s">
        <v>1153</v>
      </c>
      <c r="D4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9">
        <f>D448+E448</f>
        <v>0</v>
      </c>
      <c r="G448" s="179"/>
      <c r="H448" s="179">
        <f>F448-G448</f>
        <v>0</v>
      </c>
      <c r="I448" s="179"/>
      <c r="J448" s="179">
        <f>F448-I448</f>
        <v>0</v>
      </c>
      <c r="K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79">
        <f>Z448+AA448+AB448</f>
        <v>0</v>
      </c>
      <c r="AD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79">
        <f>AD448+AE448+AF448</f>
        <v>0</v>
      </c>
      <c r="AH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79">
        <f>AH448+AI448+AJ448</f>
        <v>0</v>
      </c>
      <c r="AL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79">
        <f>AL448+AM448+AN448</f>
        <v>0</v>
      </c>
      <c r="AP448" s="179">
        <f>AC448+AG448+AK448+AO448</f>
        <v>0</v>
      </c>
    </row>
    <row r="449" spans="2:42" x14ac:dyDescent="0.25">
      <c r="B449" s="177" t="s">
        <v>1154</v>
      </c>
      <c r="C449" s="178" t="s">
        <v>1155</v>
      </c>
      <c r="D4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9">
        <f t="shared" ref="F449:F452" si="870">D449+E449</f>
        <v>0</v>
      </c>
      <c r="G449" s="179"/>
      <c r="H449" s="179">
        <f t="shared" ref="H449:H452" si="871">F449-G449</f>
        <v>0</v>
      </c>
      <c r="I449" s="179"/>
      <c r="J449" s="179">
        <f t="shared" ref="J449:J452" si="872">F449-I449</f>
        <v>0</v>
      </c>
      <c r="K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79">
        <f t="shared" ref="AC449:AC452" si="873">Z449+AA449+AB449</f>
        <v>0</v>
      </c>
      <c r="AD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79">
        <f t="shared" ref="AG449:AG452" si="874">AD449+AE449+AF449</f>
        <v>0</v>
      </c>
      <c r="AH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79">
        <f t="shared" ref="AK449:AK452" si="875">AH449+AI449+AJ449</f>
        <v>0</v>
      </c>
      <c r="AL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79">
        <f t="shared" ref="AO449:AO452" si="876">AL449+AM449+AN449</f>
        <v>0</v>
      </c>
      <c r="AP449" s="179">
        <f t="shared" ref="AP449:AP452" si="877">AC449+AG449+AK449+AO449</f>
        <v>0</v>
      </c>
    </row>
    <row r="450" spans="2:42" x14ac:dyDescent="0.25">
      <c r="B450" s="177" t="s">
        <v>1156</v>
      </c>
      <c r="C450" s="178" t="s">
        <v>1157</v>
      </c>
      <c r="D4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9">
        <f t="shared" si="870"/>
        <v>0</v>
      </c>
      <c r="G450" s="179"/>
      <c r="H450" s="179">
        <f t="shared" si="871"/>
        <v>0</v>
      </c>
      <c r="I450" s="179"/>
      <c r="J450" s="179">
        <f t="shared" si="872"/>
        <v>0</v>
      </c>
      <c r="K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79">
        <f t="shared" si="873"/>
        <v>0</v>
      </c>
      <c r="AD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79">
        <f t="shared" si="874"/>
        <v>0</v>
      </c>
      <c r="AH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79">
        <f t="shared" si="875"/>
        <v>0</v>
      </c>
      <c r="AL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79">
        <f t="shared" si="876"/>
        <v>0</v>
      </c>
      <c r="AP450" s="179">
        <f t="shared" si="877"/>
        <v>0</v>
      </c>
    </row>
    <row r="451" spans="2:42" x14ac:dyDescent="0.25">
      <c r="B451" s="177" t="s">
        <v>1158</v>
      </c>
      <c r="C451" s="178" t="s">
        <v>1159</v>
      </c>
      <c r="D4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9">
        <f t="shared" si="870"/>
        <v>0</v>
      </c>
      <c r="G451" s="179"/>
      <c r="H451" s="179">
        <f t="shared" si="871"/>
        <v>0</v>
      </c>
      <c r="I451" s="179"/>
      <c r="J451" s="179">
        <f t="shared" si="872"/>
        <v>0</v>
      </c>
      <c r="K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79">
        <f t="shared" si="873"/>
        <v>0</v>
      </c>
      <c r="AD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79">
        <f t="shared" si="874"/>
        <v>0</v>
      </c>
      <c r="AH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79">
        <f t="shared" si="875"/>
        <v>0</v>
      </c>
      <c r="AL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79">
        <f t="shared" si="876"/>
        <v>0</v>
      </c>
      <c r="AP451" s="179">
        <f t="shared" si="877"/>
        <v>0</v>
      </c>
    </row>
    <row r="452" spans="2:42" x14ac:dyDescent="0.25">
      <c r="B452" s="177" t="s">
        <v>1160</v>
      </c>
      <c r="C452" s="178" t="s">
        <v>1161</v>
      </c>
      <c r="D4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9">
        <f t="shared" si="870"/>
        <v>0</v>
      </c>
      <c r="G452" s="179"/>
      <c r="H452" s="179">
        <f t="shared" si="871"/>
        <v>0</v>
      </c>
      <c r="I452" s="179"/>
      <c r="J452" s="179">
        <f t="shared" si="872"/>
        <v>0</v>
      </c>
      <c r="K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79">
        <f t="shared" si="873"/>
        <v>0</v>
      </c>
      <c r="AD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79">
        <f t="shared" si="874"/>
        <v>0</v>
      </c>
      <c r="AH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79">
        <f t="shared" si="875"/>
        <v>0</v>
      </c>
      <c r="AL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79">
        <f t="shared" si="876"/>
        <v>0</v>
      </c>
      <c r="AP452" s="179">
        <f t="shared" si="877"/>
        <v>0</v>
      </c>
    </row>
    <row r="453" spans="2:42" x14ac:dyDescent="0.25">
      <c r="B453" s="177" t="s">
        <v>353</v>
      </c>
      <c r="C453" s="178" t="s">
        <v>220</v>
      </c>
      <c r="D4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9">
        <f t="shared" si="838"/>
        <v>0</v>
      </c>
      <c r="G453" s="179"/>
      <c r="H453" s="179">
        <f t="shared" si="839"/>
        <v>0</v>
      </c>
      <c r="I453" s="179"/>
      <c r="J453" s="179">
        <f t="shared" si="840"/>
        <v>0</v>
      </c>
      <c r="K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79">
        <f t="shared" si="841"/>
        <v>0</v>
      </c>
      <c r="AD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79">
        <f t="shared" si="842"/>
        <v>0</v>
      </c>
      <c r="AH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79">
        <f t="shared" si="843"/>
        <v>0</v>
      </c>
      <c r="AL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79">
        <f t="shared" si="844"/>
        <v>0</v>
      </c>
      <c r="AP453" s="179">
        <f t="shared" si="845"/>
        <v>0</v>
      </c>
    </row>
    <row r="454" spans="2:42" x14ac:dyDescent="0.25">
      <c r="B454" s="177" t="s">
        <v>1162</v>
      </c>
      <c r="C454" s="178" t="s">
        <v>1163</v>
      </c>
      <c r="D4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9">
        <f t="shared" ref="F454:F456" si="878">D454+E454</f>
        <v>0</v>
      </c>
      <c r="G454" s="179"/>
      <c r="H454" s="179">
        <f t="shared" ref="H454:H456" si="879">F454-G454</f>
        <v>0</v>
      </c>
      <c r="I454" s="179"/>
      <c r="J454" s="179">
        <f t="shared" ref="J454:J456" si="880">F454-I454</f>
        <v>0</v>
      </c>
      <c r="K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79">
        <f t="shared" ref="AC454:AC456" si="881">Z454+AA454+AB454</f>
        <v>0</v>
      </c>
      <c r="AD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79">
        <f t="shared" ref="AG454:AG456" si="882">AD454+AE454+AF454</f>
        <v>0</v>
      </c>
      <c r="AH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79">
        <f t="shared" ref="AK454:AK456" si="883">AH454+AI454+AJ454</f>
        <v>0</v>
      </c>
      <c r="AL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79">
        <f t="shared" ref="AO454:AO456" si="884">AL454+AM454+AN454</f>
        <v>0</v>
      </c>
      <c r="AP454" s="179">
        <f t="shared" ref="AP454:AP456" si="885">AC454+AG454+AK454+AO454</f>
        <v>0</v>
      </c>
    </row>
    <row r="455" spans="2:42" x14ac:dyDescent="0.25">
      <c r="B455" s="177" t="s">
        <v>1164</v>
      </c>
      <c r="C455" s="178" t="s">
        <v>1165</v>
      </c>
      <c r="D4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9">
        <f t="shared" si="878"/>
        <v>0</v>
      </c>
      <c r="G455" s="179"/>
      <c r="H455" s="179">
        <f t="shared" si="879"/>
        <v>0</v>
      </c>
      <c r="I455" s="179"/>
      <c r="J455" s="179">
        <f t="shared" si="880"/>
        <v>0</v>
      </c>
      <c r="K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79">
        <f t="shared" si="881"/>
        <v>0</v>
      </c>
      <c r="AD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79">
        <f t="shared" si="882"/>
        <v>0</v>
      </c>
      <c r="AH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79">
        <f t="shared" si="883"/>
        <v>0</v>
      </c>
      <c r="AL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79">
        <f t="shared" si="884"/>
        <v>0</v>
      </c>
      <c r="AP455" s="179">
        <f t="shared" si="885"/>
        <v>0</v>
      </c>
    </row>
    <row r="456" spans="2:42" x14ac:dyDescent="0.25">
      <c r="B456" s="177" t="s">
        <v>1166</v>
      </c>
      <c r="C456" s="178" t="s">
        <v>1167</v>
      </c>
      <c r="D4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9">
        <f t="shared" si="878"/>
        <v>0</v>
      </c>
      <c r="G456" s="179"/>
      <c r="H456" s="179">
        <f t="shared" si="879"/>
        <v>0</v>
      </c>
      <c r="I456" s="179"/>
      <c r="J456" s="179">
        <f t="shared" si="880"/>
        <v>0</v>
      </c>
      <c r="K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79">
        <f t="shared" si="881"/>
        <v>0</v>
      </c>
      <c r="AD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79">
        <f t="shared" si="882"/>
        <v>0</v>
      </c>
      <c r="AH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79">
        <f t="shared" si="883"/>
        <v>0</v>
      </c>
      <c r="AL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79">
        <f t="shared" si="884"/>
        <v>0</v>
      </c>
      <c r="AP456" s="179">
        <f t="shared" si="885"/>
        <v>0</v>
      </c>
    </row>
    <row r="457" spans="2:42" x14ac:dyDescent="0.25">
      <c r="B457" s="177" t="s">
        <v>1168</v>
      </c>
      <c r="C457" s="178" t="s">
        <v>1169</v>
      </c>
      <c r="D4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9">
        <f t="shared" si="792"/>
        <v>0</v>
      </c>
      <c r="G457" s="179"/>
      <c r="H457" s="179">
        <f t="shared" si="595"/>
        <v>0</v>
      </c>
      <c r="I457" s="179"/>
      <c r="J457" s="179">
        <f t="shared" si="596"/>
        <v>0</v>
      </c>
      <c r="K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79">
        <f t="shared" si="599"/>
        <v>0</v>
      </c>
      <c r="AD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79">
        <f t="shared" si="600"/>
        <v>0</v>
      </c>
      <c r="AH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79">
        <f t="shared" si="601"/>
        <v>0</v>
      </c>
      <c r="AL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79">
        <f t="shared" si="602"/>
        <v>0</v>
      </c>
      <c r="AP457" s="179">
        <f t="shared" si="603"/>
        <v>0</v>
      </c>
    </row>
    <row r="458" spans="2:42" x14ac:dyDescent="0.25">
      <c r="B458" s="177" t="s">
        <v>1170</v>
      </c>
      <c r="C458" s="178" t="s">
        <v>1171</v>
      </c>
      <c r="D4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9">
        <f t="shared" si="792"/>
        <v>0</v>
      </c>
      <c r="G458" s="179"/>
      <c r="H458" s="179">
        <f t="shared" si="595"/>
        <v>0</v>
      </c>
      <c r="I458" s="179"/>
      <c r="J458" s="179">
        <f t="shared" si="596"/>
        <v>0</v>
      </c>
      <c r="K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79">
        <f t="shared" si="599"/>
        <v>0</v>
      </c>
      <c r="AD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79">
        <f t="shared" si="600"/>
        <v>0</v>
      </c>
      <c r="AH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79">
        <f t="shared" si="601"/>
        <v>0</v>
      </c>
      <c r="AL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79">
        <f t="shared" si="602"/>
        <v>0</v>
      </c>
      <c r="AP458" s="179">
        <f t="shared" si="603"/>
        <v>0</v>
      </c>
    </row>
    <row r="459" spans="2:42" x14ac:dyDescent="0.25">
      <c r="B459" s="186" t="s">
        <v>354</v>
      </c>
      <c r="C459" s="187" t="s">
        <v>221</v>
      </c>
      <c r="D459" s="188">
        <f>SUM(D460:D466)</f>
        <v>0</v>
      </c>
      <c r="E459" s="188">
        <f>SUM(E460:E466)</f>
        <v>0</v>
      </c>
      <c r="F459" s="188">
        <f t="shared" si="792"/>
        <v>0</v>
      </c>
      <c r="G459" s="188">
        <f>SUM(G460:G466)</f>
        <v>0</v>
      </c>
      <c r="H459" s="188">
        <f t="shared" si="595"/>
        <v>0</v>
      </c>
      <c r="I459" s="188">
        <f>SUM(I460:I466)</f>
        <v>0</v>
      </c>
      <c r="J459" s="188">
        <f t="shared" si="596"/>
        <v>0</v>
      </c>
      <c r="K459" s="188">
        <f t="shared" ref="K459:AB459" si="886">SUM(K460:K466)</f>
        <v>0</v>
      </c>
      <c r="L459" s="188">
        <f t="shared" si="886"/>
        <v>0</v>
      </c>
      <c r="M459" s="188">
        <f t="shared" si="886"/>
        <v>0</v>
      </c>
      <c r="N459" s="188">
        <f t="shared" si="886"/>
        <v>0</v>
      </c>
      <c r="O459" s="188">
        <f t="shared" si="886"/>
        <v>0</v>
      </c>
      <c r="P459" s="188">
        <f t="shared" ref="P459:Q459" si="887">SUM(P460:P466)</f>
        <v>0</v>
      </c>
      <c r="Q459" s="188">
        <f t="shared" si="887"/>
        <v>0</v>
      </c>
      <c r="R459" s="188">
        <f t="shared" si="886"/>
        <v>0</v>
      </c>
      <c r="S459" s="188">
        <f t="shared" si="886"/>
        <v>0</v>
      </c>
      <c r="T459" s="188">
        <f t="shared" ref="T459" si="888">SUM(T460:T466)</f>
        <v>0</v>
      </c>
      <c r="U459" s="188">
        <f t="shared" si="886"/>
        <v>0</v>
      </c>
      <c r="V459" s="188">
        <f t="shared" si="886"/>
        <v>0</v>
      </c>
      <c r="W459" s="188">
        <f t="shared" ref="W459" si="889">SUM(W460:W466)</f>
        <v>0</v>
      </c>
      <c r="X459" s="188">
        <f t="shared" si="886"/>
        <v>0</v>
      </c>
      <c r="Y459" s="188">
        <f t="shared" si="886"/>
        <v>0</v>
      </c>
      <c r="Z459" s="188">
        <f t="shared" si="886"/>
        <v>0</v>
      </c>
      <c r="AA459" s="188">
        <f t="shared" si="886"/>
        <v>0</v>
      </c>
      <c r="AB459" s="188">
        <f t="shared" si="886"/>
        <v>0</v>
      </c>
      <c r="AC459" s="188">
        <f t="shared" si="599"/>
        <v>0</v>
      </c>
      <c r="AD459" s="188">
        <f>SUM(AD460:AD466)</f>
        <v>0</v>
      </c>
      <c r="AE459" s="188">
        <f>SUM(AE460:AE466)</f>
        <v>0</v>
      </c>
      <c r="AF459" s="188">
        <f>SUM(AF460:AF466)</f>
        <v>0</v>
      </c>
      <c r="AG459" s="188">
        <f t="shared" si="600"/>
        <v>0</v>
      </c>
      <c r="AH459" s="188">
        <f>SUM(AH460:AH466)</f>
        <v>0</v>
      </c>
      <c r="AI459" s="188">
        <f>SUM(AI460:AI466)</f>
        <v>0</v>
      </c>
      <c r="AJ459" s="188">
        <f>SUM(AJ460:AJ466)</f>
        <v>0</v>
      </c>
      <c r="AK459" s="188">
        <f t="shared" si="601"/>
        <v>0</v>
      </c>
      <c r="AL459" s="188">
        <f>SUM(AL460:AL466)</f>
        <v>0</v>
      </c>
      <c r="AM459" s="188">
        <f>SUM(AM460:AM466)</f>
        <v>0</v>
      </c>
      <c r="AN459" s="188">
        <f>SUM(AN460:AN466)</f>
        <v>0</v>
      </c>
      <c r="AO459" s="188">
        <f t="shared" si="602"/>
        <v>0</v>
      </c>
      <c r="AP459" s="188">
        <f t="shared" si="603"/>
        <v>0</v>
      </c>
    </row>
    <row r="460" spans="2:42" x14ac:dyDescent="0.25">
      <c r="B460" s="177" t="s">
        <v>355</v>
      </c>
      <c r="C460" s="178" t="s">
        <v>222</v>
      </c>
      <c r="D4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9">
        <f t="shared" ref="F460:F462" si="890">D460+E460</f>
        <v>0</v>
      </c>
      <c r="G460" s="179"/>
      <c r="H460" s="179">
        <f t="shared" ref="H460:H462" si="891">F460-G460</f>
        <v>0</v>
      </c>
      <c r="I460" s="179"/>
      <c r="J460" s="179">
        <f t="shared" ref="J460:J462" si="892">F460-I460</f>
        <v>0</v>
      </c>
      <c r="K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79">
        <f t="shared" ref="AC460:AC462" si="893">Z460+AA460+AB460</f>
        <v>0</v>
      </c>
      <c r="AD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79">
        <f t="shared" ref="AG460:AG462" si="894">AD460+AE460+AF460</f>
        <v>0</v>
      </c>
      <c r="AH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79">
        <f t="shared" ref="AK460:AK462" si="895">AH460+AI460+AJ460</f>
        <v>0</v>
      </c>
      <c r="AL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79">
        <f t="shared" ref="AO460:AO462" si="896">AL460+AM460+AN460</f>
        <v>0</v>
      </c>
      <c r="AP460" s="179">
        <f t="shared" ref="AP460:AP462" si="897">AC460+AG460+AK460+AO460</f>
        <v>0</v>
      </c>
    </row>
    <row r="461" spans="2:42" x14ac:dyDescent="0.25">
      <c r="B461" s="177" t="s">
        <v>1172</v>
      </c>
      <c r="C461" s="178" t="s">
        <v>1173</v>
      </c>
      <c r="D4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9">
        <f t="shared" si="890"/>
        <v>0</v>
      </c>
      <c r="G461" s="179"/>
      <c r="H461" s="179">
        <f t="shared" si="891"/>
        <v>0</v>
      </c>
      <c r="I461" s="179"/>
      <c r="J461" s="179">
        <f t="shared" si="892"/>
        <v>0</v>
      </c>
      <c r="K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79">
        <f t="shared" si="893"/>
        <v>0</v>
      </c>
      <c r="AD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79">
        <f t="shared" si="894"/>
        <v>0</v>
      </c>
      <c r="AH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79">
        <f t="shared" si="895"/>
        <v>0</v>
      </c>
      <c r="AL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79">
        <f t="shared" si="896"/>
        <v>0</v>
      </c>
      <c r="AP461" s="179">
        <f t="shared" si="897"/>
        <v>0</v>
      </c>
    </row>
    <row r="462" spans="2:42" x14ac:dyDescent="0.25">
      <c r="B462" s="177" t="s">
        <v>1174</v>
      </c>
      <c r="C462" s="178" t="s">
        <v>1175</v>
      </c>
      <c r="D4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9">
        <f t="shared" si="890"/>
        <v>0</v>
      </c>
      <c r="G462" s="179"/>
      <c r="H462" s="179">
        <f t="shared" si="891"/>
        <v>0</v>
      </c>
      <c r="I462" s="179"/>
      <c r="J462" s="179">
        <f t="shared" si="892"/>
        <v>0</v>
      </c>
      <c r="K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79">
        <f t="shared" si="893"/>
        <v>0</v>
      </c>
      <c r="AD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79">
        <f t="shared" si="894"/>
        <v>0</v>
      </c>
      <c r="AH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79">
        <f t="shared" si="895"/>
        <v>0</v>
      </c>
      <c r="AL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79">
        <f t="shared" si="896"/>
        <v>0</v>
      </c>
      <c r="AP462" s="179">
        <f t="shared" si="897"/>
        <v>0</v>
      </c>
    </row>
    <row r="463" spans="2:42" x14ac:dyDescent="0.25">
      <c r="B463" s="177" t="s">
        <v>1176</v>
      </c>
      <c r="C463" s="178" t="s">
        <v>1177</v>
      </c>
      <c r="D4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9">
        <f t="shared" si="792"/>
        <v>0</v>
      </c>
      <c r="G463" s="179"/>
      <c r="H463" s="179">
        <f t="shared" si="595"/>
        <v>0</v>
      </c>
      <c r="I463" s="179"/>
      <c r="J463" s="179">
        <f t="shared" si="596"/>
        <v>0</v>
      </c>
      <c r="K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79">
        <f t="shared" si="599"/>
        <v>0</v>
      </c>
      <c r="AD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79">
        <f t="shared" si="600"/>
        <v>0</v>
      </c>
      <c r="AH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79">
        <f t="shared" si="601"/>
        <v>0</v>
      </c>
      <c r="AL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79">
        <f t="shared" si="602"/>
        <v>0</v>
      </c>
      <c r="AP463" s="179">
        <f t="shared" si="603"/>
        <v>0</v>
      </c>
    </row>
    <row r="464" spans="2:42" x14ac:dyDescent="0.25">
      <c r="B464" s="177" t="s">
        <v>1178</v>
      </c>
      <c r="C464" s="178" t="s">
        <v>1179</v>
      </c>
      <c r="D4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9">
        <f t="shared" ref="F464" si="898">D464+E464</f>
        <v>0</v>
      </c>
      <c r="G464" s="179"/>
      <c r="H464" s="179">
        <f t="shared" ref="H464" si="899">F464-G464</f>
        <v>0</v>
      </c>
      <c r="I464" s="179"/>
      <c r="J464" s="179">
        <f t="shared" ref="J464" si="900">F464-I464</f>
        <v>0</v>
      </c>
      <c r="K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79">
        <f t="shared" ref="AC464" si="901">Z464+AA464+AB464</f>
        <v>0</v>
      </c>
      <c r="AD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79">
        <f t="shared" ref="AG464" si="902">AD464+AE464+AF464</f>
        <v>0</v>
      </c>
      <c r="AH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79">
        <f t="shared" ref="AK464" si="903">AH464+AI464+AJ464</f>
        <v>0</v>
      </c>
      <c r="AL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79">
        <f t="shared" ref="AO464" si="904">AL464+AM464+AN464</f>
        <v>0</v>
      </c>
      <c r="AP464" s="179">
        <f t="shared" ref="AP464" si="905">AC464+AG464+AK464+AO464</f>
        <v>0</v>
      </c>
    </row>
    <row r="465" spans="2:42" x14ac:dyDescent="0.25">
      <c r="B465" s="177" t="s">
        <v>1180</v>
      </c>
      <c r="C465" s="178" t="s">
        <v>1181</v>
      </c>
      <c r="D4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9">
        <f t="shared" ref="F465" si="906">D465+E465</f>
        <v>0</v>
      </c>
      <c r="G465" s="179"/>
      <c r="H465" s="179">
        <f t="shared" ref="H465" si="907">F465-G465</f>
        <v>0</v>
      </c>
      <c r="I465" s="179"/>
      <c r="J465" s="179">
        <f t="shared" ref="J465" si="908">F465-I465</f>
        <v>0</v>
      </c>
      <c r="K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79">
        <f t="shared" ref="AC465" si="909">Z465+AA465+AB465</f>
        <v>0</v>
      </c>
      <c r="AD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79">
        <f t="shared" ref="AG465" si="910">AD465+AE465+AF465</f>
        <v>0</v>
      </c>
      <c r="AH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79">
        <f t="shared" ref="AK465" si="911">AH465+AI465+AJ465</f>
        <v>0</v>
      </c>
      <c r="AL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79">
        <f t="shared" ref="AO465" si="912">AL465+AM465+AN465</f>
        <v>0</v>
      </c>
      <c r="AP465" s="179">
        <f t="shared" ref="AP465" si="913">AC465+AG465+AK465+AO465</f>
        <v>0</v>
      </c>
    </row>
    <row r="466" spans="2:42" x14ac:dyDescent="0.25">
      <c r="B466" s="177" t="s">
        <v>1182</v>
      </c>
      <c r="C466" s="178" t="s">
        <v>1183</v>
      </c>
      <c r="D4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9">
        <f t="shared" si="792"/>
        <v>0</v>
      </c>
      <c r="G466" s="179"/>
      <c r="H466" s="179">
        <f t="shared" si="595"/>
        <v>0</v>
      </c>
      <c r="I466" s="179"/>
      <c r="J466" s="179">
        <f t="shared" si="596"/>
        <v>0</v>
      </c>
      <c r="K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79">
        <f t="shared" si="599"/>
        <v>0</v>
      </c>
      <c r="AD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79">
        <f t="shared" si="600"/>
        <v>0</v>
      </c>
      <c r="AH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79">
        <f t="shared" si="601"/>
        <v>0</v>
      </c>
      <c r="AL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79">
        <f t="shared" si="602"/>
        <v>0</v>
      </c>
      <c r="AP466" s="179">
        <f t="shared" si="603"/>
        <v>0</v>
      </c>
    </row>
    <row r="467" spans="2:42" x14ac:dyDescent="0.25">
      <c r="B467" s="186" t="s">
        <v>356</v>
      </c>
      <c r="C467" s="187" t="s">
        <v>223</v>
      </c>
      <c r="D467" s="188">
        <f>SUM(D468:D484)</f>
        <v>0</v>
      </c>
      <c r="E467" s="188">
        <f>SUM(E468:E484)</f>
        <v>0</v>
      </c>
      <c r="F467" s="188">
        <f t="shared" si="792"/>
        <v>0</v>
      </c>
      <c r="G467" s="188">
        <f>SUM(G468:G484)</f>
        <v>0</v>
      </c>
      <c r="H467" s="188">
        <f t="shared" si="595"/>
        <v>0</v>
      </c>
      <c r="I467" s="188">
        <f>SUM(I468:I484)</f>
        <v>0</v>
      </c>
      <c r="J467" s="188">
        <f t="shared" si="596"/>
        <v>0</v>
      </c>
      <c r="K467" s="188">
        <f t="shared" ref="K467:AB467" si="914">SUM(K468:K484)</f>
        <v>0</v>
      </c>
      <c r="L467" s="188">
        <f t="shared" si="914"/>
        <v>0</v>
      </c>
      <c r="M467" s="188">
        <f t="shared" si="914"/>
        <v>0</v>
      </c>
      <c r="N467" s="188">
        <f t="shared" si="914"/>
        <v>0</v>
      </c>
      <c r="O467" s="188">
        <f t="shared" si="914"/>
        <v>0</v>
      </c>
      <c r="P467" s="188">
        <f t="shared" si="914"/>
        <v>0</v>
      </c>
      <c r="Q467" s="188">
        <f t="shared" si="914"/>
        <v>0</v>
      </c>
      <c r="R467" s="188">
        <f t="shared" si="914"/>
        <v>0</v>
      </c>
      <c r="S467" s="188">
        <f t="shared" si="914"/>
        <v>0</v>
      </c>
      <c r="T467" s="188">
        <f t="shared" ref="T467" si="915">SUM(T468:T484)</f>
        <v>0</v>
      </c>
      <c r="U467" s="188">
        <f t="shared" si="914"/>
        <v>0</v>
      </c>
      <c r="V467" s="188">
        <f t="shared" si="914"/>
        <v>0</v>
      </c>
      <c r="W467" s="188">
        <f t="shared" si="914"/>
        <v>0</v>
      </c>
      <c r="X467" s="188">
        <f t="shared" si="914"/>
        <v>0</v>
      </c>
      <c r="Y467" s="188">
        <f t="shared" si="914"/>
        <v>0</v>
      </c>
      <c r="Z467" s="188">
        <f t="shared" si="914"/>
        <v>0</v>
      </c>
      <c r="AA467" s="188">
        <f t="shared" si="914"/>
        <v>0</v>
      </c>
      <c r="AB467" s="188">
        <f t="shared" si="914"/>
        <v>0</v>
      </c>
      <c r="AC467" s="188">
        <f t="shared" si="599"/>
        <v>0</v>
      </c>
      <c r="AD467" s="188">
        <f>SUM(AD468:AD484)</f>
        <v>0</v>
      </c>
      <c r="AE467" s="188">
        <f>SUM(AE468:AE484)</f>
        <v>0</v>
      </c>
      <c r="AF467" s="188">
        <f>SUM(AF468:AF484)</f>
        <v>0</v>
      </c>
      <c r="AG467" s="188">
        <f t="shared" si="600"/>
        <v>0</v>
      </c>
      <c r="AH467" s="188">
        <f>SUM(AH468:AH484)</f>
        <v>0</v>
      </c>
      <c r="AI467" s="188">
        <f>SUM(AI468:AI484)</f>
        <v>0</v>
      </c>
      <c r="AJ467" s="188">
        <f>SUM(AJ468:AJ484)</f>
        <v>0</v>
      </c>
      <c r="AK467" s="188">
        <f t="shared" si="601"/>
        <v>0</v>
      </c>
      <c r="AL467" s="188">
        <f>SUM(AL468:AL484)</f>
        <v>0</v>
      </c>
      <c r="AM467" s="188">
        <f>SUM(AM468:AM484)</f>
        <v>0</v>
      </c>
      <c r="AN467" s="188">
        <f>SUM(AN468:AN484)</f>
        <v>0</v>
      </c>
      <c r="AO467" s="188">
        <f t="shared" si="602"/>
        <v>0</v>
      </c>
      <c r="AP467" s="188">
        <f t="shared" si="603"/>
        <v>0</v>
      </c>
    </row>
    <row r="468" spans="2:42" x14ac:dyDescent="0.25">
      <c r="B468" s="177" t="s">
        <v>1184</v>
      </c>
      <c r="C468" s="178" t="s">
        <v>1185</v>
      </c>
      <c r="D4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9">
        <f t="shared" ref="F468" si="916">D468+E468</f>
        <v>0</v>
      </c>
      <c r="G468" s="179"/>
      <c r="H468" s="179">
        <f t="shared" ref="H468" si="917">F468-G468</f>
        <v>0</v>
      </c>
      <c r="I468" s="179"/>
      <c r="J468" s="179">
        <f t="shared" ref="J468" si="918">F468-I468</f>
        <v>0</v>
      </c>
      <c r="K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79">
        <f t="shared" ref="AC468" si="919">Z468+AA468+AB468</f>
        <v>0</v>
      </c>
      <c r="AD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79">
        <f t="shared" ref="AG468" si="920">AD468+AE468+AF468</f>
        <v>0</v>
      </c>
      <c r="AH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79">
        <f t="shared" ref="AK468" si="921">AH468+AI468+AJ468</f>
        <v>0</v>
      </c>
      <c r="AL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79">
        <f t="shared" ref="AO468" si="922">AL468+AM468+AN468</f>
        <v>0</v>
      </c>
      <c r="AP468" s="179">
        <f t="shared" ref="AP468" si="923">AC468+AG468+AK468+AO468</f>
        <v>0</v>
      </c>
    </row>
    <row r="469" spans="2:42" x14ac:dyDescent="0.25">
      <c r="B469" s="177" t="s">
        <v>357</v>
      </c>
      <c r="C469" s="178" t="s">
        <v>224</v>
      </c>
      <c r="D4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9">
        <f>D469+E469</f>
        <v>0</v>
      </c>
      <c r="G469" s="179"/>
      <c r="H469" s="179">
        <f>F469-G469</f>
        <v>0</v>
      </c>
      <c r="I469" s="179"/>
      <c r="J469" s="179">
        <f>F469-I469</f>
        <v>0</v>
      </c>
      <c r="K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79">
        <f>Z469+AA469+AB469</f>
        <v>0</v>
      </c>
      <c r="AD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79">
        <f>AD469+AE469+AF469</f>
        <v>0</v>
      </c>
      <c r="AH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79">
        <f>AH469+AI469+AJ469</f>
        <v>0</v>
      </c>
      <c r="AL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79">
        <f>AL469+AM469+AN469</f>
        <v>0</v>
      </c>
      <c r="AP469" s="179">
        <f>AC469+AG469+AK469+AO469</f>
        <v>0</v>
      </c>
    </row>
    <row r="470" spans="2:42" x14ac:dyDescent="0.25">
      <c r="B470" s="177" t="s">
        <v>364</v>
      </c>
      <c r="C470" s="178" t="s">
        <v>229</v>
      </c>
      <c r="D4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9">
        <f>D470+E470</f>
        <v>0</v>
      </c>
      <c r="G470" s="179"/>
      <c r="H470" s="179">
        <f>F470-G470</f>
        <v>0</v>
      </c>
      <c r="I470" s="179"/>
      <c r="J470" s="179">
        <f>F470-I470</f>
        <v>0</v>
      </c>
      <c r="K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79">
        <f>Z470+AA470+AB470</f>
        <v>0</v>
      </c>
      <c r="AD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79">
        <f>AD470+AE470+AF470</f>
        <v>0</v>
      </c>
      <c r="AH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79">
        <f>AH470+AI470+AJ470</f>
        <v>0</v>
      </c>
      <c r="AL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79">
        <f>AL470+AM470+AN470</f>
        <v>0</v>
      </c>
      <c r="AP470" s="179">
        <f>AC470+AG470+AK470+AO470</f>
        <v>0</v>
      </c>
    </row>
    <row r="471" spans="2:42" x14ac:dyDescent="0.25">
      <c r="B471" s="177" t="s">
        <v>1186</v>
      </c>
      <c r="C471" s="178" t="s">
        <v>1187</v>
      </c>
      <c r="D4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9">
        <f>D471+E471</f>
        <v>0</v>
      </c>
      <c r="G471" s="179"/>
      <c r="H471" s="179">
        <f>F471-G471</f>
        <v>0</v>
      </c>
      <c r="I471" s="179"/>
      <c r="J471" s="179">
        <f>F471-I471</f>
        <v>0</v>
      </c>
      <c r="K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79">
        <f>Z471+AA471+AB471</f>
        <v>0</v>
      </c>
      <c r="AD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79">
        <f>AD471+AE471+AF471</f>
        <v>0</v>
      </c>
      <c r="AH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79">
        <f>AH471+AI471+AJ471</f>
        <v>0</v>
      </c>
      <c r="AL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79">
        <f>AL471+AM471+AN471</f>
        <v>0</v>
      </c>
      <c r="AP471" s="179">
        <f>AC471+AG471+AK471+AO471</f>
        <v>0</v>
      </c>
    </row>
    <row r="472" spans="2:42" x14ac:dyDescent="0.25">
      <c r="B472" s="177" t="s">
        <v>1188</v>
      </c>
      <c r="C472" s="178" t="s">
        <v>1189</v>
      </c>
      <c r="D4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9">
        <f>D472+E472</f>
        <v>0</v>
      </c>
      <c r="G472" s="179"/>
      <c r="H472" s="179">
        <f>F472-G472</f>
        <v>0</v>
      </c>
      <c r="I472" s="179"/>
      <c r="J472" s="179">
        <f>F472-I472</f>
        <v>0</v>
      </c>
      <c r="K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79">
        <f>Z472+AA472+AB472</f>
        <v>0</v>
      </c>
      <c r="AD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79">
        <f>AD472+AE472+AF472</f>
        <v>0</v>
      </c>
      <c r="AH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79">
        <f>AH472+AI472+AJ472</f>
        <v>0</v>
      </c>
      <c r="AL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79">
        <f>AL472+AM472+AN472</f>
        <v>0</v>
      </c>
      <c r="AP472" s="179">
        <f>AC472+AG472+AK472+AO472</f>
        <v>0</v>
      </c>
    </row>
    <row r="473" spans="2:42" x14ac:dyDescent="0.25">
      <c r="B473" s="177" t="s">
        <v>1190</v>
      </c>
      <c r="C473" s="178" t="s">
        <v>1191</v>
      </c>
      <c r="D4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9">
        <f>D473+E473</f>
        <v>0</v>
      </c>
      <c r="G473" s="179"/>
      <c r="H473" s="179">
        <f>F473-G473</f>
        <v>0</v>
      </c>
      <c r="I473" s="179"/>
      <c r="J473" s="179">
        <f>F473-I473</f>
        <v>0</v>
      </c>
      <c r="K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79">
        <f>Z473+AA473+AB473</f>
        <v>0</v>
      </c>
      <c r="AD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79">
        <f>AD473+AE473+AF473</f>
        <v>0</v>
      </c>
      <c r="AH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79">
        <f>AH473+AI473+AJ473</f>
        <v>0</v>
      </c>
      <c r="AL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79">
        <f>AL473+AM473+AN473</f>
        <v>0</v>
      </c>
      <c r="AP473" s="179">
        <f>AC473+AG473+AK473+AO473</f>
        <v>0</v>
      </c>
    </row>
    <row r="474" spans="2:42" x14ac:dyDescent="0.25">
      <c r="B474" s="177" t="s">
        <v>1192</v>
      </c>
      <c r="C474" s="178" t="s">
        <v>1193</v>
      </c>
      <c r="D4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9">
        <f t="shared" ref="F474:F477" si="924">D474+E474</f>
        <v>0</v>
      </c>
      <c r="G474" s="179"/>
      <c r="H474" s="179">
        <f t="shared" ref="H474:H477" si="925">F474-G474</f>
        <v>0</v>
      </c>
      <c r="I474" s="179"/>
      <c r="J474" s="179">
        <f t="shared" ref="J474:J477" si="926">F474-I474</f>
        <v>0</v>
      </c>
      <c r="K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79">
        <f t="shared" ref="AC474:AC477" si="927">Z474+AA474+AB474</f>
        <v>0</v>
      </c>
      <c r="AD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79">
        <f t="shared" ref="AG474:AG477" si="928">AD474+AE474+AF474</f>
        <v>0</v>
      </c>
      <c r="AH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79">
        <f t="shared" ref="AK474:AK477" si="929">AH474+AI474+AJ474</f>
        <v>0</v>
      </c>
      <c r="AL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79">
        <f t="shared" ref="AO474:AO477" si="930">AL474+AM474+AN474</f>
        <v>0</v>
      </c>
      <c r="AP474" s="179">
        <f t="shared" ref="AP474:AP477" si="931">AC474+AG474+AK474+AO474</f>
        <v>0</v>
      </c>
    </row>
    <row r="475" spans="2:42" x14ac:dyDescent="0.25">
      <c r="B475" s="177" t="s">
        <v>1194</v>
      </c>
      <c r="C475" s="178" t="s">
        <v>1195</v>
      </c>
      <c r="D4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9">
        <f t="shared" si="924"/>
        <v>0</v>
      </c>
      <c r="G475" s="179"/>
      <c r="H475" s="179">
        <f t="shared" si="925"/>
        <v>0</v>
      </c>
      <c r="I475" s="179"/>
      <c r="J475" s="179">
        <f t="shared" si="926"/>
        <v>0</v>
      </c>
      <c r="K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79">
        <f t="shared" si="927"/>
        <v>0</v>
      </c>
      <c r="AD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79">
        <f t="shared" si="928"/>
        <v>0</v>
      </c>
      <c r="AH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79">
        <f t="shared" si="929"/>
        <v>0</v>
      </c>
      <c r="AL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79">
        <f t="shared" si="930"/>
        <v>0</v>
      </c>
      <c r="AP475" s="179">
        <f t="shared" si="931"/>
        <v>0</v>
      </c>
    </row>
    <row r="476" spans="2:42" x14ac:dyDescent="0.25">
      <c r="B476" s="177" t="s">
        <v>1196</v>
      </c>
      <c r="C476" s="178" t="s">
        <v>1197</v>
      </c>
      <c r="D4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9">
        <f t="shared" si="924"/>
        <v>0</v>
      </c>
      <c r="G476" s="179"/>
      <c r="H476" s="179">
        <f t="shared" si="925"/>
        <v>0</v>
      </c>
      <c r="I476" s="179"/>
      <c r="J476" s="179">
        <f t="shared" si="926"/>
        <v>0</v>
      </c>
      <c r="K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79">
        <f t="shared" si="927"/>
        <v>0</v>
      </c>
      <c r="AD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79">
        <f t="shared" si="928"/>
        <v>0</v>
      </c>
      <c r="AH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79">
        <f t="shared" si="929"/>
        <v>0</v>
      </c>
      <c r="AL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79">
        <f t="shared" si="930"/>
        <v>0</v>
      </c>
      <c r="AP476" s="179">
        <f t="shared" si="931"/>
        <v>0</v>
      </c>
    </row>
    <row r="477" spans="2:42" x14ac:dyDescent="0.25">
      <c r="B477" s="177" t="s">
        <v>1198</v>
      </c>
      <c r="C477" s="178" t="s">
        <v>1199</v>
      </c>
      <c r="D4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9">
        <f t="shared" si="924"/>
        <v>0</v>
      </c>
      <c r="G477" s="179"/>
      <c r="H477" s="179">
        <f t="shared" si="925"/>
        <v>0</v>
      </c>
      <c r="I477" s="179"/>
      <c r="J477" s="179">
        <f t="shared" si="926"/>
        <v>0</v>
      </c>
      <c r="K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79">
        <f t="shared" si="927"/>
        <v>0</v>
      </c>
      <c r="AD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79">
        <f t="shared" si="928"/>
        <v>0</v>
      </c>
      <c r="AH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79">
        <f t="shared" si="929"/>
        <v>0</v>
      </c>
      <c r="AL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79">
        <f t="shared" si="930"/>
        <v>0</v>
      </c>
      <c r="AP477" s="179">
        <f t="shared" si="931"/>
        <v>0</v>
      </c>
    </row>
    <row r="478" spans="2:42" x14ac:dyDescent="0.25">
      <c r="B478" s="177" t="s">
        <v>1200</v>
      </c>
      <c r="C478" s="178" t="s">
        <v>1201</v>
      </c>
      <c r="D4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9">
        <f t="shared" ref="F478:F481" si="932">D478+E478</f>
        <v>0</v>
      </c>
      <c r="G478" s="179"/>
      <c r="H478" s="179">
        <f t="shared" ref="H478:H481" si="933">F478-G478</f>
        <v>0</v>
      </c>
      <c r="I478" s="179"/>
      <c r="J478" s="179">
        <f t="shared" ref="J478:J481" si="934">F478-I478</f>
        <v>0</v>
      </c>
      <c r="K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79">
        <f t="shared" ref="AC478:AC481" si="935">Z478+AA478+AB478</f>
        <v>0</v>
      </c>
      <c r="AD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79">
        <f t="shared" ref="AG478:AG481" si="936">AD478+AE478+AF478</f>
        <v>0</v>
      </c>
      <c r="AH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79">
        <f t="shared" ref="AK478:AK481" si="937">AH478+AI478+AJ478</f>
        <v>0</v>
      </c>
      <c r="AL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79">
        <f t="shared" ref="AO478:AO481" si="938">AL478+AM478+AN478</f>
        <v>0</v>
      </c>
      <c r="AP478" s="179">
        <f t="shared" ref="AP478:AP481" si="939">AC478+AG478+AK478+AO478</f>
        <v>0</v>
      </c>
    </row>
    <row r="479" spans="2:42" x14ac:dyDescent="0.25">
      <c r="B479" s="177" t="s">
        <v>1202</v>
      </c>
      <c r="C479" s="178" t="s">
        <v>1203</v>
      </c>
      <c r="D4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9">
        <f t="shared" si="932"/>
        <v>0</v>
      </c>
      <c r="G479" s="179"/>
      <c r="H479" s="179">
        <f t="shared" si="933"/>
        <v>0</v>
      </c>
      <c r="I479" s="179"/>
      <c r="J479" s="179">
        <f t="shared" si="934"/>
        <v>0</v>
      </c>
      <c r="K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79">
        <f t="shared" si="935"/>
        <v>0</v>
      </c>
      <c r="AD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79">
        <f t="shared" si="936"/>
        <v>0</v>
      </c>
      <c r="AH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79">
        <f t="shared" si="937"/>
        <v>0</v>
      </c>
      <c r="AL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79">
        <f t="shared" si="938"/>
        <v>0</v>
      </c>
      <c r="AP479" s="179">
        <f t="shared" si="939"/>
        <v>0</v>
      </c>
    </row>
    <row r="480" spans="2:42" x14ac:dyDescent="0.25">
      <c r="B480" s="177" t="s">
        <v>1204</v>
      </c>
      <c r="C480" s="178" t="s">
        <v>1205</v>
      </c>
      <c r="D4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9">
        <f t="shared" si="932"/>
        <v>0</v>
      </c>
      <c r="G480" s="179"/>
      <c r="H480" s="179">
        <f t="shared" si="933"/>
        <v>0</v>
      </c>
      <c r="I480" s="179"/>
      <c r="J480" s="179">
        <f t="shared" si="934"/>
        <v>0</v>
      </c>
      <c r="K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79">
        <f t="shared" si="935"/>
        <v>0</v>
      </c>
      <c r="AD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79">
        <f t="shared" si="936"/>
        <v>0</v>
      </c>
      <c r="AH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79">
        <f t="shared" si="937"/>
        <v>0</v>
      </c>
      <c r="AL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79">
        <f t="shared" si="938"/>
        <v>0</v>
      </c>
      <c r="AP480" s="179">
        <f t="shared" si="939"/>
        <v>0</v>
      </c>
    </row>
    <row r="481" spans="2:42" x14ac:dyDescent="0.25">
      <c r="B481" s="177" t="s">
        <v>1206</v>
      </c>
      <c r="C481" s="178" t="s">
        <v>1207</v>
      </c>
      <c r="D4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9">
        <f t="shared" si="932"/>
        <v>0</v>
      </c>
      <c r="G481" s="179"/>
      <c r="H481" s="179">
        <f t="shared" si="933"/>
        <v>0</v>
      </c>
      <c r="I481" s="179"/>
      <c r="J481" s="179">
        <f t="shared" si="934"/>
        <v>0</v>
      </c>
      <c r="K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79">
        <f t="shared" si="935"/>
        <v>0</v>
      </c>
      <c r="AD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79">
        <f t="shared" si="936"/>
        <v>0</v>
      </c>
      <c r="AH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79">
        <f t="shared" si="937"/>
        <v>0</v>
      </c>
      <c r="AL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79">
        <f t="shared" si="938"/>
        <v>0</v>
      </c>
      <c r="AP481" s="179">
        <f t="shared" si="939"/>
        <v>0</v>
      </c>
    </row>
    <row r="482" spans="2:42" x14ac:dyDescent="0.25">
      <c r="B482" s="177" t="s">
        <v>1208</v>
      </c>
      <c r="C482" s="178" t="s">
        <v>1209</v>
      </c>
      <c r="D4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9">
        <f>D482+E482</f>
        <v>0</v>
      </c>
      <c r="G482" s="179"/>
      <c r="H482" s="179">
        <f>F482-G482</f>
        <v>0</v>
      </c>
      <c r="I482" s="179"/>
      <c r="J482" s="179">
        <f>F482-I482</f>
        <v>0</v>
      </c>
      <c r="K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79">
        <f>Z482+AA482+AB482</f>
        <v>0</v>
      </c>
      <c r="AD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79">
        <f>AD482+AE482+AF482</f>
        <v>0</v>
      </c>
      <c r="AH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79">
        <f>AH482+AI482+AJ482</f>
        <v>0</v>
      </c>
      <c r="AL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79">
        <f>AL482+AM482+AN482</f>
        <v>0</v>
      </c>
      <c r="AP482" s="179">
        <f>AC482+AG482+AK482+AO482</f>
        <v>0</v>
      </c>
    </row>
    <row r="483" spans="2:42" x14ac:dyDescent="0.25">
      <c r="B483" s="177" t="s">
        <v>1210</v>
      </c>
      <c r="C483" s="178" t="s">
        <v>1211</v>
      </c>
      <c r="D4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9">
        <f t="shared" ref="F483" si="940">D483+E483</f>
        <v>0</v>
      </c>
      <c r="G483" s="179"/>
      <c r="H483" s="179">
        <f t="shared" ref="H483" si="941">F483-G483</f>
        <v>0</v>
      </c>
      <c r="I483" s="179"/>
      <c r="J483" s="179">
        <f t="shared" ref="J483" si="942">F483-I483</f>
        <v>0</v>
      </c>
      <c r="K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79">
        <f t="shared" ref="AC483" si="943">Z483+AA483+AB483</f>
        <v>0</v>
      </c>
      <c r="AD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79">
        <f t="shared" ref="AG483" si="944">AD483+AE483+AF483</f>
        <v>0</v>
      </c>
      <c r="AH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79">
        <f t="shared" ref="AK483" si="945">AH483+AI483+AJ483</f>
        <v>0</v>
      </c>
      <c r="AL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79">
        <f t="shared" ref="AO483" si="946">AL483+AM483+AN483</f>
        <v>0</v>
      </c>
      <c r="AP483" s="179">
        <f t="shared" ref="AP483" si="947">AC483+AG483+AK483+AO483</f>
        <v>0</v>
      </c>
    </row>
    <row r="484" spans="2:42" x14ac:dyDescent="0.25">
      <c r="B484" s="177" t="s">
        <v>1212</v>
      </c>
      <c r="C484" s="178" t="s">
        <v>1213</v>
      </c>
      <c r="D4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9">
        <f t="shared" ref="F484" si="948">D484+E484</f>
        <v>0</v>
      </c>
      <c r="G484" s="179"/>
      <c r="H484" s="179">
        <f t="shared" ref="H484" si="949">F484-G484</f>
        <v>0</v>
      </c>
      <c r="I484" s="179"/>
      <c r="J484" s="179">
        <f t="shared" ref="J484" si="950">F484-I484</f>
        <v>0</v>
      </c>
      <c r="K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79">
        <f t="shared" ref="AC484" si="951">Z484+AA484+AB484</f>
        <v>0</v>
      </c>
      <c r="AD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79">
        <f t="shared" ref="AG484" si="952">AD484+AE484+AF484</f>
        <v>0</v>
      </c>
      <c r="AH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79">
        <f t="shared" ref="AK484" si="953">AH484+AI484+AJ484</f>
        <v>0</v>
      </c>
      <c r="AL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79">
        <f t="shared" ref="AO484" si="954">AL484+AM484+AN484</f>
        <v>0</v>
      </c>
      <c r="AP484" s="179">
        <f t="shared" ref="AP484" si="955">AC484+AG484+AK484+AO484</f>
        <v>0</v>
      </c>
    </row>
    <row r="485" spans="2:42" x14ac:dyDescent="0.25">
      <c r="B485" s="186" t="s">
        <v>358</v>
      </c>
      <c r="C485" s="187" t="s">
        <v>225</v>
      </c>
      <c r="D485" s="188">
        <f>SUM(D486:D488)</f>
        <v>0</v>
      </c>
      <c r="E485" s="188">
        <f>SUM(E486:E488)</f>
        <v>0</v>
      </c>
      <c r="F485" s="188">
        <f t="shared" si="792"/>
        <v>0</v>
      </c>
      <c r="G485" s="188">
        <f>SUM(G486:G488)</f>
        <v>0</v>
      </c>
      <c r="H485" s="188">
        <f t="shared" si="595"/>
        <v>0</v>
      </c>
      <c r="I485" s="188">
        <f>SUM(I486:I488)</f>
        <v>0</v>
      </c>
      <c r="J485" s="188">
        <f t="shared" si="596"/>
        <v>0</v>
      </c>
      <c r="K485" s="188">
        <f t="shared" ref="K485:AB485" si="956">SUM(K486:K488)</f>
        <v>0</v>
      </c>
      <c r="L485" s="188">
        <f t="shared" si="956"/>
        <v>0</v>
      </c>
      <c r="M485" s="188">
        <f t="shared" si="956"/>
        <v>0</v>
      </c>
      <c r="N485" s="188">
        <f t="shared" si="956"/>
        <v>0</v>
      </c>
      <c r="O485" s="188">
        <f t="shared" si="956"/>
        <v>0</v>
      </c>
      <c r="P485" s="188">
        <f t="shared" ref="P485:Q485" si="957">SUM(P486:P488)</f>
        <v>0</v>
      </c>
      <c r="Q485" s="188">
        <f t="shared" si="957"/>
        <v>0</v>
      </c>
      <c r="R485" s="188">
        <f t="shared" si="956"/>
        <v>0</v>
      </c>
      <c r="S485" s="188">
        <f t="shared" si="956"/>
        <v>0</v>
      </c>
      <c r="T485" s="188">
        <f t="shared" ref="T485" si="958">SUM(T486:T488)</f>
        <v>0</v>
      </c>
      <c r="U485" s="188">
        <f t="shared" si="956"/>
        <v>0</v>
      </c>
      <c r="V485" s="188">
        <f t="shared" si="956"/>
        <v>0</v>
      </c>
      <c r="W485" s="188">
        <f t="shared" ref="W485" si="959">SUM(W486:W488)</f>
        <v>0</v>
      </c>
      <c r="X485" s="188">
        <f t="shared" si="956"/>
        <v>0</v>
      </c>
      <c r="Y485" s="188">
        <f t="shared" si="956"/>
        <v>0</v>
      </c>
      <c r="Z485" s="188">
        <f t="shared" si="956"/>
        <v>0</v>
      </c>
      <c r="AA485" s="188">
        <f t="shared" si="956"/>
        <v>0</v>
      </c>
      <c r="AB485" s="188">
        <f t="shared" si="956"/>
        <v>0</v>
      </c>
      <c r="AC485" s="188">
        <f t="shared" si="599"/>
        <v>0</v>
      </c>
      <c r="AD485" s="188">
        <f>SUM(AD486:AD488)</f>
        <v>0</v>
      </c>
      <c r="AE485" s="188">
        <f>SUM(AE486:AE488)</f>
        <v>0</v>
      </c>
      <c r="AF485" s="188">
        <f>SUM(AF486:AF488)</f>
        <v>0</v>
      </c>
      <c r="AG485" s="188">
        <f t="shared" si="600"/>
        <v>0</v>
      </c>
      <c r="AH485" s="188">
        <f>SUM(AH486:AH488)</f>
        <v>0</v>
      </c>
      <c r="AI485" s="188">
        <f>SUM(AI486:AI488)</f>
        <v>0</v>
      </c>
      <c r="AJ485" s="188">
        <f>SUM(AJ486:AJ488)</f>
        <v>0</v>
      </c>
      <c r="AK485" s="188">
        <f t="shared" si="601"/>
        <v>0</v>
      </c>
      <c r="AL485" s="188">
        <f>SUM(AL486:AL488)</f>
        <v>0</v>
      </c>
      <c r="AM485" s="188">
        <f>SUM(AM486:AM488)</f>
        <v>0</v>
      </c>
      <c r="AN485" s="188">
        <f>SUM(AN486:AN488)</f>
        <v>0</v>
      </c>
      <c r="AO485" s="188">
        <f t="shared" si="602"/>
        <v>0</v>
      </c>
      <c r="AP485" s="188">
        <f t="shared" si="603"/>
        <v>0</v>
      </c>
    </row>
    <row r="486" spans="2:42" x14ac:dyDescent="0.25">
      <c r="B486" s="177" t="s">
        <v>359</v>
      </c>
      <c r="C486" s="178" t="s">
        <v>226</v>
      </c>
      <c r="D4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9">
        <f t="shared" si="792"/>
        <v>0</v>
      </c>
      <c r="G486" s="179"/>
      <c r="H486" s="179">
        <f t="shared" si="595"/>
        <v>0</v>
      </c>
      <c r="I486" s="179"/>
      <c r="J486" s="179">
        <f t="shared" si="596"/>
        <v>0</v>
      </c>
      <c r="K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79">
        <f t="shared" si="599"/>
        <v>0</v>
      </c>
      <c r="AD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79">
        <f t="shared" si="600"/>
        <v>0</v>
      </c>
      <c r="AH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79">
        <f t="shared" si="601"/>
        <v>0</v>
      </c>
      <c r="AL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79">
        <f t="shared" si="602"/>
        <v>0</v>
      </c>
      <c r="AP486" s="179">
        <f t="shared" si="603"/>
        <v>0</v>
      </c>
    </row>
    <row r="487" spans="2:42" x14ac:dyDescent="0.25">
      <c r="B487" s="177" t="s">
        <v>1214</v>
      </c>
      <c r="C487" s="178" t="s">
        <v>1215</v>
      </c>
      <c r="D4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9">
        <f t="shared" ref="F487" si="960">D487+E487</f>
        <v>0</v>
      </c>
      <c r="G487" s="179"/>
      <c r="H487" s="179">
        <f t="shared" ref="H487" si="961">F487-G487</f>
        <v>0</v>
      </c>
      <c r="I487" s="179"/>
      <c r="J487" s="179">
        <f t="shared" ref="J487" si="962">F487-I487</f>
        <v>0</v>
      </c>
      <c r="K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79">
        <f t="shared" ref="AC487" si="963">Z487+AA487+AB487</f>
        <v>0</v>
      </c>
      <c r="AD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79">
        <f t="shared" ref="AG487" si="964">AD487+AE487+AF487</f>
        <v>0</v>
      </c>
      <c r="AH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79">
        <f t="shared" ref="AK487" si="965">AH487+AI487+AJ487</f>
        <v>0</v>
      </c>
      <c r="AL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79">
        <f t="shared" ref="AO487" si="966">AL487+AM487+AN487</f>
        <v>0</v>
      </c>
      <c r="AP487" s="179">
        <f t="shared" ref="AP487" si="967">AC487+AG487+AK487+AO487</f>
        <v>0</v>
      </c>
    </row>
    <row r="488" spans="2:42" x14ac:dyDescent="0.25">
      <c r="B488" s="177" t="s">
        <v>1216</v>
      </c>
      <c r="C488" s="178" t="s">
        <v>1217</v>
      </c>
      <c r="D4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9">
        <f t="shared" si="792"/>
        <v>0</v>
      </c>
      <c r="G488" s="179"/>
      <c r="H488" s="179">
        <f t="shared" si="595"/>
        <v>0</v>
      </c>
      <c r="I488" s="179"/>
      <c r="J488" s="179">
        <f t="shared" si="596"/>
        <v>0</v>
      </c>
      <c r="K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79">
        <f t="shared" si="599"/>
        <v>0</v>
      </c>
      <c r="AD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79">
        <f t="shared" si="600"/>
        <v>0</v>
      </c>
      <c r="AH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79">
        <f t="shared" si="601"/>
        <v>0</v>
      </c>
      <c r="AL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79">
        <f t="shared" si="602"/>
        <v>0</v>
      </c>
      <c r="AP488" s="179">
        <f t="shared" si="603"/>
        <v>0</v>
      </c>
    </row>
    <row r="489" spans="2:42" x14ac:dyDescent="0.25">
      <c r="B489" s="186" t="s">
        <v>360</v>
      </c>
      <c r="C489" s="187" t="s">
        <v>227</v>
      </c>
      <c r="D489" s="188">
        <f>SUM(D490:D498)</f>
        <v>0</v>
      </c>
      <c r="E489" s="188">
        <f>SUM(E490:E498)</f>
        <v>0</v>
      </c>
      <c r="F489" s="188">
        <f t="shared" si="792"/>
        <v>0</v>
      </c>
      <c r="G489" s="188">
        <f>SUM(G490:G498)</f>
        <v>0</v>
      </c>
      <c r="H489" s="188">
        <f t="shared" si="595"/>
        <v>0</v>
      </c>
      <c r="I489" s="188">
        <f>SUM(I490:I498)</f>
        <v>0</v>
      </c>
      <c r="J489" s="188">
        <f t="shared" si="596"/>
        <v>0</v>
      </c>
      <c r="K489" s="188">
        <f t="shared" ref="K489:AB489" si="968">SUM(K490:K498)</f>
        <v>0</v>
      </c>
      <c r="L489" s="188">
        <f t="shared" si="968"/>
        <v>0</v>
      </c>
      <c r="M489" s="188">
        <f t="shared" si="968"/>
        <v>0</v>
      </c>
      <c r="N489" s="188">
        <f t="shared" si="968"/>
        <v>0</v>
      </c>
      <c r="O489" s="188">
        <f t="shared" si="968"/>
        <v>0</v>
      </c>
      <c r="P489" s="188">
        <f t="shared" ref="P489:Q489" si="969">SUM(P490:P498)</f>
        <v>0</v>
      </c>
      <c r="Q489" s="188">
        <f t="shared" si="969"/>
        <v>0</v>
      </c>
      <c r="R489" s="188">
        <f t="shared" si="968"/>
        <v>0</v>
      </c>
      <c r="S489" s="188">
        <f t="shared" si="968"/>
        <v>0</v>
      </c>
      <c r="T489" s="188">
        <f t="shared" ref="T489" si="970">SUM(T490:T498)</f>
        <v>0</v>
      </c>
      <c r="U489" s="188">
        <f t="shared" si="968"/>
        <v>0</v>
      </c>
      <c r="V489" s="188">
        <f t="shared" si="968"/>
        <v>0</v>
      </c>
      <c r="W489" s="188">
        <f t="shared" ref="W489" si="971">SUM(W490:W498)</f>
        <v>0</v>
      </c>
      <c r="X489" s="188">
        <f t="shared" si="968"/>
        <v>0</v>
      </c>
      <c r="Y489" s="188">
        <f t="shared" si="968"/>
        <v>0</v>
      </c>
      <c r="Z489" s="188">
        <f t="shared" si="968"/>
        <v>0</v>
      </c>
      <c r="AA489" s="188">
        <f t="shared" si="968"/>
        <v>0</v>
      </c>
      <c r="AB489" s="188">
        <f t="shared" si="968"/>
        <v>0</v>
      </c>
      <c r="AC489" s="188">
        <f t="shared" si="599"/>
        <v>0</v>
      </c>
      <c r="AD489" s="188">
        <f>SUM(AD490:AD498)</f>
        <v>0</v>
      </c>
      <c r="AE489" s="188">
        <f>SUM(AE490:AE498)</f>
        <v>0</v>
      </c>
      <c r="AF489" s="188">
        <f>SUM(AF490:AF498)</f>
        <v>0</v>
      </c>
      <c r="AG489" s="188">
        <f t="shared" si="600"/>
        <v>0</v>
      </c>
      <c r="AH489" s="188">
        <f>SUM(AH490:AH498)</f>
        <v>0</v>
      </c>
      <c r="AI489" s="188">
        <f>SUM(AI490:AI498)</f>
        <v>0</v>
      </c>
      <c r="AJ489" s="188">
        <f>SUM(AJ490:AJ498)</f>
        <v>0</v>
      </c>
      <c r="AK489" s="188">
        <f t="shared" si="601"/>
        <v>0</v>
      </c>
      <c r="AL489" s="188">
        <f>SUM(AL490:AL498)</f>
        <v>0</v>
      </c>
      <c r="AM489" s="188">
        <f>SUM(AM490:AM498)</f>
        <v>0</v>
      </c>
      <c r="AN489" s="188">
        <f>SUM(AN490:AN498)</f>
        <v>0</v>
      </c>
      <c r="AO489" s="188">
        <f t="shared" si="602"/>
        <v>0</v>
      </c>
      <c r="AP489" s="188">
        <f t="shared" si="603"/>
        <v>0</v>
      </c>
    </row>
    <row r="490" spans="2:42" x14ac:dyDescent="0.25">
      <c r="B490" s="177" t="s">
        <v>361</v>
      </c>
      <c r="C490" s="178" t="s">
        <v>222</v>
      </c>
      <c r="D4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9">
        <f t="shared" ref="F490:F494" si="972">D490+E490</f>
        <v>0</v>
      </c>
      <c r="G490" s="179"/>
      <c r="H490" s="179">
        <f t="shared" ref="H490:H494" si="973">F490-G490</f>
        <v>0</v>
      </c>
      <c r="I490" s="179"/>
      <c r="J490" s="179">
        <f t="shared" ref="J490:J494" si="974">F490-I490</f>
        <v>0</v>
      </c>
      <c r="K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79">
        <f t="shared" ref="AC490:AC494" si="975">Z490+AA490+AB490</f>
        <v>0</v>
      </c>
      <c r="AD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79">
        <f t="shared" ref="AG490:AG494" si="976">AD490+AE490+AF490</f>
        <v>0</v>
      </c>
      <c r="AH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79">
        <f t="shared" ref="AK490:AK494" si="977">AH490+AI490+AJ490</f>
        <v>0</v>
      </c>
      <c r="AL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79">
        <f t="shared" ref="AO490:AO494" si="978">AL490+AM490+AN490</f>
        <v>0</v>
      </c>
      <c r="AP490" s="179">
        <f t="shared" ref="AP490:AP494" si="979">AC490+AG490+AK490+AO490</f>
        <v>0</v>
      </c>
    </row>
    <row r="491" spans="2:42" x14ac:dyDescent="0.25">
      <c r="B491" s="177" t="s">
        <v>1218</v>
      </c>
      <c r="C491" s="178" t="s">
        <v>1173</v>
      </c>
      <c r="D4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9">
        <f t="shared" ref="F491" si="980">D491+E491</f>
        <v>0</v>
      </c>
      <c r="G491" s="179"/>
      <c r="H491" s="179">
        <f t="shared" ref="H491" si="981">F491-G491</f>
        <v>0</v>
      </c>
      <c r="I491" s="179"/>
      <c r="J491" s="179">
        <f t="shared" ref="J491" si="982">F491-I491</f>
        <v>0</v>
      </c>
      <c r="K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79">
        <f t="shared" ref="AC491" si="983">Z491+AA491+AB491</f>
        <v>0</v>
      </c>
      <c r="AD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79">
        <f t="shared" ref="AG491" si="984">AD491+AE491+AF491</f>
        <v>0</v>
      </c>
      <c r="AH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79">
        <f t="shared" ref="AK491" si="985">AH491+AI491+AJ491</f>
        <v>0</v>
      </c>
      <c r="AL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79">
        <f t="shared" ref="AO491" si="986">AL491+AM491+AN491</f>
        <v>0</v>
      </c>
      <c r="AP491" s="179">
        <f t="shared" ref="AP491" si="987">AC491+AG491+AK491+AO491</f>
        <v>0</v>
      </c>
    </row>
    <row r="492" spans="2:42" x14ac:dyDescent="0.25">
      <c r="B492" s="177" t="s">
        <v>1219</v>
      </c>
      <c r="C492" s="178" t="s">
        <v>1175</v>
      </c>
      <c r="D4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9">
        <f t="shared" si="972"/>
        <v>0</v>
      </c>
      <c r="G492" s="179"/>
      <c r="H492" s="179">
        <f t="shared" si="973"/>
        <v>0</v>
      </c>
      <c r="I492" s="179"/>
      <c r="J492" s="179">
        <f t="shared" si="974"/>
        <v>0</v>
      </c>
      <c r="K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79">
        <f t="shared" si="975"/>
        <v>0</v>
      </c>
      <c r="AD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79">
        <f t="shared" si="976"/>
        <v>0</v>
      </c>
      <c r="AH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79">
        <f t="shared" si="977"/>
        <v>0</v>
      </c>
      <c r="AL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79">
        <f t="shared" si="978"/>
        <v>0</v>
      </c>
      <c r="AP492" s="179">
        <f t="shared" si="979"/>
        <v>0</v>
      </c>
    </row>
    <row r="493" spans="2:42" x14ac:dyDescent="0.25">
      <c r="B493" s="177" t="s">
        <v>1220</v>
      </c>
      <c r="C493" s="178" t="s">
        <v>1179</v>
      </c>
      <c r="D4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9">
        <f t="shared" si="972"/>
        <v>0</v>
      </c>
      <c r="G493" s="179"/>
      <c r="H493" s="179">
        <f t="shared" si="973"/>
        <v>0</v>
      </c>
      <c r="I493" s="179"/>
      <c r="J493" s="179">
        <f t="shared" si="974"/>
        <v>0</v>
      </c>
      <c r="K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79">
        <f t="shared" si="975"/>
        <v>0</v>
      </c>
      <c r="AD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79">
        <f t="shared" si="976"/>
        <v>0</v>
      </c>
      <c r="AH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79">
        <f t="shared" si="977"/>
        <v>0</v>
      </c>
      <c r="AL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79">
        <f t="shared" si="978"/>
        <v>0</v>
      </c>
      <c r="AP493" s="179">
        <f t="shared" si="979"/>
        <v>0</v>
      </c>
    </row>
    <row r="494" spans="2:42" x14ac:dyDescent="0.25">
      <c r="B494" s="177" t="s">
        <v>1221</v>
      </c>
      <c r="C494" s="178" t="s">
        <v>1222</v>
      </c>
      <c r="D4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9">
        <f t="shared" si="972"/>
        <v>0</v>
      </c>
      <c r="G494" s="179"/>
      <c r="H494" s="179">
        <f t="shared" si="973"/>
        <v>0</v>
      </c>
      <c r="I494" s="179"/>
      <c r="J494" s="179">
        <f t="shared" si="974"/>
        <v>0</v>
      </c>
      <c r="K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79">
        <f t="shared" si="975"/>
        <v>0</v>
      </c>
      <c r="AD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79">
        <f t="shared" si="976"/>
        <v>0</v>
      </c>
      <c r="AH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79">
        <f t="shared" si="977"/>
        <v>0</v>
      </c>
      <c r="AL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79">
        <f t="shared" si="978"/>
        <v>0</v>
      </c>
      <c r="AP494" s="179">
        <f t="shared" si="979"/>
        <v>0</v>
      </c>
    </row>
    <row r="495" spans="2:42" x14ac:dyDescent="0.25">
      <c r="B495" s="177" t="s">
        <v>1223</v>
      </c>
      <c r="C495" s="178" t="s">
        <v>1183</v>
      </c>
      <c r="D4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9">
        <f t="shared" si="792"/>
        <v>0</v>
      </c>
      <c r="G495" s="179"/>
      <c r="H495" s="179">
        <f t="shared" si="595"/>
        <v>0</v>
      </c>
      <c r="I495" s="179"/>
      <c r="J495" s="179">
        <f t="shared" si="596"/>
        <v>0</v>
      </c>
      <c r="K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79">
        <f t="shared" si="599"/>
        <v>0</v>
      </c>
      <c r="AD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79">
        <f t="shared" si="600"/>
        <v>0</v>
      </c>
      <c r="AH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79">
        <f t="shared" si="601"/>
        <v>0</v>
      </c>
      <c r="AL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79">
        <f t="shared" si="602"/>
        <v>0</v>
      </c>
      <c r="AP495" s="179">
        <f t="shared" si="603"/>
        <v>0</v>
      </c>
    </row>
    <row r="496" spans="2:42" x14ac:dyDescent="0.25">
      <c r="B496" s="177" t="s">
        <v>1224</v>
      </c>
      <c r="C496" s="178" t="s">
        <v>1225</v>
      </c>
      <c r="D4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9">
        <f t="shared" ref="F496" si="988">D496+E496</f>
        <v>0</v>
      </c>
      <c r="G496" s="179"/>
      <c r="H496" s="179">
        <f t="shared" ref="H496" si="989">F496-G496</f>
        <v>0</v>
      </c>
      <c r="I496" s="179"/>
      <c r="J496" s="179">
        <f t="shared" ref="J496" si="990">F496-I496</f>
        <v>0</v>
      </c>
      <c r="K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79">
        <f t="shared" ref="AC496" si="991">Z496+AA496+AB496</f>
        <v>0</v>
      </c>
      <c r="AD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79">
        <f t="shared" ref="AG496" si="992">AD496+AE496+AF496</f>
        <v>0</v>
      </c>
      <c r="AH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79">
        <f t="shared" ref="AK496" si="993">AH496+AI496+AJ496</f>
        <v>0</v>
      </c>
      <c r="AL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79">
        <f t="shared" ref="AO496" si="994">AL496+AM496+AN496</f>
        <v>0</v>
      </c>
      <c r="AP496" s="179">
        <f t="shared" ref="AP496" si="995">AC496+AG496+AK496+AO496</f>
        <v>0</v>
      </c>
    </row>
    <row r="497" spans="2:42" x14ac:dyDescent="0.25">
      <c r="B497" s="177" t="s">
        <v>1226</v>
      </c>
      <c r="C497" s="178" t="s">
        <v>1185</v>
      </c>
      <c r="D4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9">
        <f t="shared" ref="F497" si="996">D497+E497</f>
        <v>0</v>
      </c>
      <c r="G497" s="179"/>
      <c r="H497" s="179">
        <f t="shared" ref="H497" si="997">F497-G497</f>
        <v>0</v>
      </c>
      <c r="I497" s="179"/>
      <c r="J497" s="179">
        <f t="shared" ref="J497" si="998">F497-I497</f>
        <v>0</v>
      </c>
      <c r="K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79">
        <f t="shared" ref="AC497" si="999">Z497+AA497+AB497</f>
        <v>0</v>
      </c>
      <c r="AD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79">
        <f t="shared" ref="AG497" si="1000">AD497+AE497+AF497</f>
        <v>0</v>
      </c>
      <c r="AH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79">
        <f t="shared" ref="AK497" si="1001">AH497+AI497+AJ497</f>
        <v>0</v>
      </c>
      <c r="AL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79">
        <f t="shared" ref="AO497" si="1002">AL497+AM497+AN497</f>
        <v>0</v>
      </c>
      <c r="AP497" s="179">
        <f t="shared" ref="AP497" si="1003">AC497+AG497+AK497+AO497</f>
        <v>0</v>
      </c>
    </row>
    <row r="498" spans="2:42" x14ac:dyDescent="0.25">
      <c r="B498" s="177" t="s">
        <v>1227</v>
      </c>
      <c r="C498" s="178" t="s">
        <v>1228</v>
      </c>
      <c r="D4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9">
        <f t="shared" si="792"/>
        <v>0</v>
      </c>
      <c r="G498" s="179"/>
      <c r="H498" s="179">
        <f t="shared" si="595"/>
        <v>0</v>
      </c>
      <c r="I498" s="179"/>
      <c r="J498" s="179">
        <f t="shared" si="596"/>
        <v>0</v>
      </c>
      <c r="K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79">
        <f t="shared" si="599"/>
        <v>0</v>
      </c>
      <c r="AD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79">
        <f t="shared" si="600"/>
        <v>0</v>
      </c>
      <c r="AH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79">
        <f t="shared" si="601"/>
        <v>0</v>
      </c>
      <c r="AL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79">
        <f t="shared" si="602"/>
        <v>0</v>
      </c>
      <c r="AP498" s="179">
        <f t="shared" si="603"/>
        <v>0</v>
      </c>
    </row>
    <row r="499" spans="2:42" x14ac:dyDescent="0.25">
      <c r="B499" s="174" t="s">
        <v>365</v>
      </c>
      <c r="C499" s="175" t="s">
        <v>230</v>
      </c>
      <c r="D499" s="176">
        <f>D500+D509</f>
        <v>0</v>
      </c>
      <c r="E499" s="176">
        <f>E500+E509</f>
        <v>0</v>
      </c>
      <c r="F499" s="176">
        <f t="shared" ref="F499:F566" si="1004">D499+E499</f>
        <v>0</v>
      </c>
      <c r="G499" s="176">
        <f t="shared" ref="G499:I499" si="1005">G500+G509</f>
        <v>0</v>
      </c>
      <c r="H499" s="176">
        <f t="shared" ref="H499:H566" si="1006">F499-G499</f>
        <v>0</v>
      </c>
      <c r="I499" s="176">
        <f t="shared" si="1005"/>
        <v>0</v>
      </c>
      <c r="J499" s="176">
        <f t="shared" ref="J499:J566" si="1007">F499-I499</f>
        <v>0</v>
      </c>
      <c r="K499" s="176">
        <f t="shared" ref="K499:AN499" si="1008">K500+K509</f>
        <v>0</v>
      </c>
      <c r="L499" s="176">
        <f t="shared" si="1008"/>
        <v>0</v>
      </c>
      <c r="M499" s="176">
        <f t="shared" si="1008"/>
        <v>0</v>
      </c>
      <c r="N499" s="176">
        <f t="shared" si="1008"/>
        <v>0</v>
      </c>
      <c r="O499" s="176">
        <f t="shared" si="1008"/>
        <v>0</v>
      </c>
      <c r="P499" s="176">
        <f t="shared" ref="P499:Q499" si="1009">P500+P509</f>
        <v>0</v>
      </c>
      <c r="Q499" s="176">
        <f t="shared" si="1009"/>
        <v>0</v>
      </c>
      <c r="R499" s="176">
        <f t="shared" si="1008"/>
        <v>0</v>
      </c>
      <c r="S499" s="176">
        <f t="shared" si="1008"/>
        <v>0</v>
      </c>
      <c r="T499" s="176">
        <f t="shared" ref="T499" si="1010">T500+T509</f>
        <v>0</v>
      </c>
      <c r="U499" s="176">
        <f t="shared" si="1008"/>
        <v>0</v>
      </c>
      <c r="V499" s="176">
        <f t="shared" si="1008"/>
        <v>0</v>
      </c>
      <c r="W499" s="176">
        <f t="shared" ref="W499" si="1011">W500+W509</f>
        <v>0</v>
      </c>
      <c r="X499" s="176">
        <f t="shared" si="1008"/>
        <v>0</v>
      </c>
      <c r="Y499" s="176">
        <f t="shared" si="1008"/>
        <v>0</v>
      </c>
      <c r="Z499" s="176">
        <f t="shared" si="1008"/>
        <v>0</v>
      </c>
      <c r="AA499" s="176">
        <f t="shared" si="1008"/>
        <v>0</v>
      </c>
      <c r="AB499" s="176">
        <f t="shared" si="1008"/>
        <v>0</v>
      </c>
      <c r="AC499" s="176">
        <f t="shared" ref="AC499:AC566" si="1012">Z499+AA499+AB499</f>
        <v>0</v>
      </c>
      <c r="AD499" s="176">
        <f t="shared" si="1008"/>
        <v>0</v>
      </c>
      <c r="AE499" s="176">
        <f t="shared" si="1008"/>
        <v>0</v>
      </c>
      <c r="AF499" s="176">
        <f t="shared" si="1008"/>
        <v>0</v>
      </c>
      <c r="AG499" s="176">
        <f t="shared" ref="AG499:AG566" si="1013">AD499+AE499+AF499</f>
        <v>0</v>
      </c>
      <c r="AH499" s="176">
        <f t="shared" si="1008"/>
        <v>0</v>
      </c>
      <c r="AI499" s="176">
        <f t="shared" si="1008"/>
        <v>0</v>
      </c>
      <c r="AJ499" s="176">
        <f t="shared" si="1008"/>
        <v>0</v>
      </c>
      <c r="AK499" s="176">
        <f t="shared" ref="AK499:AK566" si="1014">AH499+AI499+AJ499</f>
        <v>0</v>
      </c>
      <c r="AL499" s="176">
        <f t="shared" si="1008"/>
        <v>0</v>
      </c>
      <c r="AM499" s="176">
        <f t="shared" si="1008"/>
        <v>0</v>
      </c>
      <c r="AN499" s="176">
        <f t="shared" si="1008"/>
        <v>0</v>
      </c>
      <c r="AO499" s="176">
        <f t="shared" ref="AO499:AO566" si="1015">AL499+AM499+AN499</f>
        <v>0</v>
      </c>
      <c r="AP499" s="176">
        <f t="shared" ref="AP499:AP566" si="1016">AC499+AG499+AK499+AO499</f>
        <v>0</v>
      </c>
    </row>
    <row r="500" spans="2:42" x14ac:dyDescent="0.25">
      <c r="B500" s="186" t="s">
        <v>366</v>
      </c>
      <c r="C500" s="187" t="s">
        <v>231</v>
      </c>
      <c r="D500" s="188">
        <f>SUM(D501:D508)</f>
        <v>0</v>
      </c>
      <c r="E500" s="188">
        <f>SUM(E501:E508)</f>
        <v>0</v>
      </c>
      <c r="F500" s="188">
        <f t="shared" si="1004"/>
        <v>0</v>
      </c>
      <c r="G500" s="188">
        <f t="shared" ref="G500:I500" si="1017">SUM(G501:G508)</f>
        <v>0</v>
      </c>
      <c r="H500" s="188">
        <f t="shared" si="1006"/>
        <v>0</v>
      </c>
      <c r="I500" s="188">
        <f t="shared" si="1017"/>
        <v>0</v>
      </c>
      <c r="J500" s="188">
        <f t="shared" si="1007"/>
        <v>0</v>
      </c>
      <c r="K500" s="188">
        <f t="shared" ref="K500:AN500" si="1018">SUM(K501:K508)</f>
        <v>0</v>
      </c>
      <c r="L500" s="188">
        <f t="shared" si="1018"/>
        <v>0</v>
      </c>
      <c r="M500" s="188">
        <f t="shared" si="1018"/>
        <v>0</v>
      </c>
      <c r="N500" s="188">
        <f t="shared" si="1018"/>
        <v>0</v>
      </c>
      <c r="O500" s="188">
        <f t="shared" si="1018"/>
        <v>0</v>
      </c>
      <c r="P500" s="188">
        <f t="shared" ref="P500:Q500" si="1019">SUM(P501:P508)</f>
        <v>0</v>
      </c>
      <c r="Q500" s="188">
        <f t="shared" si="1019"/>
        <v>0</v>
      </c>
      <c r="R500" s="188">
        <f t="shared" si="1018"/>
        <v>0</v>
      </c>
      <c r="S500" s="188">
        <f t="shared" si="1018"/>
        <v>0</v>
      </c>
      <c r="T500" s="188">
        <f t="shared" ref="T500" si="1020">SUM(T501:T508)</f>
        <v>0</v>
      </c>
      <c r="U500" s="188">
        <f t="shared" si="1018"/>
        <v>0</v>
      </c>
      <c r="V500" s="188">
        <f t="shared" si="1018"/>
        <v>0</v>
      </c>
      <c r="W500" s="188">
        <f t="shared" ref="W500" si="1021">SUM(W501:W508)</f>
        <v>0</v>
      </c>
      <c r="X500" s="188">
        <f t="shared" si="1018"/>
        <v>0</v>
      </c>
      <c r="Y500" s="188">
        <f t="shared" si="1018"/>
        <v>0</v>
      </c>
      <c r="Z500" s="188">
        <f t="shared" si="1018"/>
        <v>0</v>
      </c>
      <c r="AA500" s="188">
        <f t="shared" si="1018"/>
        <v>0</v>
      </c>
      <c r="AB500" s="188">
        <f t="shared" si="1018"/>
        <v>0</v>
      </c>
      <c r="AC500" s="188">
        <f t="shared" si="1012"/>
        <v>0</v>
      </c>
      <c r="AD500" s="188">
        <f t="shared" si="1018"/>
        <v>0</v>
      </c>
      <c r="AE500" s="188">
        <f t="shared" si="1018"/>
        <v>0</v>
      </c>
      <c r="AF500" s="188">
        <f t="shared" si="1018"/>
        <v>0</v>
      </c>
      <c r="AG500" s="188">
        <f t="shared" si="1013"/>
        <v>0</v>
      </c>
      <c r="AH500" s="188">
        <f t="shared" si="1018"/>
        <v>0</v>
      </c>
      <c r="AI500" s="188">
        <f t="shared" si="1018"/>
        <v>0</v>
      </c>
      <c r="AJ500" s="188">
        <f t="shared" si="1018"/>
        <v>0</v>
      </c>
      <c r="AK500" s="188">
        <f t="shared" si="1014"/>
        <v>0</v>
      </c>
      <c r="AL500" s="188">
        <f t="shared" si="1018"/>
        <v>0</v>
      </c>
      <c r="AM500" s="188">
        <f t="shared" si="1018"/>
        <v>0</v>
      </c>
      <c r="AN500" s="188">
        <f t="shared" si="1018"/>
        <v>0</v>
      </c>
      <c r="AO500" s="188">
        <f t="shared" si="1015"/>
        <v>0</v>
      </c>
      <c r="AP500" s="188">
        <f t="shared" si="1016"/>
        <v>0</v>
      </c>
    </row>
    <row r="501" spans="2:42" x14ac:dyDescent="0.25">
      <c r="B501" s="177" t="s">
        <v>367</v>
      </c>
      <c r="C501" s="178" t="s">
        <v>232</v>
      </c>
      <c r="D5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9">
        <f t="shared" si="1004"/>
        <v>0</v>
      </c>
      <c r="G501" s="179"/>
      <c r="H501" s="179">
        <f t="shared" si="1006"/>
        <v>0</v>
      </c>
      <c r="I501" s="179"/>
      <c r="J501" s="179">
        <f t="shared" si="1007"/>
        <v>0</v>
      </c>
      <c r="K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79">
        <f t="shared" si="1012"/>
        <v>0</v>
      </c>
      <c r="AD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79">
        <f t="shared" si="1013"/>
        <v>0</v>
      </c>
      <c r="AH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79">
        <f t="shared" si="1014"/>
        <v>0</v>
      </c>
      <c r="AL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79">
        <f t="shared" si="1015"/>
        <v>0</v>
      </c>
      <c r="AP501" s="179">
        <f t="shared" si="1016"/>
        <v>0</v>
      </c>
    </row>
    <row r="502" spans="2:42" x14ac:dyDescent="0.25">
      <c r="B502" s="177" t="s">
        <v>1229</v>
      </c>
      <c r="C502" s="178" t="s">
        <v>1230</v>
      </c>
      <c r="D5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9">
        <f t="shared" si="1004"/>
        <v>0</v>
      </c>
      <c r="G502" s="179"/>
      <c r="H502" s="179">
        <f t="shared" si="1006"/>
        <v>0</v>
      </c>
      <c r="I502" s="179"/>
      <c r="J502" s="179">
        <f t="shared" si="1007"/>
        <v>0</v>
      </c>
      <c r="K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79">
        <f t="shared" si="1012"/>
        <v>0</v>
      </c>
      <c r="AD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79">
        <f t="shared" si="1013"/>
        <v>0</v>
      </c>
      <c r="AH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79">
        <f t="shared" si="1014"/>
        <v>0</v>
      </c>
      <c r="AL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79">
        <f t="shared" si="1015"/>
        <v>0</v>
      </c>
      <c r="AP502" s="179">
        <f t="shared" si="1016"/>
        <v>0</v>
      </c>
    </row>
    <row r="503" spans="2:42" x14ac:dyDescent="0.25">
      <c r="B503" s="177" t="s">
        <v>1231</v>
      </c>
      <c r="C503" s="178" t="s">
        <v>1232</v>
      </c>
      <c r="D5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9">
        <f t="shared" ref="F503:F506" si="1022">D503+E503</f>
        <v>0</v>
      </c>
      <c r="G503" s="179"/>
      <c r="H503" s="179">
        <f t="shared" ref="H503:H506" si="1023">F503-G503</f>
        <v>0</v>
      </c>
      <c r="I503" s="179"/>
      <c r="J503" s="179">
        <f t="shared" ref="J503:J506" si="1024">F503-I503</f>
        <v>0</v>
      </c>
      <c r="K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79">
        <f t="shared" ref="AC503:AC506" si="1025">Z503+AA503+AB503</f>
        <v>0</v>
      </c>
      <c r="AD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79">
        <f t="shared" ref="AG503:AG506" si="1026">AD503+AE503+AF503</f>
        <v>0</v>
      </c>
      <c r="AH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79">
        <f t="shared" ref="AK503:AK506" si="1027">AH503+AI503+AJ503</f>
        <v>0</v>
      </c>
      <c r="AL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79">
        <f t="shared" ref="AO503:AO506" si="1028">AL503+AM503+AN503</f>
        <v>0</v>
      </c>
      <c r="AP503" s="179">
        <f t="shared" ref="AP503:AP506" si="1029">AC503+AG503+AK503+AO503</f>
        <v>0</v>
      </c>
    </row>
    <row r="504" spans="2:42" x14ac:dyDescent="0.25">
      <c r="B504" s="177" t="s">
        <v>368</v>
      </c>
      <c r="C504" s="178" t="s">
        <v>233</v>
      </c>
      <c r="D5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9">
        <f t="shared" si="1022"/>
        <v>0</v>
      </c>
      <c r="G504" s="179"/>
      <c r="H504" s="179">
        <f t="shared" si="1023"/>
        <v>0</v>
      </c>
      <c r="I504" s="179"/>
      <c r="J504" s="179">
        <f t="shared" si="1024"/>
        <v>0</v>
      </c>
      <c r="K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79">
        <f t="shared" si="1025"/>
        <v>0</v>
      </c>
      <c r="AD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79">
        <f t="shared" si="1026"/>
        <v>0</v>
      </c>
      <c r="AH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79">
        <f t="shared" si="1027"/>
        <v>0</v>
      </c>
      <c r="AL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79">
        <f t="shared" si="1028"/>
        <v>0</v>
      </c>
      <c r="AP504" s="179">
        <f t="shared" si="1029"/>
        <v>0</v>
      </c>
    </row>
    <row r="505" spans="2:42" x14ac:dyDescent="0.25">
      <c r="B505" s="177" t="s">
        <v>1233</v>
      </c>
      <c r="C505" s="178" t="s">
        <v>1234</v>
      </c>
      <c r="D5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9">
        <f t="shared" ref="F505" si="1030">D505+E505</f>
        <v>0</v>
      </c>
      <c r="G505" s="179"/>
      <c r="H505" s="179">
        <f t="shared" ref="H505" si="1031">F505-G505</f>
        <v>0</v>
      </c>
      <c r="I505" s="179"/>
      <c r="J505" s="179">
        <f t="shared" ref="J505" si="1032">F505-I505</f>
        <v>0</v>
      </c>
      <c r="K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79">
        <f t="shared" ref="AC505" si="1033">Z505+AA505+AB505</f>
        <v>0</v>
      </c>
      <c r="AD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79">
        <f t="shared" ref="AG505" si="1034">AD505+AE505+AF505</f>
        <v>0</v>
      </c>
      <c r="AH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79">
        <f t="shared" ref="AK505" si="1035">AH505+AI505+AJ505</f>
        <v>0</v>
      </c>
      <c r="AL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79">
        <f t="shared" ref="AO505" si="1036">AL505+AM505+AN505</f>
        <v>0</v>
      </c>
      <c r="AP505" s="179">
        <f t="shared" ref="AP505" si="1037">AC505+AG505+AK505+AO505</f>
        <v>0</v>
      </c>
    </row>
    <row r="506" spans="2:42" x14ac:dyDescent="0.25">
      <c r="B506" s="177" t="s">
        <v>1235</v>
      </c>
      <c r="C506" s="178" t="s">
        <v>1236</v>
      </c>
      <c r="D5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9">
        <f t="shared" si="1022"/>
        <v>0</v>
      </c>
      <c r="G506" s="179"/>
      <c r="H506" s="179">
        <f t="shared" si="1023"/>
        <v>0</v>
      </c>
      <c r="I506" s="179"/>
      <c r="J506" s="179">
        <f t="shared" si="1024"/>
        <v>0</v>
      </c>
      <c r="K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79">
        <f t="shared" si="1025"/>
        <v>0</v>
      </c>
      <c r="AD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79">
        <f t="shared" si="1026"/>
        <v>0</v>
      </c>
      <c r="AH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79">
        <f t="shared" si="1027"/>
        <v>0</v>
      </c>
      <c r="AL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79">
        <f t="shared" si="1028"/>
        <v>0</v>
      </c>
      <c r="AP506" s="179">
        <f t="shared" si="1029"/>
        <v>0</v>
      </c>
    </row>
    <row r="507" spans="2:42" x14ac:dyDescent="0.25">
      <c r="B507" s="177" t="s">
        <v>1237</v>
      </c>
      <c r="C507" s="178" t="s">
        <v>1238</v>
      </c>
      <c r="D5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9">
        <f t="shared" ref="F507" si="1038">D507+E507</f>
        <v>0</v>
      </c>
      <c r="G507" s="179"/>
      <c r="H507" s="179">
        <f t="shared" ref="H507" si="1039">F507-G507</f>
        <v>0</v>
      </c>
      <c r="I507" s="179"/>
      <c r="J507" s="179">
        <f t="shared" ref="J507" si="1040">F507-I507</f>
        <v>0</v>
      </c>
      <c r="K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79">
        <f t="shared" ref="AC507" si="1041">Z507+AA507+AB507</f>
        <v>0</v>
      </c>
      <c r="AD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79">
        <f t="shared" ref="AG507" si="1042">AD507+AE507+AF507</f>
        <v>0</v>
      </c>
      <c r="AH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79">
        <f t="shared" ref="AK507" si="1043">AH507+AI507+AJ507</f>
        <v>0</v>
      </c>
      <c r="AL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79">
        <f t="shared" ref="AO507" si="1044">AL507+AM507+AN507</f>
        <v>0</v>
      </c>
      <c r="AP507" s="179">
        <f t="shared" ref="AP507" si="1045">AC507+AG507+AK507+AO507</f>
        <v>0</v>
      </c>
    </row>
    <row r="508" spans="2:42" x14ac:dyDescent="0.25">
      <c r="B508" s="177" t="s">
        <v>1239</v>
      </c>
      <c r="C508" s="178" t="s">
        <v>1240</v>
      </c>
      <c r="D5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9">
        <f t="shared" si="1004"/>
        <v>0</v>
      </c>
      <c r="G508" s="179"/>
      <c r="H508" s="179">
        <f t="shared" si="1006"/>
        <v>0</v>
      </c>
      <c r="I508" s="179"/>
      <c r="J508" s="179">
        <f t="shared" si="1007"/>
        <v>0</v>
      </c>
      <c r="K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79">
        <f t="shared" si="1012"/>
        <v>0</v>
      </c>
      <c r="AD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79">
        <f t="shared" si="1013"/>
        <v>0</v>
      </c>
      <c r="AH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79">
        <f t="shared" si="1014"/>
        <v>0</v>
      </c>
      <c r="AL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79">
        <f t="shared" si="1015"/>
        <v>0</v>
      </c>
      <c r="AP508" s="179">
        <f t="shared" si="1016"/>
        <v>0</v>
      </c>
    </row>
    <row r="509" spans="2:42" x14ac:dyDescent="0.25">
      <c r="B509" s="186" t="s">
        <v>369</v>
      </c>
      <c r="C509" s="187" t="s">
        <v>234</v>
      </c>
      <c r="D509" s="188">
        <f>SUM(D510:D525)</f>
        <v>0</v>
      </c>
      <c r="E509" s="188">
        <f>SUM(E510:E525)</f>
        <v>0</v>
      </c>
      <c r="F509" s="188">
        <f t="shared" si="1004"/>
        <v>0</v>
      </c>
      <c r="G509" s="188">
        <f>SUM(G510:G525)</f>
        <v>0</v>
      </c>
      <c r="H509" s="188">
        <f t="shared" si="1006"/>
        <v>0</v>
      </c>
      <c r="I509" s="188">
        <f>SUM(I510:I525)</f>
        <v>0</v>
      </c>
      <c r="J509" s="188">
        <f t="shared" si="1007"/>
        <v>0</v>
      </c>
      <c r="K509" s="188">
        <f t="shared" ref="K509:AB509" si="1046">SUM(K510:K525)</f>
        <v>0</v>
      </c>
      <c r="L509" s="188">
        <f t="shared" si="1046"/>
        <v>0</v>
      </c>
      <c r="M509" s="188">
        <f t="shared" si="1046"/>
        <v>0</v>
      </c>
      <c r="N509" s="188">
        <f t="shared" si="1046"/>
        <v>0</v>
      </c>
      <c r="O509" s="188">
        <f t="shared" si="1046"/>
        <v>0</v>
      </c>
      <c r="P509" s="188">
        <f t="shared" ref="P509:Q509" si="1047">SUM(P510:P525)</f>
        <v>0</v>
      </c>
      <c r="Q509" s="188">
        <f t="shared" si="1047"/>
        <v>0</v>
      </c>
      <c r="R509" s="188">
        <f t="shared" si="1046"/>
        <v>0</v>
      </c>
      <c r="S509" s="188">
        <f t="shared" si="1046"/>
        <v>0</v>
      </c>
      <c r="T509" s="188">
        <f t="shared" ref="T509" si="1048">SUM(T510:T525)</f>
        <v>0</v>
      </c>
      <c r="U509" s="188">
        <f t="shared" si="1046"/>
        <v>0</v>
      </c>
      <c r="V509" s="188">
        <f t="shared" si="1046"/>
        <v>0</v>
      </c>
      <c r="W509" s="188">
        <f t="shared" ref="W509" si="1049">SUM(W510:W525)</f>
        <v>0</v>
      </c>
      <c r="X509" s="188">
        <f t="shared" si="1046"/>
        <v>0</v>
      </c>
      <c r="Y509" s="188">
        <f t="shared" si="1046"/>
        <v>0</v>
      </c>
      <c r="Z509" s="188">
        <f t="shared" si="1046"/>
        <v>0</v>
      </c>
      <c r="AA509" s="188">
        <f t="shared" si="1046"/>
        <v>0</v>
      </c>
      <c r="AB509" s="188">
        <f t="shared" si="1046"/>
        <v>0</v>
      </c>
      <c r="AC509" s="188">
        <f t="shared" si="1012"/>
        <v>0</v>
      </c>
      <c r="AD509" s="188">
        <f>SUM(AD510:AD525)</f>
        <v>0</v>
      </c>
      <c r="AE509" s="188">
        <f>SUM(AE510:AE525)</f>
        <v>0</v>
      </c>
      <c r="AF509" s="188">
        <f>SUM(AF510:AF525)</f>
        <v>0</v>
      </c>
      <c r="AG509" s="188">
        <f t="shared" si="1013"/>
        <v>0</v>
      </c>
      <c r="AH509" s="188">
        <f>SUM(AH510:AH525)</f>
        <v>0</v>
      </c>
      <c r="AI509" s="188">
        <f>SUM(AI510:AI525)</f>
        <v>0</v>
      </c>
      <c r="AJ509" s="188">
        <f>SUM(AJ510:AJ525)</f>
        <v>0</v>
      </c>
      <c r="AK509" s="188">
        <f t="shared" si="1014"/>
        <v>0</v>
      </c>
      <c r="AL509" s="188">
        <f>SUM(AL510:AL525)</f>
        <v>0</v>
      </c>
      <c r="AM509" s="188">
        <f>SUM(AM510:AM525)</f>
        <v>0</v>
      </c>
      <c r="AN509" s="188">
        <f>SUM(AN510:AN525)</f>
        <v>0</v>
      </c>
      <c r="AO509" s="188">
        <f t="shared" si="1015"/>
        <v>0</v>
      </c>
      <c r="AP509" s="188">
        <f t="shared" si="1016"/>
        <v>0</v>
      </c>
    </row>
    <row r="510" spans="2:42" x14ac:dyDescent="0.25">
      <c r="B510" s="177" t="s">
        <v>370</v>
      </c>
      <c r="C510" s="178" t="s">
        <v>235</v>
      </c>
      <c r="D5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9">
        <f t="shared" si="1004"/>
        <v>0</v>
      </c>
      <c r="G510" s="179"/>
      <c r="H510" s="179">
        <f t="shared" si="1006"/>
        <v>0</v>
      </c>
      <c r="I510" s="179"/>
      <c r="J510" s="179">
        <f t="shared" si="1007"/>
        <v>0</v>
      </c>
      <c r="K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79">
        <f t="shared" si="1012"/>
        <v>0</v>
      </c>
      <c r="AD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79">
        <f t="shared" si="1013"/>
        <v>0</v>
      </c>
      <c r="AH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79">
        <f t="shared" si="1014"/>
        <v>0</v>
      </c>
      <c r="AL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79">
        <f t="shared" si="1015"/>
        <v>0</v>
      </c>
      <c r="AP510" s="179">
        <f t="shared" si="1016"/>
        <v>0</v>
      </c>
    </row>
    <row r="511" spans="2:42" x14ac:dyDescent="0.25">
      <c r="B511" s="177" t="s">
        <v>1241</v>
      </c>
      <c r="C511" s="178" t="s">
        <v>1242</v>
      </c>
      <c r="D5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9">
        <f t="shared" ref="F511:F518" si="1050">D511+E511</f>
        <v>0</v>
      </c>
      <c r="G511" s="179"/>
      <c r="H511" s="179">
        <f t="shared" ref="H511:H518" si="1051">F511-G511</f>
        <v>0</v>
      </c>
      <c r="I511" s="179"/>
      <c r="J511" s="179">
        <f t="shared" ref="J511:J518" si="1052">F511-I511</f>
        <v>0</v>
      </c>
      <c r="K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79">
        <f t="shared" ref="AC511:AC518" si="1053">Z511+AA511+AB511</f>
        <v>0</v>
      </c>
      <c r="AD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79">
        <f t="shared" ref="AG511:AG518" si="1054">AD511+AE511+AF511</f>
        <v>0</v>
      </c>
      <c r="AH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79">
        <f t="shared" ref="AK511:AK518" si="1055">AH511+AI511+AJ511</f>
        <v>0</v>
      </c>
      <c r="AL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79">
        <f t="shared" ref="AO511:AO518" si="1056">AL511+AM511+AN511</f>
        <v>0</v>
      </c>
      <c r="AP511" s="179">
        <f t="shared" ref="AP511:AP518" si="1057">AC511+AG511+AK511+AO511</f>
        <v>0</v>
      </c>
    </row>
    <row r="512" spans="2:42" x14ac:dyDescent="0.25">
      <c r="B512" s="177" t="s">
        <v>1243</v>
      </c>
      <c r="C512" s="178" t="s">
        <v>1244</v>
      </c>
      <c r="D5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9">
        <f t="shared" si="1050"/>
        <v>0</v>
      </c>
      <c r="G512" s="179"/>
      <c r="H512" s="179">
        <f t="shared" si="1051"/>
        <v>0</v>
      </c>
      <c r="I512" s="179"/>
      <c r="J512" s="179">
        <f t="shared" si="1052"/>
        <v>0</v>
      </c>
      <c r="K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79">
        <f t="shared" si="1053"/>
        <v>0</v>
      </c>
      <c r="AD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79">
        <f t="shared" si="1054"/>
        <v>0</v>
      </c>
      <c r="AH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79">
        <f t="shared" si="1055"/>
        <v>0</v>
      </c>
      <c r="AL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79">
        <f t="shared" si="1056"/>
        <v>0</v>
      </c>
      <c r="AP512" s="179">
        <f t="shared" si="1057"/>
        <v>0</v>
      </c>
    </row>
    <row r="513" spans="2:42" x14ac:dyDescent="0.25">
      <c r="B513" s="177" t="s">
        <v>1245</v>
      </c>
      <c r="C513" s="178" t="s">
        <v>1246</v>
      </c>
      <c r="D5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9">
        <f t="shared" si="1050"/>
        <v>0</v>
      </c>
      <c r="G513" s="179"/>
      <c r="H513" s="179">
        <f t="shared" si="1051"/>
        <v>0</v>
      </c>
      <c r="I513" s="179"/>
      <c r="J513" s="179">
        <f t="shared" si="1052"/>
        <v>0</v>
      </c>
      <c r="K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79">
        <f t="shared" si="1053"/>
        <v>0</v>
      </c>
      <c r="AD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79">
        <f t="shared" si="1054"/>
        <v>0</v>
      </c>
      <c r="AH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79">
        <f t="shared" si="1055"/>
        <v>0</v>
      </c>
      <c r="AL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79">
        <f t="shared" si="1056"/>
        <v>0</v>
      </c>
      <c r="AP513" s="179">
        <f t="shared" si="1057"/>
        <v>0</v>
      </c>
    </row>
    <row r="514" spans="2:42" x14ac:dyDescent="0.25">
      <c r="B514" s="177" t="s">
        <v>1247</v>
      </c>
      <c r="C514" s="178" t="s">
        <v>1248</v>
      </c>
      <c r="D5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9">
        <f t="shared" si="1050"/>
        <v>0</v>
      </c>
      <c r="G514" s="179"/>
      <c r="H514" s="179">
        <f t="shared" si="1051"/>
        <v>0</v>
      </c>
      <c r="I514" s="179"/>
      <c r="J514" s="179">
        <f t="shared" si="1052"/>
        <v>0</v>
      </c>
      <c r="K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79">
        <f t="shared" si="1053"/>
        <v>0</v>
      </c>
      <c r="AD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79">
        <f t="shared" si="1054"/>
        <v>0</v>
      </c>
      <c r="AH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79">
        <f t="shared" si="1055"/>
        <v>0</v>
      </c>
      <c r="AL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79">
        <f t="shared" si="1056"/>
        <v>0</v>
      </c>
      <c r="AP514" s="179">
        <f t="shared" si="1057"/>
        <v>0</v>
      </c>
    </row>
    <row r="515" spans="2:42" x14ac:dyDescent="0.25">
      <c r="B515" s="177" t="s">
        <v>1249</v>
      </c>
      <c r="C515" s="178" t="s">
        <v>1250</v>
      </c>
      <c r="D5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9">
        <f t="shared" si="1050"/>
        <v>0</v>
      </c>
      <c r="G515" s="179"/>
      <c r="H515" s="179">
        <f t="shared" si="1051"/>
        <v>0</v>
      </c>
      <c r="I515" s="179"/>
      <c r="J515" s="179">
        <f t="shared" si="1052"/>
        <v>0</v>
      </c>
      <c r="K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79">
        <f t="shared" si="1053"/>
        <v>0</v>
      </c>
      <c r="AD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79">
        <f t="shared" si="1054"/>
        <v>0</v>
      </c>
      <c r="AH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79">
        <f t="shared" si="1055"/>
        <v>0</v>
      </c>
      <c r="AL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79">
        <f t="shared" si="1056"/>
        <v>0</v>
      </c>
      <c r="AP515" s="179">
        <f t="shared" si="1057"/>
        <v>0</v>
      </c>
    </row>
    <row r="516" spans="2:42" x14ac:dyDescent="0.25">
      <c r="B516" s="177" t="s">
        <v>1251</v>
      </c>
      <c r="C516" s="178" t="s">
        <v>1252</v>
      </c>
      <c r="D5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9">
        <f t="shared" si="1050"/>
        <v>0</v>
      </c>
      <c r="G516" s="179"/>
      <c r="H516" s="179">
        <f t="shared" si="1051"/>
        <v>0</v>
      </c>
      <c r="I516" s="179"/>
      <c r="J516" s="179">
        <f t="shared" si="1052"/>
        <v>0</v>
      </c>
      <c r="K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79">
        <f t="shared" si="1053"/>
        <v>0</v>
      </c>
      <c r="AD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79">
        <f t="shared" si="1054"/>
        <v>0</v>
      </c>
      <c r="AH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79">
        <f t="shared" si="1055"/>
        <v>0</v>
      </c>
      <c r="AL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79">
        <f t="shared" si="1056"/>
        <v>0</v>
      </c>
      <c r="AP516" s="179">
        <f t="shared" si="1057"/>
        <v>0</v>
      </c>
    </row>
    <row r="517" spans="2:42" x14ac:dyDescent="0.25">
      <c r="B517" s="177" t="s">
        <v>1253</v>
      </c>
      <c r="C517" s="178" t="s">
        <v>1254</v>
      </c>
      <c r="D5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9">
        <f t="shared" si="1050"/>
        <v>0</v>
      </c>
      <c r="G517" s="179"/>
      <c r="H517" s="179">
        <f t="shared" si="1051"/>
        <v>0</v>
      </c>
      <c r="I517" s="179"/>
      <c r="J517" s="179">
        <f t="shared" si="1052"/>
        <v>0</v>
      </c>
      <c r="K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79">
        <f t="shared" si="1053"/>
        <v>0</v>
      </c>
      <c r="AD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79">
        <f t="shared" si="1054"/>
        <v>0</v>
      </c>
      <c r="AH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79">
        <f t="shared" si="1055"/>
        <v>0</v>
      </c>
      <c r="AL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79">
        <f t="shared" si="1056"/>
        <v>0</v>
      </c>
      <c r="AP517" s="179">
        <f t="shared" si="1057"/>
        <v>0</v>
      </c>
    </row>
    <row r="518" spans="2:42" x14ac:dyDescent="0.25">
      <c r="B518" s="177" t="s">
        <v>1255</v>
      </c>
      <c r="C518" s="178" t="s">
        <v>1256</v>
      </c>
      <c r="D5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9">
        <f t="shared" si="1050"/>
        <v>0</v>
      </c>
      <c r="G518" s="179"/>
      <c r="H518" s="179">
        <f t="shared" si="1051"/>
        <v>0</v>
      </c>
      <c r="I518" s="179"/>
      <c r="J518" s="179">
        <f t="shared" si="1052"/>
        <v>0</v>
      </c>
      <c r="K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79">
        <f t="shared" si="1053"/>
        <v>0</v>
      </c>
      <c r="AD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79">
        <f t="shared" si="1054"/>
        <v>0</v>
      </c>
      <c r="AH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79">
        <f t="shared" si="1055"/>
        <v>0</v>
      </c>
      <c r="AL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79">
        <f t="shared" si="1056"/>
        <v>0</v>
      </c>
      <c r="AP518" s="179">
        <f t="shared" si="1057"/>
        <v>0</v>
      </c>
    </row>
    <row r="519" spans="2:42" x14ac:dyDescent="0.25">
      <c r="B519" s="177" t="s">
        <v>1257</v>
      </c>
      <c r="C519" s="178" t="s">
        <v>1258</v>
      </c>
      <c r="D5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9">
        <f t="shared" si="1004"/>
        <v>0</v>
      </c>
      <c r="G519" s="179"/>
      <c r="H519" s="179">
        <f t="shared" si="1006"/>
        <v>0</v>
      </c>
      <c r="I519" s="179"/>
      <c r="J519" s="179">
        <f t="shared" si="1007"/>
        <v>0</v>
      </c>
      <c r="K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79">
        <f t="shared" si="1012"/>
        <v>0</v>
      </c>
      <c r="AD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79">
        <f t="shared" si="1013"/>
        <v>0</v>
      </c>
      <c r="AH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79">
        <f t="shared" si="1014"/>
        <v>0</v>
      </c>
      <c r="AL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79">
        <f t="shared" si="1015"/>
        <v>0</v>
      </c>
      <c r="AP519" s="179">
        <f t="shared" si="1016"/>
        <v>0</v>
      </c>
    </row>
    <row r="520" spans="2:42" x14ac:dyDescent="0.25">
      <c r="B520" s="177" t="s">
        <v>1259</v>
      </c>
      <c r="C520" s="178" t="s">
        <v>1260</v>
      </c>
      <c r="D5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9">
        <f t="shared" si="1004"/>
        <v>0</v>
      </c>
      <c r="G520" s="179"/>
      <c r="H520" s="179">
        <f t="shared" si="1006"/>
        <v>0</v>
      </c>
      <c r="I520" s="179"/>
      <c r="J520" s="179">
        <f t="shared" si="1007"/>
        <v>0</v>
      </c>
      <c r="K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79">
        <f t="shared" si="1012"/>
        <v>0</v>
      </c>
      <c r="AD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79">
        <f t="shared" si="1013"/>
        <v>0</v>
      </c>
      <c r="AH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79">
        <f t="shared" si="1014"/>
        <v>0</v>
      </c>
      <c r="AL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79">
        <f t="shared" si="1015"/>
        <v>0</v>
      </c>
      <c r="AP520" s="179">
        <f t="shared" si="1016"/>
        <v>0</v>
      </c>
    </row>
    <row r="521" spans="2:42" x14ac:dyDescent="0.25">
      <c r="B521" s="177" t="s">
        <v>1261</v>
      </c>
      <c r="C521" s="178" t="s">
        <v>1262</v>
      </c>
      <c r="D5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9">
        <f t="shared" ref="F521:F522" si="1058">D521+E521</f>
        <v>0</v>
      </c>
      <c r="G521" s="179"/>
      <c r="H521" s="179">
        <f t="shared" ref="H521:H522" si="1059">F521-G521</f>
        <v>0</v>
      </c>
      <c r="I521" s="179"/>
      <c r="J521" s="179">
        <f t="shared" ref="J521:J522" si="1060">F521-I521</f>
        <v>0</v>
      </c>
      <c r="K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79">
        <f t="shared" ref="AC521:AC522" si="1061">Z521+AA521+AB521</f>
        <v>0</v>
      </c>
      <c r="AD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79">
        <f t="shared" ref="AG521:AG522" si="1062">AD521+AE521+AF521</f>
        <v>0</v>
      </c>
      <c r="AH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79">
        <f t="shared" ref="AK521:AK522" si="1063">AH521+AI521+AJ521</f>
        <v>0</v>
      </c>
      <c r="AL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79">
        <f t="shared" ref="AO521:AO522" si="1064">AL521+AM521+AN521</f>
        <v>0</v>
      </c>
      <c r="AP521" s="179">
        <f t="shared" ref="AP521:AP522" si="1065">AC521+AG521+AK521+AO521</f>
        <v>0</v>
      </c>
    </row>
    <row r="522" spans="2:42" x14ac:dyDescent="0.25">
      <c r="B522" s="177" t="s">
        <v>1263</v>
      </c>
      <c r="C522" s="178" t="s">
        <v>1264</v>
      </c>
      <c r="D5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9">
        <f t="shared" si="1058"/>
        <v>0</v>
      </c>
      <c r="G522" s="179"/>
      <c r="H522" s="179">
        <f t="shared" si="1059"/>
        <v>0</v>
      </c>
      <c r="I522" s="179"/>
      <c r="J522" s="179">
        <f t="shared" si="1060"/>
        <v>0</v>
      </c>
      <c r="K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79">
        <f t="shared" si="1061"/>
        <v>0</v>
      </c>
      <c r="AD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79">
        <f t="shared" si="1062"/>
        <v>0</v>
      </c>
      <c r="AH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79">
        <f t="shared" si="1063"/>
        <v>0</v>
      </c>
      <c r="AL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79">
        <f t="shared" si="1064"/>
        <v>0</v>
      </c>
      <c r="AP522" s="179">
        <f t="shared" si="1065"/>
        <v>0</v>
      </c>
    </row>
    <row r="523" spans="2:42" x14ac:dyDescent="0.25">
      <c r="B523" s="177" t="s">
        <v>1265</v>
      </c>
      <c r="C523" s="178" t="s">
        <v>1266</v>
      </c>
      <c r="D5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9">
        <f t="shared" ref="F523:F524" si="1066">D523+E523</f>
        <v>0</v>
      </c>
      <c r="G523" s="179"/>
      <c r="H523" s="179">
        <f t="shared" ref="H523:H524" si="1067">F523-G523</f>
        <v>0</v>
      </c>
      <c r="I523" s="179"/>
      <c r="J523" s="179">
        <f t="shared" ref="J523:J524" si="1068">F523-I523</f>
        <v>0</v>
      </c>
      <c r="K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79">
        <f t="shared" ref="AC523:AC524" si="1069">Z523+AA523+AB523</f>
        <v>0</v>
      </c>
      <c r="AD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79">
        <f t="shared" ref="AG523:AG524" si="1070">AD523+AE523+AF523</f>
        <v>0</v>
      </c>
      <c r="AH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79">
        <f t="shared" ref="AK523:AK524" si="1071">AH523+AI523+AJ523</f>
        <v>0</v>
      </c>
      <c r="AL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79">
        <f t="shared" ref="AO523:AO524" si="1072">AL523+AM523+AN523</f>
        <v>0</v>
      </c>
      <c r="AP523" s="179">
        <f t="shared" ref="AP523:AP524" si="1073">AC523+AG523+AK523+AO523</f>
        <v>0</v>
      </c>
    </row>
    <row r="524" spans="2:42" x14ac:dyDescent="0.25">
      <c r="B524" s="177" t="s">
        <v>1267</v>
      </c>
      <c r="C524" s="178" t="s">
        <v>1268</v>
      </c>
      <c r="D5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9">
        <f t="shared" si="1066"/>
        <v>0</v>
      </c>
      <c r="G524" s="179"/>
      <c r="H524" s="179">
        <f t="shared" si="1067"/>
        <v>0</v>
      </c>
      <c r="I524" s="179"/>
      <c r="J524" s="179">
        <f t="shared" si="1068"/>
        <v>0</v>
      </c>
      <c r="K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79">
        <f t="shared" si="1069"/>
        <v>0</v>
      </c>
      <c r="AD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79">
        <f t="shared" si="1070"/>
        <v>0</v>
      </c>
      <c r="AH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79">
        <f t="shared" si="1071"/>
        <v>0</v>
      </c>
      <c r="AL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79">
        <f t="shared" si="1072"/>
        <v>0</v>
      </c>
      <c r="AP524" s="179">
        <f t="shared" si="1073"/>
        <v>0</v>
      </c>
    </row>
    <row r="525" spans="2:42" x14ac:dyDescent="0.25">
      <c r="B525" s="177" t="s">
        <v>1269</v>
      </c>
      <c r="C525" s="178" t="s">
        <v>1270</v>
      </c>
      <c r="D5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9">
        <f t="shared" si="1004"/>
        <v>0</v>
      </c>
      <c r="G525" s="179"/>
      <c r="H525" s="179">
        <f t="shared" si="1006"/>
        <v>0</v>
      </c>
      <c r="I525" s="179"/>
      <c r="J525" s="179">
        <f t="shared" si="1007"/>
        <v>0</v>
      </c>
      <c r="K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79">
        <f t="shared" si="1012"/>
        <v>0</v>
      </c>
      <c r="AD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79">
        <f t="shared" si="1013"/>
        <v>0</v>
      </c>
      <c r="AH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79">
        <f t="shared" si="1014"/>
        <v>0</v>
      </c>
      <c r="AL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79">
        <f t="shared" si="1015"/>
        <v>0</v>
      </c>
      <c r="AP525" s="179">
        <f t="shared" si="1016"/>
        <v>0</v>
      </c>
    </row>
    <row r="526" spans="2:42" x14ac:dyDescent="0.25">
      <c r="B526" s="174" t="s">
        <v>371</v>
      </c>
      <c r="C526" s="175" t="s">
        <v>236</v>
      </c>
      <c r="D526" s="176">
        <f>D527+D541</f>
        <v>0</v>
      </c>
      <c r="E526" s="176">
        <f>E527+E541</f>
        <v>0</v>
      </c>
      <c r="F526" s="176">
        <f t="shared" si="1004"/>
        <v>0</v>
      </c>
      <c r="G526" s="176">
        <f t="shared" ref="G526:I526" si="1074">G527+G541</f>
        <v>0</v>
      </c>
      <c r="H526" s="176">
        <f t="shared" si="1006"/>
        <v>0</v>
      </c>
      <c r="I526" s="176">
        <f t="shared" si="1074"/>
        <v>0</v>
      </c>
      <c r="J526" s="176">
        <f t="shared" si="1007"/>
        <v>0</v>
      </c>
      <c r="K526" s="176">
        <f t="shared" ref="K526:AN526" si="1075">K527+K541</f>
        <v>0</v>
      </c>
      <c r="L526" s="176">
        <f t="shared" si="1075"/>
        <v>0</v>
      </c>
      <c r="M526" s="176">
        <f t="shared" si="1075"/>
        <v>0</v>
      </c>
      <c r="N526" s="176">
        <f t="shared" si="1075"/>
        <v>0</v>
      </c>
      <c r="O526" s="176">
        <f t="shared" si="1075"/>
        <v>0</v>
      </c>
      <c r="P526" s="176">
        <f t="shared" ref="P526:Q526" si="1076">P527+P541</f>
        <v>0</v>
      </c>
      <c r="Q526" s="176">
        <f t="shared" si="1076"/>
        <v>0</v>
      </c>
      <c r="R526" s="176">
        <f t="shared" si="1075"/>
        <v>0</v>
      </c>
      <c r="S526" s="176">
        <f t="shared" si="1075"/>
        <v>0</v>
      </c>
      <c r="T526" s="176">
        <f t="shared" ref="T526" si="1077">T527+T541</f>
        <v>0</v>
      </c>
      <c r="U526" s="176">
        <f t="shared" si="1075"/>
        <v>0</v>
      </c>
      <c r="V526" s="176">
        <f t="shared" si="1075"/>
        <v>0</v>
      </c>
      <c r="W526" s="176">
        <f t="shared" ref="W526" si="1078">W527+W541</f>
        <v>0</v>
      </c>
      <c r="X526" s="176">
        <f t="shared" si="1075"/>
        <v>0</v>
      </c>
      <c r="Y526" s="176">
        <f t="shared" si="1075"/>
        <v>0</v>
      </c>
      <c r="Z526" s="176">
        <f t="shared" si="1075"/>
        <v>0</v>
      </c>
      <c r="AA526" s="176">
        <f t="shared" si="1075"/>
        <v>0</v>
      </c>
      <c r="AB526" s="176">
        <f t="shared" si="1075"/>
        <v>0</v>
      </c>
      <c r="AC526" s="176">
        <f t="shared" si="1012"/>
        <v>0</v>
      </c>
      <c r="AD526" s="176">
        <f t="shared" si="1075"/>
        <v>0</v>
      </c>
      <c r="AE526" s="176">
        <f t="shared" si="1075"/>
        <v>0</v>
      </c>
      <c r="AF526" s="176">
        <f t="shared" si="1075"/>
        <v>0</v>
      </c>
      <c r="AG526" s="176">
        <f t="shared" si="1013"/>
        <v>0</v>
      </c>
      <c r="AH526" s="176">
        <f t="shared" si="1075"/>
        <v>0</v>
      </c>
      <c r="AI526" s="176">
        <f t="shared" si="1075"/>
        <v>0</v>
      </c>
      <c r="AJ526" s="176">
        <f t="shared" si="1075"/>
        <v>0</v>
      </c>
      <c r="AK526" s="176">
        <f t="shared" si="1014"/>
        <v>0</v>
      </c>
      <c r="AL526" s="176">
        <f t="shared" si="1075"/>
        <v>0</v>
      </c>
      <c r="AM526" s="176">
        <f t="shared" si="1075"/>
        <v>0</v>
      </c>
      <c r="AN526" s="176">
        <f t="shared" si="1075"/>
        <v>0</v>
      </c>
      <c r="AO526" s="176">
        <f t="shared" si="1015"/>
        <v>0</v>
      </c>
      <c r="AP526" s="176">
        <f t="shared" si="1016"/>
        <v>0</v>
      </c>
    </row>
    <row r="527" spans="2:42" x14ac:dyDescent="0.25">
      <c r="B527" s="186" t="s">
        <v>372</v>
      </c>
      <c r="C527" s="187" t="s">
        <v>237</v>
      </c>
      <c r="D527" s="188">
        <f>SUM(D528:D540)</f>
        <v>0</v>
      </c>
      <c r="E527" s="188">
        <f>SUM(E528:E540)</f>
        <v>0</v>
      </c>
      <c r="F527" s="188">
        <f t="shared" si="1004"/>
        <v>0</v>
      </c>
      <c r="G527" s="188">
        <f t="shared" ref="G527:I527" si="1079">SUM(G528:G540)</f>
        <v>0</v>
      </c>
      <c r="H527" s="188">
        <f t="shared" si="1006"/>
        <v>0</v>
      </c>
      <c r="I527" s="188">
        <f t="shared" si="1079"/>
        <v>0</v>
      </c>
      <c r="J527" s="188">
        <f t="shared" si="1007"/>
        <v>0</v>
      </c>
      <c r="K527" s="188">
        <f t="shared" ref="K527:AN527" si="1080">SUM(K528:K540)</f>
        <v>0</v>
      </c>
      <c r="L527" s="188">
        <f t="shared" si="1080"/>
        <v>0</v>
      </c>
      <c r="M527" s="188">
        <f t="shared" si="1080"/>
        <v>0</v>
      </c>
      <c r="N527" s="188">
        <f t="shared" si="1080"/>
        <v>0</v>
      </c>
      <c r="O527" s="188">
        <f t="shared" si="1080"/>
        <v>0</v>
      </c>
      <c r="P527" s="188">
        <f t="shared" ref="P527:Q527" si="1081">SUM(P528:P540)</f>
        <v>0</v>
      </c>
      <c r="Q527" s="188">
        <f t="shared" si="1081"/>
        <v>0</v>
      </c>
      <c r="R527" s="188">
        <f t="shared" si="1080"/>
        <v>0</v>
      </c>
      <c r="S527" s="188">
        <f t="shared" si="1080"/>
        <v>0</v>
      </c>
      <c r="T527" s="188">
        <f t="shared" ref="T527" si="1082">SUM(T528:T540)</f>
        <v>0</v>
      </c>
      <c r="U527" s="188">
        <f t="shared" si="1080"/>
        <v>0</v>
      </c>
      <c r="V527" s="188">
        <f t="shared" si="1080"/>
        <v>0</v>
      </c>
      <c r="W527" s="188">
        <f t="shared" ref="W527" si="1083">SUM(W528:W540)</f>
        <v>0</v>
      </c>
      <c r="X527" s="188">
        <f t="shared" si="1080"/>
        <v>0</v>
      </c>
      <c r="Y527" s="188">
        <f t="shared" si="1080"/>
        <v>0</v>
      </c>
      <c r="Z527" s="188">
        <f t="shared" si="1080"/>
        <v>0</v>
      </c>
      <c r="AA527" s="188">
        <f t="shared" si="1080"/>
        <v>0</v>
      </c>
      <c r="AB527" s="188">
        <f t="shared" si="1080"/>
        <v>0</v>
      </c>
      <c r="AC527" s="188">
        <f t="shared" si="1012"/>
        <v>0</v>
      </c>
      <c r="AD527" s="188">
        <f t="shared" si="1080"/>
        <v>0</v>
      </c>
      <c r="AE527" s="188">
        <f t="shared" si="1080"/>
        <v>0</v>
      </c>
      <c r="AF527" s="188">
        <f t="shared" si="1080"/>
        <v>0</v>
      </c>
      <c r="AG527" s="188">
        <f t="shared" si="1013"/>
        <v>0</v>
      </c>
      <c r="AH527" s="188">
        <f t="shared" si="1080"/>
        <v>0</v>
      </c>
      <c r="AI527" s="188">
        <f t="shared" si="1080"/>
        <v>0</v>
      </c>
      <c r="AJ527" s="188">
        <f t="shared" si="1080"/>
        <v>0</v>
      </c>
      <c r="AK527" s="188">
        <f t="shared" si="1014"/>
        <v>0</v>
      </c>
      <c r="AL527" s="188">
        <f t="shared" si="1080"/>
        <v>0</v>
      </c>
      <c r="AM527" s="188">
        <f t="shared" si="1080"/>
        <v>0</v>
      </c>
      <c r="AN527" s="188">
        <f t="shared" si="1080"/>
        <v>0</v>
      </c>
      <c r="AO527" s="188">
        <f t="shared" si="1015"/>
        <v>0</v>
      </c>
      <c r="AP527" s="188">
        <f t="shared" si="1016"/>
        <v>0</v>
      </c>
    </row>
    <row r="528" spans="2:42" x14ac:dyDescent="0.25">
      <c r="B528" s="177" t="s">
        <v>373</v>
      </c>
      <c r="C528" s="178" t="s">
        <v>238</v>
      </c>
      <c r="D5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9">
        <f t="shared" ref="F528:F540" si="1084">D528+E528</f>
        <v>0</v>
      </c>
      <c r="G528" s="179"/>
      <c r="H528" s="179">
        <f t="shared" ref="H528:H540" si="1085">F528-G528</f>
        <v>0</v>
      </c>
      <c r="I528" s="179"/>
      <c r="J528" s="179">
        <f t="shared" ref="J528:J540" si="1086">F528-I528</f>
        <v>0</v>
      </c>
      <c r="K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79">
        <f t="shared" ref="AC528:AC540" si="1087">Z528+AA528+AB528</f>
        <v>0</v>
      </c>
      <c r="AD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79">
        <f t="shared" ref="AG528:AG540" si="1088">AD528+AE528+AF528</f>
        <v>0</v>
      </c>
      <c r="AH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79">
        <f t="shared" ref="AK528:AK540" si="1089">AH528+AI528+AJ528</f>
        <v>0</v>
      </c>
      <c r="AL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79">
        <f t="shared" ref="AO528:AO540" si="1090">AL528+AM528+AN528</f>
        <v>0</v>
      </c>
      <c r="AP528" s="179">
        <f t="shared" ref="AP528:AP540" si="1091">AC528+AG528+AK528+AO528</f>
        <v>0</v>
      </c>
    </row>
    <row r="529" spans="2:42" x14ac:dyDescent="0.25">
      <c r="B529" s="177" t="s">
        <v>1271</v>
      </c>
      <c r="C529" s="178" t="s">
        <v>1272</v>
      </c>
      <c r="D5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9">
        <f t="shared" ref="F529:F533" si="1092">D529+E529</f>
        <v>0</v>
      </c>
      <c r="G529" s="179"/>
      <c r="H529" s="179">
        <f t="shared" ref="H529:H533" si="1093">F529-G529</f>
        <v>0</v>
      </c>
      <c r="I529" s="179"/>
      <c r="J529" s="179">
        <f t="shared" ref="J529:J533" si="1094">F529-I529</f>
        <v>0</v>
      </c>
      <c r="K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79">
        <f t="shared" ref="AC529:AC533" si="1095">Z529+AA529+AB529</f>
        <v>0</v>
      </c>
      <c r="AD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79">
        <f t="shared" ref="AG529:AG533" si="1096">AD529+AE529+AF529</f>
        <v>0</v>
      </c>
      <c r="AH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79">
        <f t="shared" ref="AK529:AK533" si="1097">AH529+AI529+AJ529</f>
        <v>0</v>
      </c>
      <c r="AL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79">
        <f t="shared" ref="AO529:AO533" si="1098">AL529+AM529+AN529</f>
        <v>0</v>
      </c>
      <c r="AP529" s="179">
        <f t="shared" ref="AP529:AP533" si="1099">AC529+AG529+AK529+AO529</f>
        <v>0</v>
      </c>
    </row>
    <row r="530" spans="2:42" x14ac:dyDescent="0.25">
      <c r="B530" s="177" t="s">
        <v>1273</v>
      </c>
      <c r="C530" s="178" t="s">
        <v>1274</v>
      </c>
      <c r="D5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9">
        <f t="shared" si="1092"/>
        <v>0</v>
      </c>
      <c r="G530" s="179"/>
      <c r="H530" s="179">
        <f t="shared" si="1093"/>
        <v>0</v>
      </c>
      <c r="I530" s="179"/>
      <c r="J530" s="179">
        <f t="shared" si="1094"/>
        <v>0</v>
      </c>
      <c r="K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79">
        <f t="shared" si="1095"/>
        <v>0</v>
      </c>
      <c r="AD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79">
        <f t="shared" si="1096"/>
        <v>0</v>
      </c>
      <c r="AH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79">
        <f t="shared" si="1097"/>
        <v>0</v>
      </c>
      <c r="AL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79">
        <f t="shared" si="1098"/>
        <v>0</v>
      </c>
      <c r="AP530" s="179">
        <f t="shared" si="1099"/>
        <v>0</v>
      </c>
    </row>
    <row r="531" spans="2:42" x14ac:dyDescent="0.25">
      <c r="B531" s="177" t="s">
        <v>1275</v>
      </c>
      <c r="C531" s="178" t="s">
        <v>1276</v>
      </c>
      <c r="D5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9">
        <f t="shared" si="1092"/>
        <v>0</v>
      </c>
      <c r="G531" s="179"/>
      <c r="H531" s="179">
        <f t="shared" si="1093"/>
        <v>0</v>
      </c>
      <c r="I531" s="179"/>
      <c r="J531" s="179">
        <f t="shared" si="1094"/>
        <v>0</v>
      </c>
      <c r="K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79">
        <f t="shared" si="1095"/>
        <v>0</v>
      </c>
      <c r="AD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79">
        <f t="shared" si="1096"/>
        <v>0</v>
      </c>
      <c r="AH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79">
        <f t="shared" si="1097"/>
        <v>0</v>
      </c>
      <c r="AL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79">
        <f t="shared" si="1098"/>
        <v>0</v>
      </c>
      <c r="AP531" s="179">
        <f t="shared" si="1099"/>
        <v>0</v>
      </c>
    </row>
    <row r="532" spans="2:42" x14ac:dyDescent="0.25">
      <c r="B532" s="177" t="s">
        <v>1277</v>
      </c>
      <c r="C532" s="178" t="s">
        <v>1278</v>
      </c>
      <c r="D5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9">
        <f t="shared" si="1092"/>
        <v>0</v>
      </c>
      <c r="G532" s="179"/>
      <c r="H532" s="179">
        <f t="shared" si="1093"/>
        <v>0</v>
      </c>
      <c r="I532" s="179"/>
      <c r="J532" s="179">
        <f t="shared" si="1094"/>
        <v>0</v>
      </c>
      <c r="K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79">
        <f t="shared" si="1095"/>
        <v>0</v>
      </c>
      <c r="AD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79">
        <f t="shared" si="1096"/>
        <v>0</v>
      </c>
      <c r="AH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79">
        <f t="shared" si="1097"/>
        <v>0</v>
      </c>
      <c r="AL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79">
        <f t="shared" si="1098"/>
        <v>0</v>
      </c>
      <c r="AP532" s="179">
        <f t="shared" si="1099"/>
        <v>0</v>
      </c>
    </row>
    <row r="533" spans="2:42" x14ac:dyDescent="0.25">
      <c r="B533" s="177" t="s">
        <v>1279</v>
      </c>
      <c r="C533" s="178" t="s">
        <v>1280</v>
      </c>
      <c r="D5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9">
        <f t="shared" si="1092"/>
        <v>0</v>
      </c>
      <c r="G533" s="179"/>
      <c r="H533" s="179">
        <f t="shared" si="1093"/>
        <v>0</v>
      </c>
      <c r="I533" s="179"/>
      <c r="J533" s="179">
        <f t="shared" si="1094"/>
        <v>0</v>
      </c>
      <c r="K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79">
        <f t="shared" si="1095"/>
        <v>0</v>
      </c>
      <c r="AD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79">
        <f t="shared" si="1096"/>
        <v>0</v>
      </c>
      <c r="AH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79">
        <f t="shared" si="1097"/>
        <v>0</v>
      </c>
      <c r="AL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79">
        <f t="shared" si="1098"/>
        <v>0</v>
      </c>
      <c r="AP533" s="179">
        <f t="shared" si="1099"/>
        <v>0</v>
      </c>
    </row>
    <row r="534" spans="2:42" x14ac:dyDescent="0.25">
      <c r="B534" s="177" t="s">
        <v>374</v>
      </c>
      <c r="C534" s="178" t="s">
        <v>239</v>
      </c>
      <c r="D5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9">
        <f t="shared" si="1084"/>
        <v>0</v>
      </c>
      <c r="G534" s="179"/>
      <c r="H534" s="179">
        <f t="shared" si="1085"/>
        <v>0</v>
      </c>
      <c r="I534" s="179"/>
      <c r="J534" s="179">
        <f t="shared" si="1086"/>
        <v>0</v>
      </c>
      <c r="K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79">
        <f t="shared" si="1087"/>
        <v>0</v>
      </c>
      <c r="AD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79">
        <f t="shared" si="1088"/>
        <v>0</v>
      </c>
      <c r="AH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79">
        <f t="shared" si="1089"/>
        <v>0</v>
      </c>
      <c r="AL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79">
        <f t="shared" si="1090"/>
        <v>0</v>
      </c>
      <c r="AP534" s="179">
        <f t="shared" si="1091"/>
        <v>0</v>
      </c>
    </row>
    <row r="535" spans="2:42" x14ac:dyDescent="0.25">
      <c r="B535" s="177" t="s">
        <v>1281</v>
      </c>
      <c r="C535" s="178" t="s">
        <v>1282</v>
      </c>
      <c r="D5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9">
        <f t="shared" si="1084"/>
        <v>0</v>
      </c>
      <c r="G535" s="179"/>
      <c r="H535" s="179">
        <f t="shared" si="1085"/>
        <v>0</v>
      </c>
      <c r="I535" s="179"/>
      <c r="J535" s="179">
        <f t="shared" si="1086"/>
        <v>0</v>
      </c>
      <c r="K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79">
        <f t="shared" si="1087"/>
        <v>0</v>
      </c>
      <c r="AD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79">
        <f t="shared" si="1088"/>
        <v>0</v>
      </c>
      <c r="AH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79">
        <f t="shared" si="1089"/>
        <v>0</v>
      </c>
      <c r="AL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79">
        <f t="shared" si="1090"/>
        <v>0</v>
      </c>
      <c r="AP535" s="179">
        <f t="shared" si="1091"/>
        <v>0</v>
      </c>
    </row>
    <row r="536" spans="2:42" x14ac:dyDescent="0.25">
      <c r="B536" s="177" t="s">
        <v>1283</v>
      </c>
      <c r="C536" s="178" t="s">
        <v>1284</v>
      </c>
      <c r="D5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9">
        <f t="shared" si="1084"/>
        <v>0</v>
      </c>
      <c r="G536" s="179"/>
      <c r="H536" s="179">
        <f t="shared" si="1085"/>
        <v>0</v>
      </c>
      <c r="I536" s="179"/>
      <c r="J536" s="179">
        <f t="shared" si="1086"/>
        <v>0</v>
      </c>
      <c r="K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79">
        <f t="shared" si="1087"/>
        <v>0</v>
      </c>
      <c r="AD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79">
        <f t="shared" si="1088"/>
        <v>0</v>
      </c>
      <c r="AH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79">
        <f t="shared" si="1089"/>
        <v>0</v>
      </c>
      <c r="AL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79">
        <f t="shared" si="1090"/>
        <v>0</v>
      </c>
      <c r="AP536" s="179">
        <f t="shared" si="1091"/>
        <v>0</v>
      </c>
    </row>
    <row r="537" spans="2:42" x14ac:dyDescent="0.25">
      <c r="B537" s="177" t="s">
        <v>1285</v>
      </c>
      <c r="C537" s="178" t="s">
        <v>1286</v>
      </c>
      <c r="D5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9">
        <f t="shared" ref="F537" si="1100">D537+E537</f>
        <v>0</v>
      </c>
      <c r="G537" s="179"/>
      <c r="H537" s="179">
        <f t="shared" ref="H537" si="1101">F537-G537</f>
        <v>0</v>
      </c>
      <c r="I537" s="179"/>
      <c r="J537" s="179">
        <f t="shared" ref="J537" si="1102">F537-I537</f>
        <v>0</v>
      </c>
      <c r="K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79">
        <f t="shared" ref="AC537" si="1103">Z537+AA537+AB537</f>
        <v>0</v>
      </c>
      <c r="AD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79">
        <f t="shared" ref="AG537" si="1104">AD537+AE537+AF537</f>
        <v>0</v>
      </c>
      <c r="AH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79">
        <f t="shared" ref="AK537" si="1105">AH537+AI537+AJ537</f>
        <v>0</v>
      </c>
      <c r="AL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79">
        <f t="shared" ref="AO537" si="1106">AL537+AM537+AN537</f>
        <v>0</v>
      </c>
      <c r="AP537" s="179">
        <f t="shared" ref="AP537" si="1107">AC537+AG537+AK537+AO537</f>
        <v>0</v>
      </c>
    </row>
    <row r="538" spans="2:42" x14ac:dyDescent="0.25">
      <c r="B538" s="177" t="s">
        <v>1287</v>
      </c>
      <c r="C538" s="178" t="s">
        <v>1288</v>
      </c>
      <c r="D5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9">
        <f t="shared" ref="F538" si="1108">D538+E538</f>
        <v>0</v>
      </c>
      <c r="G538" s="179"/>
      <c r="H538" s="179">
        <f t="shared" ref="H538" si="1109">F538-G538</f>
        <v>0</v>
      </c>
      <c r="I538" s="179"/>
      <c r="J538" s="179">
        <f t="shared" ref="J538" si="1110">F538-I538</f>
        <v>0</v>
      </c>
      <c r="K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79">
        <f t="shared" ref="AC538" si="1111">Z538+AA538+AB538</f>
        <v>0</v>
      </c>
      <c r="AD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79">
        <f t="shared" ref="AG538" si="1112">AD538+AE538+AF538</f>
        <v>0</v>
      </c>
      <c r="AH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79">
        <f t="shared" ref="AK538" si="1113">AH538+AI538+AJ538</f>
        <v>0</v>
      </c>
      <c r="AL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79">
        <f t="shared" ref="AO538" si="1114">AL538+AM538+AN538</f>
        <v>0</v>
      </c>
      <c r="AP538" s="179">
        <f t="shared" ref="AP538" si="1115">AC538+AG538+AK538+AO538</f>
        <v>0</v>
      </c>
    </row>
    <row r="539" spans="2:42" x14ac:dyDescent="0.25">
      <c r="B539" s="177" t="s">
        <v>1289</v>
      </c>
      <c r="C539" s="178" t="s">
        <v>1290</v>
      </c>
      <c r="D5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9">
        <f t="shared" ref="F539" si="1116">D539+E539</f>
        <v>0</v>
      </c>
      <c r="G539" s="179"/>
      <c r="H539" s="179">
        <f t="shared" ref="H539" si="1117">F539-G539</f>
        <v>0</v>
      </c>
      <c r="I539" s="179"/>
      <c r="J539" s="179">
        <f t="shared" ref="J539" si="1118">F539-I539</f>
        <v>0</v>
      </c>
      <c r="K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79">
        <f t="shared" ref="AC539" si="1119">Z539+AA539+AB539</f>
        <v>0</v>
      </c>
      <c r="AD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79">
        <f t="shared" ref="AG539" si="1120">AD539+AE539+AF539</f>
        <v>0</v>
      </c>
      <c r="AH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79">
        <f t="shared" ref="AK539" si="1121">AH539+AI539+AJ539</f>
        <v>0</v>
      </c>
      <c r="AL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79">
        <f t="shared" ref="AO539" si="1122">AL539+AM539+AN539</f>
        <v>0</v>
      </c>
      <c r="AP539" s="179">
        <f t="shared" ref="AP539" si="1123">AC539+AG539+AK539+AO539</f>
        <v>0</v>
      </c>
    </row>
    <row r="540" spans="2:42" x14ac:dyDescent="0.25">
      <c r="B540" s="177" t="s">
        <v>1291</v>
      </c>
      <c r="C540" s="178" t="s">
        <v>1292</v>
      </c>
      <c r="D5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9">
        <f t="shared" si="1084"/>
        <v>0</v>
      </c>
      <c r="G540" s="179"/>
      <c r="H540" s="179">
        <f t="shared" si="1085"/>
        <v>0</v>
      </c>
      <c r="I540" s="179"/>
      <c r="J540" s="179">
        <f t="shared" si="1086"/>
        <v>0</v>
      </c>
      <c r="K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79">
        <f t="shared" si="1087"/>
        <v>0</v>
      </c>
      <c r="AD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79">
        <f t="shared" si="1088"/>
        <v>0</v>
      </c>
      <c r="AH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79">
        <f t="shared" si="1089"/>
        <v>0</v>
      </c>
      <c r="AL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79">
        <f t="shared" si="1090"/>
        <v>0</v>
      </c>
      <c r="AP540" s="179">
        <f t="shared" si="1091"/>
        <v>0</v>
      </c>
    </row>
    <row r="541" spans="2:42" x14ac:dyDescent="0.25">
      <c r="B541" s="186" t="s">
        <v>375</v>
      </c>
      <c r="C541" s="187" t="s">
        <v>240</v>
      </c>
      <c r="D541" s="188">
        <f>SUM(D542:D559)</f>
        <v>0</v>
      </c>
      <c r="E541" s="188">
        <f>E542</f>
        <v>0</v>
      </c>
      <c r="F541" s="188">
        <f t="shared" si="1004"/>
        <v>0</v>
      </c>
      <c r="G541" s="188">
        <f t="shared" ref="G541:I541" si="1124">G542</f>
        <v>0</v>
      </c>
      <c r="H541" s="188">
        <f t="shared" si="1006"/>
        <v>0</v>
      </c>
      <c r="I541" s="188">
        <f t="shared" si="1124"/>
        <v>0</v>
      </c>
      <c r="J541" s="188">
        <f t="shared" si="1007"/>
        <v>0</v>
      </c>
      <c r="K541" s="188">
        <f t="shared" ref="K541:AN541" si="1125">K542</f>
        <v>0</v>
      </c>
      <c r="L541" s="188">
        <f t="shared" si="1125"/>
        <v>0</v>
      </c>
      <c r="M541" s="188">
        <f t="shared" si="1125"/>
        <v>0</v>
      </c>
      <c r="N541" s="188">
        <f t="shared" si="1125"/>
        <v>0</v>
      </c>
      <c r="O541" s="188">
        <f t="shared" si="1125"/>
        <v>0</v>
      </c>
      <c r="P541" s="188">
        <f t="shared" si="1125"/>
        <v>0</v>
      </c>
      <c r="Q541" s="188">
        <f t="shared" si="1125"/>
        <v>0</v>
      </c>
      <c r="R541" s="188">
        <f t="shared" si="1125"/>
        <v>0</v>
      </c>
      <c r="S541" s="188">
        <f t="shared" si="1125"/>
        <v>0</v>
      </c>
      <c r="T541" s="188">
        <f t="shared" si="1125"/>
        <v>0</v>
      </c>
      <c r="U541" s="188">
        <f t="shared" si="1125"/>
        <v>0</v>
      </c>
      <c r="V541" s="188">
        <f t="shared" si="1125"/>
        <v>0</v>
      </c>
      <c r="W541" s="188">
        <f t="shared" si="1125"/>
        <v>0</v>
      </c>
      <c r="X541" s="188">
        <f t="shared" si="1125"/>
        <v>0</v>
      </c>
      <c r="Y541" s="188">
        <f t="shared" si="1125"/>
        <v>0</v>
      </c>
      <c r="Z541" s="188">
        <f t="shared" si="1125"/>
        <v>0</v>
      </c>
      <c r="AA541" s="188">
        <f t="shared" si="1125"/>
        <v>0</v>
      </c>
      <c r="AB541" s="188">
        <f t="shared" si="1125"/>
        <v>0</v>
      </c>
      <c r="AC541" s="188">
        <f t="shared" si="1012"/>
        <v>0</v>
      </c>
      <c r="AD541" s="188">
        <f t="shared" si="1125"/>
        <v>0</v>
      </c>
      <c r="AE541" s="188">
        <f t="shared" si="1125"/>
        <v>0</v>
      </c>
      <c r="AF541" s="188">
        <f t="shared" si="1125"/>
        <v>0</v>
      </c>
      <c r="AG541" s="188">
        <f t="shared" si="1013"/>
        <v>0</v>
      </c>
      <c r="AH541" s="188">
        <f t="shared" si="1125"/>
        <v>0</v>
      </c>
      <c r="AI541" s="188">
        <f t="shared" si="1125"/>
        <v>0</v>
      </c>
      <c r="AJ541" s="188">
        <f t="shared" si="1125"/>
        <v>0</v>
      </c>
      <c r="AK541" s="188">
        <f t="shared" si="1014"/>
        <v>0</v>
      </c>
      <c r="AL541" s="188">
        <f t="shared" si="1125"/>
        <v>0</v>
      </c>
      <c r="AM541" s="188">
        <f t="shared" si="1125"/>
        <v>0</v>
      </c>
      <c r="AN541" s="188">
        <f t="shared" si="1125"/>
        <v>0</v>
      </c>
      <c r="AO541" s="188">
        <f t="shared" si="1015"/>
        <v>0</v>
      </c>
      <c r="AP541" s="188">
        <f t="shared" si="1016"/>
        <v>0</v>
      </c>
    </row>
    <row r="542" spans="2:42" x14ac:dyDescent="0.25">
      <c r="B542" s="177" t="s">
        <v>376</v>
      </c>
      <c r="C542" s="178" t="s">
        <v>241</v>
      </c>
      <c r="D5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9">
        <f t="shared" ref="F542" si="1126">D542+E542</f>
        <v>0</v>
      </c>
      <c r="G542" s="179"/>
      <c r="H542" s="179">
        <f t="shared" ref="H542" si="1127">F542-G542</f>
        <v>0</v>
      </c>
      <c r="I542" s="179"/>
      <c r="J542" s="179">
        <f t="shared" ref="J542" si="1128">F542-I542</f>
        <v>0</v>
      </c>
      <c r="K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79">
        <f t="shared" ref="AC542" si="1129">Z542+AA542+AB542</f>
        <v>0</v>
      </c>
      <c r="AD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79">
        <f t="shared" ref="AG542" si="1130">AD542+AE542+AF542</f>
        <v>0</v>
      </c>
      <c r="AH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79">
        <f t="shared" ref="AK542" si="1131">AH542+AI542+AJ542</f>
        <v>0</v>
      </c>
      <c r="AL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79">
        <f t="shared" ref="AO542" si="1132">AL542+AM542+AN542</f>
        <v>0</v>
      </c>
      <c r="AP542" s="179">
        <f t="shared" ref="AP542" si="1133">AC542+AG542+AK542+AO542</f>
        <v>0</v>
      </c>
    </row>
    <row r="543" spans="2:42" x14ac:dyDescent="0.25">
      <c r="B543" s="177" t="s">
        <v>377</v>
      </c>
      <c r="C543" s="178" t="s">
        <v>242</v>
      </c>
      <c r="D5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9">
        <f t="shared" ref="F543:F559" si="1134">D543+E543</f>
        <v>0</v>
      </c>
      <c r="G543" s="179"/>
      <c r="H543" s="179">
        <f t="shared" ref="H543:H559" si="1135">F543-G543</f>
        <v>0</v>
      </c>
      <c r="I543" s="179"/>
      <c r="J543" s="179">
        <f t="shared" ref="J543:J559" si="1136">F543-I543</f>
        <v>0</v>
      </c>
      <c r="K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79">
        <f t="shared" ref="AC543:AC559" si="1137">Z543+AA543+AB543</f>
        <v>0</v>
      </c>
      <c r="AD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79">
        <f t="shared" ref="AG543:AG559" si="1138">AD543+AE543+AF543</f>
        <v>0</v>
      </c>
      <c r="AH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79">
        <f t="shared" ref="AK543:AK559" si="1139">AH543+AI543+AJ543</f>
        <v>0</v>
      </c>
      <c r="AL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79">
        <f t="shared" ref="AO543:AO559" si="1140">AL543+AM543+AN543</f>
        <v>0</v>
      </c>
      <c r="AP543" s="179">
        <f t="shared" ref="AP543:AP559" si="1141">AC543+AG543+AK543+AO543</f>
        <v>0</v>
      </c>
    </row>
    <row r="544" spans="2:42" x14ac:dyDescent="0.25">
      <c r="B544" s="177" t="s">
        <v>1293</v>
      </c>
      <c r="C544" s="178" t="s">
        <v>1294</v>
      </c>
      <c r="D5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9">
        <f t="shared" si="1134"/>
        <v>0</v>
      </c>
      <c r="G544" s="179"/>
      <c r="H544" s="179">
        <f t="shared" si="1135"/>
        <v>0</v>
      </c>
      <c r="I544" s="179"/>
      <c r="J544" s="179">
        <f t="shared" si="1136"/>
        <v>0</v>
      </c>
      <c r="K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79">
        <f t="shared" si="1137"/>
        <v>0</v>
      </c>
      <c r="AD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79">
        <f t="shared" si="1138"/>
        <v>0</v>
      </c>
      <c r="AH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79">
        <f t="shared" si="1139"/>
        <v>0</v>
      </c>
      <c r="AL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79">
        <f t="shared" si="1140"/>
        <v>0</v>
      </c>
      <c r="AP544" s="179">
        <f t="shared" si="1141"/>
        <v>0</v>
      </c>
    </row>
    <row r="545" spans="2:42" x14ac:dyDescent="0.25">
      <c r="B545" s="177" t="s">
        <v>1295</v>
      </c>
      <c r="C545" s="178" t="s">
        <v>512</v>
      </c>
      <c r="D5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9">
        <f t="shared" si="1134"/>
        <v>0</v>
      </c>
      <c r="G545" s="179"/>
      <c r="H545" s="179">
        <f t="shared" si="1135"/>
        <v>0</v>
      </c>
      <c r="I545" s="179"/>
      <c r="J545" s="179">
        <f t="shared" si="1136"/>
        <v>0</v>
      </c>
      <c r="K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79">
        <f t="shared" si="1137"/>
        <v>0</v>
      </c>
      <c r="AD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79">
        <f t="shared" si="1138"/>
        <v>0</v>
      </c>
      <c r="AH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79">
        <f t="shared" si="1139"/>
        <v>0</v>
      </c>
      <c r="AL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79">
        <f t="shared" si="1140"/>
        <v>0</v>
      </c>
      <c r="AP545" s="179">
        <f t="shared" si="1141"/>
        <v>0</v>
      </c>
    </row>
    <row r="546" spans="2:42" x14ac:dyDescent="0.25">
      <c r="B546" s="177" t="s">
        <v>1296</v>
      </c>
      <c r="C546" s="178" t="s">
        <v>1297</v>
      </c>
      <c r="D5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9">
        <f t="shared" si="1134"/>
        <v>0</v>
      </c>
      <c r="G546" s="179"/>
      <c r="H546" s="179">
        <f t="shared" si="1135"/>
        <v>0</v>
      </c>
      <c r="I546" s="179"/>
      <c r="J546" s="179">
        <f t="shared" si="1136"/>
        <v>0</v>
      </c>
      <c r="K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79">
        <f t="shared" si="1137"/>
        <v>0</v>
      </c>
      <c r="AD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79">
        <f t="shared" si="1138"/>
        <v>0</v>
      </c>
      <c r="AH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79">
        <f t="shared" si="1139"/>
        <v>0</v>
      </c>
      <c r="AL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79">
        <f t="shared" si="1140"/>
        <v>0</v>
      </c>
      <c r="AP546" s="179">
        <f t="shared" si="1141"/>
        <v>0</v>
      </c>
    </row>
    <row r="547" spans="2:42" x14ac:dyDescent="0.25">
      <c r="B547" s="177" t="s">
        <v>1298</v>
      </c>
      <c r="C547" s="178" t="s">
        <v>1299</v>
      </c>
      <c r="D5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9">
        <f t="shared" si="1134"/>
        <v>0</v>
      </c>
      <c r="G547" s="179"/>
      <c r="H547" s="179">
        <f t="shared" si="1135"/>
        <v>0</v>
      </c>
      <c r="I547" s="179"/>
      <c r="J547" s="179">
        <f t="shared" si="1136"/>
        <v>0</v>
      </c>
      <c r="K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79">
        <f t="shared" si="1137"/>
        <v>0</v>
      </c>
      <c r="AD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79">
        <f t="shared" si="1138"/>
        <v>0</v>
      </c>
      <c r="AH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79">
        <f t="shared" si="1139"/>
        <v>0</v>
      </c>
      <c r="AL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79">
        <f t="shared" si="1140"/>
        <v>0</v>
      </c>
      <c r="AP547" s="179">
        <f t="shared" si="1141"/>
        <v>0</v>
      </c>
    </row>
    <row r="548" spans="2:42" x14ac:dyDescent="0.25">
      <c r="B548" s="177" t="s">
        <v>1300</v>
      </c>
      <c r="C548" s="178" t="s">
        <v>1301</v>
      </c>
      <c r="D5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9">
        <f t="shared" si="1134"/>
        <v>0</v>
      </c>
      <c r="G548" s="179"/>
      <c r="H548" s="179">
        <f t="shared" si="1135"/>
        <v>0</v>
      </c>
      <c r="I548" s="179"/>
      <c r="J548" s="179">
        <f t="shared" si="1136"/>
        <v>0</v>
      </c>
      <c r="K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79">
        <f t="shared" si="1137"/>
        <v>0</v>
      </c>
      <c r="AD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79">
        <f t="shared" si="1138"/>
        <v>0</v>
      </c>
      <c r="AH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79">
        <f t="shared" si="1139"/>
        <v>0</v>
      </c>
      <c r="AL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79">
        <f t="shared" si="1140"/>
        <v>0</v>
      </c>
      <c r="AP548" s="179">
        <f t="shared" si="1141"/>
        <v>0</v>
      </c>
    </row>
    <row r="549" spans="2:42" x14ac:dyDescent="0.25">
      <c r="B549" s="177" t="s">
        <v>1302</v>
      </c>
      <c r="C549" s="178" t="s">
        <v>1303</v>
      </c>
      <c r="D5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9">
        <f t="shared" si="1134"/>
        <v>0</v>
      </c>
      <c r="G549" s="179"/>
      <c r="H549" s="179">
        <f t="shared" si="1135"/>
        <v>0</v>
      </c>
      <c r="I549" s="179"/>
      <c r="J549" s="179">
        <f t="shared" si="1136"/>
        <v>0</v>
      </c>
      <c r="K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79">
        <f t="shared" si="1137"/>
        <v>0</v>
      </c>
      <c r="AD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79">
        <f t="shared" si="1138"/>
        <v>0</v>
      </c>
      <c r="AH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79">
        <f t="shared" si="1139"/>
        <v>0</v>
      </c>
      <c r="AL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79">
        <f t="shared" si="1140"/>
        <v>0</v>
      </c>
      <c r="AP549" s="179">
        <f t="shared" si="1141"/>
        <v>0</v>
      </c>
    </row>
    <row r="550" spans="2:42" x14ac:dyDescent="0.25">
      <c r="B550" s="177" t="s">
        <v>1304</v>
      </c>
      <c r="C550" s="178" t="s">
        <v>1305</v>
      </c>
      <c r="D5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9">
        <f t="shared" si="1134"/>
        <v>0</v>
      </c>
      <c r="G550" s="179"/>
      <c r="H550" s="179">
        <f t="shared" si="1135"/>
        <v>0</v>
      </c>
      <c r="I550" s="179"/>
      <c r="J550" s="179">
        <f t="shared" si="1136"/>
        <v>0</v>
      </c>
      <c r="K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79">
        <f t="shared" si="1137"/>
        <v>0</v>
      </c>
      <c r="AD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79">
        <f t="shared" si="1138"/>
        <v>0</v>
      </c>
      <c r="AH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79">
        <f t="shared" si="1139"/>
        <v>0</v>
      </c>
      <c r="AL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79">
        <f t="shared" si="1140"/>
        <v>0</v>
      </c>
      <c r="AP550" s="179">
        <f t="shared" si="1141"/>
        <v>0</v>
      </c>
    </row>
    <row r="551" spans="2:42" x14ac:dyDescent="0.25">
      <c r="B551" s="177" t="s">
        <v>1306</v>
      </c>
      <c r="C551" s="178" t="s">
        <v>1307</v>
      </c>
      <c r="D5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9">
        <f t="shared" si="1134"/>
        <v>0</v>
      </c>
      <c r="G551" s="179"/>
      <c r="H551" s="179">
        <f t="shared" si="1135"/>
        <v>0</v>
      </c>
      <c r="I551" s="179"/>
      <c r="J551" s="179">
        <f t="shared" si="1136"/>
        <v>0</v>
      </c>
      <c r="K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79">
        <f t="shared" si="1137"/>
        <v>0</v>
      </c>
      <c r="AD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79">
        <f t="shared" si="1138"/>
        <v>0</v>
      </c>
      <c r="AH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79">
        <f t="shared" si="1139"/>
        <v>0</v>
      </c>
      <c r="AL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79">
        <f t="shared" si="1140"/>
        <v>0</v>
      </c>
      <c r="AP551" s="179">
        <f t="shared" si="1141"/>
        <v>0</v>
      </c>
    </row>
    <row r="552" spans="2:42" x14ac:dyDescent="0.25">
      <c r="B552" s="177" t="s">
        <v>1308</v>
      </c>
      <c r="C552" s="178" t="s">
        <v>1309</v>
      </c>
      <c r="D5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9">
        <f t="shared" si="1134"/>
        <v>0</v>
      </c>
      <c r="G552" s="179"/>
      <c r="H552" s="179">
        <f t="shared" si="1135"/>
        <v>0</v>
      </c>
      <c r="I552" s="179"/>
      <c r="J552" s="179">
        <f t="shared" si="1136"/>
        <v>0</v>
      </c>
      <c r="K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79">
        <f t="shared" si="1137"/>
        <v>0</v>
      </c>
      <c r="AD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79">
        <f t="shared" si="1138"/>
        <v>0</v>
      </c>
      <c r="AH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79">
        <f t="shared" si="1139"/>
        <v>0</v>
      </c>
      <c r="AL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79">
        <f t="shared" si="1140"/>
        <v>0</v>
      </c>
      <c r="AP552" s="179">
        <f t="shared" si="1141"/>
        <v>0</v>
      </c>
    </row>
    <row r="553" spans="2:42" x14ac:dyDescent="0.25">
      <c r="B553" s="177" t="s">
        <v>1310</v>
      </c>
      <c r="C553" s="178" t="s">
        <v>1311</v>
      </c>
      <c r="D5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9">
        <f t="shared" si="1134"/>
        <v>0</v>
      </c>
      <c r="G553" s="179"/>
      <c r="H553" s="179">
        <f t="shared" si="1135"/>
        <v>0</v>
      </c>
      <c r="I553" s="179"/>
      <c r="J553" s="179">
        <f t="shared" si="1136"/>
        <v>0</v>
      </c>
      <c r="K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79">
        <f t="shared" si="1137"/>
        <v>0</v>
      </c>
      <c r="AD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79">
        <f t="shared" si="1138"/>
        <v>0</v>
      </c>
      <c r="AH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79">
        <f t="shared" si="1139"/>
        <v>0</v>
      </c>
      <c r="AL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79">
        <f t="shared" si="1140"/>
        <v>0</v>
      </c>
      <c r="AP553" s="179">
        <f t="shared" si="1141"/>
        <v>0</v>
      </c>
    </row>
    <row r="554" spans="2:42" x14ac:dyDescent="0.25">
      <c r="B554" s="177" t="s">
        <v>1312</v>
      </c>
      <c r="C554" s="178" t="s">
        <v>1313</v>
      </c>
      <c r="D5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9">
        <f t="shared" si="1134"/>
        <v>0</v>
      </c>
      <c r="G554" s="179"/>
      <c r="H554" s="179">
        <f t="shared" si="1135"/>
        <v>0</v>
      </c>
      <c r="I554" s="179"/>
      <c r="J554" s="179">
        <f t="shared" si="1136"/>
        <v>0</v>
      </c>
      <c r="K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79">
        <f t="shared" si="1137"/>
        <v>0</v>
      </c>
      <c r="AD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79">
        <f t="shared" si="1138"/>
        <v>0</v>
      </c>
      <c r="AH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79">
        <f t="shared" si="1139"/>
        <v>0</v>
      </c>
      <c r="AL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79">
        <f t="shared" si="1140"/>
        <v>0</v>
      </c>
      <c r="AP554" s="179">
        <f t="shared" si="1141"/>
        <v>0</v>
      </c>
    </row>
    <row r="555" spans="2:42" x14ac:dyDescent="0.25">
      <c r="B555" s="177" t="s">
        <v>1314</v>
      </c>
      <c r="C555" s="178" t="s">
        <v>1315</v>
      </c>
      <c r="D5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9">
        <f t="shared" si="1134"/>
        <v>0</v>
      </c>
      <c r="G555" s="179"/>
      <c r="H555" s="179">
        <f t="shared" si="1135"/>
        <v>0</v>
      </c>
      <c r="I555" s="179"/>
      <c r="J555" s="179">
        <f t="shared" si="1136"/>
        <v>0</v>
      </c>
      <c r="K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79">
        <f t="shared" si="1137"/>
        <v>0</v>
      </c>
      <c r="AD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79">
        <f t="shared" si="1138"/>
        <v>0</v>
      </c>
      <c r="AH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79">
        <f t="shared" si="1139"/>
        <v>0</v>
      </c>
      <c r="AL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79">
        <f t="shared" si="1140"/>
        <v>0</v>
      </c>
      <c r="AP555" s="179">
        <f t="shared" si="1141"/>
        <v>0</v>
      </c>
    </row>
    <row r="556" spans="2:42" x14ac:dyDescent="0.25">
      <c r="B556" s="177" t="s">
        <v>1316</v>
      </c>
      <c r="C556" s="178" t="s">
        <v>1317</v>
      </c>
      <c r="D5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9">
        <f t="shared" si="1134"/>
        <v>0</v>
      </c>
      <c r="G556" s="179"/>
      <c r="H556" s="179">
        <f t="shared" si="1135"/>
        <v>0</v>
      </c>
      <c r="I556" s="179"/>
      <c r="J556" s="179">
        <f t="shared" si="1136"/>
        <v>0</v>
      </c>
      <c r="K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79">
        <f t="shared" si="1137"/>
        <v>0</v>
      </c>
      <c r="AD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79">
        <f t="shared" si="1138"/>
        <v>0</v>
      </c>
      <c r="AH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79">
        <f t="shared" si="1139"/>
        <v>0</v>
      </c>
      <c r="AL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79">
        <f t="shared" si="1140"/>
        <v>0</v>
      </c>
      <c r="AP556" s="179">
        <f t="shared" si="1141"/>
        <v>0</v>
      </c>
    </row>
    <row r="557" spans="2:42" x14ac:dyDescent="0.25">
      <c r="B557" s="177" t="s">
        <v>1318</v>
      </c>
      <c r="C557" s="178" t="s">
        <v>1319</v>
      </c>
      <c r="D5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9">
        <f t="shared" si="1134"/>
        <v>0</v>
      </c>
      <c r="G557" s="179"/>
      <c r="H557" s="179">
        <f t="shared" si="1135"/>
        <v>0</v>
      </c>
      <c r="I557" s="179"/>
      <c r="J557" s="179">
        <f t="shared" si="1136"/>
        <v>0</v>
      </c>
      <c r="K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79">
        <f t="shared" si="1137"/>
        <v>0</v>
      </c>
      <c r="AD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79">
        <f t="shared" si="1138"/>
        <v>0</v>
      </c>
      <c r="AH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79">
        <f t="shared" si="1139"/>
        <v>0</v>
      </c>
      <c r="AL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79">
        <f t="shared" si="1140"/>
        <v>0</v>
      </c>
      <c r="AP557" s="179">
        <f t="shared" si="1141"/>
        <v>0</v>
      </c>
    </row>
    <row r="558" spans="2:42" x14ac:dyDescent="0.25">
      <c r="B558" s="177" t="s">
        <v>1320</v>
      </c>
      <c r="C558" s="178" t="s">
        <v>1321</v>
      </c>
      <c r="D5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9">
        <f t="shared" si="1134"/>
        <v>0</v>
      </c>
      <c r="G558" s="179"/>
      <c r="H558" s="179">
        <f t="shared" si="1135"/>
        <v>0</v>
      </c>
      <c r="I558" s="179"/>
      <c r="J558" s="179">
        <f t="shared" si="1136"/>
        <v>0</v>
      </c>
      <c r="K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79">
        <f t="shared" si="1137"/>
        <v>0</v>
      </c>
      <c r="AD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79">
        <f t="shared" si="1138"/>
        <v>0</v>
      </c>
      <c r="AH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79">
        <f t="shared" si="1139"/>
        <v>0</v>
      </c>
      <c r="AL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79">
        <f t="shared" si="1140"/>
        <v>0</v>
      </c>
      <c r="AP558" s="179">
        <f t="shared" si="1141"/>
        <v>0</v>
      </c>
    </row>
    <row r="559" spans="2:42" x14ac:dyDescent="0.25">
      <c r="B559" s="177" t="s">
        <v>1322</v>
      </c>
      <c r="C559" s="178" t="s">
        <v>1323</v>
      </c>
      <c r="D5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9">
        <f t="shared" si="1134"/>
        <v>0</v>
      </c>
      <c r="G559" s="179"/>
      <c r="H559" s="179">
        <f t="shared" si="1135"/>
        <v>0</v>
      </c>
      <c r="I559" s="179"/>
      <c r="J559" s="179">
        <f t="shared" si="1136"/>
        <v>0</v>
      </c>
      <c r="K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79">
        <f t="shared" si="1137"/>
        <v>0</v>
      </c>
      <c r="AD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79">
        <f t="shared" si="1138"/>
        <v>0</v>
      </c>
      <c r="AH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79">
        <f t="shared" si="1139"/>
        <v>0</v>
      </c>
      <c r="AL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79">
        <f t="shared" si="1140"/>
        <v>0</v>
      </c>
      <c r="AP559" s="179">
        <f t="shared" si="1141"/>
        <v>0</v>
      </c>
    </row>
    <row r="560" spans="2:42" x14ac:dyDescent="0.25">
      <c r="B560" s="174" t="s">
        <v>1324</v>
      </c>
      <c r="C560" s="175" t="s">
        <v>1325</v>
      </c>
      <c r="D560" s="176">
        <f>SUM(D561:D565)</f>
        <v>0</v>
      </c>
      <c r="E560" s="176">
        <f>SUM(E561:E565)</f>
        <v>0</v>
      </c>
      <c r="F560" s="176">
        <f t="shared" ref="F560:F565" si="1142">D560+E560</f>
        <v>0</v>
      </c>
      <c r="G560" s="176">
        <f>SUM(G561:G565)</f>
        <v>0</v>
      </c>
      <c r="H560" s="176">
        <f t="shared" ref="H560:H565" si="1143">F560-G560</f>
        <v>0</v>
      </c>
      <c r="I560" s="176">
        <f>SUM(I561:I565)</f>
        <v>0</v>
      </c>
      <c r="J560" s="176">
        <f t="shared" ref="J560:J565" si="1144">F560-I560</f>
        <v>0</v>
      </c>
      <c r="K560" s="176">
        <f t="shared" ref="K560:AB560" si="1145">SUM(K561:K565)</f>
        <v>0</v>
      </c>
      <c r="L560" s="176">
        <f t="shared" si="1145"/>
        <v>0</v>
      </c>
      <c r="M560" s="176">
        <f t="shared" si="1145"/>
        <v>0</v>
      </c>
      <c r="N560" s="176">
        <f t="shared" si="1145"/>
        <v>0</v>
      </c>
      <c r="O560" s="176">
        <f t="shared" si="1145"/>
        <v>0</v>
      </c>
      <c r="P560" s="176">
        <f t="shared" ref="P560:Q560" si="1146">SUM(P561:P565)</f>
        <v>0</v>
      </c>
      <c r="Q560" s="176">
        <f t="shared" si="1146"/>
        <v>0</v>
      </c>
      <c r="R560" s="176">
        <f t="shared" si="1145"/>
        <v>0</v>
      </c>
      <c r="S560" s="176">
        <f t="shared" si="1145"/>
        <v>0</v>
      </c>
      <c r="T560" s="176">
        <f t="shared" ref="T560" si="1147">SUM(T561:T565)</f>
        <v>0</v>
      </c>
      <c r="U560" s="176">
        <f t="shared" si="1145"/>
        <v>0</v>
      </c>
      <c r="V560" s="176">
        <f t="shared" si="1145"/>
        <v>0</v>
      </c>
      <c r="W560" s="176">
        <f t="shared" ref="W560" si="1148">SUM(W561:W565)</f>
        <v>0</v>
      </c>
      <c r="X560" s="176">
        <f t="shared" si="1145"/>
        <v>0</v>
      </c>
      <c r="Y560" s="176">
        <f t="shared" si="1145"/>
        <v>0</v>
      </c>
      <c r="Z560" s="176">
        <f t="shared" si="1145"/>
        <v>0</v>
      </c>
      <c r="AA560" s="176">
        <f t="shared" si="1145"/>
        <v>0</v>
      </c>
      <c r="AB560" s="176">
        <f t="shared" si="1145"/>
        <v>0</v>
      </c>
      <c r="AC560" s="176">
        <f t="shared" ref="AC560:AC565" si="1149">Z560+AA560+AB560</f>
        <v>0</v>
      </c>
      <c r="AD560" s="176">
        <f>SUM(AD561:AD565)</f>
        <v>0</v>
      </c>
      <c r="AE560" s="176">
        <f>SUM(AE561:AE565)</f>
        <v>0</v>
      </c>
      <c r="AF560" s="176">
        <f>SUM(AF561:AF565)</f>
        <v>0</v>
      </c>
      <c r="AG560" s="176">
        <f t="shared" ref="AG560:AG565" si="1150">AD560+AE560+AF560</f>
        <v>0</v>
      </c>
      <c r="AH560" s="176">
        <f>SUM(AH561:AH565)</f>
        <v>0</v>
      </c>
      <c r="AI560" s="176">
        <f>SUM(AI561:AI565)</f>
        <v>0</v>
      </c>
      <c r="AJ560" s="176">
        <f>SUM(AJ561:AJ565)</f>
        <v>0</v>
      </c>
      <c r="AK560" s="176">
        <f t="shared" ref="AK560:AK565" si="1151">AH560+AI560+AJ560</f>
        <v>0</v>
      </c>
      <c r="AL560" s="176">
        <f>SUM(AL561:AL565)</f>
        <v>0</v>
      </c>
      <c r="AM560" s="176">
        <f>SUM(AM561:AM565)</f>
        <v>0</v>
      </c>
      <c r="AN560" s="176">
        <f>SUM(AN561:AN565)</f>
        <v>0</v>
      </c>
      <c r="AO560" s="176">
        <f t="shared" ref="AO560:AO565" si="1152">AL560+AM560+AN560</f>
        <v>0</v>
      </c>
      <c r="AP560" s="176">
        <f t="shared" ref="AP560:AP565" si="1153">AC560+AG560+AK560+AO560</f>
        <v>0</v>
      </c>
    </row>
    <row r="561" spans="2:42" x14ac:dyDescent="0.25">
      <c r="B561" s="177" t="s">
        <v>1326</v>
      </c>
      <c r="C561" s="178" t="s">
        <v>1327</v>
      </c>
      <c r="D5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9">
        <f t="shared" si="1142"/>
        <v>0</v>
      </c>
      <c r="G561" s="179"/>
      <c r="H561" s="179">
        <f t="shared" si="1143"/>
        <v>0</v>
      </c>
      <c r="I561" s="179"/>
      <c r="J561" s="179">
        <f t="shared" si="1144"/>
        <v>0</v>
      </c>
      <c r="K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79">
        <f t="shared" si="1149"/>
        <v>0</v>
      </c>
      <c r="AD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79">
        <f t="shared" si="1150"/>
        <v>0</v>
      </c>
      <c r="AH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79">
        <f t="shared" si="1151"/>
        <v>0</v>
      </c>
      <c r="AL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79">
        <f t="shared" si="1152"/>
        <v>0</v>
      </c>
      <c r="AP561" s="179">
        <f t="shared" si="1153"/>
        <v>0</v>
      </c>
    </row>
    <row r="562" spans="2:42" x14ac:dyDescent="0.25">
      <c r="B562" s="177" t="s">
        <v>1328</v>
      </c>
      <c r="C562" s="178" t="s">
        <v>1329</v>
      </c>
      <c r="D5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9">
        <f t="shared" si="1142"/>
        <v>0</v>
      </c>
      <c r="G562" s="179"/>
      <c r="H562" s="179">
        <f t="shared" si="1143"/>
        <v>0</v>
      </c>
      <c r="I562" s="179"/>
      <c r="J562" s="179">
        <f t="shared" si="1144"/>
        <v>0</v>
      </c>
      <c r="K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79">
        <f t="shared" si="1149"/>
        <v>0</v>
      </c>
      <c r="AD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79">
        <f t="shared" si="1150"/>
        <v>0</v>
      </c>
      <c r="AH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79">
        <f t="shared" si="1151"/>
        <v>0</v>
      </c>
      <c r="AL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79">
        <f t="shared" si="1152"/>
        <v>0</v>
      </c>
      <c r="AP562" s="179">
        <f t="shared" si="1153"/>
        <v>0</v>
      </c>
    </row>
    <row r="563" spans="2:42" x14ac:dyDescent="0.25">
      <c r="B563" s="177" t="s">
        <v>1330</v>
      </c>
      <c r="C563" s="178" t="s">
        <v>1331</v>
      </c>
      <c r="D5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9">
        <f t="shared" si="1142"/>
        <v>0</v>
      </c>
      <c r="G563" s="179"/>
      <c r="H563" s="179">
        <f t="shared" si="1143"/>
        <v>0</v>
      </c>
      <c r="I563" s="179"/>
      <c r="J563" s="179">
        <f t="shared" si="1144"/>
        <v>0</v>
      </c>
      <c r="K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79">
        <f t="shared" si="1149"/>
        <v>0</v>
      </c>
      <c r="AD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79">
        <f t="shared" si="1150"/>
        <v>0</v>
      </c>
      <c r="AH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79">
        <f t="shared" si="1151"/>
        <v>0</v>
      </c>
      <c r="AL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79">
        <f t="shared" si="1152"/>
        <v>0</v>
      </c>
      <c r="AP563" s="179">
        <f t="shared" si="1153"/>
        <v>0</v>
      </c>
    </row>
    <row r="564" spans="2:42" x14ac:dyDescent="0.25">
      <c r="B564" s="177" t="s">
        <v>1332</v>
      </c>
      <c r="C564" s="178" t="s">
        <v>1333</v>
      </c>
      <c r="D5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9">
        <f t="shared" si="1142"/>
        <v>0</v>
      </c>
      <c r="G564" s="179"/>
      <c r="H564" s="179">
        <f t="shared" si="1143"/>
        <v>0</v>
      </c>
      <c r="I564" s="179"/>
      <c r="J564" s="179">
        <f t="shared" si="1144"/>
        <v>0</v>
      </c>
      <c r="K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79">
        <f t="shared" si="1149"/>
        <v>0</v>
      </c>
      <c r="AD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79">
        <f t="shared" si="1150"/>
        <v>0</v>
      </c>
      <c r="AH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79">
        <f t="shared" si="1151"/>
        <v>0</v>
      </c>
      <c r="AL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79">
        <f t="shared" si="1152"/>
        <v>0</v>
      </c>
      <c r="AP564" s="179">
        <f t="shared" si="1153"/>
        <v>0</v>
      </c>
    </row>
    <row r="565" spans="2:42" x14ac:dyDescent="0.25">
      <c r="B565" s="177" t="s">
        <v>1334</v>
      </c>
      <c r="C565" s="178" t="s">
        <v>1335</v>
      </c>
      <c r="D5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9">
        <f t="shared" si="1142"/>
        <v>0</v>
      </c>
      <c r="G565" s="179"/>
      <c r="H565" s="179">
        <f t="shared" si="1143"/>
        <v>0</v>
      </c>
      <c r="I565" s="179"/>
      <c r="J565" s="179">
        <f t="shared" si="1144"/>
        <v>0</v>
      </c>
      <c r="K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79">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79">
        <f t="shared" si="1149"/>
        <v>0</v>
      </c>
      <c r="AD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79">
        <f t="shared" si="1150"/>
        <v>0</v>
      </c>
      <c r="AH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79">
        <f t="shared" si="1151"/>
        <v>0</v>
      </c>
      <c r="AL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79">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79">
        <f t="shared" si="1152"/>
        <v>0</v>
      </c>
      <c r="AP565" s="179">
        <f t="shared" si="1153"/>
        <v>0</v>
      </c>
    </row>
    <row r="566" spans="2:42" ht="26.25" x14ac:dyDescent="0.25">
      <c r="B566" s="180"/>
      <c r="C566" s="181" t="s">
        <v>243</v>
      </c>
      <c r="D566" s="182">
        <f>D12+D106+D222+D327+D397+D499+D526+D560</f>
        <v>10758267.439999999</v>
      </c>
      <c r="E566" s="182">
        <f>E12+E106+E222+E327+E397+E499+E526+E560</f>
        <v>316558418.72999996</v>
      </c>
      <c r="F566" s="182">
        <f t="shared" si="1004"/>
        <v>327316686.16999996</v>
      </c>
      <c r="G566" s="182">
        <f>G12+G106+G222+G327+G397+G499+G526+G560</f>
        <v>0</v>
      </c>
      <c r="H566" s="182">
        <f t="shared" si="1006"/>
        <v>327316686.16999996</v>
      </c>
      <c r="I566" s="182">
        <f>I12+I106+I222+I327+I397+I499+I526+I560</f>
        <v>0</v>
      </c>
      <c r="J566" s="182">
        <f t="shared" si="1007"/>
        <v>327316686.16999996</v>
      </c>
      <c r="K566" s="182">
        <f t="shared" ref="K566:AB566" si="1154">K12+K106+K222+K327+K397+K499+K526+K560</f>
        <v>224172.5</v>
      </c>
      <c r="L566" s="182">
        <f t="shared" si="1154"/>
        <v>1375631.29</v>
      </c>
      <c r="M566" s="182">
        <f t="shared" si="1154"/>
        <v>58688</v>
      </c>
      <c r="N566" s="182">
        <f t="shared" si="1154"/>
        <v>2062997.28</v>
      </c>
      <c r="O566" s="182">
        <f t="shared" si="1154"/>
        <v>30586</v>
      </c>
      <c r="P566" s="182">
        <f t="shared" ref="P566:Q566" si="1155">P12+P106+P222+P327+P397+P499+P526+P560</f>
        <v>185157</v>
      </c>
      <c r="Q566" s="182">
        <f t="shared" si="1155"/>
        <v>108258</v>
      </c>
      <c r="R566" s="182">
        <f t="shared" si="1154"/>
        <v>636914.80999999994</v>
      </c>
      <c r="S566" s="182">
        <f t="shared" si="1154"/>
        <v>8250</v>
      </c>
      <c r="T566" s="182">
        <f t="shared" ref="T566" si="1156">T12+T106+T222+T327+T397+T499+T526+T560</f>
        <v>12775978.979999999</v>
      </c>
      <c r="U566" s="182">
        <f t="shared" si="1154"/>
        <v>311826849.50999993</v>
      </c>
      <c r="V566" s="182">
        <f t="shared" si="1154"/>
        <v>137260</v>
      </c>
      <c r="W566" s="182">
        <f t="shared" ref="W566" si="1157">W12+W106+W222+W327+W397+W499+W526+W560</f>
        <v>0</v>
      </c>
      <c r="X566" s="182">
        <f t="shared" si="1154"/>
        <v>320485.59999999998</v>
      </c>
      <c r="Y566" s="182">
        <f t="shared" si="1154"/>
        <v>128400</v>
      </c>
      <c r="Z566" s="182">
        <f t="shared" si="1154"/>
        <v>303607527.29999995</v>
      </c>
      <c r="AA566" s="182">
        <f t="shared" si="1154"/>
        <v>512553</v>
      </c>
      <c r="AB566" s="182">
        <f t="shared" si="1154"/>
        <v>8231396.1899999995</v>
      </c>
      <c r="AC566" s="182">
        <f t="shared" si="1012"/>
        <v>312351476.48999995</v>
      </c>
      <c r="AD566" s="182">
        <f t="shared" ref="AD566:AF566" si="1158">AD12+AD106+AD222+AD327+AD397+AD499+AD526+AD560</f>
        <v>0</v>
      </c>
      <c r="AE566" s="182">
        <f t="shared" si="1158"/>
        <v>64200</v>
      </c>
      <c r="AF566" s="182">
        <f t="shared" si="1158"/>
        <v>840156.28</v>
      </c>
      <c r="AG566" s="182">
        <f t="shared" si="1013"/>
        <v>904356.28</v>
      </c>
      <c r="AH566" s="182">
        <f t="shared" ref="AH566:AJ566" si="1159">AH12+AH106+AH222+AH327+AH397+AH499+AH526+AH560</f>
        <v>0</v>
      </c>
      <c r="AI566" s="182">
        <f t="shared" si="1159"/>
        <v>16320351.199999999</v>
      </c>
      <c r="AJ566" s="182">
        <f t="shared" si="1159"/>
        <v>302710</v>
      </c>
      <c r="AK566" s="182">
        <f t="shared" si="1014"/>
        <v>16623061.199999999</v>
      </c>
      <c r="AL566" s="182">
        <f t="shared" ref="AL566:AN566" si="1160">AL12+AL106+AL222+AL327+AL397+AL499+AL526+AL560</f>
        <v>0</v>
      </c>
      <c r="AM566" s="182">
        <f t="shared" si="1160"/>
        <v>0</v>
      </c>
      <c r="AN566" s="182">
        <f t="shared" si="1160"/>
        <v>0</v>
      </c>
      <c r="AO566" s="182">
        <f t="shared" si="1015"/>
        <v>0</v>
      </c>
      <c r="AP566" s="182">
        <f t="shared" si="1016"/>
        <v>329878893.96999991</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423"/>
  <sheetViews>
    <sheetView showGridLines="0" topLeftCell="A4" workbookViewId="0">
      <selection activeCell="C415" activeCellId="32" sqref="C22 C34 C46 C60 C74 C88 C102 C116 C130 C141 C152 C165 C175 C188 C200 C211 C223 C235 C247 C258 C269 C280 C294 C307 C319 C330 C342 C353 C365 C377 C390 C403 C415"/>
    </sheetView>
  </sheetViews>
  <sheetFormatPr baseColWidth="10" defaultColWidth="11.5703125" defaultRowHeight="15" x14ac:dyDescent="0.25"/>
  <cols>
    <col min="1" max="1" width="1.85546875" style="86" customWidth="1"/>
    <col min="2" max="2" width="21.7109375" style="86" hidden="1" customWidth="1"/>
    <col min="3" max="3" width="49.85546875" style="86" customWidth="1"/>
    <col min="4" max="4" width="34.140625" style="86" bestFit="1" customWidth="1"/>
    <col min="5" max="7" width="16.140625" style="86" customWidth="1"/>
    <col min="8" max="8" width="12.85546875" style="76" customWidth="1"/>
    <col min="9" max="9" width="14.85546875" style="86" customWidth="1"/>
    <col min="10" max="10" width="53" style="86" customWidth="1"/>
    <col min="11" max="11" width="38.2851562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3" t="s">
        <v>249</v>
      </c>
      <c r="B1" s="186" t="s">
        <v>250</v>
      </c>
      <c r="C1" s="177" t="s">
        <v>251</v>
      </c>
      <c r="D1" s="177" t="s">
        <v>496</v>
      </c>
      <c r="E1" s="177" t="s">
        <v>498</v>
      </c>
      <c r="F1" s="177" t="s">
        <v>500</v>
      </c>
      <c r="G1" s="177" t="s">
        <v>502</v>
      </c>
      <c r="H1" s="177" t="s">
        <v>504</v>
      </c>
      <c r="I1" s="177" t="s">
        <v>506</v>
      </c>
      <c r="J1" s="177" t="s">
        <v>252</v>
      </c>
      <c r="K1" s="177" t="s">
        <v>509</v>
      </c>
      <c r="L1" s="177" t="s">
        <v>253</v>
      </c>
      <c r="M1" s="177" t="s">
        <v>511</v>
      </c>
      <c r="N1" s="177" t="s">
        <v>513</v>
      </c>
      <c r="O1" s="177" t="s">
        <v>515</v>
      </c>
      <c r="P1" s="177" t="s">
        <v>254</v>
      </c>
      <c r="Q1" s="177" t="s">
        <v>516</v>
      </c>
      <c r="R1" s="177" t="s">
        <v>519</v>
      </c>
      <c r="S1" s="177" t="s">
        <v>255</v>
      </c>
      <c r="T1" s="177" t="s">
        <v>521</v>
      </c>
      <c r="U1" s="177" t="s">
        <v>256</v>
      </c>
      <c r="V1" s="177" t="s">
        <v>522</v>
      </c>
      <c r="W1" s="177" t="s">
        <v>523</v>
      </c>
      <c r="X1" s="177" t="s">
        <v>527</v>
      </c>
      <c r="Y1" s="177" t="s">
        <v>272</v>
      </c>
      <c r="Z1" s="177" t="s">
        <v>528</v>
      </c>
      <c r="AA1" s="177" t="s">
        <v>530</v>
      </c>
      <c r="AB1" s="177" t="s">
        <v>532</v>
      </c>
      <c r="AC1" s="177" t="s">
        <v>273</v>
      </c>
      <c r="AD1" s="177" t="s">
        <v>534</v>
      </c>
      <c r="AE1" s="177" t="s">
        <v>536</v>
      </c>
      <c r="AF1" s="177" t="s">
        <v>538</v>
      </c>
      <c r="AG1" s="177" t="s">
        <v>540</v>
      </c>
      <c r="AH1" s="177" t="s">
        <v>248</v>
      </c>
      <c r="AI1" s="177" t="s">
        <v>542</v>
      </c>
      <c r="AJ1" s="186" t="s">
        <v>257</v>
      </c>
      <c r="AK1" s="177" t="s">
        <v>544</v>
      </c>
      <c r="AL1" s="177" t="s">
        <v>258</v>
      </c>
      <c r="AM1" s="177" t="s">
        <v>546</v>
      </c>
      <c r="AN1" s="177" t="s">
        <v>548</v>
      </c>
      <c r="AO1" s="177" t="s">
        <v>259</v>
      </c>
      <c r="AP1" s="177" t="s">
        <v>550</v>
      </c>
      <c r="AQ1" s="177" t="s">
        <v>552</v>
      </c>
      <c r="AR1" s="177" t="s">
        <v>260</v>
      </c>
      <c r="AS1" s="177" t="s">
        <v>553</v>
      </c>
      <c r="AT1" s="177" t="s">
        <v>555</v>
      </c>
      <c r="AU1" s="177" t="s">
        <v>556</v>
      </c>
      <c r="AV1" s="177" t="s">
        <v>557</v>
      </c>
      <c r="AW1" s="177" t="s">
        <v>559</v>
      </c>
      <c r="AX1" s="177" t="s">
        <v>561</v>
      </c>
      <c r="AY1" s="177" t="s">
        <v>562</v>
      </c>
      <c r="AZ1" s="177" t="s">
        <v>261</v>
      </c>
      <c r="BA1" s="177" t="s">
        <v>564</v>
      </c>
      <c r="BB1" s="177" t="s">
        <v>566</v>
      </c>
      <c r="BC1" s="177" t="s">
        <v>568</v>
      </c>
      <c r="BD1" s="177" t="s">
        <v>570</v>
      </c>
      <c r="BE1" s="177" t="s">
        <v>572</v>
      </c>
      <c r="BF1" s="177" t="s">
        <v>574</v>
      </c>
      <c r="BG1" s="177" t="s">
        <v>576</v>
      </c>
      <c r="BH1" s="177" t="s">
        <v>578</v>
      </c>
      <c r="BI1" s="177" t="s">
        <v>274</v>
      </c>
      <c r="BJ1" s="177" t="s">
        <v>580</v>
      </c>
      <c r="BK1" s="177" t="s">
        <v>582</v>
      </c>
      <c r="BL1" s="177" t="s">
        <v>584</v>
      </c>
      <c r="BM1" s="177" t="s">
        <v>586</v>
      </c>
      <c r="BN1" s="177" t="s">
        <v>588</v>
      </c>
      <c r="BO1" s="177" t="s">
        <v>590</v>
      </c>
      <c r="BP1" s="177" t="s">
        <v>592</v>
      </c>
      <c r="BQ1" s="177" t="s">
        <v>594</v>
      </c>
      <c r="BR1" s="177" t="s">
        <v>596</v>
      </c>
      <c r="BS1" s="177" t="s">
        <v>598</v>
      </c>
      <c r="BT1" s="186" t="s">
        <v>262</v>
      </c>
      <c r="BU1" s="177" t="s">
        <v>263</v>
      </c>
      <c r="BV1" s="177" t="s">
        <v>600</v>
      </c>
      <c r="BW1" s="177" t="s">
        <v>264</v>
      </c>
      <c r="BX1" s="177" t="s">
        <v>602</v>
      </c>
      <c r="BY1" s="177" t="s">
        <v>604</v>
      </c>
      <c r="BZ1" s="186" t="s">
        <v>265</v>
      </c>
      <c r="CA1" s="177" t="s">
        <v>266</v>
      </c>
      <c r="CB1" s="177" t="s">
        <v>606</v>
      </c>
      <c r="CC1" s="177" t="s">
        <v>267</v>
      </c>
      <c r="CD1" s="177" t="s">
        <v>608</v>
      </c>
      <c r="CE1" s="177" t="s">
        <v>610</v>
      </c>
      <c r="CF1" s="177" t="s">
        <v>612</v>
      </c>
      <c r="CG1" s="186" t="s">
        <v>268</v>
      </c>
      <c r="CH1" s="177" t="s">
        <v>618</v>
      </c>
      <c r="CI1" s="177" t="s">
        <v>620</v>
      </c>
      <c r="CJ1" s="177" t="s">
        <v>269</v>
      </c>
      <c r="CK1" s="177" t="s">
        <v>614</v>
      </c>
      <c r="CL1" s="177" t="s">
        <v>616</v>
      </c>
      <c r="CM1" s="177" t="s">
        <v>270</v>
      </c>
      <c r="CN1" s="177" t="s">
        <v>622</v>
      </c>
      <c r="CO1" s="177" t="s">
        <v>271</v>
      </c>
      <c r="CP1" s="177" t="s">
        <v>623</v>
      </c>
      <c r="CQ1" s="174" t="s">
        <v>275</v>
      </c>
      <c r="CR1" s="186" t="s">
        <v>276</v>
      </c>
      <c r="CS1" s="177" t="s">
        <v>624</v>
      </c>
      <c r="CT1" s="177" t="s">
        <v>625</v>
      </c>
      <c r="CU1" s="177" t="s">
        <v>627</v>
      </c>
      <c r="CV1" s="177" t="s">
        <v>277</v>
      </c>
      <c r="CW1" s="177" t="s">
        <v>629</v>
      </c>
      <c r="CX1" s="177" t="s">
        <v>631</v>
      </c>
      <c r="CY1" s="177" t="s">
        <v>633</v>
      </c>
      <c r="CZ1" s="177" t="s">
        <v>635</v>
      </c>
      <c r="DA1" s="177" t="s">
        <v>637</v>
      </c>
      <c r="DB1" s="177" t="s">
        <v>639</v>
      </c>
      <c r="DC1" s="186" t="s">
        <v>278</v>
      </c>
      <c r="DD1" s="177" t="s">
        <v>279</v>
      </c>
      <c r="DE1" s="177" t="s">
        <v>641</v>
      </c>
      <c r="DF1" s="177" t="s">
        <v>280</v>
      </c>
      <c r="DG1" s="177" t="s">
        <v>643</v>
      </c>
      <c r="DH1" s="177" t="s">
        <v>645</v>
      </c>
      <c r="DI1" s="177" t="s">
        <v>647</v>
      </c>
      <c r="DJ1" s="177" t="s">
        <v>649</v>
      </c>
      <c r="DK1" s="177" t="s">
        <v>651</v>
      </c>
      <c r="DL1" s="177" t="s">
        <v>653</v>
      </c>
      <c r="DM1" s="177" t="s">
        <v>655</v>
      </c>
      <c r="DN1" s="177" t="s">
        <v>281</v>
      </c>
      <c r="DO1" s="177" t="s">
        <v>657</v>
      </c>
      <c r="DP1" s="177" t="s">
        <v>659</v>
      </c>
      <c r="DQ1" s="177" t="s">
        <v>661</v>
      </c>
      <c r="DR1" s="186" t="s">
        <v>282</v>
      </c>
      <c r="DS1" s="177" t="s">
        <v>663</v>
      </c>
      <c r="DT1" s="177" t="s">
        <v>283</v>
      </c>
      <c r="DU1" s="177" t="s">
        <v>665</v>
      </c>
      <c r="DV1" s="177" t="s">
        <v>284</v>
      </c>
      <c r="DW1" s="177" t="s">
        <v>667</v>
      </c>
      <c r="DX1" s="177" t="s">
        <v>669</v>
      </c>
      <c r="DY1" s="177" t="s">
        <v>671</v>
      </c>
      <c r="DZ1" s="177" t="s">
        <v>673</v>
      </c>
      <c r="EA1" s="177" t="s">
        <v>675</v>
      </c>
      <c r="EB1" s="177" t="s">
        <v>677</v>
      </c>
      <c r="EC1" s="177" t="s">
        <v>679</v>
      </c>
      <c r="ED1" s="177" t="s">
        <v>681</v>
      </c>
      <c r="EE1" s="177" t="s">
        <v>683</v>
      </c>
      <c r="EF1" s="177" t="s">
        <v>685</v>
      </c>
      <c r="EG1" s="177" t="s">
        <v>687</v>
      </c>
      <c r="EH1" s="186" t="s">
        <v>285</v>
      </c>
      <c r="EI1" s="177" t="s">
        <v>689</v>
      </c>
      <c r="EJ1" s="177" t="s">
        <v>286</v>
      </c>
      <c r="EK1" s="177" t="s">
        <v>691</v>
      </c>
      <c r="EL1" s="177" t="s">
        <v>693</v>
      </c>
      <c r="EM1" s="177" t="s">
        <v>287</v>
      </c>
      <c r="EN1" s="177" t="s">
        <v>695</v>
      </c>
      <c r="EO1" s="177" t="s">
        <v>697</v>
      </c>
      <c r="EP1" s="177" t="s">
        <v>288</v>
      </c>
      <c r="EQ1" s="177" t="s">
        <v>699</v>
      </c>
      <c r="ER1" s="177" t="s">
        <v>701</v>
      </c>
      <c r="ES1" s="177" t="s">
        <v>703</v>
      </c>
      <c r="ET1" s="177" t="s">
        <v>289</v>
      </c>
      <c r="EU1" s="177" t="s">
        <v>705</v>
      </c>
      <c r="EV1" s="177" t="s">
        <v>707</v>
      </c>
      <c r="EW1" s="186" t="s">
        <v>290</v>
      </c>
      <c r="EX1" s="177" t="s">
        <v>291</v>
      </c>
      <c r="EY1" s="177" t="s">
        <v>709</v>
      </c>
      <c r="EZ1" s="177" t="s">
        <v>711</v>
      </c>
      <c r="FA1" s="177" t="s">
        <v>713</v>
      </c>
      <c r="FB1" s="177" t="s">
        <v>715</v>
      </c>
      <c r="FC1" s="177" t="s">
        <v>292</v>
      </c>
      <c r="FD1" s="177" t="s">
        <v>717</v>
      </c>
      <c r="FE1" s="177" t="s">
        <v>719</v>
      </c>
      <c r="FF1" s="177" t="s">
        <v>721</v>
      </c>
      <c r="FG1" s="177" t="s">
        <v>723</v>
      </c>
      <c r="FH1" s="177" t="s">
        <v>725</v>
      </c>
      <c r="FI1" s="177" t="s">
        <v>293</v>
      </c>
      <c r="FJ1" s="177" t="s">
        <v>728</v>
      </c>
      <c r="FK1" s="177" t="s">
        <v>294</v>
      </c>
      <c r="FL1" s="177" t="s">
        <v>731</v>
      </c>
      <c r="FM1" s="177" t="s">
        <v>732</v>
      </c>
      <c r="FN1" s="177" t="s">
        <v>734</v>
      </c>
      <c r="FO1" s="177" t="s">
        <v>295</v>
      </c>
      <c r="FP1" s="177" t="s">
        <v>737</v>
      </c>
      <c r="FQ1" s="177" t="s">
        <v>738</v>
      </c>
      <c r="FR1" s="177" t="s">
        <v>740</v>
      </c>
      <c r="FS1" s="177" t="s">
        <v>296</v>
      </c>
      <c r="FT1" s="177" t="s">
        <v>743</v>
      </c>
      <c r="FU1" s="177" t="s">
        <v>745</v>
      </c>
      <c r="FV1" s="177" t="s">
        <v>747</v>
      </c>
      <c r="FW1" s="186" t="s">
        <v>297</v>
      </c>
      <c r="FX1" s="186" t="s">
        <v>298</v>
      </c>
      <c r="FY1" s="177" t="s">
        <v>304</v>
      </c>
      <c r="FZ1" s="177" t="s">
        <v>749</v>
      </c>
      <c r="GA1" s="177" t="s">
        <v>751</v>
      </c>
      <c r="GB1" s="177" t="s">
        <v>753</v>
      </c>
      <c r="GC1" s="177" t="s">
        <v>755</v>
      </c>
      <c r="GD1" s="177" t="s">
        <v>757</v>
      </c>
      <c r="GE1" s="177" t="s">
        <v>759</v>
      </c>
      <c r="GF1" s="186" t="s">
        <v>299</v>
      </c>
      <c r="GG1" s="177" t="s">
        <v>305</v>
      </c>
      <c r="GH1" s="177" t="s">
        <v>761</v>
      </c>
      <c r="GI1" s="177" t="s">
        <v>763</v>
      </c>
      <c r="GJ1" s="177" t="s">
        <v>764</v>
      </c>
      <c r="GK1" s="177" t="s">
        <v>306</v>
      </c>
      <c r="GL1" s="177" t="s">
        <v>767</v>
      </c>
      <c r="GM1" s="177" t="s">
        <v>768</v>
      </c>
      <c r="GN1" s="186" t="s">
        <v>300</v>
      </c>
      <c r="GO1" s="177" t="s">
        <v>301</v>
      </c>
      <c r="GP1" s="177" t="s">
        <v>770</v>
      </c>
      <c r="GQ1" s="177" t="s">
        <v>772</v>
      </c>
      <c r="GR1" s="177" t="s">
        <v>774</v>
      </c>
      <c r="GS1" s="177" t="s">
        <v>776</v>
      </c>
      <c r="GT1" s="177" t="s">
        <v>778</v>
      </c>
      <c r="GU1" s="186" t="s">
        <v>302</v>
      </c>
      <c r="GV1" s="177" t="s">
        <v>303</v>
      </c>
      <c r="GW1" s="177" t="s">
        <v>780</v>
      </c>
      <c r="GX1" s="177" t="s">
        <v>782</v>
      </c>
      <c r="GY1" s="177" t="s">
        <v>784</v>
      </c>
      <c r="GZ1" s="177" t="s">
        <v>786</v>
      </c>
      <c r="HA1" s="177" t="s">
        <v>788</v>
      </c>
      <c r="HB1" s="177" t="s">
        <v>790</v>
      </c>
      <c r="HC1" s="174" t="s">
        <v>307</v>
      </c>
      <c r="HD1" s="186" t="s">
        <v>308</v>
      </c>
      <c r="HE1" s="177" t="s">
        <v>309</v>
      </c>
      <c r="HF1" s="177" t="s">
        <v>792</v>
      </c>
      <c r="HG1" s="177" t="s">
        <v>794</v>
      </c>
      <c r="HH1" s="177" t="s">
        <v>796</v>
      </c>
      <c r="HI1" s="177" t="s">
        <v>798</v>
      </c>
      <c r="HJ1" s="177" t="s">
        <v>310</v>
      </c>
      <c r="HK1" s="177" t="s">
        <v>801</v>
      </c>
      <c r="HL1" s="177" t="s">
        <v>327</v>
      </c>
      <c r="HM1" s="177" t="s">
        <v>839</v>
      </c>
      <c r="HN1" s="177" t="s">
        <v>841</v>
      </c>
      <c r="HO1" s="177" t="s">
        <v>843</v>
      </c>
      <c r="HP1" s="186" t="s">
        <v>311</v>
      </c>
      <c r="HQ1" s="177" t="s">
        <v>803</v>
      </c>
      <c r="HR1" s="177" t="s">
        <v>805</v>
      </c>
      <c r="HS1" s="177" t="s">
        <v>312</v>
      </c>
      <c r="HT1" s="177" t="s">
        <v>808</v>
      </c>
      <c r="HU1" s="177" t="s">
        <v>810</v>
      </c>
      <c r="HV1" s="177" t="s">
        <v>811</v>
      </c>
      <c r="HW1" s="177" t="s">
        <v>813</v>
      </c>
      <c r="HX1" s="186" t="s">
        <v>313</v>
      </c>
      <c r="HY1" s="177" t="s">
        <v>815</v>
      </c>
      <c r="HZ1" s="177" t="s">
        <v>817</v>
      </c>
      <c r="IA1" s="177" t="s">
        <v>819</v>
      </c>
      <c r="IB1" s="177" t="s">
        <v>314</v>
      </c>
      <c r="IC1" s="177" t="s">
        <v>821</v>
      </c>
      <c r="ID1" s="177" t="s">
        <v>823</v>
      </c>
      <c r="IE1" s="177" t="s">
        <v>315</v>
      </c>
      <c r="IF1" s="177" t="s">
        <v>825</v>
      </c>
      <c r="IG1" s="177" t="s">
        <v>827</v>
      </c>
      <c r="IH1" s="177" t="s">
        <v>316</v>
      </c>
      <c r="II1" s="177" t="s">
        <v>829</v>
      </c>
      <c r="IJ1" s="177" t="s">
        <v>831</v>
      </c>
      <c r="IK1" s="177" t="s">
        <v>833</v>
      </c>
      <c r="IL1" s="177" t="s">
        <v>835</v>
      </c>
      <c r="IM1" s="177" t="s">
        <v>317</v>
      </c>
      <c r="IN1" s="177" t="s">
        <v>837</v>
      </c>
      <c r="IO1" s="186" t="s">
        <v>318</v>
      </c>
      <c r="IP1" s="177" t="s">
        <v>845</v>
      </c>
      <c r="IQ1" s="177" t="s">
        <v>847</v>
      </c>
      <c r="IR1" s="177" t="s">
        <v>319</v>
      </c>
      <c r="IS1" s="177" t="s">
        <v>849</v>
      </c>
      <c r="IT1" s="177" t="s">
        <v>851</v>
      </c>
      <c r="IU1" s="177" t="s">
        <v>853</v>
      </c>
      <c r="IV1" s="186" t="s">
        <v>320</v>
      </c>
      <c r="IW1" s="177" t="s">
        <v>855</v>
      </c>
      <c r="IX1" s="177" t="s">
        <v>321</v>
      </c>
      <c r="IY1" s="177" t="s">
        <v>858</v>
      </c>
      <c r="IZ1" s="177" t="s">
        <v>860</v>
      </c>
      <c r="JA1" s="177" t="s">
        <v>862</v>
      </c>
      <c r="JB1" s="177" t="s">
        <v>864</v>
      </c>
      <c r="JC1" s="177" t="s">
        <v>866</v>
      </c>
      <c r="JD1" s="177" t="s">
        <v>868</v>
      </c>
      <c r="JE1" s="177" t="s">
        <v>322</v>
      </c>
      <c r="JF1" s="177" t="s">
        <v>871</v>
      </c>
      <c r="JG1" s="177" t="s">
        <v>873</v>
      </c>
      <c r="JH1" s="177" t="s">
        <v>875</v>
      </c>
      <c r="JI1" s="177" t="s">
        <v>877</v>
      </c>
      <c r="JJ1" s="177" t="s">
        <v>879</v>
      </c>
      <c r="JK1" s="177" t="s">
        <v>881</v>
      </c>
      <c r="JL1" s="177" t="s">
        <v>883</v>
      </c>
      <c r="JM1" s="177" t="s">
        <v>885</v>
      </c>
      <c r="JN1" s="177" t="s">
        <v>323</v>
      </c>
      <c r="JO1" s="177" t="s">
        <v>888</v>
      </c>
      <c r="JP1" s="177" t="s">
        <v>890</v>
      </c>
      <c r="JQ1" s="177" t="s">
        <v>892</v>
      </c>
      <c r="JR1" s="177" t="s">
        <v>894</v>
      </c>
      <c r="JS1" s="177" t="s">
        <v>895</v>
      </c>
      <c r="JT1" s="177" t="s">
        <v>897</v>
      </c>
      <c r="JU1" s="177" t="s">
        <v>899</v>
      </c>
      <c r="JV1" s="177" t="s">
        <v>901</v>
      </c>
      <c r="JW1" s="177" t="s">
        <v>903</v>
      </c>
      <c r="JX1" s="177" t="s">
        <v>905</v>
      </c>
      <c r="JY1" s="177" t="s">
        <v>907</v>
      </c>
      <c r="JZ1" s="177" t="s">
        <v>909</v>
      </c>
      <c r="KA1" s="177" t="s">
        <v>911</v>
      </c>
      <c r="KB1" s="177" t="s">
        <v>913</v>
      </c>
      <c r="KC1" s="177" t="s">
        <v>915</v>
      </c>
      <c r="KD1" s="177" t="s">
        <v>917</v>
      </c>
      <c r="KE1" s="177" t="s">
        <v>919</v>
      </c>
      <c r="KF1" s="177" t="s">
        <v>921</v>
      </c>
      <c r="KG1" s="177" t="s">
        <v>923</v>
      </c>
      <c r="KH1" s="177" t="s">
        <v>925</v>
      </c>
      <c r="KI1" s="177" t="s">
        <v>927</v>
      </c>
      <c r="KJ1" s="177" t="s">
        <v>929</v>
      </c>
      <c r="KK1" s="177" t="s">
        <v>931</v>
      </c>
      <c r="KL1" s="177" t="s">
        <v>933</v>
      </c>
      <c r="KM1" s="177" t="s">
        <v>935</v>
      </c>
      <c r="KN1" s="177" t="s">
        <v>937</v>
      </c>
      <c r="KO1" s="186" t="s">
        <v>324</v>
      </c>
      <c r="KP1" s="177" t="s">
        <v>939</v>
      </c>
      <c r="KQ1" s="177" t="s">
        <v>325</v>
      </c>
      <c r="KR1" s="177" t="s">
        <v>942</v>
      </c>
      <c r="KS1" s="177" t="s">
        <v>944</v>
      </c>
      <c r="KT1" s="177" t="s">
        <v>946</v>
      </c>
      <c r="KU1" s="177" t="s">
        <v>948</v>
      </c>
      <c r="KV1" s="177" t="s">
        <v>326</v>
      </c>
      <c r="KW1" s="177" t="s">
        <v>951</v>
      </c>
      <c r="KX1" s="177" t="s">
        <v>953</v>
      </c>
      <c r="KY1" s="177" t="s">
        <v>955</v>
      </c>
      <c r="KZ1" s="177" t="s">
        <v>957</v>
      </c>
      <c r="LA1" s="177" t="s">
        <v>959</v>
      </c>
      <c r="LB1" s="177" t="s">
        <v>961</v>
      </c>
      <c r="LC1" s="177" t="s">
        <v>963</v>
      </c>
      <c r="LD1" s="174" t="s">
        <v>328</v>
      </c>
      <c r="LE1" s="186" t="s">
        <v>329</v>
      </c>
      <c r="LF1" s="177" t="s">
        <v>330</v>
      </c>
      <c r="LG1" s="177" t="s">
        <v>344</v>
      </c>
      <c r="LH1" s="177" t="s">
        <v>965</v>
      </c>
      <c r="LI1" s="177" t="s">
        <v>967</v>
      </c>
      <c r="LJ1" s="177" t="s">
        <v>969</v>
      </c>
      <c r="LK1" s="177" t="s">
        <v>971</v>
      </c>
      <c r="LL1" s="177" t="s">
        <v>345</v>
      </c>
      <c r="LM1" s="177" t="s">
        <v>973</v>
      </c>
      <c r="LN1" s="177" t="s">
        <v>346</v>
      </c>
      <c r="LO1" s="177" t="s">
        <v>975</v>
      </c>
      <c r="LP1" s="177" t="s">
        <v>331</v>
      </c>
      <c r="LQ1" s="177" t="s">
        <v>977</v>
      </c>
      <c r="LR1" s="177" t="s">
        <v>347</v>
      </c>
      <c r="LS1" s="177" t="s">
        <v>979</v>
      </c>
      <c r="LT1" s="177" t="s">
        <v>981</v>
      </c>
      <c r="LU1" s="177" t="s">
        <v>348</v>
      </c>
      <c r="LV1" s="186" t="s">
        <v>332</v>
      </c>
      <c r="LW1" s="177" t="s">
        <v>333</v>
      </c>
      <c r="LX1" s="177" t="s">
        <v>983</v>
      </c>
      <c r="LY1" s="177" t="s">
        <v>985</v>
      </c>
      <c r="LZ1" s="177" t="s">
        <v>986</v>
      </c>
      <c r="MA1" s="177" t="s">
        <v>988</v>
      </c>
      <c r="MB1" s="177" t="s">
        <v>989</v>
      </c>
      <c r="MC1" s="177" t="s">
        <v>991</v>
      </c>
      <c r="MD1" s="177" t="s">
        <v>993</v>
      </c>
      <c r="ME1" s="177" t="s">
        <v>995</v>
      </c>
      <c r="MF1" s="177" t="s">
        <v>997</v>
      </c>
      <c r="MG1" s="177" t="s">
        <v>334</v>
      </c>
      <c r="MH1" s="177" t="s">
        <v>1000</v>
      </c>
      <c r="MI1" s="177" t="s">
        <v>1001</v>
      </c>
      <c r="MJ1" s="177" t="s">
        <v>1003</v>
      </c>
      <c r="MK1" s="177" t="s">
        <v>335</v>
      </c>
      <c r="ML1" s="177" t="s">
        <v>1006</v>
      </c>
      <c r="MM1" s="177" t="s">
        <v>1007</v>
      </c>
      <c r="MN1" s="177" t="s">
        <v>1009</v>
      </c>
      <c r="MO1" s="177" t="s">
        <v>1011</v>
      </c>
      <c r="MP1" s="177" t="s">
        <v>336</v>
      </c>
      <c r="MQ1" s="177" t="s">
        <v>1014</v>
      </c>
      <c r="MR1" s="177" t="s">
        <v>1016</v>
      </c>
      <c r="MS1" s="177" t="s">
        <v>1018</v>
      </c>
      <c r="MT1" s="177" t="s">
        <v>1020</v>
      </c>
      <c r="MU1" s="177" t="s">
        <v>337</v>
      </c>
      <c r="MV1" s="177" t="s">
        <v>1023</v>
      </c>
      <c r="MW1" s="177" t="s">
        <v>1025</v>
      </c>
      <c r="MX1" s="177" t="s">
        <v>1027</v>
      </c>
      <c r="MY1" s="177" t="s">
        <v>1029</v>
      </c>
      <c r="MZ1" s="177" t="s">
        <v>1031</v>
      </c>
      <c r="NA1" s="177" t="s">
        <v>1033</v>
      </c>
      <c r="NB1" s="177" t="s">
        <v>1035</v>
      </c>
      <c r="NC1" s="177" t="s">
        <v>1037</v>
      </c>
      <c r="ND1" s="177" t="s">
        <v>1039</v>
      </c>
      <c r="NE1" s="177" t="s">
        <v>1041</v>
      </c>
      <c r="NF1" s="177" t="s">
        <v>1043</v>
      </c>
      <c r="NG1" s="177" t="s">
        <v>1044</v>
      </c>
      <c r="NH1" s="186" t="s">
        <v>338</v>
      </c>
      <c r="NI1" s="177" t="s">
        <v>339</v>
      </c>
      <c r="NJ1" s="177" t="s">
        <v>1046</v>
      </c>
      <c r="NK1" s="177" t="s">
        <v>1048</v>
      </c>
      <c r="NL1" s="177" t="s">
        <v>1050</v>
      </c>
      <c r="NM1" s="177" t="s">
        <v>1052</v>
      </c>
      <c r="NN1" s="186" t="s">
        <v>340</v>
      </c>
      <c r="NO1" s="177" t="s">
        <v>341</v>
      </c>
      <c r="NP1" s="177" t="s">
        <v>1053</v>
      </c>
      <c r="NQ1" s="177" t="s">
        <v>342</v>
      </c>
      <c r="NR1" s="177" t="s">
        <v>1055</v>
      </c>
      <c r="NS1" s="177" t="s">
        <v>1057</v>
      </c>
      <c r="NT1" s="177" t="s">
        <v>343</v>
      </c>
      <c r="NU1" s="177" t="s">
        <v>1059</v>
      </c>
      <c r="NV1" s="174" t="s">
        <v>349</v>
      </c>
      <c r="NW1" s="186" t="s">
        <v>350</v>
      </c>
      <c r="NX1" s="177" t="s">
        <v>351</v>
      </c>
      <c r="NY1" s="177" t="s">
        <v>1062</v>
      </c>
      <c r="NZ1" s="177" t="s">
        <v>1064</v>
      </c>
      <c r="OA1" s="177" t="s">
        <v>352</v>
      </c>
      <c r="OB1" s="177" t="s">
        <v>362</v>
      </c>
      <c r="OC1" s="177" t="s">
        <v>1066</v>
      </c>
      <c r="OD1" s="177" t="s">
        <v>1068</v>
      </c>
      <c r="OE1" s="177" t="s">
        <v>1070</v>
      </c>
      <c r="OF1" s="177" t="s">
        <v>1072</v>
      </c>
      <c r="OG1" s="177" t="s">
        <v>1074</v>
      </c>
      <c r="OH1" s="177" t="s">
        <v>1076</v>
      </c>
      <c r="OI1" s="177" t="s">
        <v>1078</v>
      </c>
      <c r="OJ1" s="177" t="s">
        <v>1080</v>
      </c>
      <c r="OK1" s="177" t="s">
        <v>1082</v>
      </c>
      <c r="OL1" s="177" t="s">
        <v>1084</v>
      </c>
      <c r="OM1" s="177" t="s">
        <v>1086</v>
      </c>
      <c r="ON1" s="177" t="s">
        <v>1088</v>
      </c>
      <c r="OO1" s="177" t="s">
        <v>1090</v>
      </c>
      <c r="OP1" s="177" t="s">
        <v>1092</v>
      </c>
      <c r="OQ1" s="177" t="s">
        <v>1094</v>
      </c>
      <c r="OR1" s="177" t="s">
        <v>1096</v>
      </c>
      <c r="OS1" s="177" t="s">
        <v>1098</v>
      </c>
      <c r="OT1" s="177" t="s">
        <v>1100</v>
      </c>
      <c r="OU1" s="177" t="s">
        <v>1102</v>
      </c>
      <c r="OV1" s="177" t="s">
        <v>1104</v>
      </c>
      <c r="OW1" s="177" t="s">
        <v>1106</v>
      </c>
      <c r="OX1" s="177" t="s">
        <v>1108</v>
      </c>
      <c r="OY1" s="177" t="s">
        <v>363</v>
      </c>
      <c r="OZ1" s="177" t="s">
        <v>1111</v>
      </c>
      <c r="PA1" s="177" t="s">
        <v>1113</v>
      </c>
      <c r="PB1" s="177" t="s">
        <v>1114</v>
      </c>
      <c r="PC1" s="177" t="s">
        <v>1116</v>
      </c>
      <c r="PD1" s="177" t="s">
        <v>1118</v>
      </c>
      <c r="PE1" s="177" t="s">
        <v>1120</v>
      </c>
      <c r="PF1" s="177" t="s">
        <v>1122</v>
      </c>
      <c r="PG1" s="177" t="s">
        <v>1124</v>
      </c>
      <c r="PH1" s="177" t="s">
        <v>1126</v>
      </c>
      <c r="PI1" s="177" t="s">
        <v>1128</v>
      </c>
      <c r="PJ1" s="177" t="s">
        <v>1130</v>
      </c>
      <c r="PK1" s="177" t="s">
        <v>1132</v>
      </c>
      <c r="PL1" s="177" t="s">
        <v>1134</v>
      </c>
      <c r="PM1" s="177" t="s">
        <v>1136</v>
      </c>
      <c r="PN1" s="177" t="s">
        <v>1138</v>
      </c>
      <c r="PO1" s="177" t="s">
        <v>1140</v>
      </c>
      <c r="PP1" s="177" t="s">
        <v>1142</v>
      </c>
      <c r="PQ1" s="177" t="s">
        <v>1144</v>
      </c>
      <c r="PR1" s="177" t="s">
        <v>1146</v>
      </c>
      <c r="PS1" s="177" t="s">
        <v>1148</v>
      </c>
      <c r="PT1" s="177" t="s">
        <v>1150</v>
      </c>
      <c r="PU1" s="177" t="s">
        <v>1152</v>
      </c>
      <c r="PV1" s="177" t="s">
        <v>1154</v>
      </c>
      <c r="PW1" s="177" t="s">
        <v>1156</v>
      </c>
      <c r="PX1" s="177" t="s">
        <v>1158</v>
      </c>
      <c r="PY1" s="177" t="s">
        <v>1160</v>
      </c>
      <c r="PZ1" s="177" t="s">
        <v>353</v>
      </c>
      <c r="QA1" s="177" t="s">
        <v>1162</v>
      </c>
      <c r="QB1" s="177" t="s">
        <v>1164</v>
      </c>
      <c r="QC1" s="177" t="s">
        <v>1166</v>
      </c>
      <c r="QD1" s="177" t="s">
        <v>1168</v>
      </c>
      <c r="QE1" s="177" t="s">
        <v>1170</v>
      </c>
      <c r="QF1" s="186" t="s">
        <v>354</v>
      </c>
      <c r="QG1" s="177" t="s">
        <v>355</v>
      </c>
      <c r="QH1" s="177" t="s">
        <v>1172</v>
      </c>
      <c r="QI1" s="177" t="s">
        <v>1174</v>
      </c>
      <c r="QJ1" s="177" t="s">
        <v>1176</v>
      </c>
      <c r="QK1" s="177" t="s">
        <v>1178</v>
      </c>
      <c r="QL1" s="177" t="s">
        <v>1180</v>
      </c>
      <c r="QM1" s="177" t="s">
        <v>1182</v>
      </c>
      <c r="QN1" s="186" t="s">
        <v>356</v>
      </c>
      <c r="QO1" s="177" t="s">
        <v>1184</v>
      </c>
      <c r="QP1" s="177" t="s">
        <v>357</v>
      </c>
      <c r="QQ1" s="177" t="s">
        <v>364</v>
      </c>
      <c r="QR1" s="177" t="s">
        <v>1186</v>
      </c>
      <c r="QS1" s="177" t="s">
        <v>1188</v>
      </c>
      <c r="QT1" s="177" t="s">
        <v>1190</v>
      </c>
      <c r="QU1" s="177" t="s">
        <v>1192</v>
      </c>
      <c r="QV1" s="177" t="s">
        <v>1194</v>
      </c>
      <c r="QW1" s="177" t="s">
        <v>1196</v>
      </c>
      <c r="QX1" s="177" t="s">
        <v>1198</v>
      </c>
      <c r="QY1" s="177" t="s">
        <v>1200</v>
      </c>
      <c r="QZ1" s="177" t="s">
        <v>1202</v>
      </c>
      <c r="RA1" s="177" t="s">
        <v>1204</v>
      </c>
      <c r="RB1" s="177" t="s">
        <v>1206</v>
      </c>
      <c r="RC1" s="177" t="s">
        <v>1208</v>
      </c>
      <c r="RD1" s="177" t="s">
        <v>1210</v>
      </c>
      <c r="RE1" s="177" t="s">
        <v>1212</v>
      </c>
      <c r="RF1" s="186" t="s">
        <v>358</v>
      </c>
      <c r="RG1" s="177" t="s">
        <v>359</v>
      </c>
      <c r="RH1" s="177" t="s">
        <v>1214</v>
      </c>
      <c r="RI1" s="177" t="s">
        <v>1216</v>
      </c>
      <c r="RJ1" s="186" t="s">
        <v>360</v>
      </c>
      <c r="RK1" s="177" t="s">
        <v>361</v>
      </c>
      <c r="RL1" s="177" t="s">
        <v>1218</v>
      </c>
      <c r="RM1" s="177" t="s">
        <v>1219</v>
      </c>
      <c r="RN1" s="177" t="s">
        <v>1220</v>
      </c>
      <c r="RO1" s="177" t="s">
        <v>1221</v>
      </c>
      <c r="RP1" s="177" t="s">
        <v>1223</v>
      </c>
      <c r="RQ1" s="177" t="s">
        <v>1224</v>
      </c>
      <c r="RR1" s="177" t="s">
        <v>1226</v>
      </c>
      <c r="RS1" s="177" t="s">
        <v>1227</v>
      </c>
      <c r="RT1" s="174" t="s">
        <v>365</v>
      </c>
      <c r="RU1" s="186" t="s">
        <v>366</v>
      </c>
      <c r="RV1" s="177" t="s">
        <v>367</v>
      </c>
      <c r="RW1" s="177" t="s">
        <v>1229</v>
      </c>
      <c r="RX1" s="177" t="s">
        <v>1231</v>
      </c>
      <c r="RY1" s="177" t="s">
        <v>368</v>
      </c>
      <c r="RZ1" s="177" t="s">
        <v>1233</v>
      </c>
      <c r="SA1" s="177" t="s">
        <v>1235</v>
      </c>
      <c r="SB1" s="177" t="s">
        <v>1237</v>
      </c>
      <c r="SC1" s="177" t="s">
        <v>1239</v>
      </c>
      <c r="SD1" s="186" t="s">
        <v>369</v>
      </c>
      <c r="SE1" s="177" t="s">
        <v>370</v>
      </c>
      <c r="SF1" s="177" t="s">
        <v>1241</v>
      </c>
      <c r="SG1" s="177" t="s">
        <v>1243</v>
      </c>
      <c r="SH1" s="177" t="s">
        <v>1245</v>
      </c>
      <c r="SI1" s="177" t="s">
        <v>1247</v>
      </c>
      <c r="SJ1" s="177" t="s">
        <v>1249</v>
      </c>
      <c r="SK1" s="177" t="s">
        <v>1251</v>
      </c>
      <c r="SL1" s="177" t="s">
        <v>1253</v>
      </c>
      <c r="SM1" s="177" t="s">
        <v>1255</v>
      </c>
      <c r="SN1" s="177" t="s">
        <v>1257</v>
      </c>
      <c r="SO1" s="177" t="s">
        <v>1259</v>
      </c>
      <c r="SP1" s="177" t="s">
        <v>1261</v>
      </c>
      <c r="SQ1" s="177" t="s">
        <v>1263</v>
      </c>
      <c r="SR1" s="177" t="s">
        <v>1265</v>
      </c>
      <c r="SS1" s="177" t="s">
        <v>1267</v>
      </c>
      <c r="ST1" s="177" t="s">
        <v>1269</v>
      </c>
      <c r="SU1" s="174" t="s">
        <v>371</v>
      </c>
      <c r="SV1" s="186" t="s">
        <v>372</v>
      </c>
      <c r="SW1" s="177" t="s">
        <v>373</v>
      </c>
      <c r="SX1" s="177" t="s">
        <v>1271</v>
      </c>
      <c r="SY1" s="177" t="s">
        <v>1273</v>
      </c>
      <c r="SZ1" s="177" t="s">
        <v>1275</v>
      </c>
      <c r="TA1" s="177" t="s">
        <v>1277</v>
      </c>
      <c r="TB1" s="177" t="s">
        <v>1279</v>
      </c>
      <c r="TC1" s="177" t="s">
        <v>374</v>
      </c>
      <c r="TD1" s="177" t="s">
        <v>1281</v>
      </c>
      <c r="TE1" s="177" t="s">
        <v>1283</v>
      </c>
      <c r="TF1" s="177" t="s">
        <v>1285</v>
      </c>
      <c r="TG1" s="177" t="s">
        <v>1287</v>
      </c>
      <c r="TH1" s="177" t="s">
        <v>1289</v>
      </c>
      <c r="TI1" s="177" t="s">
        <v>1291</v>
      </c>
      <c r="TJ1" s="186" t="s">
        <v>375</v>
      </c>
      <c r="TK1" s="177" t="s">
        <v>376</v>
      </c>
      <c r="TL1" s="177" t="s">
        <v>377</v>
      </c>
      <c r="TM1" s="177" t="s">
        <v>1293</v>
      </c>
      <c r="TN1" s="177" t="s">
        <v>1295</v>
      </c>
      <c r="TO1" s="177" t="s">
        <v>1296</v>
      </c>
      <c r="TP1" s="177" t="s">
        <v>1298</v>
      </c>
      <c r="TQ1" s="177" t="s">
        <v>1300</v>
      </c>
      <c r="TR1" s="177" t="s">
        <v>1302</v>
      </c>
      <c r="TS1" s="177" t="s">
        <v>1304</v>
      </c>
      <c r="TT1" s="177" t="s">
        <v>1306</v>
      </c>
      <c r="TU1" s="177" t="s">
        <v>1308</v>
      </c>
      <c r="TV1" s="177" t="s">
        <v>1310</v>
      </c>
      <c r="TW1" s="177" t="s">
        <v>1312</v>
      </c>
      <c r="TX1" s="177" t="s">
        <v>1314</v>
      </c>
      <c r="TY1" s="177" t="s">
        <v>1316</v>
      </c>
      <c r="TZ1" s="177" t="s">
        <v>1318</v>
      </c>
      <c r="UA1" s="177" t="s">
        <v>1320</v>
      </c>
      <c r="UB1" s="177" t="s">
        <v>1322</v>
      </c>
      <c r="UC1" s="174" t="s">
        <v>1324</v>
      </c>
      <c r="UD1" s="177" t="s">
        <v>1326</v>
      </c>
      <c r="UE1" s="177" t="s">
        <v>1328</v>
      </c>
      <c r="UF1" s="177" t="s">
        <v>1330</v>
      </c>
      <c r="UG1" s="177" t="s">
        <v>1332</v>
      </c>
      <c r="UH1" s="177" t="s">
        <v>1334</v>
      </c>
      <c r="UI1" s="180"/>
    </row>
    <row r="2" spans="1:555" s="121" customFormat="1" hidden="1" x14ac:dyDescent="0.25">
      <c r="A2" s="124" t="s">
        <v>1356</v>
      </c>
      <c r="B2" s="124" t="s">
        <v>1358</v>
      </c>
      <c r="C2" s="124" t="s">
        <v>470</v>
      </c>
      <c r="D2" s="124" t="s">
        <v>1357</v>
      </c>
      <c r="E2" s="124" t="s">
        <v>1359</v>
      </c>
      <c r="F2" s="124" t="s">
        <v>471</v>
      </c>
      <c r="G2" s="124" t="s">
        <v>1360</v>
      </c>
      <c r="H2" s="124" t="s">
        <v>1361</v>
      </c>
      <c r="I2" s="124" t="s">
        <v>1362</v>
      </c>
      <c r="J2" s="124" t="s">
        <v>1406</v>
      </c>
      <c r="K2" s="124" t="s">
        <v>1363</v>
      </c>
      <c r="L2" s="124" t="s">
        <v>1364</v>
      </c>
      <c r="M2" s="124" t="s">
        <v>1365</v>
      </c>
      <c r="N2" s="124" t="s">
        <v>1366</v>
      </c>
      <c r="O2" s="124" t="s">
        <v>1367</v>
      </c>
      <c r="S2" s="121" t="s">
        <v>126</v>
      </c>
      <c r="T2" s="121" t="s">
        <v>1402</v>
      </c>
      <c r="U2" s="121" t="s">
        <v>392</v>
      </c>
      <c r="V2" s="121" t="s">
        <v>410</v>
      </c>
      <c r="W2" s="121" t="s">
        <v>393</v>
      </c>
      <c r="X2" s="121" t="s">
        <v>394</v>
      </c>
      <c r="Y2" s="121" t="s">
        <v>395</v>
      </c>
      <c r="Z2" s="121" t="s">
        <v>396</v>
      </c>
      <c r="AA2" s="121" t="s">
        <v>397</v>
      </c>
      <c r="AB2" s="121" t="s">
        <v>398</v>
      </c>
      <c r="AC2" s="121" t="s">
        <v>399</v>
      </c>
      <c r="AD2" s="121" t="s">
        <v>400</v>
      </c>
      <c r="AE2" s="121" t="s">
        <v>401</v>
      </c>
      <c r="AF2" s="121" t="s">
        <v>402</v>
      </c>
      <c r="AH2" s="211" t="s">
        <v>419</v>
      </c>
      <c r="AI2" s="211" t="s">
        <v>420</v>
      </c>
      <c r="AJ2" s="211" t="s">
        <v>421</v>
      </c>
      <c r="AK2" s="211" t="s">
        <v>422</v>
      </c>
      <c r="AL2" s="211" t="s">
        <v>423</v>
      </c>
      <c r="AM2" s="211" t="s">
        <v>426</v>
      </c>
      <c r="AN2" s="211" t="s">
        <v>424</v>
      </c>
      <c r="AO2" s="211" t="s">
        <v>425</v>
      </c>
      <c r="AP2" s="211" t="s">
        <v>427</v>
      </c>
      <c r="AQ2" s="211" t="s">
        <v>428</v>
      </c>
      <c r="AR2" s="211" t="s">
        <v>429</v>
      </c>
      <c r="AS2" s="211" t="s">
        <v>430</v>
      </c>
      <c r="AT2" s="211" t="s">
        <v>431</v>
      </c>
      <c r="AU2" s="211" t="s">
        <v>432</v>
      </c>
      <c r="AV2" s="211" t="s">
        <v>433</v>
      </c>
      <c r="AW2" s="211" t="s">
        <v>434</v>
      </c>
      <c r="AX2" s="211" t="s">
        <v>435</v>
      </c>
      <c r="AY2" s="211" t="s">
        <v>436</v>
      </c>
      <c r="AZ2" s="211" t="s">
        <v>437</v>
      </c>
      <c r="BA2" s="211" t="s">
        <v>438</v>
      </c>
      <c r="BB2" s="211" t="s">
        <v>439</v>
      </c>
      <c r="BC2" s="211" t="s">
        <v>440</v>
      </c>
      <c r="BD2" s="211" t="s">
        <v>441</v>
      </c>
      <c r="BE2" s="211" t="s">
        <v>442</v>
      </c>
      <c r="BF2" s="211" t="s">
        <v>443</v>
      </c>
      <c r="BG2" s="211" t="s">
        <v>444</v>
      </c>
      <c r="BH2" s="211" t="s">
        <v>445</v>
      </c>
      <c r="BI2" s="211" t="s">
        <v>446</v>
      </c>
      <c r="BJ2" s="211" t="s">
        <v>447</v>
      </c>
      <c r="BK2" s="211" t="s">
        <v>448</v>
      </c>
      <c r="BL2" s="211" t="s">
        <v>449</v>
      </c>
      <c r="BM2" s="211" t="s">
        <v>450</v>
      </c>
      <c r="BN2" s="211" t="s">
        <v>451</v>
      </c>
      <c r="BO2" s="211" t="s">
        <v>452</v>
      </c>
      <c r="BP2" s="211" t="s">
        <v>453</v>
      </c>
      <c r="BQ2" s="211" t="s">
        <v>454</v>
      </c>
      <c r="BR2" s="211" t="s">
        <v>455</v>
      </c>
      <c r="BS2" s="211" t="s">
        <v>456</v>
      </c>
      <c r="BT2" s="211" t="s">
        <v>457</v>
      </c>
      <c r="BU2" s="211" t="s">
        <v>458</v>
      </c>
    </row>
    <row r="3" spans="1:555" s="121" customFormat="1" hidden="1" x14ac:dyDescent="0.25">
      <c r="A3" s="149"/>
      <c r="B3" s="149"/>
      <c r="C3" s="149"/>
      <c r="D3" s="149"/>
      <c r="E3" s="149"/>
      <c r="F3" s="149"/>
      <c r="G3" s="151"/>
      <c r="H3" s="151"/>
      <c r="I3" s="151"/>
      <c r="J3" s="151"/>
      <c r="K3" s="151"/>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v>5355</v>
      </c>
      <c r="BC3" s="212">
        <v>4935</v>
      </c>
      <c r="BD3" s="212">
        <v>6300</v>
      </c>
      <c r="BE3" s="212">
        <v>5880</v>
      </c>
      <c r="BF3" s="212">
        <v>4725</v>
      </c>
      <c r="BG3" s="212">
        <v>4305</v>
      </c>
      <c r="BH3" s="212">
        <v>5670</v>
      </c>
      <c r="BI3" s="213">
        <v>5250</v>
      </c>
      <c r="BJ3" s="213">
        <v>4095</v>
      </c>
      <c r="BK3" s="213">
        <v>3780</v>
      </c>
      <c r="BL3" s="213">
        <v>5040</v>
      </c>
      <c r="BM3" s="213">
        <v>4620</v>
      </c>
      <c r="BN3" s="213">
        <v>3465</v>
      </c>
      <c r="BO3" s="213">
        <v>3150</v>
      </c>
      <c r="BP3" s="213">
        <v>4410</v>
      </c>
      <c r="BQ3" s="213">
        <v>4095</v>
      </c>
      <c r="BR3" s="213">
        <v>3045</v>
      </c>
      <c r="BS3" s="121">
        <v>2835</v>
      </c>
      <c r="BT3" s="121">
        <v>3885</v>
      </c>
      <c r="BU3" s="121">
        <v>3570</v>
      </c>
    </row>
    <row r="5" spans="1:555" ht="60" customHeight="1" x14ac:dyDescent="0.25">
      <c r="C5" s="191" t="s">
        <v>247</v>
      </c>
      <c r="D5" s="164">
        <f>SUMIF(C:C,$C$10,D:D)</f>
        <v>1220375</v>
      </c>
      <c r="F5" s="152"/>
    </row>
    <row r="6" spans="1:555" x14ac:dyDescent="0.25">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4"/>
      <c r="C9" s="173"/>
      <c r="D9" s="173"/>
      <c r="E9" s="173"/>
      <c r="F9" s="173"/>
      <c r="G9" s="173"/>
      <c r="H9" s="78"/>
      <c r="I9" s="173"/>
      <c r="J9" s="173"/>
      <c r="K9" s="111"/>
    </row>
    <row r="10" spans="1:555" ht="15.75" thickBot="1" x14ac:dyDescent="0.3">
      <c r="B10" s="559"/>
      <c r="C10" s="29" t="s">
        <v>43</v>
      </c>
      <c r="D10" s="463">
        <f>SUM(G17:G19)</f>
        <v>13500</v>
      </c>
      <c r="E10" s="94"/>
      <c r="F10" s="94"/>
      <c r="G10" s="94"/>
      <c r="H10" s="75"/>
      <c r="I10" s="75"/>
      <c r="J10" s="75"/>
      <c r="K10" s="111"/>
    </row>
    <row r="11" spans="1:555" x14ac:dyDescent="0.25">
      <c r="B11" s="94"/>
      <c r="C11" s="70"/>
      <c r="D11" s="31"/>
      <c r="E11" s="94"/>
      <c r="F11" s="94"/>
      <c r="G11" s="94"/>
      <c r="H11" s="75"/>
      <c r="I11" s="75"/>
      <c r="J11" s="75"/>
      <c r="K11" s="111"/>
    </row>
    <row r="12" spans="1:555" x14ac:dyDescent="0.25">
      <c r="B12" s="94"/>
      <c r="C12" s="70"/>
      <c r="D12" s="31"/>
      <c r="E12" s="94"/>
      <c r="F12" s="94"/>
      <c r="G12" s="94"/>
      <c r="H12" s="75"/>
      <c r="I12" s="75"/>
      <c r="J12" s="75"/>
      <c r="K12" s="111"/>
      <c r="N12" s="149"/>
    </row>
    <row r="13" spans="1:555" ht="15.75" x14ac:dyDescent="0.25">
      <c r="B13" s="94"/>
      <c r="C13" s="201" t="s">
        <v>390</v>
      </c>
      <c r="D13" s="372" t="str">
        <f>'Desarrollo e Innov. Curricular'!F9</f>
        <v>1.a.2</v>
      </c>
      <c r="E13" s="94"/>
      <c r="F13" s="94"/>
      <c r="G13" s="94"/>
      <c r="H13" s="75"/>
      <c r="I13" s="75"/>
      <c r="J13" s="75"/>
      <c r="K13" s="111"/>
      <c r="N13" s="149"/>
    </row>
    <row r="14" spans="1:555" ht="18.75" x14ac:dyDescent="0.25">
      <c r="B14" s="94"/>
      <c r="C14" s="207" t="str">
        <f>IFERROR(VLOOKUP(D13,'Desarrollo e Innov. Curricular'!$F:$G,2,FALSE),IFERROR(VLOOKUP(D13,'Investigación Científica'!$F:$G,2,FALSE),IFERROR(VLOOKUP(D13,'Vinculación Univ. Sociedad'!$F:$G,2,FALSE),IFERROR(VLOOKUP(D13,'Docencia y Profesorado Universi'!$F:$G,2,FALSE),IFERROR(VLOOKUP(D13,'Estudiantes y Graduados'!$F:$G,2,FALSE),IFERROR(VLOOKUP(D13,'Gestion Administrativa'!$F:$G,2,FALSE),IFERROR(VLOOKUP(D13,'Gestión Académica'!$F:$G,2,FALSE),IFERROR(VLOOKUP(D13,'Aseguramiento de la Calidad'!$F:$G,2,FALSE),IFERROR(VLOOKUP(D13,'Gestión del Conocimiento'!$F:$G,2,FALSE),IFERROR(VLOOKUP(D13,'Gobernabilidad y Procesos...'!$F:$G,2,FALSE),IFERROR(VLOOKUP(D13,'Gestión del Talento Humano'!$F:$G,2,FALSE),IFERROR(VLOOKUP(D13,'Internacionalización de la E.S.'!$F:$G,2,FALSE),IFERROR(VLOOKUP(D13,Posgrado!$F:$G,2,FALSE),IFERROR(VLOOKUP(D13,'Cultura de Innovación Insti...'!$F:$G,2,FALSE),VLOOKUP(D13,'Lo Esencial de la Reforma Univ.'!$F:$G,2,0)))))))))))))))</f>
        <v>Elaboración de los Fundamentos base para el Rediseño del Plan de Estudios de la Carrera de Química y Farmacia.</v>
      </c>
      <c r="D14" s="31"/>
      <c r="E14" s="94"/>
      <c r="F14" s="94"/>
      <c r="G14" s="94"/>
      <c r="H14" s="75"/>
      <c r="I14" s="75"/>
      <c r="J14" s="75"/>
      <c r="K14" s="111"/>
      <c r="N14" s="149"/>
    </row>
    <row r="15" spans="1:555" ht="15.75" thickBot="1" x14ac:dyDescent="0.3">
      <c r="B15" s="94"/>
      <c r="C15" s="70" t="s">
        <v>2452</v>
      </c>
      <c r="D15" s="31"/>
      <c r="E15" s="94"/>
      <c r="F15" s="94"/>
      <c r="G15" s="94"/>
      <c r="H15" s="75"/>
      <c r="I15" s="75"/>
      <c r="J15" s="75"/>
      <c r="K15" s="111"/>
      <c r="N15" s="149"/>
    </row>
    <row r="16" spans="1:555" ht="32.25" customHeight="1" thickBot="1" x14ac:dyDescent="0.3">
      <c r="B16" s="94"/>
      <c r="C16" s="125" t="s">
        <v>44</v>
      </c>
      <c r="D16" s="137" t="s">
        <v>45</v>
      </c>
      <c r="E16" s="127" t="s">
        <v>54</v>
      </c>
      <c r="F16" s="127" t="s">
        <v>56</v>
      </c>
      <c r="G16" s="126" t="s">
        <v>27</v>
      </c>
      <c r="H16" s="132" t="s">
        <v>128</v>
      </c>
      <c r="I16" s="127" t="s">
        <v>46</v>
      </c>
      <c r="J16" s="127" t="s">
        <v>129</v>
      </c>
      <c r="K16" s="127" t="s">
        <v>408</v>
      </c>
      <c r="L16" s="127" t="s">
        <v>409</v>
      </c>
      <c r="N16" s="149"/>
    </row>
    <row r="17" spans="2:14" ht="15.75" thickBot="1" x14ac:dyDescent="0.3">
      <c r="B17" s="94"/>
      <c r="C17" s="167" t="s">
        <v>48</v>
      </c>
      <c r="D17" s="649">
        <v>30</v>
      </c>
      <c r="E17" s="196">
        <v>30</v>
      </c>
      <c r="F17" s="101">
        <v>50</v>
      </c>
      <c r="G17" s="461">
        <f t="shared" ref="G17:G19" si="0">E17*F17</f>
        <v>1500</v>
      </c>
      <c r="H17" s="324" t="s">
        <v>126</v>
      </c>
      <c r="I17" s="99" t="s">
        <v>717</v>
      </c>
      <c r="J17" s="99" t="str">
        <f>VLOOKUP(I17,Presupuesto!$B$11:$C$566,2,0)</f>
        <v>SERVICIOS DE IMPRENTA PUBLIC.Y REPRODUCCION</v>
      </c>
      <c r="K17" s="99" t="s">
        <v>1356</v>
      </c>
      <c r="L17" s="99" t="s">
        <v>392</v>
      </c>
      <c r="N17" s="149"/>
    </row>
    <row r="18" spans="2:14" ht="15.75" thickBot="1" x14ac:dyDescent="0.3">
      <c r="B18" s="94"/>
      <c r="C18" s="167" t="s">
        <v>49</v>
      </c>
      <c r="D18" s="649"/>
      <c r="E18" s="196">
        <v>30</v>
      </c>
      <c r="F18" s="101">
        <v>150</v>
      </c>
      <c r="G18" s="461">
        <f t="shared" si="0"/>
        <v>4500</v>
      </c>
      <c r="H18" s="324" t="s">
        <v>126</v>
      </c>
      <c r="I18" s="99" t="s">
        <v>792</v>
      </c>
      <c r="J18" s="99" t="str">
        <f>VLOOKUP(I18,Presupuesto!$B$11:$C$566,2,0)</f>
        <v>ALIMENTOS B EBIDAS PARA PERSONAS</v>
      </c>
      <c r="K18" s="99" t="s">
        <v>1356</v>
      </c>
      <c r="L18" s="99" t="s">
        <v>392</v>
      </c>
      <c r="N18" s="149"/>
    </row>
    <row r="19" spans="2:14" x14ac:dyDescent="0.25">
      <c r="B19" s="94"/>
      <c r="C19" s="167" t="s">
        <v>416</v>
      </c>
      <c r="D19" s="649"/>
      <c r="E19" s="196">
        <v>30</v>
      </c>
      <c r="F19" s="101">
        <v>250</v>
      </c>
      <c r="G19" s="461">
        <f t="shared" si="0"/>
        <v>7500</v>
      </c>
      <c r="H19" s="324" t="s">
        <v>126</v>
      </c>
      <c r="I19" s="99" t="s">
        <v>821</v>
      </c>
      <c r="J19" s="99" t="str">
        <f>VLOOKUP(I19,Presupuesto!$B$11:$C$566,2,0)</f>
        <v>PRODUCTOS PAPEL Y CARTON</v>
      </c>
      <c r="K19" s="99" t="s">
        <v>1356</v>
      </c>
      <c r="L19" s="99" t="s">
        <v>392</v>
      </c>
      <c r="N19" s="149"/>
    </row>
    <row r="20" spans="2:14" x14ac:dyDescent="0.25">
      <c r="B20" s="94"/>
      <c r="C20" s="94"/>
      <c r="E20" s="111"/>
      <c r="F20" s="111"/>
      <c r="G20" s="111"/>
      <c r="H20" s="170"/>
      <c r="I20" s="111"/>
      <c r="J20" s="111"/>
      <c r="K20" s="111"/>
    </row>
    <row r="21" spans="2:14" ht="15.75" thickBot="1" x14ac:dyDescent="0.3"/>
    <row r="22" spans="2:14" ht="15.75" thickBot="1" x14ac:dyDescent="0.3">
      <c r="B22" s="560"/>
      <c r="C22" s="29" t="s">
        <v>43</v>
      </c>
      <c r="D22" s="463">
        <f>SUM(G29:G31)</f>
        <v>20250</v>
      </c>
      <c r="E22" s="94"/>
      <c r="F22" s="94"/>
      <c r="G22" s="94"/>
      <c r="H22" s="75"/>
      <c r="I22" s="75"/>
      <c r="J22" s="75"/>
      <c r="K22" s="111"/>
    </row>
    <row r="23" spans="2:14" x14ac:dyDescent="0.25">
      <c r="C23" s="70"/>
      <c r="D23" s="31"/>
      <c r="E23" s="94"/>
      <c r="F23" s="94"/>
      <c r="G23" s="94"/>
      <c r="H23" s="75"/>
      <c r="I23" s="75"/>
      <c r="J23" s="75"/>
      <c r="K23" s="111"/>
    </row>
    <row r="24" spans="2:14" x14ac:dyDescent="0.25">
      <c r="C24" s="70"/>
      <c r="D24" s="31"/>
      <c r="E24" s="94"/>
      <c r="F24" s="94"/>
      <c r="G24" s="94"/>
      <c r="H24" s="75"/>
      <c r="I24" s="75"/>
      <c r="J24" s="75"/>
      <c r="K24" s="111"/>
    </row>
    <row r="25" spans="2:14" ht="15.75" x14ac:dyDescent="0.25">
      <c r="C25" s="201" t="s">
        <v>390</v>
      </c>
      <c r="D25" s="372" t="str">
        <f>'Desarrollo e Innov. Curricular'!F11</f>
        <v>1.a.4</v>
      </c>
      <c r="E25" s="94"/>
      <c r="F25" s="94"/>
      <c r="G25" s="94"/>
      <c r="H25" s="75"/>
      <c r="I25" s="75"/>
      <c r="J25" s="75"/>
      <c r="K25" s="111"/>
    </row>
    <row r="26" spans="2:14" ht="18.75" x14ac:dyDescent="0.25">
      <c r="C26" s="207" t="str">
        <f>IFERROR(VLOOKUP(D25,'Desarrollo e Innov. Curricular'!$F:$G,2,FALSE),IFERROR(VLOOKUP(D25,'Investigación Científica'!$F:$G,2,FALSE),IFERROR(VLOOKUP(D25,'Vinculación Univ. Sociedad'!$F:$G,2,FALSE),IFERROR(VLOOKUP(D25,'Docencia y Profesorado Universi'!$F:$G,2,FALSE),IFERROR(VLOOKUP(D25,'Estudiantes y Graduados'!$F:$G,2,FALSE),IFERROR(VLOOKUP(D25,'Gestion Administrativa'!$F:$G,2,FALSE),IFERROR(VLOOKUP(D25,'Gestión Académica'!$F:$G,2,FALSE),IFERROR(VLOOKUP(D25,'Aseguramiento de la Calidad'!$F:$G,2,FALSE),IFERROR(VLOOKUP(D25,'Gestión del Conocimiento'!$F:$G,2,FALSE),IFERROR(VLOOKUP(D25,'Gobernabilidad y Procesos...'!$F:$G,2,FALSE),IFERROR(VLOOKUP(D25,'Gestión del Talento Humano'!$F:$G,2,FALSE),IFERROR(VLOOKUP(D25,'Internacionalización de la E.S.'!$F:$G,2,FALSE),IFERROR(VLOOKUP(D25,Posgrado!$F:$G,2,FALSE),IFERROR(VLOOKUP(D25,'Cultura de Innovación Insti...'!$F:$G,2,FALSE),VLOOKUP(D25,'Lo Esencial de la Reforma Univ.'!$F:$G,2,0)))))))))))))))</f>
        <v>Rediseño  del Plan de Estudios Actual de la Carrera de Química y Farmacia para su Aprobación.</v>
      </c>
      <c r="D26" s="31"/>
      <c r="E26" s="94"/>
      <c r="F26" s="94"/>
      <c r="G26" s="94"/>
      <c r="H26" s="75"/>
      <c r="I26" s="75"/>
      <c r="J26" s="75"/>
      <c r="K26" s="111"/>
    </row>
    <row r="27" spans="2:14" ht="15.75" thickBot="1" x14ac:dyDescent="0.3">
      <c r="C27" s="70" t="s">
        <v>2454</v>
      </c>
      <c r="D27" s="31"/>
      <c r="E27" s="94"/>
      <c r="F27" s="94"/>
      <c r="G27" s="94"/>
      <c r="H27" s="75"/>
      <c r="I27" s="75"/>
      <c r="J27" s="75"/>
      <c r="K27" s="111"/>
    </row>
    <row r="28" spans="2:14" ht="30.75" thickBot="1" x14ac:dyDescent="0.3">
      <c r="C28" s="125" t="s">
        <v>44</v>
      </c>
      <c r="D28" s="137" t="s">
        <v>45</v>
      </c>
      <c r="E28" s="127" t="s">
        <v>54</v>
      </c>
      <c r="F28" s="127" t="s">
        <v>56</v>
      </c>
      <c r="G28" s="126" t="s">
        <v>27</v>
      </c>
      <c r="H28" s="132" t="s">
        <v>128</v>
      </c>
      <c r="I28" s="127" t="s">
        <v>46</v>
      </c>
      <c r="J28" s="127" t="s">
        <v>129</v>
      </c>
      <c r="K28" s="127" t="s">
        <v>408</v>
      </c>
      <c r="L28" s="127" t="s">
        <v>409</v>
      </c>
    </row>
    <row r="29" spans="2:14" ht="15.75" thickBot="1" x14ac:dyDescent="0.3">
      <c r="C29" s="167" t="s">
        <v>48</v>
      </c>
      <c r="D29" s="649">
        <v>45</v>
      </c>
      <c r="E29" s="196">
        <v>45</v>
      </c>
      <c r="F29" s="101">
        <v>50</v>
      </c>
      <c r="G29" s="461">
        <f t="shared" ref="G29:G31" si="1">E29*F29</f>
        <v>2250</v>
      </c>
      <c r="H29" s="324" t="s">
        <v>126</v>
      </c>
      <c r="I29" s="99" t="s">
        <v>717</v>
      </c>
      <c r="J29" s="99" t="str">
        <f>VLOOKUP(I29,Presupuesto!$B$11:$C$566,2,0)</f>
        <v>SERVICIOS DE IMPRENTA PUBLIC.Y REPRODUCCION</v>
      </c>
      <c r="K29" s="99" t="s">
        <v>1356</v>
      </c>
      <c r="L29" s="99" t="s">
        <v>393</v>
      </c>
    </row>
    <row r="30" spans="2:14" ht="15.75" thickBot="1" x14ac:dyDescent="0.3">
      <c r="C30" s="167" t="s">
        <v>49</v>
      </c>
      <c r="D30" s="649"/>
      <c r="E30" s="196">
        <v>45</v>
      </c>
      <c r="F30" s="101">
        <v>150</v>
      </c>
      <c r="G30" s="461">
        <f t="shared" si="1"/>
        <v>6750</v>
      </c>
      <c r="H30" s="324" t="s">
        <v>126</v>
      </c>
      <c r="I30" s="99" t="s">
        <v>792</v>
      </c>
      <c r="J30" s="99" t="str">
        <f>VLOOKUP(I30,Presupuesto!$B$11:$C$566,2,0)</f>
        <v>ALIMENTOS B EBIDAS PARA PERSONAS</v>
      </c>
      <c r="K30" s="99" t="s">
        <v>1356</v>
      </c>
      <c r="L30" s="99" t="s">
        <v>393</v>
      </c>
    </row>
    <row r="31" spans="2:14" x14ac:dyDescent="0.25">
      <c r="C31" s="167" t="s">
        <v>416</v>
      </c>
      <c r="D31" s="649"/>
      <c r="E31" s="196">
        <v>45</v>
      </c>
      <c r="F31" s="101">
        <v>250</v>
      </c>
      <c r="G31" s="461">
        <f t="shared" si="1"/>
        <v>11250</v>
      </c>
      <c r="H31" s="324" t="s">
        <v>126</v>
      </c>
      <c r="I31" s="99" t="s">
        <v>821</v>
      </c>
      <c r="J31" s="99" t="str">
        <f>VLOOKUP(I31,Presupuesto!$B$11:$C$566,2,0)</f>
        <v>PRODUCTOS PAPEL Y CARTON</v>
      </c>
      <c r="K31" s="99" t="s">
        <v>1356</v>
      </c>
      <c r="L31" s="99" t="s">
        <v>393</v>
      </c>
    </row>
    <row r="33" spans="2:12" ht="15.75" thickBot="1" x14ac:dyDescent="0.3"/>
    <row r="34" spans="2:12" ht="15.75" thickBot="1" x14ac:dyDescent="0.3">
      <c r="B34" s="560"/>
      <c r="C34" s="29" t="s">
        <v>43</v>
      </c>
      <c r="D34" s="463">
        <f>SUM(G41:G43)</f>
        <v>20250</v>
      </c>
      <c r="E34" s="94"/>
      <c r="F34" s="94"/>
      <c r="G34" s="94"/>
      <c r="H34" s="75"/>
      <c r="I34" s="75"/>
      <c r="J34" s="75"/>
      <c r="K34" s="111"/>
    </row>
    <row r="35" spans="2:12" x14ac:dyDescent="0.25">
      <c r="C35" s="70"/>
      <c r="D35" s="31"/>
      <c r="E35" s="94"/>
      <c r="F35" s="94"/>
      <c r="G35" s="94"/>
      <c r="H35" s="75"/>
      <c r="I35" s="75"/>
      <c r="J35" s="75"/>
      <c r="K35" s="111"/>
    </row>
    <row r="36" spans="2:12" x14ac:dyDescent="0.25">
      <c r="C36" s="70"/>
      <c r="D36" s="31"/>
      <c r="E36" s="94"/>
      <c r="F36" s="94"/>
      <c r="G36" s="94"/>
      <c r="H36" s="75"/>
      <c r="I36" s="75"/>
      <c r="J36" s="75"/>
      <c r="K36" s="111"/>
    </row>
    <row r="37" spans="2:12" ht="15.75" x14ac:dyDescent="0.25">
      <c r="C37" s="201" t="s">
        <v>390</v>
      </c>
      <c r="D37" s="372" t="str">
        <f>'Desarrollo e Innov. Curricular'!F14</f>
        <v>1.a.7</v>
      </c>
      <c r="E37" s="94"/>
      <c r="F37" s="94"/>
      <c r="G37" s="94"/>
      <c r="H37" s="75"/>
      <c r="I37" s="75"/>
      <c r="J37" s="75"/>
      <c r="K37" s="111"/>
    </row>
    <row r="38" spans="2:12" ht="18.75" x14ac:dyDescent="0.25">
      <c r="C38" s="207" t="str">
        <f>IFERROR(VLOOKUP(D37,'Desarrollo e Innov. Curricular'!$F:$G,2,FALSE),IFERROR(VLOOKUP(D37,'Investigación Científica'!$F:$G,2,FALSE),IFERROR(VLOOKUP(D37,'Vinculación Univ. Sociedad'!$F:$G,2,FALSE),IFERROR(VLOOKUP(D37,'Docencia y Profesorado Universi'!$F:$G,2,FALSE),IFERROR(VLOOKUP(D37,'Estudiantes y Graduados'!$F:$G,2,FALSE),IFERROR(VLOOKUP(D37,'Gestion Administrativa'!$F:$G,2,FALSE),IFERROR(VLOOKUP(D37,'Gestión Académica'!$F:$G,2,FALSE),IFERROR(VLOOKUP(D37,'Aseguramiento de la Calidad'!$F:$G,2,FALSE),IFERROR(VLOOKUP(D37,'Gestión del Conocimiento'!$F:$G,2,FALSE),IFERROR(VLOOKUP(D37,'Gobernabilidad y Procesos...'!$F:$G,2,FALSE),IFERROR(VLOOKUP(D37,'Gestión del Talento Humano'!$F:$G,2,FALSE),IFERROR(VLOOKUP(D37,'Internacionalización de la E.S.'!$F:$G,2,FALSE),IFERROR(VLOOKUP(D37,Posgrado!$F:$G,2,FALSE),IFERROR(VLOOKUP(D37,'Cultura de Innovación Insti...'!$F:$G,2,FALSE),VLOOKUP(D37,'Lo Esencial de la Reforma Univ.'!$F:$G,2,0)))))))))))))))</f>
        <v>Gestión para la Aprobación de la propuesta del Plan de Estudios de la carrera de Química y Farmacia para su implementación.</v>
      </c>
      <c r="D38" s="31"/>
      <c r="E38" s="94"/>
      <c r="F38" s="94"/>
      <c r="G38" s="94"/>
      <c r="H38" s="75"/>
      <c r="I38" s="75"/>
      <c r="J38" s="75"/>
      <c r="K38" s="111"/>
    </row>
    <row r="39" spans="2:12" ht="15.75" thickBot="1" x14ac:dyDescent="0.3">
      <c r="C39" s="70" t="s">
        <v>2455</v>
      </c>
      <c r="D39" s="31"/>
      <c r="E39" s="94"/>
      <c r="F39" s="94"/>
      <c r="G39" s="94"/>
      <c r="H39" s="75"/>
      <c r="I39" s="75"/>
      <c r="J39" s="75"/>
      <c r="K39" s="111"/>
    </row>
    <row r="40" spans="2:12" ht="30.75" thickBot="1" x14ac:dyDescent="0.3">
      <c r="C40" s="125" t="s">
        <v>44</v>
      </c>
      <c r="D40" s="137" t="s">
        <v>45</v>
      </c>
      <c r="E40" s="127" t="s">
        <v>54</v>
      </c>
      <c r="F40" s="127" t="s">
        <v>56</v>
      </c>
      <c r="G40" s="126" t="s">
        <v>27</v>
      </c>
      <c r="H40" s="132" t="s">
        <v>128</v>
      </c>
      <c r="I40" s="127" t="s">
        <v>46</v>
      </c>
      <c r="J40" s="127" t="s">
        <v>129</v>
      </c>
      <c r="K40" s="127" t="s">
        <v>408</v>
      </c>
      <c r="L40" s="127" t="s">
        <v>409</v>
      </c>
    </row>
    <row r="41" spans="2:12" ht="15.75" thickBot="1" x14ac:dyDescent="0.3">
      <c r="C41" s="167" t="s">
        <v>48</v>
      </c>
      <c r="D41" s="649">
        <v>45</v>
      </c>
      <c r="E41" s="196">
        <v>45</v>
      </c>
      <c r="F41" s="101">
        <v>50</v>
      </c>
      <c r="G41" s="461">
        <f t="shared" ref="G41:G43" si="2">E41*F41</f>
        <v>2250</v>
      </c>
      <c r="H41" s="324" t="s">
        <v>126</v>
      </c>
      <c r="I41" s="99" t="s">
        <v>717</v>
      </c>
      <c r="J41" s="99" t="str">
        <f>VLOOKUP(I41,Presupuesto!$B$11:$C$566,2,0)</f>
        <v>SERVICIOS DE IMPRENTA PUBLIC.Y REPRODUCCION</v>
      </c>
      <c r="K41" s="99" t="s">
        <v>1356</v>
      </c>
      <c r="L41" s="99" t="s">
        <v>396</v>
      </c>
    </row>
    <row r="42" spans="2:12" ht="15.75" thickBot="1" x14ac:dyDescent="0.3">
      <c r="C42" s="167" t="s">
        <v>49</v>
      </c>
      <c r="D42" s="649"/>
      <c r="E42" s="196">
        <v>45</v>
      </c>
      <c r="F42" s="101">
        <v>150</v>
      </c>
      <c r="G42" s="461">
        <f t="shared" si="2"/>
        <v>6750</v>
      </c>
      <c r="H42" s="324" t="s">
        <v>126</v>
      </c>
      <c r="I42" s="99" t="s">
        <v>792</v>
      </c>
      <c r="J42" s="99" t="str">
        <f>VLOOKUP(I42,Presupuesto!$B$11:$C$566,2,0)</f>
        <v>ALIMENTOS B EBIDAS PARA PERSONAS</v>
      </c>
      <c r="K42" s="99" t="s">
        <v>1356</v>
      </c>
      <c r="L42" s="99" t="s">
        <v>396</v>
      </c>
    </row>
    <row r="43" spans="2:12" x14ac:dyDescent="0.25">
      <c r="C43" s="167" t="s">
        <v>416</v>
      </c>
      <c r="D43" s="649"/>
      <c r="E43" s="196">
        <v>45</v>
      </c>
      <c r="F43" s="101">
        <v>250</v>
      </c>
      <c r="G43" s="461">
        <f t="shared" si="2"/>
        <v>11250</v>
      </c>
      <c r="H43" s="324" t="s">
        <v>126</v>
      </c>
      <c r="I43" s="99" t="s">
        <v>821</v>
      </c>
      <c r="J43" s="99" t="str">
        <f>VLOOKUP(I43,Presupuesto!$B$11:$C$566,2,0)</f>
        <v>PRODUCTOS PAPEL Y CARTON</v>
      </c>
      <c r="K43" s="99" t="s">
        <v>1356</v>
      </c>
      <c r="L43" s="99" t="s">
        <v>396</v>
      </c>
    </row>
    <row r="45" spans="2:12" ht="15.75" thickBot="1" x14ac:dyDescent="0.3"/>
    <row r="46" spans="2:12" ht="15.75" thickBot="1" x14ac:dyDescent="0.3">
      <c r="B46" s="560"/>
      <c r="C46" s="29" t="s">
        <v>43</v>
      </c>
      <c r="D46" s="463">
        <f>SUM(G53:G56)</f>
        <v>63540</v>
      </c>
      <c r="E46" s="94"/>
      <c r="F46" s="94"/>
      <c r="G46" s="94"/>
      <c r="H46" s="75"/>
      <c r="I46" s="75"/>
      <c r="J46" s="75"/>
      <c r="K46" s="111"/>
    </row>
    <row r="47" spans="2:12" x14ac:dyDescent="0.25">
      <c r="C47" s="70"/>
      <c r="D47" s="31"/>
      <c r="E47" s="94"/>
      <c r="F47" s="94"/>
      <c r="G47" s="94"/>
      <c r="H47" s="75"/>
      <c r="I47" s="75"/>
      <c r="J47" s="75"/>
      <c r="K47" s="111"/>
    </row>
    <row r="48" spans="2:12" x14ac:dyDescent="0.25">
      <c r="C48" s="70"/>
      <c r="D48" s="31"/>
      <c r="E48" s="94"/>
      <c r="F48" s="94"/>
      <c r="G48" s="94"/>
      <c r="H48" s="75"/>
      <c r="I48" s="75"/>
      <c r="J48" s="75"/>
      <c r="K48" s="111"/>
    </row>
    <row r="49" spans="2:12" ht="15.75" x14ac:dyDescent="0.25">
      <c r="C49" s="201" t="s">
        <v>390</v>
      </c>
      <c r="D49" s="372" t="str">
        <f>'Desarrollo e Innov. Curricular'!F18</f>
        <v>1.a.11</v>
      </c>
      <c r="E49" s="94"/>
      <c r="F49" s="94"/>
      <c r="G49" s="94"/>
      <c r="H49" s="75"/>
      <c r="I49" s="75"/>
      <c r="J49" s="75"/>
      <c r="K49" s="111"/>
    </row>
    <row r="50" spans="2:12" ht="18.75" x14ac:dyDescent="0.25">
      <c r="C50" s="207" t="str">
        <f>IFERROR(VLOOKUP(D49,'Desarrollo e Innov. Curricular'!$F:$G,2,FALSE),IFERROR(VLOOKUP(D49,'Investigación Científica'!$F:$G,2,FALSE),IFERROR(VLOOKUP(D49,'Vinculación Univ. Sociedad'!$F:$G,2,FALSE),IFERROR(VLOOKUP(D49,'Docencia y Profesorado Universi'!$F:$G,2,FALSE),IFERROR(VLOOKUP(D49,'Estudiantes y Graduados'!$F:$G,2,FALSE),IFERROR(VLOOKUP(D49,'Gestion Administrativa'!$F:$G,2,FALSE),IFERROR(VLOOKUP(D49,'Gestión Académica'!$F:$G,2,FALSE),IFERROR(VLOOKUP(D49,'Aseguramiento de la Calidad'!$F:$G,2,FALSE),IFERROR(VLOOKUP(D49,'Gestión del Conocimiento'!$F:$G,2,FALSE),IFERROR(VLOOKUP(D49,'Gobernabilidad y Procesos...'!$F:$G,2,FALSE),IFERROR(VLOOKUP(D49,'Gestión del Talento Humano'!$F:$G,2,FALSE),IFERROR(VLOOKUP(D49,'Internacionalización de la E.S.'!$F:$G,2,FALSE),IFERROR(VLOOKUP(D49,Posgrado!$F:$G,2,FALSE),IFERROR(VLOOKUP(D49,'Cultura de Innovación Insti...'!$F:$G,2,FALSE),VLOOKUP(D49,'Lo Esencial de la Reforma Univ.'!$F:$G,2,0)))))))))))))))</f>
        <v xml:space="preserve">Diseño y gestión para la aprobación de la Escuela de Alimentos y su posterior implementación.  </v>
      </c>
      <c r="D50" s="31"/>
      <c r="E50" s="94"/>
      <c r="F50" s="94"/>
      <c r="G50" s="94"/>
      <c r="H50" s="75"/>
      <c r="I50" s="75"/>
      <c r="J50" s="75"/>
      <c r="K50" s="111"/>
    </row>
    <row r="51" spans="2:12" ht="15.75" thickBot="1" x14ac:dyDescent="0.3">
      <c r="C51" s="70" t="s">
        <v>2456</v>
      </c>
      <c r="D51" s="31"/>
      <c r="E51" s="94"/>
      <c r="F51" s="94"/>
      <c r="G51" s="94"/>
      <c r="H51" s="75"/>
      <c r="I51" s="75"/>
      <c r="J51" s="75"/>
      <c r="K51" s="111"/>
    </row>
    <row r="52" spans="2:12" ht="30.75" thickBot="1" x14ac:dyDescent="0.3">
      <c r="C52" s="125" t="s">
        <v>44</v>
      </c>
      <c r="D52" s="137" t="s">
        <v>45</v>
      </c>
      <c r="E52" s="127" t="s">
        <v>54</v>
      </c>
      <c r="F52" s="127" t="s">
        <v>56</v>
      </c>
      <c r="G52" s="126" t="s">
        <v>27</v>
      </c>
      <c r="H52" s="132" t="s">
        <v>128</v>
      </c>
      <c r="I52" s="127" t="s">
        <v>46</v>
      </c>
      <c r="J52" s="127" t="s">
        <v>129</v>
      </c>
      <c r="K52" s="127" t="s">
        <v>408</v>
      </c>
      <c r="L52" s="127" t="s">
        <v>409</v>
      </c>
    </row>
    <row r="53" spans="2:12" ht="15.75" thickBot="1" x14ac:dyDescent="0.3">
      <c r="C53" s="542" t="s">
        <v>47</v>
      </c>
      <c r="D53" s="649">
        <v>15</v>
      </c>
      <c r="E53" s="489">
        <v>1</v>
      </c>
      <c r="F53" s="97">
        <v>60000</v>
      </c>
      <c r="G53" s="462">
        <f t="shared" ref="G53:G56" si="3">E53*F53</f>
        <v>60000</v>
      </c>
      <c r="H53" s="324" t="s">
        <v>126</v>
      </c>
      <c r="I53" s="115" t="s">
        <v>699</v>
      </c>
      <c r="J53" s="115" t="str">
        <f>VLOOKUP(I53,Presupuesto!$B$11:$C$566,2,0)</f>
        <v>SERVICIOS DE CAPACITACION.</v>
      </c>
      <c r="K53" s="99" t="s">
        <v>1356</v>
      </c>
      <c r="L53" s="115" t="s">
        <v>396</v>
      </c>
    </row>
    <row r="54" spans="2:12" ht="15.75" thickBot="1" x14ac:dyDescent="0.3">
      <c r="C54" s="167" t="s">
        <v>48</v>
      </c>
      <c r="D54" s="649"/>
      <c r="E54" s="196">
        <v>15</v>
      </c>
      <c r="F54" s="101">
        <v>50</v>
      </c>
      <c r="G54" s="461">
        <f t="shared" si="3"/>
        <v>750</v>
      </c>
      <c r="H54" s="324" t="s">
        <v>126</v>
      </c>
      <c r="I54" s="99" t="s">
        <v>717</v>
      </c>
      <c r="J54" s="99" t="str">
        <f>VLOOKUP(I54,Presupuesto!$B$11:$C$566,2,0)</f>
        <v>SERVICIOS DE IMPRENTA PUBLIC.Y REPRODUCCION</v>
      </c>
      <c r="K54" s="99" t="s">
        <v>1356</v>
      </c>
      <c r="L54" s="99" t="s">
        <v>396</v>
      </c>
    </row>
    <row r="55" spans="2:12" ht="15.75" thickBot="1" x14ac:dyDescent="0.3">
      <c r="C55" s="167" t="s">
        <v>49</v>
      </c>
      <c r="D55" s="649"/>
      <c r="E55" s="196">
        <v>15</v>
      </c>
      <c r="F55" s="101">
        <v>150</v>
      </c>
      <c r="G55" s="461">
        <f t="shared" si="3"/>
        <v>2250</v>
      </c>
      <c r="H55" s="324" t="s">
        <v>126</v>
      </c>
      <c r="I55" s="99" t="s">
        <v>792</v>
      </c>
      <c r="J55" s="99" t="str">
        <f>VLOOKUP(I55,Presupuesto!$B$11:$C$566,2,0)</f>
        <v>ALIMENTOS B EBIDAS PARA PERSONAS</v>
      </c>
      <c r="K55" s="99" t="s">
        <v>1356</v>
      </c>
      <c r="L55" s="99" t="s">
        <v>396</v>
      </c>
    </row>
    <row r="56" spans="2:12" x14ac:dyDescent="0.25">
      <c r="C56" s="167" t="s">
        <v>120</v>
      </c>
      <c r="D56" s="649"/>
      <c r="E56" s="196">
        <v>15</v>
      </c>
      <c r="F56" s="101">
        <v>36</v>
      </c>
      <c r="G56" s="461">
        <f t="shared" si="3"/>
        <v>540</v>
      </c>
      <c r="H56" s="324" t="s">
        <v>126</v>
      </c>
      <c r="I56" s="99" t="s">
        <v>942</v>
      </c>
      <c r="J56" s="99" t="str">
        <f>VLOOKUP(I56,Presupuesto!$B$11:$C$566,2,0)</f>
        <v>UTILES DE ESCRITORIO, OFICINA Y ENSE¥ANZA</v>
      </c>
      <c r="K56" s="99" t="s">
        <v>1356</v>
      </c>
      <c r="L56" s="99" t="s">
        <v>396</v>
      </c>
    </row>
    <row r="58" spans="2:12" customFormat="1" x14ac:dyDescent="0.25"/>
    <row r="59" spans="2:12" ht="15.75" thickBot="1" x14ac:dyDescent="0.3"/>
    <row r="60" spans="2:12" ht="15.75" thickBot="1" x14ac:dyDescent="0.3">
      <c r="B60" s="560"/>
      <c r="C60" s="29" t="s">
        <v>43</v>
      </c>
      <c r="D60" s="463">
        <f>SUM(G67:G71)</f>
        <v>64200</v>
      </c>
      <c r="E60" s="94"/>
      <c r="F60" s="94"/>
      <c r="G60" s="94"/>
      <c r="H60" s="75"/>
      <c r="I60" s="75"/>
      <c r="J60" s="75"/>
      <c r="K60" s="111"/>
    </row>
    <row r="61" spans="2:12" x14ac:dyDescent="0.25">
      <c r="C61" s="70"/>
      <c r="D61" s="31"/>
      <c r="E61" s="94"/>
      <c r="F61" s="94"/>
      <c r="G61" s="94"/>
      <c r="H61" s="75"/>
      <c r="I61" s="75"/>
      <c r="J61" s="75"/>
      <c r="K61" s="111"/>
    </row>
    <row r="62" spans="2:12" x14ac:dyDescent="0.25">
      <c r="C62" s="70"/>
      <c r="D62" s="31"/>
      <c r="E62" s="94"/>
      <c r="F62" s="94"/>
      <c r="G62" s="94"/>
      <c r="H62" s="75"/>
      <c r="I62" s="75"/>
      <c r="J62" s="75"/>
      <c r="K62" s="111"/>
    </row>
    <row r="63" spans="2:12" ht="15.75" x14ac:dyDescent="0.25">
      <c r="C63" s="201" t="s">
        <v>390</v>
      </c>
      <c r="D63" s="372" t="str">
        <f>'Investigación Científica'!F30</f>
        <v>2.a.24</v>
      </c>
      <c r="E63" s="94"/>
      <c r="F63" s="94"/>
      <c r="G63" s="94"/>
      <c r="H63" s="75"/>
      <c r="I63" s="75"/>
      <c r="J63" s="75"/>
      <c r="K63" s="111"/>
    </row>
    <row r="64" spans="2:12" ht="18.75" x14ac:dyDescent="0.25">
      <c r="C64" s="207" t="str">
        <f>IFERROR(VLOOKUP(D63,'Desarrollo e Innov. Curricular'!$F:$G,2,FALSE),IFERROR(VLOOKUP(D63,'Investigación Científica'!$F:$G,2,FALSE),IFERROR(VLOOKUP(D63,'Vinculación Univ. Sociedad'!$F:$G,2,FALSE),IFERROR(VLOOKUP(D63,'Docencia y Profesorado Universi'!$F:$G,2,FALSE),IFERROR(VLOOKUP(D63,'Estudiantes y Graduados'!$F:$G,2,FALSE),IFERROR(VLOOKUP(D63,'Gestion Administrativa'!$F:$G,2,FALSE),IFERROR(VLOOKUP(D63,'Gestión Académica'!$F:$G,2,FALSE),IFERROR(VLOOKUP(D63,'Aseguramiento de la Calidad'!$F:$G,2,FALSE),IFERROR(VLOOKUP(D63,'Gestión del Conocimiento'!$F:$G,2,FALSE),IFERROR(VLOOKUP(D63,'Gobernabilidad y Procesos...'!$F:$G,2,FALSE),IFERROR(VLOOKUP(D63,'Gestión del Talento Humano'!$F:$G,2,FALSE),IFERROR(VLOOKUP(D63,'Internacionalización de la E.S.'!$F:$G,2,FALSE),IFERROR(VLOOKUP(D63,Posgrado!$F:$G,2,FALSE),IFERROR(VLOOKUP(D63,'Cultura de Innovación Insti...'!$F:$G,2,FALSE),VLOOKUP(D63,'Lo Esencial de la Reforma Univ.'!$F:$G,2,0)))))))))))))))</f>
        <v xml:space="preserve">Capacitación sobre Redacción de Artículos Científicos </v>
      </c>
      <c r="D64" s="31"/>
      <c r="E64" s="94"/>
      <c r="F64" s="94"/>
      <c r="G64" s="94"/>
      <c r="H64" s="75"/>
      <c r="I64" s="75"/>
      <c r="J64" s="75"/>
      <c r="K64" s="111"/>
    </row>
    <row r="65" spans="2:12" ht="15.75" thickBot="1" x14ac:dyDescent="0.3">
      <c r="C65" s="70" t="s">
        <v>2587</v>
      </c>
      <c r="D65" s="31"/>
      <c r="E65" s="94"/>
      <c r="F65" s="94"/>
      <c r="G65" s="94"/>
      <c r="H65" s="75"/>
      <c r="I65" s="75"/>
      <c r="J65" s="75"/>
      <c r="K65" s="111"/>
    </row>
    <row r="66" spans="2:12" ht="30.75" thickBot="1" x14ac:dyDescent="0.3">
      <c r="C66" s="125" t="s">
        <v>44</v>
      </c>
      <c r="D66" s="128" t="s">
        <v>45</v>
      </c>
      <c r="E66" s="127" t="s">
        <v>54</v>
      </c>
      <c r="F66" s="127" t="s">
        <v>56</v>
      </c>
      <c r="G66" s="126" t="s">
        <v>27</v>
      </c>
      <c r="H66" s="132" t="s">
        <v>128</v>
      </c>
      <c r="I66" s="127" t="s">
        <v>46</v>
      </c>
      <c r="J66" s="127" t="s">
        <v>129</v>
      </c>
      <c r="K66" s="127" t="s">
        <v>408</v>
      </c>
      <c r="L66" s="127" t="s">
        <v>409</v>
      </c>
    </row>
    <row r="67" spans="2:12" ht="15.75" thickBot="1" x14ac:dyDescent="0.3">
      <c r="C67" s="96" t="s">
        <v>47</v>
      </c>
      <c r="D67" s="650">
        <v>40</v>
      </c>
      <c r="E67" s="489">
        <v>1</v>
      </c>
      <c r="F67" s="97">
        <v>30000</v>
      </c>
      <c r="G67" s="462">
        <f t="shared" ref="G67:G70" si="4">E67*F67</f>
        <v>30000</v>
      </c>
      <c r="H67" s="324" t="s">
        <v>126</v>
      </c>
      <c r="I67" s="115" t="s">
        <v>699</v>
      </c>
      <c r="J67" s="115" t="str">
        <f>VLOOKUP(I67,Presupuesto!$B$11:$C$566,2,0)</f>
        <v>SERVICIOS DE CAPACITACION.</v>
      </c>
      <c r="K67" s="325" t="s">
        <v>1358</v>
      </c>
      <c r="L67" s="115" t="s">
        <v>392</v>
      </c>
    </row>
    <row r="68" spans="2:12" ht="15.75" thickBot="1" x14ac:dyDescent="0.3">
      <c r="C68" s="100" t="s">
        <v>48</v>
      </c>
      <c r="D68" s="651"/>
      <c r="E68" s="196">
        <v>40</v>
      </c>
      <c r="F68" s="101">
        <v>30</v>
      </c>
      <c r="G68" s="461">
        <f t="shared" si="4"/>
        <v>1200</v>
      </c>
      <c r="H68" s="324" t="s">
        <v>126</v>
      </c>
      <c r="I68" s="99" t="s">
        <v>717</v>
      </c>
      <c r="J68" s="99" t="str">
        <f>VLOOKUP(I68,Presupuesto!$B$11:$C$566,2,0)</f>
        <v>SERVICIOS DE IMPRENTA PUBLIC.Y REPRODUCCION</v>
      </c>
      <c r="K68" s="325" t="s">
        <v>1358</v>
      </c>
      <c r="L68" s="115" t="s">
        <v>392</v>
      </c>
    </row>
    <row r="69" spans="2:12" ht="15.75" thickBot="1" x14ac:dyDescent="0.3">
      <c r="C69" s="100" t="s">
        <v>49</v>
      </c>
      <c r="D69" s="651"/>
      <c r="E69" s="196">
        <v>200</v>
      </c>
      <c r="F69" s="101">
        <v>50</v>
      </c>
      <c r="G69" s="461">
        <f t="shared" si="4"/>
        <v>10000</v>
      </c>
      <c r="H69" s="324" t="s">
        <v>126</v>
      </c>
      <c r="I69" s="99" t="s">
        <v>792</v>
      </c>
      <c r="J69" s="99" t="str">
        <f>VLOOKUP(I69,Presupuesto!$B$11:$C$566,2,0)</f>
        <v>ALIMENTOS B EBIDAS PARA PERSONAS</v>
      </c>
      <c r="K69" s="325" t="s">
        <v>1358</v>
      </c>
      <c r="L69" s="115" t="s">
        <v>392</v>
      </c>
    </row>
    <row r="70" spans="2:12" ht="15.75" thickBot="1" x14ac:dyDescent="0.3">
      <c r="C70" s="100" t="s">
        <v>50</v>
      </c>
      <c r="D70" s="651"/>
      <c r="E70" s="196">
        <v>1</v>
      </c>
      <c r="F70" s="101">
        <v>9000</v>
      </c>
      <c r="G70" s="461">
        <f t="shared" si="4"/>
        <v>9000</v>
      </c>
      <c r="H70" s="324" t="s">
        <v>126</v>
      </c>
      <c r="I70" s="99" t="s">
        <v>304</v>
      </c>
      <c r="J70" s="99" t="str">
        <f>VLOOKUP(I70,Presupuesto!$B$11:$C$566,2,0)</f>
        <v>PASAJES NACIONALES (26110-00)</v>
      </c>
      <c r="K70" s="325" t="s">
        <v>1358</v>
      </c>
      <c r="L70" s="115" t="s">
        <v>392</v>
      </c>
    </row>
    <row r="71" spans="2:12" ht="15.75" thickBot="1" x14ac:dyDescent="0.3">
      <c r="C71" s="214" t="s">
        <v>427</v>
      </c>
      <c r="D71" s="485">
        <v>1</v>
      </c>
      <c r="E71" s="576">
        <v>1</v>
      </c>
      <c r="F71" s="103">
        <v>14000</v>
      </c>
      <c r="G71" s="464">
        <f>D71*E71*F71</f>
        <v>14000</v>
      </c>
      <c r="H71" s="324" t="s">
        <v>126</v>
      </c>
      <c r="I71" s="326" t="s">
        <v>763</v>
      </c>
      <c r="J71" s="105" t="str">
        <f>VLOOKUP(I71,Presupuesto!$B$11:$C$566,2,0)</f>
        <v>VIATICOS NACIONALES</v>
      </c>
      <c r="K71" s="325" t="s">
        <v>1358</v>
      </c>
      <c r="L71" s="115" t="s">
        <v>392</v>
      </c>
    </row>
    <row r="73" spans="2:12" ht="15.75" thickBot="1" x14ac:dyDescent="0.3"/>
    <row r="74" spans="2:12" ht="15.75" thickBot="1" x14ac:dyDescent="0.3">
      <c r="B74" s="560"/>
      <c r="C74" s="29" t="s">
        <v>43</v>
      </c>
      <c r="D74" s="463">
        <f>SUM(G81:G85)</f>
        <v>246600</v>
      </c>
      <c r="E74" s="94"/>
      <c r="F74" s="94"/>
      <c r="G74" s="94"/>
      <c r="H74" s="75"/>
      <c r="I74" s="75"/>
      <c r="J74" s="75"/>
      <c r="K74" s="111"/>
    </row>
    <row r="75" spans="2:12" x14ac:dyDescent="0.25">
      <c r="C75" s="70"/>
      <c r="D75" s="31"/>
      <c r="E75" s="94"/>
      <c r="F75" s="94"/>
      <c r="G75" s="94"/>
      <c r="H75" s="75"/>
      <c r="I75" s="75"/>
      <c r="J75" s="75"/>
      <c r="K75" s="111"/>
    </row>
    <row r="76" spans="2:12" x14ac:dyDescent="0.25">
      <c r="C76" s="70"/>
      <c r="D76" s="31"/>
      <c r="E76" s="94"/>
      <c r="F76" s="94"/>
      <c r="G76" s="94"/>
      <c r="H76" s="75"/>
      <c r="I76" s="75"/>
      <c r="J76" s="75"/>
      <c r="K76" s="111"/>
    </row>
    <row r="77" spans="2:12" ht="15.75" x14ac:dyDescent="0.25">
      <c r="C77" s="201" t="s">
        <v>390</v>
      </c>
      <c r="D77" s="372" t="str">
        <f>'Investigación Científica'!F39</f>
        <v>2.a.33</v>
      </c>
      <c r="E77" s="94"/>
      <c r="F77" s="94"/>
      <c r="G77" s="94"/>
      <c r="H77" s="75"/>
      <c r="I77" s="75"/>
      <c r="J77" s="75"/>
      <c r="K77" s="111"/>
    </row>
    <row r="78" spans="2:12" ht="18.75" x14ac:dyDescent="0.25">
      <c r="C78" s="207" t="str">
        <f>IFERROR(VLOOKUP(D77,'Desarrollo e Innov. Curricular'!$F:$G,2,FALSE),IFERROR(VLOOKUP(D77,'Investigación Científica'!$F:$G,2,FALSE),IFERROR(VLOOKUP(D77,'Vinculación Univ. Sociedad'!$F:$G,2,FALSE),IFERROR(VLOOKUP(D77,'Docencia y Profesorado Universi'!$F:$G,2,FALSE),IFERROR(VLOOKUP(D77,'Estudiantes y Graduados'!$F:$G,2,FALSE),IFERROR(VLOOKUP(D77,'Gestion Administrativa'!$F:$G,2,FALSE),IFERROR(VLOOKUP(D77,'Gestión Académica'!$F:$G,2,FALSE),IFERROR(VLOOKUP(D77,'Aseguramiento de la Calidad'!$F:$G,2,FALSE),IFERROR(VLOOKUP(D77,'Gestión del Conocimiento'!$F:$G,2,FALSE),IFERROR(VLOOKUP(D77,'Gobernabilidad y Procesos...'!$F:$G,2,FALSE),IFERROR(VLOOKUP(D77,'Gestión del Talento Humano'!$F:$G,2,FALSE),IFERROR(VLOOKUP(D77,'Internacionalización de la E.S.'!$F:$G,2,FALSE),IFERROR(VLOOKUP(D77,Posgrado!$F:$G,2,FALSE),IFERROR(VLOOKUP(D77,'Cultura de Innovación Insti...'!$F:$G,2,FALSE),VLOOKUP(D77,'Lo Esencial de la Reforma Univ.'!$F:$G,2,0)))))))))))))))</f>
        <v>Organización III Simposio de Ciencias Químicas y Farmacia, UGIFCQF y grupos de investigación.</v>
      </c>
      <c r="D78" s="31"/>
      <c r="E78" s="94"/>
      <c r="F78" s="94"/>
      <c r="G78" s="94"/>
      <c r="H78" s="75"/>
      <c r="I78" s="75"/>
      <c r="J78" s="75"/>
      <c r="K78" s="111"/>
    </row>
    <row r="79" spans="2:12" ht="15.75" thickBot="1" x14ac:dyDescent="0.3">
      <c r="C79" s="70" t="s">
        <v>2588</v>
      </c>
      <c r="D79" s="31"/>
      <c r="E79" s="94"/>
      <c r="F79" s="94"/>
      <c r="G79" s="94"/>
      <c r="H79" s="75"/>
      <c r="I79" s="75"/>
      <c r="J79" s="75"/>
      <c r="K79" s="111"/>
    </row>
    <row r="80" spans="2:12" ht="30.75" thickBot="1" x14ac:dyDescent="0.3">
      <c r="C80" s="125" t="s">
        <v>44</v>
      </c>
      <c r="D80" s="128" t="s">
        <v>45</v>
      </c>
      <c r="E80" s="127" t="s">
        <v>54</v>
      </c>
      <c r="F80" s="127" t="s">
        <v>56</v>
      </c>
      <c r="G80" s="126" t="s">
        <v>27</v>
      </c>
      <c r="H80" s="132" t="s">
        <v>128</v>
      </c>
      <c r="I80" s="127" t="s">
        <v>46</v>
      </c>
      <c r="J80" s="127" t="s">
        <v>129</v>
      </c>
      <c r="K80" s="127" t="s">
        <v>408</v>
      </c>
      <c r="L80" s="127" t="s">
        <v>409</v>
      </c>
    </row>
    <row r="81" spans="2:12" ht="15.75" thickBot="1" x14ac:dyDescent="0.3">
      <c r="C81" s="96" t="s">
        <v>47</v>
      </c>
      <c r="D81" s="650">
        <v>700</v>
      </c>
      <c r="E81" s="489">
        <v>2</v>
      </c>
      <c r="F81" s="97">
        <v>30000</v>
      </c>
      <c r="G81" s="462">
        <f t="shared" ref="G81:G84" si="5">E81*F81</f>
        <v>60000</v>
      </c>
      <c r="H81" s="324" t="s">
        <v>126</v>
      </c>
      <c r="I81" s="487" t="s">
        <v>699</v>
      </c>
      <c r="J81" s="115" t="str">
        <f>VLOOKUP(I81,Presupuesto!$B$11:$C$566,2,0)</f>
        <v>SERVICIOS DE CAPACITACION.</v>
      </c>
      <c r="K81" s="578" t="s">
        <v>1358</v>
      </c>
      <c r="L81" s="115" t="s">
        <v>398</v>
      </c>
    </row>
    <row r="82" spans="2:12" ht="15.75" thickBot="1" x14ac:dyDescent="0.3">
      <c r="C82" s="100" t="s">
        <v>48</v>
      </c>
      <c r="D82" s="651"/>
      <c r="E82" s="196">
        <v>700</v>
      </c>
      <c r="F82" s="101">
        <v>50</v>
      </c>
      <c r="G82" s="461">
        <f t="shared" si="5"/>
        <v>35000</v>
      </c>
      <c r="H82" s="324" t="s">
        <v>126</v>
      </c>
      <c r="I82" s="474" t="s">
        <v>717</v>
      </c>
      <c r="J82" s="99" t="str">
        <f>VLOOKUP(I82,Presupuesto!$B$11:$C$566,2,0)</f>
        <v>SERVICIOS DE IMPRENTA PUBLIC.Y REPRODUCCION</v>
      </c>
      <c r="K82" s="578" t="s">
        <v>1358</v>
      </c>
      <c r="L82" s="115" t="s">
        <v>398</v>
      </c>
    </row>
    <row r="83" spans="2:12" ht="15.75" thickBot="1" x14ac:dyDescent="0.3">
      <c r="C83" s="100" t="s">
        <v>49</v>
      </c>
      <c r="D83" s="651"/>
      <c r="E83" s="196">
        <v>2100</v>
      </c>
      <c r="F83" s="101">
        <v>50</v>
      </c>
      <c r="G83" s="461">
        <f t="shared" si="5"/>
        <v>105000</v>
      </c>
      <c r="H83" s="324" t="s">
        <v>126</v>
      </c>
      <c r="I83" s="474" t="s">
        <v>792</v>
      </c>
      <c r="J83" s="99" t="str">
        <f>VLOOKUP(I83,Presupuesto!$B$11:$C$566,2,0)</f>
        <v>ALIMENTOS B EBIDAS PARA PERSONAS</v>
      </c>
      <c r="K83" s="578" t="s">
        <v>1358</v>
      </c>
      <c r="L83" s="115" t="s">
        <v>398</v>
      </c>
    </row>
    <row r="84" spans="2:12" ht="15.75" thickBot="1" x14ac:dyDescent="0.3">
      <c r="C84" s="100" t="s">
        <v>50</v>
      </c>
      <c r="D84" s="651"/>
      <c r="E84" s="196">
        <v>2</v>
      </c>
      <c r="F84" s="101">
        <v>13300</v>
      </c>
      <c r="G84" s="461">
        <f t="shared" si="5"/>
        <v>26600</v>
      </c>
      <c r="H84" s="324" t="s">
        <v>126</v>
      </c>
      <c r="I84" s="474" t="s">
        <v>749</v>
      </c>
      <c r="J84" s="99" t="str">
        <f>VLOOKUP(I84,Presupuesto!$B$11:$C$566,2,0)</f>
        <v>PASAJES NACIONALES</v>
      </c>
      <c r="K84" s="578" t="s">
        <v>1358</v>
      </c>
      <c r="L84" s="115" t="s">
        <v>398</v>
      </c>
    </row>
    <row r="85" spans="2:12" ht="15.75" thickBot="1" x14ac:dyDescent="0.3">
      <c r="C85" s="481" t="s">
        <v>427</v>
      </c>
      <c r="D85" s="577">
        <v>2</v>
      </c>
      <c r="E85" s="477">
        <v>1</v>
      </c>
      <c r="F85" s="472">
        <v>10000</v>
      </c>
      <c r="G85" s="541">
        <f>D85*E85*F85</f>
        <v>20000</v>
      </c>
      <c r="H85" s="160" t="s">
        <v>126</v>
      </c>
      <c r="I85" s="525" t="s">
        <v>763</v>
      </c>
      <c r="J85" s="537" t="str">
        <f>VLOOKUP(I85,Presupuesto!$B$11:$C$566,2,0)</f>
        <v>VIATICOS NACIONALES</v>
      </c>
      <c r="K85" s="579" t="s">
        <v>1358</v>
      </c>
      <c r="L85" s="537" t="s">
        <v>398</v>
      </c>
    </row>
    <row r="87" spans="2:12" ht="15.75" thickBot="1" x14ac:dyDescent="0.3"/>
    <row r="88" spans="2:12" ht="15.75" thickBot="1" x14ac:dyDescent="0.3">
      <c r="B88" s="560"/>
      <c r="C88" s="29" t="s">
        <v>43</v>
      </c>
      <c r="D88" s="463">
        <f>SUM(G95:G99)</f>
        <v>73350</v>
      </c>
      <c r="E88" s="94"/>
      <c r="F88" s="94"/>
      <c r="G88" s="94"/>
      <c r="H88" s="75"/>
      <c r="I88" s="75"/>
      <c r="J88" s="75"/>
      <c r="K88" s="111"/>
    </row>
    <row r="89" spans="2:12" x14ac:dyDescent="0.25">
      <c r="C89" s="70"/>
      <c r="D89" s="31"/>
      <c r="E89" s="94"/>
      <c r="F89" s="94"/>
      <c r="G89" s="94"/>
      <c r="H89" s="75"/>
      <c r="I89" s="75"/>
      <c r="J89" s="75"/>
      <c r="K89" s="111"/>
    </row>
    <row r="90" spans="2:12" x14ac:dyDescent="0.25">
      <c r="C90" s="70"/>
      <c r="D90" s="31"/>
      <c r="E90" s="94"/>
      <c r="F90" s="94"/>
      <c r="G90" s="94"/>
      <c r="H90" s="75"/>
      <c r="I90" s="75"/>
      <c r="J90" s="75"/>
      <c r="K90" s="111"/>
    </row>
    <row r="91" spans="2:12" ht="15.75" x14ac:dyDescent="0.25">
      <c r="C91" s="201" t="s">
        <v>390</v>
      </c>
      <c r="D91" s="372" t="str">
        <f>'Investigación Científica'!F40</f>
        <v>2.a.34</v>
      </c>
      <c r="E91" s="94"/>
      <c r="F91" s="94"/>
      <c r="G91" s="94"/>
      <c r="H91" s="75"/>
      <c r="I91" s="75"/>
      <c r="J91" s="75"/>
      <c r="K91" s="111"/>
    </row>
    <row r="92" spans="2:12" ht="18.75" x14ac:dyDescent="0.25">
      <c r="C92" s="207" t="str">
        <f>IFERROR(VLOOKUP(D91,'Desarrollo e Innov. Curricular'!$F:$G,2,FALSE),IFERROR(VLOOKUP(D91,'Investigación Científica'!$F:$G,2,FALSE),IFERROR(VLOOKUP(D91,'Vinculación Univ. Sociedad'!$F:$G,2,FALSE),IFERROR(VLOOKUP(D91,'Docencia y Profesorado Universi'!$F:$G,2,FALSE),IFERROR(VLOOKUP(D91,'Estudiantes y Graduados'!$F:$G,2,FALSE),IFERROR(VLOOKUP(D91,'Gestion Administrativa'!$F:$G,2,FALSE),IFERROR(VLOOKUP(D91,'Gestión Académica'!$F:$G,2,FALSE),IFERROR(VLOOKUP(D91,'Aseguramiento de la Calidad'!$F:$G,2,FALSE),IFERROR(VLOOKUP(D91,'Gestión del Conocimiento'!$F:$G,2,FALSE),IFERROR(VLOOKUP(D91,'Gobernabilidad y Procesos...'!$F:$G,2,FALSE),IFERROR(VLOOKUP(D91,'Gestión del Talento Humano'!$F:$G,2,FALSE),IFERROR(VLOOKUP(D91,'Internacionalización de la E.S.'!$F:$G,2,FALSE),IFERROR(VLOOKUP(D91,Posgrado!$F:$G,2,FALSE),IFERROR(VLOOKUP(D91,'Cultura de Innovación Insti...'!$F:$G,2,FALSE),VLOOKUP(D91,'Lo Esencial de la Reforma Univ.'!$F:$G,2,0)))))))))))))))</f>
        <v xml:space="preserve">Capacitación a Docentes en materia de investigación, a través de cursos de apoyo a la investigación y diplomado de metodología de investigación. </v>
      </c>
      <c r="D92" s="31"/>
      <c r="E92" s="94"/>
      <c r="F92" s="94"/>
      <c r="G92" s="94"/>
      <c r="H92" s="75"/>
      <c r="I92" s="75"/>
      <c r="J92" s="75"/>
      <c r="K92" s="111"/>
    </row>
    <row r="93" spans="2:12" ht="15.75" thickBot="1" x14ac:dyDescent="0.3">
      <c r="C93" s="70" t="s">
        <v>2590</v>
      </c>
      <c r="D93" s="31"/>
      <c r="E93" s="94"/>
      <c r="F93" s="94"/>
      <c r="G93" s="94"/>
      <c r="H93" s="75"/>
      <c r="I93" s="75"/>
      <c r="J93" s="75"/>
      <c r="K93" s="111"/>
    </row>
    <row r="94" spans="2:12" ht="30.75" thickBot="1" x14ac:dyDescent="0.3">
      <c r="C94" s="125" t="s">
        <v>44</v>
      </c>
      <c r="D94" s="128" t="s">
        <v>45</v>
      </c>
      <c r="E94" s="127" t="s">
        <v>54</v>
      </c>
      <c r="F94" s="127" t="s">
        <v>56</v>
      </c>
      <c r="G94" s="126" t="s">
        <v>27</v>
      </c>
      <c r="H94" s="132" t="s">
        <v>128</v>
      </c>
      <c r="I94" s="127" t="s">
        <v>46</v>
      </c>
      <c r="J94" s="127" t="s">
        <v>129</v>
      </c>
      <c r="K94" s="127" t="s">
        <v>408</v>
      </c>
      <c r="L94" s="127" t="s">
        <v>409</v>
      </c>
    </row>
    <row r="95" spans="2:12" ht="15.75" thickBot="1" x14ac:dyDescent="0.3">
      <c r="C95" s="96" t="s">
        <v>47</v>
      </c>
      <c r="D95" s="650">
        <v>50</v>
      </c>
      <c r="E95" s="489">
        <v>1</v>
      </c>
      <c r="F95" s="97">
        <v>30000</v>
      </c>
      <c r="G95" s="462">
        <f t="shared" ref="G95:G98" si="6">E95*F95</f>
        <v>30000</v>
      </c>
      <c r="H95" s="324" t="s">
        <v>126</v>
      </c>
      <c r="I95" s="487" t="s">
        <v>699</v>
      </c>
      <c r="J95" s="115" t="str">
        <f>VLOOKUP(I95,Presupuesto!$B$11:$C$566,2,0)</f>
        <v>SERVICIOS DE CAPACITACION.</v>
      </c>
      <c r="K95" s="578" t="s">
        <v>1358</v>
      </c>
      <c r="L95" s="115" t="s">
        <v>396</v>
      </c>
    </row>
    <row r="96" spans="2:12" ht="15.75" thickBot="1" x14ac:dyDescent="0.3">
      <c r="C96" s="100" t="s">
        <v>48</v>
      </c>
      <c r="D96" s="651"/>
      <c r="E96" s="196">
        <v>50</v>
      </c>
      <c r="F96" s="101">
        <v>25</v>
      </c>
      <c r="G96" s="461">
        <f t="shared" si="6"/>
        <v>1250</v>
      </c>
      <c r="H96" s="324" t="s">
        <v>126</v>
      </c>
      <c r="I96" s="474" t="s">
        <v>717</v>
      </c>
      <c r="J96" s="99" t="str">
        <f>VLOOKUP(I96,Presupuesto!$B$11:$C$566,2,0)</f>
        <v>SERVICIOS DE IMPRENTA PUBLIC.Y REPRODUCCION</v>
      </c>
      <c r="K96" s="578" t="s">
        <v>1358</v>
      </c>
      <c r="L96" s="115" t="s">
        <v>396</v>
      </c>
    </row>
    <row r="97" spans="2:12" ht="15.75" thickBot="1" x14ac:dyDescent="0.3">
      <c r="C97" s="100" t="s">
        <v>49</v>
      </c>
      <c r="D97" s="651"/>
      <c r="E97" s="196">
        <v>250</v>
      </c>
      <c r="F97" s="101">
        <v>50</v>
      </c>
      <c r="G97" s="461">
        <f t="shared" si="6"/>
        <v>12500</v>
      </c>
      <c r="H97" s="324" t="s">
        <v>126</v>
      </c>
      <c r="I97" s="474" t="s">
        <v>792</v>
      </c>
      <c r="J97" s="99" t="str">
        <f>VLOOKUP(I97,Presupuesto!$B$11:$C$566,2,0)</f>
        <v>ALIMENTOS B EBIDAS PARA PERSONAS</v>
      </c>
      <c r="K97" s="578" t="s">
        <v>1358</v>
      </c>
      <c r="L97" s="115" t="s">
        <v>396</v>
      </c>
    </row>
    <row r="98" spans="2:12" ht="15.75" thickBot="1" x14ac:dyDescent="0.3">
      <c r="C98" s="100" t="s">
        <v>50</v>
      </c>
      <c r="D98" s="651"/>
      <c r="E98" s="196">
        <v>1</v>
      </c>
      <c r="F98" s="101">
        <v>15600</v>
      </c>
      <c r="G98" s="461">
        <f t="shared" si="6"/>
        <v>15600</v>
      </c>
      <c r="H98" s="324" t="s">
        <v>126</v>
      </c>
      <c r="I98" s="474" t="s">
        <v>749</v>
      </c>
      <c r="J98" s="99" t="str">
        <f>VLOOKUP(I98,Presupuesto!$B$11:$C$566,2,0)</f>
        <v>PASAJES NACIONALES</v>
      </c>
      <c r="K98" s="578" t="s">
        <v>1358</v>
      </c>
      <c r="L98" s="115" t="s">
        <v>396</v>
      </c>
    </row>
    <row r="99" spans="2:12" ht="15.75" thickBot="1" x14ac:dyDescent="0.3">
      <c r="C99" s="214" t="s">
        <v>427</v>
      </c>
      <c r="D99" s="480">
        <v>1</v>
      </c>
      <c r="E99" s="482">
        <v>1</v>
      </c>
      <c r="F99" s="483">
        <v>14000</v>
      </c>
      <c r="G99" s="484">
        <f>D99*E99*F99</f>
        <v>14000</v>
      </c>
      <c r="H99" s="324" t="s">
        <v>126</v>
      </c>
      <c r="I99" s="488" t="s">
        <v>763</v>
      </c>
      <c r="J99" s="486" t="str">
        <f>VLOOKUP(I99,Presupuesto!$B$11:$C$566,2,0)</f>
        <v>VIATICOS NACIONALES</v>
      </c>
      <c r="K99" s="578" t="s">
        <v>1358</v>
      </c>
      <c r="L99" s="115" t="s">
        <v>396</v>
      </c>
    </row>
    <row r="101" spans="2:12" ht="15.75" thickBot="1" x14ac:dyDescent="0.3"/>
    <row r="102" spans="2:12" ht="15.75" thickBot="1" x14ac:dyDescent="0.3">
      <c r="B102" s="560"/>
      <c r="C102" s="29" t="s">
        <v>43</v>
      </c>
      <c r="D102" s="463">
        <f>SUM(G109:G113)</f>
        <v>45800</v>
      </c>
      <c r="E102" s="94"/>
      <c r="F102" s="94"/>
      <c r="G102" s="94"/>
      <c r="H102" s="75"/>
      <c r="I102" s="75"/>
      <c r="J102" s="75"/>
      <c r="K102" s="111"/>
    </row>
    <row r="103" spans="2:12" x14ac:dyDescent="0.25">
      <c r="C103" s="70"/>
      <c r="D103" s="31"/>
      <c r="E103" s="94"/>
      <c r="F103" s="94"/>
      <c r="G103" s="94"/>
      <c r="H103" s="75"/>
      <c r="I103" s="75"/>
      <c r="J103" s="75"/>
      <c r="K103" s="111"/>
    </row>
    <row r="104" spans="2:12" x14ac:dyDescent="0.25">
      <c r="C104" s="70"/>
      <c r="D104" s="31"/>
      <c r="E104" s="94"/>
      <c r="F104" s="94"/>
      <c r="G104" s="94"/>
      <c r="H104" s="75"/>
      <c r="I104" s="75"/>
      <c r="J104" s="75"/>
      <c r="K104" s="111"/>
    </row>
    <row r="105" spans="2:12" ht="15.75" x14ac:dyDescent="0.25">
      <c r="C105" s="201" t="s">
        <v>390</v>
      </c>
      <c r="D105" s="372" t="str">
        <f>'Investigación Científica'!F41</f>
        <v>2.a.35</v>
      </c>
      <c r="E105" s="94"/>
      <c r="F105" s="94"/>
      <c r="G105" s="94"/>
      <c r="H105" s="75"/>
      <c r="I105" s="75"/>
      <c r="J105" s="75"/>
      <c r="K105" s="111"/>
    </row>
    <row r="106" spans="2:12" ht="18.75" x14ac:dyDescent="0.25">
      <c r="C106" s="207" t="str">
        <f>IFERROR(VLOOKUP(D105,'Desarrollo e Innov. Curricular'!$F:$G,2,FALSE),IFERROR(VLOOKUP(D105,'Investigación Científica'!$F:$G,2,FALSE),IFERROR(VLOOKUP(D105,'Vinculación Univ. Sociedad'!$F:$G,2,FALSE),IFERROR(VLOOKUP(D105,'Docencia y Profesorado Universi'!$F:$G,2,FALSE),IFERROR(VLOOKUP(D105,'Estudiantes y Graduados'!$F:$G,2,FALSE),IFERROR(VLOOKUP(D105,'Gestion Administrativa'!$F:$G,2,FALSE),IFERROR(VLOOKUP(D105,'Gestión Académica'!$F:$G,2,FALSE),IFERROR(VLOOKUP(D105,'Aseguramiento de la Calidad'!$F:$G,2,FALSE),IFERROR(VLOOKUP(D105,'Gestión del Conocimiento'!$F:$G,2,FALSE),IFERROR(VLOOKUP(D105,'Gobernabilidad y Procesos...'!$F:$G,2,FALSE),IFERROR(VLOOKUP(D105,'Gestión del Talento Humano'!$F:$G,2,FALSE),IFERROR(VLOOKUP(D105,'Internacionalización de la E.S.'!$F:$G,2,FALSE),IFERROR(VLOOKUP(D105,Posgrado!$F:$G,2,FALSE),IFERROR(VLOOKUP(D105,'Cultura de Innovación Insti...'!$F:$G,2,FALSE),VLOOKUP(D105,'Lo Esencial de la Reforma Univ.'!$F:$G,2,0)))))))))))))))</f>
        <v>Capacitación en planificación de proyectos. GIPN</v>
      </c>
      <c r="D106" s="31"/>
      <c r="E106" s="94"/>
      <c r="F106" s="94"/>
      <c r="G106" s="94"/>
      <c r="H106" s="75"/>
      <c r="I106" s="75"/>
      <c r="J106" s="75"/>
      <c r="K106" s="111"/>
    </row>
    <row r="107" spans="2:12" ht="15.75" thickBot="1" x14ac:dyDescent="0.3">
      <c r="C107" s="70" t="s">
        <v>2592</v>
      </c>
      <c r="D107" s="31"/>
      <c r="E107" s="94"/>
      <c r="F107" s="94"/>
      <c r="G107" s="94"/>
      <c r="H107" s="75"/>
      <c r="I107" s="75"/>
      <c r="J107" s="75"/>
      <c r="K107" s="111"/>
    </row>
    <row r="108" spans="2:12" ht="30.75" thickBot="1" x14ac:dyDescent="0.3">
      <c r="C108" s="125" t="s">
        <v>44</v>
      </c>
      <c r="D108" s="128" t="s">
        <v>45</v>
      </c>
      <c r="E108" s="127" t="s">
        <v>54</v>
      </c>
      <c r="F108" s="127" t="s">
        <v>56</v>
      </c>
      <c r="G108" s="126" t="s">
        <v>27</v>
      </c>
      <c r="H108" s="132" t="s">
        <v>128</v>
      </c>
      <c r="I108" s="127" t="s">
        <v>46</v>
      </c>
      <c r="J108" s="127" t="s">
        <v>129</v>
      </c>
      <c r="K108" s="127" t="s">
        <v>408</v>
      </c>
      <c r="L108" s="127" t="s">
        <v>409</v>
      </c>
    </row>
    <row r="109" spans="2:12" ht="15.75" thickBot="1" x14ac:dyDescent="0.3">
      <c r="C109" s="96" t="s">
        <v>47</v>
      </c>
      <c r="D109" s="650">
        <v>30</v>
      </c>
      <c r="E109" s="489">
        <v>1</v>
      </c>
      <c r="F109" s="97">
        <v>30000</v>
      </c>
      <c r="G109" s="462">
        <f t="shared" ref="G109:G112" si="7">E109*F109</f>
        <v>30000</v>
      </c>
      <c r="H109" s="324" t="s">
        <v>126</v>
      </c>
      <c r="I109" s="487" t="s">
        <v>699</v>
      </c>
      <c r="J109" s="115" t="str">
        <f>VLOOKUP(I109,Presupuesto!$B$11:$C$566,2,0)</f>
        <v>SERVICIOS DE CAPACITACION.</v>
      </c>
      <c r="K109" s="578" t="s">
        <v>1358</v>
      </c>
      <c r="L109" s="115" t="s">
        <v>399</v>
      </c>
    </row>
    <row r="110" spans="2:12" ht="15.75" thickBot="1" x14ac:dyDescent="0.3">
      <c r="C110" s="100" t="s">
        <v>48</v>
      </c>
      <c r="D110" s="651"/>
      <c r="E110" s="196">
        <v>30</v>
      </c>
      <c r="F110" s="101">
        <v>10</v>
      </c>
      <c r="G110" s="461">
        <f t="shared" si="7"/>
        <v>300</v>
      </c>
      <c r="H110" s="324" t="s">
        <v>126</v>
      </c>
      <c r="I110" s="474" t="s">
        <v>717</v>
      </c>
      <c r="J110" s="99" t="str">
        <f>VLOOKUP(I110,Presupuesto!$B$11:$C$566,2,0)</f>
        <v>SERVICIOS DE IMPRENTA PUBLIC.Y REPRODUCCION</v>
      </c>
      <c r="K110" s="578" t="s">
        <v>1358</v>
      </c>
      <c r="L110" s="115" t="s">
        <v>399</v>
      </c>
    </row>
    <row r="111" spans="2:12" ht="15.75" thickBot="1" x14ac:dyDescent="0.3">
      <c r="C111" s="100" t="s">
        <v>49</v>
      </c>
      <c r="D111" s="651"/>
      <c r="E111" s="196">
        <v>90</v>
      </c>
      <c r="F111" s="101">
        <v>50</v>
      </c>
      <c r="G111" s="461">
        <f t="shared" si="7"/>
        <v>4500</v>
      </c>
      <c r="H111" s="324" t="s">
        <v>126</v>
      </c>
      <c r="I111" s="474" t="s">
        <v>792</v>
      </c>
      <c r="J111" s="99" t="str">
        <f>VLOOKUP(I111,Presupuesto!$B$11:$C$566,2,0)</f>
        <v>ALIMENTOS B EBIDAS PARA PERSONAS</v>
      </c>
      <c r="K111" s="578" t="s">
        <v>1358</v>
      </c>
      <c r="L111" s="115" t="s">
        <v>399</v>
      </c>
    </row>
    <row r="112" spans="2:12" ht="15.75" thickBot="1" x14ac:dyDescent="0.3">
      <c r="C112" s="100" t="s">
        <v>50</v>
      </c>
      <c r="D112" s="651"/>
      <c r="E112" s="196">
        <v>1</v>
      </c>
      <c r="F112" s="101">
        <v>1000</v>
      </c>
      <c r="G112" s="461">
        <f t="shared" si="7"/>
        <v>1000</v>
      </c>
      <c r="H112" s="324" t="s">
        <v>126</v>
      </c>
      <c r="I112" s="474" t="s">
        <v>749</v>
      </c>
      <c r="J112" s="99" t="str">
        <f>VLOOKUP(I112,Presupuesto!$B$11:$C$566,2,0)</f>
        <v>PASAJES NACIONALES</v>
      </c>
      <c r="K112" s="578" t="s">
        <v>1358</v>
      </c>
      <c r="L112" s="115" t="s">
        <v>399</v>
      </c>
    </row>
    <row r="113" spans="2:12" ht="15.75" thickBot="1" x14ac:dyDescent="0.3">
      <c r="C113" s="214" t="s">
        <v>427</v>
      </c>
      <c r="D113" s="480">
        <v>1</v>
      </c>
      <c r="E113" s="482">
        <v>1</v>
      </c>
      <c r="F113" s="483">
        <v>10000</v>
      </c>
      <c r="G113" s="484">
        <f>D113*E113*F113</f>
        <v>10000</v>
      </c>
      <c r="H113" s="324" t="s">
        <v>126</v>
      </c>
      <c r="I113" s="488" t="s">
        <v>763</v>
      </c>
      <c r="J113" s="486" t="str">
        <f>VLOOKUP(I113,Presupuesto!$B$11:$C$566,2,0)</f>
        <v>VIATICOS NACIONALES</v>
      </c>
      <c r="K113" s="578" t="s">
        <v>1358</v>
      </c>
      <c r="L113" s="115" t="s">
        <v>399</v>
      </c>
    </row>
    <row r="115" spans="2:12" ht="15.75" thickBot="1" x14ac:dyDescent="0.3"/>
    <row r="116" spans="2:12" ht="15.75" thickBot="1" x14ac:dyDescent="0.3">
      <c r="B116" s="560"/>
      <c r="C116" s="29" t="s">
        <v>43</v>
      </c>
      <c r="D116" s="463">
        <f>SUM(G123:G126)</f>
        <v>57500</v>
      </c>
      <c r="E116" s="94"/>
      <c r="F116" s="94"/>
      <c r="G116" s="94"/>
      <c r="H116" s="75"/>
      <c r="I116" s="75"/>
      <c r="J116" s="75"/>
      <c r="K116" s="111"/>
    </row>
    <row r="117" spans="2:12" x14ac:dyDescent="0.25">
      <c r="C117" s="70"/>
      <c r="D117" s="31"/>
      <c r="E117" s="94"/>
      <c r="F117" s="94"/>
      <c r="G117" s="94"/>
      <c r="H117" s="75"/>
      <c r="I117" s="75"/>
      <c r="J117" s="75"/>
      <c r="K117" s="111"/>
    </row>
    <row r="118" spans="2:12" x14ac:dyDescent="0.25">
      <c r="C118" s="70"/>
      <c r="D118" s="31"/>
      <c r="E118" s="94"/>
      <c r="F118" s="94"/>
      <c r="G118" s="94"/>
      <c r="H118" s="75"/>
      <c r="I118" s="75"/>
      <c r="J118" s="75"/>
      <c r="K118" s="111"/>
    </row>
    <row r="119" spans="2:12" ht="15.75" x14ac:dyDescent="0.25">
      <c r="C119" s="201" t="s">
        <v>390</v>
      </c>
      <c r="D119" s="372" t="str">
        <f>'Investigación Científica'!F42</f>
        <v>2.a.36</v>
      </c>
      <c r="E119" s="94"/>
      <c r="F119" s="94"/>
      <c r="G119" s="94"/>
      <c r="H119" s="75"/>
      <c r="I119" s="75"/>
      <c r="J119" s="75"/>
      <c r="K119" s="111"/>
    </row>
    <row r="120" spans="2:12" ht="18.75" x14ac:dyDescent="0.25">
      <c r="C120" s="207" t="str">
        <f>IFERROR(VLOOKUP(D119,'Desarrollo e Innov. Curricular'!$F:$G,2,FALSE),IFERROR(VLOOKUP(D119,'Investigación Científica'!$F:$G,2,FALSE),IFERROR(VLOOKUP(D119,'Vinculación Univ. Sociedad'!$F:$G,2,FALSE),IFERROR(VLOOKUP(D119,'Docencia y Profesorado Universi'!$F:$G,2,FALSE),IFERROR(VLOOKUP(D119,'Estudiantes y Graduados'!$F:$G,2,FALSE),IFERROR(VLOOKUP(D119,'Gestion Administrativa'!$F:$G,2,FALSE),IFERROR(VLOOKUP(D119,'Gestión Académica'!$F:$G,2,FALSE),IFERROR(VLOOKUP(D119,'Aseguramiento de la Calidad'!$F:$G,2,FALSE),IFERROR(VLOOKUP(D119,'Gestión del Conocimiento'!$F:$G,2,FALSE),IFERROR(VLOOKUP(D119,'Gobernabilidad y Procesos...'!$F:$G,2,FALSE),IFERROR(VLOOKUP(D119,'Gestión del Talento Humano'!$F:$G,2,FALSE),IFERROR(VLOOKUP(D119,'Internacionalización de la E.S.'!$F:$G,2,FALSE),IFERROR(VLOOKUP(D119,Posgrado!$F:$G,2,FALSE),IFERROR(VLOOKUP(D119,'Cultura de Innovación Insti...'!$F:$G,2,FALSE),VLOOKUP(D119,'Lo Esencial de la Reforma Univ.'!$F:$G,2,0)))))))))))))))</f>
        <v xml:space="preserve">Taller Dr. Paul Brown. GIPN       </v>
      </c>
      <c r="D120" s="31"/>
      <c r="E120" s="94"/>
      <c r="F120" s="94"/>
      <c r="G120" s="94"/>
      <c r="H120" s="75"/>
      <c r="I120" s="75"/>
      <c r="J120" s="75"/>
      <c r="K120" s="111"/>
    </row>
    <row r="121" spans="2:12" ht="15.75" thickBot="1" x14ac:dyDescent="0.3">
      <c r="C121" s="70" t="s">
        <v>2593</v>
      </c>
      <c r="D121" s="31"/>
      <c r="E121" s="94"/>
      <c r="F121" s="94"/>
      <c r="G121" s="94"/>
      <c r="H121" s="75"/>
      <c r="I121" s="75"/>
      <c r="J121" s="75"/>
      <c r="K121" s="111"/>
    </row>
    <row r="122" spans="2:12" ht="30.75" thickBot="1" x14ac:dyDescent="0.3">
      <c r="C122" s="125" t="s">
        <v>44</v>
      </c>
      <c r="D122" s="128" t="s">
        <v>45</v>
      </c>
      <c r="E122" s="127" t="s">
        <v>54</v>
      </c>
      <c r="F122" s="127" t="s">
        <v>56</v>
      </c>
      <c r="G122" s="126" t="s">
        <v>27</v>
      </c>
      <c r="H122" s="132" t="s">
        <v>128</v>
      </c>
      <c r="I122" s="127" t="s">
        <v>46</v>
      </c>
      <c r="J122" s="127" t="s">
        <v>129</v>
      </c>
      <c r="K122" s="127" t="s">
        <v>408</v>
      </c>
      <c r="L122" s="127" t="s">
        <v>409</v>
      </c>
    </row>
    <row r="123" spans="2:12" ht="15.75" thickBot="1" x14ac:dyDescent="0.3">
      <c r="C123" s="96" t="s">
        <v>47</v>
      </c>
      <c r="D123" s="650">
        <v>50</v>
      </c>
      <c r="E123" s="489">
        <v>1</v>
      </c>
      <c r="F123" s="97">
        <v>30000</v>
      </c>
      <c r="G123" s="462">
        <f t="shared" ref="G123:G125" si="8">E123*F123</f>
        <v>30000</v>
      </c>
      <c r="H123" s="324" t="s">
        <v>126</v>
      </c>
      <c r="I123" s="487" t="s">
        <v>699</v>
      </c>
      <c r="J123" s="115" t="str">
        <f>VLOOKUP(I123,Presupuesto!$B$11:$C$566,2,0)</f>
        <v>SERVICIOS DE CAPACITACION.</v>
      </c>
      <c r="K123" s="578" t="s">
        <v>1358</v>
      </c>
      <c r="L123" s="115" t="s">
        <v>393</v>
      </c>
    </row>
    <row r="124" spans="2:12" ht="15.75" thickBot="1" x14ac:dyDescent="0.3">
      <c r="C124" s="100" t="s">
        <v>48</v>
      </c>
      <c r="D124" s="651"/>
      <c r="E124" s="196">
        <v>50</v>
      </c>
      <c r="F124" s="101">
        <v>20</v>
      </c>
      <c r="G124" s="461">
        <f t="shared" si="8"/>
        <v>1000</v>
      </c>
      <c r="H124" s="324" t="s">
        <v>126</v>
      </c>
      <c r="I124" s="474" t="s">
        <v>717</v>
      </c>
      <c r="J124" s="99" t="str">
        <f>VLOOKUP(I124,Presupuesto!$B$11:$C$566,2,0)</f>
        <v>SERVICIOS DE IMPRENTA PUBLIC.Y REPRODUCCION</v>
      </c>
      <c r="K124" s="578" t="s">
        <v>1358</v>
      </c>
      <c r="L124" s="115" t="s">
        <v>393</v>
      </c>
    </row>
    <row r="125" spans="2:12" ht="15.75" thickBot="1" x14ac:dyDescent="0.3">
      <c r="C125" s="100" t="s">
        <v>49</v>
      </c>
      <c r="D125" s="651"/>
      <c r="E125" s="196">
        <v>250</v>
      </c>
      <c r="F125" s="101">
        <v>50</v>
      </c>
      <c r="G125" s="461">
        <f t="shared" si="8"/>
        <v>12500</v>
      </c>
      <c r="H125" s="324" t="s">
        <v>126</v>
      </c>
      <c r="I125" s="474" t="s">
        <v>792</v>
      </c>
      <c r="J125" s="99" t="str">
        <f>VLOOKUP(I125,Presupuesto!$B$11:$C$566,2,0)</f>
        <v>ALIMENTOS B EBIDAS PARA PERSONAS</v>
      </c>
      <c r="K125" s="578" t="s">
        <v>1358</v>
      </c>
      <c r="L125" s="115" t="s">
        <v>393</v>
      </c>
    </row>
    <row r="126" spans="2:12" ht="15.75" thickBot="1" x14ac:dyDescent="0.3">
      <c r="C126" s="214" t="s">
        <v>427</v>
      </c>
      <c r="D126" s="480">
        <v>1</v>
      </c>
      <c r="E126" s="482">
        <v>1</v>
      </c>
      <c r="F126" s="483">
        <v>14000</v>
      </c>
      <c r="G126" s="484">
        <f>D126*E126*F126</f>
        <v>14000</v>
      </c>
      <c r="H126" s="324" t="s">
        <v>126</v>
      </c>
      <c r="I126" s="488" t="s">
        <v>763</v>
      </c>
      <c r="J126" s="486" t="str">
        <f>VLOOKUP(I126,Presupuesto!$B$11:$C$566,2,0)</f>
        <v>VIATICOS NACIONALES</v>
      </c>
      <c r="K126" s="578" t="s">
        <v>1358</v>
      </c>
      <c r="L126" s="115" t="s">
        <v>393</v>
      </c>
    </row>
    <row r="129" spans="2:12" ht="15.75" thickBot="1" x14ac:dyDescent="0.3"/>
    <row r="130" spans="2:12" ht="15.75" thickBot="1" x14ac:dyDescent="0.3">
      <c r="B130" s="560"/>
      <c r="C130" s="29" t="s">
        <v>43</v>
      </c>
      <c r="D130" s="463">
        <f>SUM(G137:G138)</f>
        <v>12000</v>
      </c>
      <c r="E130" s="94"/>
      <c r="F130" s="94"/>
      <c r="G130" s="94"/>
      <c r="H130" s="75"/>
      <c r="I130" s="75"/>
      <c r="J130" s="75"/>
      <c r="K130" s="111"/>
    </row>
    <row r="131" spans="2:12" x14ac:dyDescent="0.25">
      <c r="C131" s="70"/>
      <c r="D131" s="31"/>
      <c r="E131" s="94"/>
      <c r="F131" s="94"/>
      <c r="G131" s="94"/>
      <c r="H131" s="75"/>
      <c r="I131" s="75"/>
      <c r="J131" s="75"/>
      <c r="K131" s="111"/>
    </row>
    <row r="132" spans="2:12" x14ac:dyDescent="0.25">
      <c r="C132" s="70"/>
      <c r="D132" s="31"/>
      <c r="E132" s="94"/>
      <c r="F132" s="94"/>
      <c r="G132" s="94"/>
      <c r="H132" s="75"/>
      <c r="I132" s="75"/>
      <c r="J132" s="75"/>
      <c r="K132" s="111"/>
    </row>
    <row r="133" spans="2:12" ht="15.75" x14ac:dyDescent="0.25">
      <c r="C133" s="201" t="s">
        <v>390</v>
      </c>
      <c r="D133" s="372" t="str">
        <f>'Vinculación Univ. Sociedad'!F14</f>
        <v>3.a.7</v>
      </c>
      <c r="E133" s="94"/>
      <c r="F133" s="94"/>
      <c r="G133" s="94"/>
      <c r="H133" s="75"/>
      <c r="I133" s="75"/>
      <c r="J133" s="75"/>
      <c r="K133" s="111"/>
    </row>
    <row r="134" spans="2:12" ht="18.75" x14ac:dyDescent="0.25">
      <c r="C134" s="207" t="str">
        <f>IFERROR(VLOOKUP(D133,'Desarrollo e Innov. Curricular'!$F:$G,2,FALSE),IFERROR(VLOOKUP(D133,'Investigación Científica'!$F:$G,2,FALSE),IFERROR(VLOOKUP(D133,'Vinculación Univ. Sociedad'!$F:$G,2,FALSE),IFERROR(VLOOKUP(D133,'Docencia y Profesorado Universi'!$F:$G,2,FALSE),IFERROR(VLOOKUP(D133,'Estudiantes y Graduados'!$F:$G,2,FALSE),IFERROR(VLOOKUP(D133,'Gestion Administrativa'!$F:$G,2,FALSE),IFERROR(VLOOKUP(D133,'Gestión Académica'!$F:$G,2,FALSE),IFERROR(VLOOKUP(D133,'Aseguramiento de la Calidad'!$F:$G,2,FALSE),IFERROR(VLOOKUP(D133,'Gestión del Conocimiento'!$F:$G,2,FALSE),IFERROR(VLOOKUP(D133,'Gobernabilidad y Procesos...'!$F:$G,2,FALSE),IFERROR(VLOOKUP(D133,'Gestión del Talento Humano'!$F:$G,2,FALSE),IFERROR(VLOOKUP(D133,'Internacionalización de la E.S.'!$F:$G,2,FALSE),IFERROR(VLOOKUP(D133,Posgrado!$F:$G,2,FALSE),IFERROR(VLOOKUP(D133,'Cultura de Innovación Insti...'!$F:$G,2,FALSE),VLOOKUP(D133,'Lo Esencial de la Reforma Univ.'!$F:$G,2,0)))))))))))))))</f>
        <v xml:space="preserve">Taller de capacitación a jovenes acerca del programa de Atencion Primaria en Salud y las competencias necesarias para participar en el mismo. </v>
      </c>
      <c r="D134" s="31"/>
      <c r="E134" s="94"/>
      <c r="F134" s="94"/>
      <c r="G134" s="94"/>
      <c r="H134" s="75"/>
      <c r="I134" s="75"/>
      <c r="J134" s="75"/>
      <c r="K134" s="111"/>
    </row>
    <row r="135" spans="2:12" ht="15.75" thickBot="1" x14ac:dyDescent="0.3">
      <c r="C135" s="70" t="s">
        <v>2620</v>
      </c>
      <c r="D135" s="31"/>
      <c r="E135" s="94"/>
      <c r="F135" s="94"/>
      <c r="G135" s="94"/>
      <c r="H135" s="75"/>
      <c r="I135" s="75"/>
      <c r="J135" s="75"/>
      <c r="K135" s="111"/>
    </row>
    <row r="136" spans="2:12" ht="30.75" thickBot="1" x14ac:dyDescent="0.3">
      <c r="C136" s="125" t="s">
        <v>44</v>
      </c>
      <c r="D136" s="137" t="s">
        <v>45</v>
      </c>
      <c r="E136" s="127" t="s">
        <v>54</v>
      </c>
      <c r="F136" s="127" t="s">
        <v>56</v>
      </c>
      <c r="G136" s="126" t="s">
        <v>27</v>
      </c>
      <c r="H136" s="132" t="s">
        <v>128</v>
      </c>
      <c r="I136" s="127" t="s">
        <v>46</v>
      </c>
      <c r="J136" s="127" t="s">
        <v>129</v>
      </c>
      <c r="K136" s="127" t="s">
        <v>408</v>
      </c>
      <c r="L136" s="127" t="s">
        <v>409</v>
      </c>
    </row>
    <row r="137" spans="2:12" ht="15.75" thickBot="1" x14ac:dyDescent="0.3">
      <c r="C137" s="167" t="s">
        <v>48</v>
      </c>
      <c r="D137" s="649">
        <v>200</v>
      </c>
      <c r="E137" s="196">
        <v>200</v>
      </c>
      <c r="F137" s="101">
        <v>10</v>
      </c>
      <c r="G137" s="461">
        <f t="shared" ref="G137:G138" si="9">E137*F137</f>
        <v>2000</v>
      </c>
      <c r="H137" s="324" t="s">
        <v>126</v>
      </c>
      <c r="I137" s="474" t="s">
        <v>717</v>
      </c>
      <c r="J137" s="99" t="str">
        <f>VLOOKUP(I137,Presupuesto!$B$11:$C$566,2,0)</f>
        <v>SERVICIOS DE IMPRENTA PUBLIC.Y REPRODUCCION</v>
      </c>
      <c r="K137" s="578" t="s">
        <v>470</v>
      </c>
      <c r="L137" s="115" t="s">
        <v>393</v>
      </c>
    </row>
    <row r="138" spans="2:12" x14ac:dyDescent="0.25">
      <c r="C138" s="167" t="s">
        <v>49</v>
      </c>
      <c r="D138" s="649"/>
      <c r="E138" s="196">
        <v>200</v>
      </c>
      <c r="F138" s="101">
        <v>50</v>
      </c>
      <c r="G138" s="461">
        <f t="shared" si="9"/>
        <v>10000</v>
      </c>
      <c r="H138" s="324" t="s">
        <v>126</v>
      </c>
      <c r="I138" s="474" t="s">
        <v>792</v>
      </c>
      <c r="J138" s="99" t="str">
        <f>VLOOKUP(I138,Presupuesto!$B$11:$C$566,2,0)</f>
        <v>ALIMENTOS B EBIDAS PARA PERSONAS</v>
      </c>
      <c r="K138" s="578" t="s">
        <v>470</v>
      </c>
      <c r="L138" s="115" t="s">
        <v>393</v>
      </c>
    </row>
    <row r="140" spans="2:12" ht="15.75" thickBot="1" x14ac:dyDescent="0.3"/>
    <row r="141" spans="2:12" ht="15.75" thickBot="1" x14ac:dyDescent="0.3">
      <c r="B141" s="560"/>
      <c r="C141" s="29" t="s">
        <v>43</v>
      </c>
      <c r="D141" s="463">
        <f>SUM(G148:G149)</f>
        <v>8400</v>
      </c>
      <c r="E141" s="94"/>
      <c r="F141" s="94"/>
      <c r="G141" s="94"/>
      <c r="H141" s="75"/>
      <c r="I141" s="75"/>
      <c r="J141" s="75"/>
      <c r="K141" s="111"/>
    </row>
    <row r="142" spans="2:12" x14ac:dyDescent="0.25">
      <c r="C142" s="70"/>
      <c r="D142" s="31"/>
      <c r="E142" s="94"/>
      <c r="F142" s="94"/>
      <c r="G142" s="94"/>
      <c r="H142" s="75"/>
      <c r="I142" s="75"/>
      <c r="J142" s="75"/>
      <c r="K142" s="111"/>
    </row>
    <row r="143" spans="2:12" x14ac:dyDescent="0.25">
      <c r="C143" s="70"/>
      <c r="D143" s="31"/>
      <c r="E143" s="94"/>
      <c r="F143" s="94"/>
      <c r="G143" s="94"/>
      <c r="H143" s="75"/>
      <c r="I143" s="75"/>
      <c r="J143" s="75"/>
      <c r="K143" s="111"/>
    </row>
    <row r="144" spans="2:12" ht="15.75" x14ac:dyDescent="0.25">
      <c r="C144" s="201" t="s">
        <v>390</v>
      </c>
      <c r="D144" s="372" t="str">
        <f>'Vinculación Univ. Sociedad'!F19</f>
        <v>3.a.12</v>
      </c>
      <c r="E144" s="94"/>
      <c r="F144" s="94"/>
      <c r="G144" s="94"/>
      <c r="H144" s="75"/>
      <c r="I144" s="75"/>
      <c r="J144" s="75"/>
      <c r="K144" s="111"/>
    </row>
    <row r="145" spans="2:12" ht="18.75" x14ac:dyDescent="0.25">
      <c r="C145" s="207" t="str">
        <f>IFERROR(VLOOKUP(D144,'Desarrollo e Innov. Curricular'!$F:$G,2,FALSE),IFERROR(VLOOKUP(D144,'Investigación Científica'!$F:$G,2,FALSE),IFERROR(VLOOKUP(D144,'Vinculación Univ. Sociedad'!$F:$G,2,FALSE),IFERROR(VLOOKUP(D144,'Docencia y Profesorado Universi'!$F:$G,2,FALSE),IFERROR(VLOOKUP(D144,'Estudiantes y Graduados'!$F:$G,2,FALSE),IFERROR(VLOOKUP(D144,'Gestion Administrativa'!$F:$G,2,FALSE),IFERROR(VLOOKUP(D144,'Gestión Académica'!$F:$G,2,FALSE),IFERROR(VLOOKUP(D144,'Aseguramiento de la Calidad'!$F:$G,2,FALSE),IFERROR(VLOOKUP(D144,'Gestión del Conocimiento'!$F:$G,2,FALSE),IFERROR(VLOOKUP(D144,'Gobernabilidad y Procesos...'!$F:$G,2,FALSE),IFERROR(VLOOKUP(D144,'Gestión del Talento Humano'!$F:$G,2,FALSE),IFERROR(VLOOKUP(D144,'Internacionalización de la E.S.'!$F:$G,2,FALSE),IFERROR(VLOOKUP(D144,Posgrado!$F:$G,2,FALSE),IFERROR(VLOOKUP(D144,'Cultura de Innovación Insti...'!$F:$G,2,FALSE),VLOOKUP(D144,'Lo Esencial de la Reforma Univ.'!$F:$G,2,0)))))))))))))))</f>
        <v>Capacitación en el uso de plaguicidas del proyecto de investigacion del grupo de analisis quimico "Analisis en Sangre de la Actividad de la Enzima Colinesterasa en Pobladores Expuestos y No Expuestos Sobre el Uso de Plaguicidas en la Comunidad de La Brea, Lepaterique"</v>
      </c>
      <c r="D145" s="31"/>
      <c r="E145" s="94"/>
      <c r="F145" s="94"/>
      <c r="G145" s="94"/>
      <c r="H145" s="75"/>
      <c r="I145" s="75"/>
      <c r="J145" s="75"/>
      <c r="K145" s="111"/>
    </row>
    <row r="146" spans="2:12" ht="15.75" thickBot="1" x14ac:dyDescent="0.3">
      <c r="C146" s="70" t="s">
        <v>2629</v>
      </c>
      <c r="D146" s="31"/>
      <c r="E146" s="94"/>
      <c r="F146" s="94"/>
      <c r="G146" s="94"/>
      <c r="H146" s="75"/>
      <c r="I146" s="75"/>
      <c r="J146" s="75"/>
      <c r="K146" s="111"/>
    </row>
    <row r="147" spans="2:12" ht="30.75" thickBot="1" x14ac:dyDescent="0.3">
      <c r="C147" s="125" t="s">
        <v>44</v>
      </c>
      <c r="D147" s="137" t="s">
        <v>45</v>
      </c>
      <c r="E147" s="127" t="s">
        <v>54</v>
      </c>
      <c r="F147" s="127" t="s">
        <v>56</v>
      </c>
      <c r="G147" s="126" t="s">
        <v>27</v>
      </c>
      <c r="H147" s="132" t="s">
        <v>128</v>
      </c>
      <c r="I147" s="127" t="s">
        <v>46</v>
      </c>
      <c r="J147" s="127" t="s">
        <v>129</v>
      </c>
      <c r="K147" s="127" t="s">
        <v>408</v>
      </c>
      <c r="L147" s="127" t="s">
        <v>409</v>
      </c>
    </row>
    <row r="148" spans="2:12" ht="15.75" thickBot="1" x14ac:dyDescent="0.3">
      <c r="C148" s="167" t="s">
        <v>48</v>
      </c>
      <c r="D148" s="649">
        <v>140</v>
      </c>
      <c r="E148" s="196">
        <v>140</v>
      </c>
      <c r="F148" s="101">
        <v>10</v>
      </c>
      <c r="G148" s="461">
        <f t="shared" ref="G148:G149" si="10">E148*F148</f>
        <v>1400</v>
      </c>
      <c r="H148" s="324" t="s">
        <v>126</v>
      </c>
      <c r="I148" s="474" t="s">
        <v>717</v>
      </c>
      <c r="J148" s="99" t="str">
        <f>VLOOKUP(I148,Presupuesto!$B$11:$C$566,2,0)</f>
        <v>SERVICIOS DE IMPRENTA PUBLIC.Y REPRODUCCION</v>
      </c>
      <c r="K148" s="578" t="s">
        <v>470</v>
      </c>
      <c r="L148" s="115" t="s">
        <v>410</v>
      </c>
    </row>
    <row r="149" spans="2:12" x14ac:dyDescent="0.25">
      <c r="C149" s="167" t="s">
        <v>49</v>
      </c>
      <c r="D149" s="649"/>
      <c r="E149" s="196">
        <v>140</v>
      </c>
      <c r="F149" s="101">
        <v>50</v>
      </c>
      <c r="G149" s="461">
        <f t="shared" si="10"/>
        <v>7000</v>
      </c>
      <c r="H149" s="324" t="s">
        <v>126</v>
      </c>
      <c r="I149" s="474" t="s">
        <v>792</v>
      </c>
      <c r="J149" s="99" t="str">
        <f>VLOOKUP(I149,Presupuesto!$B$11:$C$566,2,0)</f>
        <v>ALIMENTOS B EBIDAS PARA PERSONAS</v>
      </c>
      <c r="K149" s="578" t="s">
        <v>470</v>
      </c>
      <c r="L149" s="115" t="s">
        <v>410</v>
      </c>
    </row>
    <row r="151" spans="2:12" ht="15.75" thickBot="1" x14ac:dyDescent="0.3"/>
    <row r="152" spans="2:12" ht="15.75" thickBot="1" x14ac:dyDescent="0.3">
      <c r="B152" s="560"/>
      <c r="C152" s="29" t="s">
        <v>43</v>
      </c>
      <c r="D152" s="463">
        <f>SUM(G159:G162)</f>
        <v>13250</v>
      </c>
      <c r="E152" s="94"/>
      <c r="F152" s="94"/>
      <c r="G152" s="94"/>
      <c r="H152" s="75"/>
      <c r="I152" s="75"/>
      <c r="J152" s="75"/>
      <c r="K152" s="111"/>
    </row>
    <row r="153" spans="2:12" x14ac:dyDescent="0.25">
      <c r="C153" s="70"/>
      <c r="D153" s="31"/>
      <c r="E153" s="94"/>
      <c r="F153" s="94"/>
      <c r="G153" s="94"/>
      <c r="H153" s="75"/>
      <c r="I153" s="75"/>
      <c r="J153" s="75"/>
      <c r="K153" s="111"/>
    </row>
    <row r="154" spans="2:12" x14ac:dyDescent="0.25">
      <c r="C154" s="70"/>
      <c r="D154" s="31"/>
      <c r="E154" s="94"/>
      <c r="F154" s="94"/>
      <c r="G154" s="94"/>
      <c r="H154" s="75"/>
      <c r="I154" s="75"/>
      <c r="J154" s="75"/>
      <c r="K154" s="111"/>
    </row>
    <row r="155" spans="2:12" ht="15.75" x14ac:dyDescent="0.25">
      <c r="C155" s="201" t="s">
        <v>390</v>
      </c>
      <c r="D155" s="372" t="str">
        <f>'Vinculación Univ. Sociedad'!F26</f>
        <v>3.a.19</v>
      </c>
      <c r="E155" s="94"/>
      <c r="F155" s="94"/>
      <c r="G155" s="94"/>
      <c r="H155" s="75"/>
      <c r="I155" s="75"/>
      <c r="J155" s="75"/>
      <c r="K155" s="111"/>
    </row>
    <row r="156" spans="2:12" ht="18.75" x14ac:dyDescent="0.25">
      <c r="C156" s="207" t="str">
        <f>IFERROR(VLOOKUP(D155,'Desarrollo e Innov. Curricular'!$F:$G,2,FALSE),IFERROR(VLOOKUP(D155,'Investigación Científica'!$F:$G,2,FALSE),IFERROR(VLOOKUP(D155,'Vinculación Univ. Sociedad'!$F:$G,2,FALSE),IFERROR(VLOOKUP(D155,'Docencia y Profesorado Universi'!$F:$G,2,FALSE),IFERROR(VLOOKUP(D155,'Estudiantes y Graduados'!$F:$G,2,FALSE),IFERROR(VLOOKUP(D155,'Gestion Administrativa'!$F:$G,2,FALSE),IFERROR(VLOOKUP(D155,'Gestión Académica'!$F:$G,2,FALSE),IFERROR(VLOOKUP(D155,'Aseguramiento de la Calidad'!$F:$G,2,FALSE),IFERROR(VLOOKUP(D155,'Gestión del Conocimiento'!$F:$G,2,FALSE),IFERROR(VLOOKUP(D155,'Gobernabilidad y Procesos...'!$F:$G,2,FALSE),IFERROR(VLOOKUP(D155,'Gestión del Talento Humano'!$F:$G,2,FALSE),IFERROR(VLOOKUP(D155,'Internacionalización de la E.S.'!$F:$G,2,FALSE),IFERROR(VLOOKUP(D155,Posgrado!$F:$G,2,FALSE),IFERROR(VLOOKUP(D155,'Cultura de Innovación Insti...'!$F:$G,2,FALSE),VLOOKUP(D155,'Lo Esencial de la Reforma Univ.'!$F:$G,2,0)))))))))))))))</f>
        <v>Capacitación a inductores sobre enseñanza a No Videntes (20 capacitados).</v>
      </c>
      <c r="D156" s="31"/>
      <c r="E156" s="94"/>
      <c r="F156" s="94"/>
      <c r="G156" s="94"/>
      <c r="H156" s="75"/>
      <c r="I156" s="75"/>
      <c r="J156" s="75"/>
      <c r="K156" s="111"/>
    </row>
    <row r="157" spans="2:12" ht="15.75" thickBot="1" x14ac:dyDescent="0.3">
      <c r="C157" s="70" t="s">
        <v>2631</v>
      </c>
      <c r="D157" s="31"/>
      <c r="E157" s="94"/>
      <c r="F157" s="94"/>
      <c r="G157" s="94"/>
      <c r="H157" s="75"/>
      <c r="I157" s="75"/>
      <c r="J157" s="75"/>
      <c r="K157" s="111"/>
    </row>
    <row r="158" spans="2:12" ht="30.75" thickBot="1" x14ac:dyDescent="0.3">
      <c r="C158" s="125" t="s">
        <v>44</v>
      </c>
      <c r="D158" s="128" t="s">
        <v>45</v>
      </c>
      <c r="E158" s="127" t="s">
        <v>54</v>
      </c>
      <c r="F158" s="127" t="s">
        <v>56</v>
      </c>
      <c r="G158" s="126" t="s">
        <v>27</v>
      </c>
      <c r="H158" s="132" t="s">
        <v>128</v>
      </c>
      <c r="I158" s="127" t="s">
        <v>46</v>
      </c>
      <c r="J158" s="127" t="s">
        <v>129</v>
      </c>
      <c r="K158" s="127" t="s">
        <v>408</v>
      </c>
      <c r="L158" s="127" t="s">
        <v>409</v>
      </c>
    </row>
    <row r="159" spans="2:12" ht="15.75" thickBot="1" x14ac:dyDescent="0.3">
      <c r="C159" s="96" t="s">
        <v>47</v>
      </c>
      <c r="D159" s="650">
        <v>20</v>
      </c>
      <c r="E159" s="489">
        <v>1</v>
      </c>
      <c r="F159" s="97">
        <v>10000</v>
      </c>
      <c r="G159" s="462">
        <f t="shared" ref="G159:G161" si="11">E159*F159</f>
        <v>10000</v>
      </c>
      <c r="H159" s="324" t="s">
        <v>126</v>
      </c>
      <c r="I159" s="487" t="s">
        <v>699</v>
      </c>
      <c r="J159" s="115" t="str">
        <f>VLOOKUP(I159,Presupuesto!$B$11:$C$566,2,0)</f>
        <v>SERVICIOS DE CAPACITACION.</v>
      </c>
      <c r="K159" s="578" t="s">
        <v>470</v>
      </c>
      <c r="L159" s="115" t="s">
        <v>410</v>
      </c>
    </row>
    <row r="160" spans="2:12" ht="15.75" thickBot="1" x14ac:dyDescent="0.3">
      <c r="C160" s="100" t="s">
        <v>48</v>
      </c>
      <c r="D160" s="651"/>
      <c r="E160" s="196">
        <v>20</v>
      </c>
      <c r="F160" s="101">
        <v>10</v>
      </c>
      <c r="G160" s="461">
        <f t="shared" si="11"/>
        <v>200</v>
      </c>
      <c r="H160" s="324" t="s">
        <v>126</v>
      </c>
      <c r="I160" s="474" t="s">
        <v>717</v>
      </c>
      <c r="J160" s="99" t="str">
        <f>VLOOKUP(I160,Presupuesto!$B$11:$C$566,2,0)</f>
        <v>SERVICIOS DE IMPRENTA PUBLIC.Y REPRODUCCION</v>
      </c>
      <c r="K160" s="578" t="s">
        <v>470</v>
      </c>
      <c r="L160" s="115" t="s">
        <v>410</v>
      </c>
    </row>
    <row r="161" spans="2:12" ht="15.75" thickBot="1" x14ac:dyDescent="0.3">
      <c r="C161" s="100" t="s">
        <v>49</v>
      </c>
      <c r="D161" s="651"/>
      <c r="E161" s="196">
        <v>21</v>
      </c>
      <c r="F161" s="101">
        <v>50</v>
      </c>
      <c r="G161" s="461">
        <f t="shared" si="11"/>
        <v>1050</v>
      </c>
      <c r="H161" s="324" t="s">
        <v>126</v>
      </c>
      <c r="I161" s="474" t="s">
        <v>792</v>
      </c>
      <c r="J161" s="99" t="str">
        <f>VLOOKUP(I161,Presupuesto!$B$11:$C$566,2,0)</f>
        <v>ALIMENTOS B EBIDAS PARA PERSONAS</v>
      </c>
      <c r="K161" s="578" t="s">
        <v>470</v>
      </c>
      <c r="L161" s="115" t="s">
        <v>410</v>
      </c>
    </row>
    <row r="162" spans="2:12" ht="15.75" thickBot="1" x14ac:dyDescent="0.3">
      <c r="C162" s="214" t="s">
        <v>427</v>
      </c>
      <c r="D162" s="480">
        <v>1</v>
      </c>
      <c r="E162" s="482">
        <v>1</v>
      </c>
      <c r="F162" s="483">
        <v>2000</v>
      </c>
      <c r="G162" s="484">
        <f>D162*E162*F162</f>
        <v>2000</v>
      </c>
      <c r="H162" s="324" t="s">
        <v>126</v>
      </c>
      <c r="I162" s="488" t="s">
        <v>763</v>
      </c>
      <c r="J162" s="486" t="str">
        <f>VLOOKUP(I162,Presupuesto!$B$11:$C$566,2,0)</f>
        <v>VIATICOS NACIONALES</v>
      </c>
      <c r="K162" s="578" t="s">
        <v>470</v>
      </c>
      <c r="L162" s="115" t="s">
        <v>410</v>
      </c>
    </row>
    <row r="164" spans="2:12" ht="15.75" thickBot="1" x14ac:dyDescent="0.3"/>
    <row r="165" spans="2:12" ht="15.75" thickBot="1" x14ac:dyDescent="0.3">
      <c r="B165" s="560"/>
      <c r="C165" s="29" t="s">
        <v>43</v>
      </c>
      <c r="D165" s="463">
        <f>SUM(G172:G172)</f>
        <v>100000</v>
      </c>
      <c r="E165" s="94"/>
      <c r="F165" s="94"/>
      <c r="G165" s="94"/>
      <c r="H165" s="75"/>
      <c r="I165" s="75"/>
      <c r="J165" s="75"/>
      <c r="K165" s="111"/>
    </row>
    <row r="166" spans="2:12" x14ac:dyDescent="0.25">
      <c r="C166" s="70"/>
      <c r="D166" s="31"/>
      <c r="E166" s="94"/>
      <c r="F166" s="94"/>
      <c r="G166" s="94"/>
      <c r="H166" s="75"/>
      <c r="I166" s="75"/>
      <c r="J166" s="75"/>
      <c r="K166" s="111"/>
    </row>
    <row r="167" spans="2:12" x14ac:dyDescent="0.25">
      <c r="C167" s="70"/>
      <c r="D167" s="31"/>
      <c r="E167" s="94"/>
      <c r="F167" s="94"/>
      <c r="G167" s="94"/>
      <c r="H167" s="75"/>
      <c r="I167" s="75"/>
      <c r="J167" s="75"/>
      <c r="K167" s="111"/>
    </row>
    <row r="168" spans="2:12" ht="15.75" x14ac:dyDescent="0.25">
      <c r="C168" s="201" t="s">
        <v>390</v>
      </c>
      <c r="D168" s="372" t="str">
        <f>'Docencia y Profesorado Universi'!F7</f>
        <v>4.a.1</v>
      </c>
      <c r="E168" s="94"/>
      <c r="F168" s="94"/>
      <c r="G168" s="94"/>
      <c r="H168" s="75"/>
      <c r="I168" s="75"/>
      <c r="J168" s="75"/>
      <c r="K168" s="111"/>
    </row>
    <row r="169" spans="2:12" ht="18.75" x14ac:dyDescent="0.25">
      <c r="C169" s="207" t="str">
        <f>IFERROR(VLOOKUP(D168,'Desarrollo e Innov. Curricular'!$F:$G,2,FALSE),IFERROR(VLOOKUP(D168,'Investigación Científica'!$F:$G,2,FALSE),IFERROR(VLOOKUP(D168,'Vinculación Univ. Sociedad'!$F:$G,2,FALSE),IFERROR(VLOOKUP(D168,'Docencia y Profesorado Universi'!$F:$G,2,FALSE),IFERROR(VLOOKUP(D168,'Estudiantes y Graduados'!$F:$G,2,FALSE),IFERROR(VLOOKUP(D168,'Gestion Administrativa'!$F:$G,2,FALSE),IFERROR(VLOOKUP(D168,'Gestión Académica'!$F:$G,2,FALSE),IFERROR(VLOOKUP(D168,'Aseguramiento de la Calidad'!$F:$G,2,FALSE),IFERROR(VLOOKUP(D168,'Gestión del Conocimiento'!$F:$G,2,FALSE),IFERROR(VLOOKUP(D168,'Gobernabilidad y Procesos...'!$F:$G,2,FALSE),IFERROR(VLOOKUP(D168,'Gestión del Talento Humano'!$F:$G,2,FALSE),IFERROR(VLOOKUP(D168,'Internacionalización de la E.S.'!$F:$G,2,FALSE),IFERROR(VLOOKUP(D168,Posgrado!$F:$G,2,FALSE),IFERROR(VLOOKUP(D168,'Cultura de Innovación Insti...'!$F:$G,2,FALSE),VLOOKUP(D168,'Lo Esencial de la Reforma Univ.'!$F:$G,2,0)))))))))))))))</f>
        <v xml:space="preserve">Participación en el Taller de  Análisis de la calidad del Agua residual y potable en el CURLA. Preguntar por pasajes </v>
      </c>
      <c r="D169" s="31"/>
      <c r="E169" s="94"/>
      <c r="F169" s="94"/>
      <c r="G169" s="94"/>
      <c r="H169" s="75"/>
      <c r="I169" s="75"/>
      <c r="J169" s="75"/>
      <c r="K169" s="111"/>
    </row>
    <row r="170" spans="2:12" ht="15.75" thickBot="1" x14ac:dyDescent="0.3">
      <c r="C170" s="70" t="s">
        <v>2643</v>
      </c>
      <c r="D170" s="31"/>
      <c r="E170" s="94"/>
      <c r="F170" s="94"/>
      <c r="G170" s="94"/>
      <c r="H170" s="75"/>
      <c r="I170" s="75"/>
      <c r="J170" s="75"/>
      <c r="K170" s="111"/>
    </row>
    <row r="171" spans="2:12" ht="30.75" thickBot="1" x14ac:dyDescent="0.3">
      <c r="C171" s="125" t="s">
        <v>44</v>
      </c>
      <c r="D171" s="128" t="s">
        <v>45</v>
      </c>
      <c r="E171" s="127" t="s">
        <v>54</v>
      </c>
      <c r="F171" s="127" t="s">
        <v>56</v>
      </c>
      <c r="G171" s="126" t="s">
        <v>27</v>
      </c>
      <c r="H171" s="132" t="s">
        <v>128</v>
      </c>
      <c r="I171" s="127" t="s">
        <v>46</v>
      </c>
      <c r="J171" s="127" t="s">
        <v>129</v>
      </c>
      <c r="K171" s="127" t="s">
        <v>408</v>
      </c>
      <c r="L171" s="127" t="s">
        <v>409</v>
      </c>
    </row>
    <row r="172" spans="2:12" ht="15.75" thickBot="1" x14ac:dyDescent="0.3">
      <c r="C172" s="214" t="s">
        <v>427</v>
      </c>
      <c r="D172" s="480">
        <v>10</v>
      </c>
      <c r="E172" s="482">
        <v>5</v>
      </c>
      <c r="F172" s="483">
        <v>2000</v>
      </c>
      <c r="G172" s="484">
        <f>D172*E172*F172</f>
        <v>100000</v>
      </c>
      <c r="H172" s="324" t="s">
        <v>126</v>
      </c>
      <c r="I172" s="488" t="s">
        <v>763</v>
      </c>
      <c r="J172" s="486" t="str">
        <f>VLOOKUP(I172,Presupuesto!$B$11:$C$566,2,0)</f>
        <v>VIATICOS NACIONALES</v>
      </c>
      <c r="K172" s="578" t="s">
        <v>1357</v>
      </c>
      <c r="L172" s="115" t="s">
        <v>392</v>
      </c>
    </row>
    <row r="174" spans="2:12" ht="15.75" thickBot="1" x14ac:dyDescent="0.3"/>
    <row r="175" spans="2:12" ht="15.75" thickBot="1" x14ac:dyDescent="0.3">
      <c r="B175" s="560"/>
      <c r="C175" s="29" t="s">
        <v>43</v>
      </c>
      <c r="D175" s="463">
        <f>SUM(G182:G183)</f>
        <v>6000</v>
      </c>
      <c r="E175" s="94"/>
      <c r="F175" s="94"/>
      <c r="G175" s="94"/>
      <c r="H175" s="75"/>
      <c r="I175" s="75"/>
      <c r="J175" s="75"/>
      <c r="K175" s="111"/>
    </row>
    <row r="176" spans="2:12" x14ac:dyDescent="0.25">
      <c r="C176" s="70"/>
      <c r="D176" s="31"/>
      <c r="E176" s="94"/>
      <c r="F176" s="94"/>
      <c r="G176" s="94"/>
      <c r="H176" s="75"/>
      <c r="I176" s="75"/>
      <c r="J176" s="75"/>
      <c r="K176" s="111"/>
    </row>
    <row r="177" spans="2:12" x14ac:dyDescent="0.25">
      <c r="C177" s="70"/>
      <c r="D177" s="31"/>
      <c r="E177" s="94"/>
      <c r="F177" s="94"/>
      <c r="G177" s="94"/>
      <c r="H177" s="75"/>
      <c r="I177" s="75"/>
      <c r="J177" s="75"/>
      <c r="K177" s="111"/>
    </row>
    <row r="178" spans="2:12" ht="15.75" x14ac:dyDescent="0.25">
      <c r="C178" s="201" t="s">
        <v>390</v>
      </c>
      <c r="D178" s="372" t="str">
        <f>'Docencia y Profesorado Universi'!F8</f>
        <v>4.a.2</v>
      </c>
      <c r="E178" s="94"/>
      <c r="F178" s="94"/>
      <c r="G178" s="94"/>
      <c r="H178" s="75"/>
      <c r="I178" s="75"/>
      <c r="J178" s="75"/>
      <c r="K178" s="111"/>
    </row>
    <row r="179" spans="2:12" ht="18.75" x14ac:dyDescent="0.25">
      <c r="C179" s="207" t="str">
        <f>IFERROR(VLOOKUP(D178,'Desarrollo e Innov. Curricular'!$F:$G,2,FALSE),IFERROR(VLOOKUP(D178,'Investigación Científica'!$F:$G,2,FALSE),IFERROR(VLOOKUP(D178,'Vinculación Univ. Sociedad'!$F:$G,2,FALSE),IFERROR(VLOOKUP(D178,'Docencia y Profesorado Universi'!$F:$G,2,FALSE),IFERROR(VLOOKUP(D178,'Estudiantes y Graduados'!$F:$G,2,FALSE),IFERROR(VLOOKUP(D178,'Gestion Administrativa'!$F:$G,2,FALSE),IFERROR(VLOOKUP(D178,'Gestión Académica'!$F:$G,2,FALSE),IFERROR(VLOOKUP(D178,'Aseguramiento de la Calidad'!$F:$G,2,FALSE),IFERROR(VLOOKUP(D178,'Gestión del Conocimiento'!$F:$G,2,FALSE),IFERROR(VLOOKUP(D178,'Gobernabilidad y Procesos...'!$F:$G,2,FALSE),IFERROR(VLOOKUP(D178,'Gestión del Talento Humano'!$F:$G,2,FALSE),IFERROR(VLOOKUP(D178,'Internacionalización de la E.S.'!$F:$G,2,FALSE),IFERROR(VLOOKUP(D178,Posgrado!$F:$G,2,FALSE),IFERROR(VLOOKUP(D178,'Cultura de Innovación Insti...'!$F:$G,2,FALSE),VLOOKUP(D178,'Lo Esencial de la Reforma Univ.'!$F:$G,2,0)))))))))))))))</f>
        <v xml:space="preserve"> Capacitación para Instructores y Docentes en el area de Metrologia, Analitica, Alimentos y fitoquimica. Insumos: equipo de referencia para calibracion, balanza, pH-metros,  laboratorio acondicionado con el espacio fisico adecuado, alimentacion y  bebidas, pago de experto, hojas de asistencia, diplomas, folders, hojas en blanco. Numero de Personas: 50 (dos jornadas)</v>
      </c>
      <c r="D179" s="31"/>
      <c r="E179" s="94"/>
      <c r="F179" s="94"/>
      <c r="G179" s="94"/>
      <c r="H179" s="75"/>
      <c r="I179" s="75"/>
      <c r="J179" s="75"/>
      <c r="K179" s="111"/>
    </row>
    <row r="180" spans="2:12" ht="15.75" thickBot="1" x14ac:dyDescent="0.3">
      <c r="C180" s="70" t="s">
        <v>3006</v>
      </c>
      <c r="D180" s="31"/>
      <c r="E180" s="94"/>
      <c r="F180" s="94"/>
      <c r="G180" s="94"/>
      <c r="H180" s="75"/>
      <c r="I180" s="75"/>
      <c r="J180" s="75"/>
      <c r="K180" s="111"/>
    </row>
    <row r="181" spans="2:12" ht="30.75" thickBot="1" x14ac:dyDescent="0.3">
      <c r="C181" s="125" t="s">
        <v>44</v>
      </c>
      <c r="D181" s="137" t="s">
        <v>45</v>
      </c>
      <c r="E181" s="127" t="s">
        <v>54</v>
      </c>
      <c r="F181" s="127" t="s">
        <v>56</v>
      </c>
      <c r="G181" s="126" t="s">
        <v>27</v>
      </c>
      <c r="H181" s="132" t="s">
        <v>128</v>
      </c>
      <c r="I181" s="127" t="s">
        <v>46</v>
      </c>
      <c r="J181" s="127" t="s">
        <v>129</v>
      </c>
      <c r="K181" s="127" t="s">
        <v>408</v>
      </c>
      <c r="L181" s="127" t="s">
        <v>409</v>
      </c>
    </row>
    <row r="182" spans="2:12" ht="15.75" thickBot="1" x14ac:dyDescent="0.3">
      <c r="C182" s="167" t="s">
        <v>48</v>
      </c>
      <c r="D182" s="649">
        <v>100</v>
      </c>
      <c r="E182" s="196">
        <v>100</v>
      </c>
      <c r="F182" s="101">
        <v>10</v>
      </c>
      <c r="G182" s="461">
        <f t="shared" ref="G182:G183" si="12">E182*F182</f>
        <v>1000</v>
      </c>
      <c r="H182" s="324" t="s">
        <v>126</v>
      </c>
      <c r="I182" s="474" t="s">
        <v>717</v>
      </c>
      <c r="J182" s="99" t="str">
        <f>VLOOKUP(I182,Presupuesto!$B$11:$C$566,2,0)</f>
        <v>SERVICIOS DE IMPRENTA PUBLIC.Y REPRODUCCION</v>
      </c>
      <c r="K182" s="578" t="s">
        <v>1357</v>
      </c>
      <c r="L182" s="115" t="s">
        <v>393</v>
      </c>
    </row>
    <row r="183" spans="2:12" x14ac:dyDescent="0.25">
      <c r="C183" s="167" t="s">
        <v>49</v>
      </c>
      <c r="D183" s="649"/>
      <c r="E183" s="196">
        <v>100</v>
      </c>
      <c r="F183" s="101">
        <v>50</v>
      </c>
      <c r="G183" s="461">
        <f t="shared" si="12"/>
        <v>5000</v>
      </c>
      <c r="H183" s="324" t="s">
        <v>126</v>
      </c>
      <c r="I183" s="474" t="s">
        <v>792</v>
      </c>
      <c r="J183" s="99" t="str">
        <f>VLOOKUP(I183,Presupuesto!$B$11:$C$566,2,0)</f>
        <v>ALIMENTOS B EBIDAS PARA PERSONAS</v>
      </c>
      <c r="K183" s="578" t="s">
        <v>1357</v>
      </c>
      <c r="L183" s="115" t="s">
        <v>393</v>
      </c>
    </row>
    <row r="187" spans="2:12" ht="15.75" thickBot="1" x14ac:dyDescent="0.3"/>
    <row r="188" spans="2:12" ht="15.75" thickBot="1" x14ac:dyDescent="0.3">
      <c r="B188" s="560"/>
      <c r="C188" s="29" t="s">
        <v>43</v>
      </c>
      <c r="D188" s="463">
        <f>SUM(G195:G196)</f>
        <v>6000</v>
      </c>
      <c r="E188" s="94"/>
      <c r="F188" s="94"/>
      <c r="G188" s="94"/>
      <c r="H188" s="75"/>
      <c r="I188" s="75"/>
      <c r="J188" s="75"/>
      <c r="K188" s="111"/>
    </row>
    <row r="189" spans="2:12" x14ac:dyDescent="0.25">
      <c r="C189" s="70"/>
      <c r="D189" s="31"/>
      <c r="E189" s="94"/>
      <c r="F189" s="94"/>
      <c r="G189" s="94"/>
      <c r="H189" s="75"/>
      <c r="I189" s="75"/>
      <c r="J189" s="75"/>
      <c r="K189" s="111"/>
    </row>
    <row r="190" spans="2:12" x14ac:dyDescent="0.25">
      <c r="C190" s="70"/>
      <c r="D190" s="31"/>
      <c r="E190" s="94"/>
      <c r="F190" s="94"/>
      <c r="G190" s="94"/>
      <c r="H190" s="75"/>
      <c r="I190" s="75"/>
      <c r="J190" s="75"/>
      <c r="K190" s="111"/>
    </row>
    <row r="191" spans="2:12" ht="15.75" x14ac:dyDescent="0.25">
      <c r="C191" s="201" t="s">
        <v>390</v>
      </c>
      <c r="D191" s="372" t="str">
        <f>'Docencia y Profesorado Universi'!F9</f>
        <v>4.a.3</v>
      </c>
      <c r="E191" s="94"/>
      <c r="F191" s="94"/>
      <c r="G191" s="94"/>
      <c r="H191" s="75"/>
      <c r="I191" s="75"/>
      <c r="J191" s="75"/>
      <c r="K191" s="111"/>
    </row>
    <row r="192" spans="2:12" ht="18.75" x14ac:dyDescent="0.25">
      <c r="C192" s="207" t="str">
        <f>IFERROR(VLOOKUP(D191,'Desarrollo e Innov. Curricular'!$F:$G,2,FALSE),IFERROR(VLOOKUP(D191,'Investigación Científica'!$F:$G,2,FALSE),IFERROR(VLOOKUP(D191,'Vinculación Univ. Sociedad'!$F:$G,2,FALSE),IFERROR(VLOOKUP(D191,'Docencia y Profesorado Universi'!$F:$G,2,FALSE),IFERROR(VLOOKUP(D191,'Estudiantes y Graduados'!$F:$G,2,FALSE),IFERROR(VLOOKUP(D191,'Gestion Administrativa'!$F:$G,2,FALSE),IFERROR(VLOOKUP(D191,'Gestión Académica'!$F:$G,2,FALSE),IFERROR(VLOOKUP(D191,'Aseguramiento de la Calidad'!$F:$G,2,FALSE),IFERROR(VLOOKUP(D191,'Gestión del Conocimiento'!$F:$G,2,FALSE),IFERROR(VLOOKUP(D191,'Gobernabilidad y Procesos...'!$F:$G,2,FALSE),IFERROR(VLOOKUP(D191,'Gestión del Talento Humano'!$F:$G,2,FALSE),IFERROR(VLOOKUP(D191,'Internacionalización de la E.S.'!$F:$G,2,FALSE),IFERROR(VLOOKUP(D191,Posgrado!$F:$G,2,FALSE),IFERROR(VLOOKUP(D191,'Cultura de Innovación Insti...'!$F:$G,2,FALSE),VLOOKUP(D191,'Lo Esencial de la Reforma Univ.'!$F:$G,2,0)))))))))))))))</f>
        <v xml:space="preserve">Capacitacion de personal de  todos departamentos de la F.C.Q.F para el manejo de desechos quimicos. </v>
      </c>
      <c r="D192" s="31"/>
      <c r="E192" s="94"/>
      <c r="F192" s="94"/>
      <c r="G192" s="94"/>
      <c r="H192" s="75"/>
      <c r="I192" s="75"/>
      <c r="J192" s="75"/>
      <c r="K192" s="111"/>
    </row>
    <row r="193" spans="2:12" ht="15.75" thickBot="1" x14ac:dyDescent="0.3">
      <c r="C193" s="70" t="s">
        <v>3007</v>
      </c>
      <c r="D193" s="31"/>
      <c r="E193" s="94"/>
      <c r="F193" s="94"/>
      <c r="G193" s="94"/>
      <c r="H193" s="75"/>
      <c r="I193" s="75"/>
      <c r="J193" s="75"/>
      <c r="K193" s="111"/>
    </row>
    <row r="194" spans="2:12" ht="30.75" thickBot="1" x14ac:dyDescent="0.3">
      <c r="C194" s="125" t="s">
        <v>44</v>
      </c>
      <c r="D194" s="137" t="s">
        <v>45</v>
      </c>
      <c r="E194" s="127" t="s">
        <v>54</v>
      </c>
      <c r="F194" s="127" t="s">
        <v>56</v>
      </c>
      <c r="G194" s="126" t="s">
        <v>27</v>
      </c>
      <c r="H194" s="132" t="s">
        <v>128</v>
      </c>
      <c r="I194" s="127" t="s">
        <v>46</v>
      </c>
      <c r="J194" s="127" t="s">
        <v>129</v>
      </c>
      <c r="K194" s="127" t="s">
        <v>408</v>
      </c>
      <c r="L194" s="127" t="s">
        <v>409</v>
      </c>
    </row>
    <row r="195" spans="2:12" ht="15.75" thickBot="1" x14ac:dyDescent="0.3">
      <c r="C195" s="167" t="s">
        <v>48</v>
      </c>
      <c r="D195" s="649">
        <v>100</v>
      </c>
      <c r="E195" s="518">
        <v>100</v>
      </c>
      <c r="F195" s="520">
        <v>10</v>
      </c>
      <c r="G195" s="461">
        <f t="shared" ref="G195:G196" si="13">E195*F195</f>
        <v>1000</v>
      </c>
      <c r="H195" s="324" t="s">
        <v>126</v>
      </c>
      <c r="I195" s="474" t="s">
        <v>717</v>
      </c>
      <c r="J195" s="99" t="str">
        <f>VLOOKUP(I195,Presupuesto!$B$11:$C$566,2,0)</f>
        <v>SERVICIOS DE IMPRENTA PUBLIC.Y REPRODUCCION</v>
      </c>
      <c r="K195" s="578" t="s">
        <v>1357</v>
      </c>
      <c r="L195" s="115" t="s">
        <v>410</v>
      </c>
    </row>
    <row r="196" spans="2:12" x14ac:dyDescent="0.25">
      <c r="C196" s="167" t="s">
        <v>49</v>
      </c>
      <c r="D196" s="649"/>
      <c r="E196" s="518">
        <v>100</v>
      </c>
      <c r="F196" s="520">
        <v>50</v>
      </c>
      <c r="G196" s="461">
        <f t="shared" si="13"/>
        <v>5000</v>
      </c>
      <c r="H196" s="324" t="s">
        <v>126</v>
      </c>
      <c r="I196" s="474" t="s">
        <v>792</v>
      </c>
      <c r="J196" s="99" t="str">
        <f>VLOOKUP(I196,Presupuesto!$B$11:$C$566,2,0)</f>
        <v>ALIMENTOS B EBIDAS PARA PERSONAS</v>
      </c>
      <c r="K196" s="578" t="s">
        <v>1357</v>
      </c>
      <c r="L196" s="115" t="s">
        <v>410</v>
      </c>
    </row>
    <row r="199" spans="2:12" ht="15.75" thickBot="1" x14ac:dyDescent="0.3"/>
    <row r="200" spans="2:12" ht="15.75" thickBot="1" x14ac:dyDescent="0.3">
      <c r="B200" s="560"/>
      <c r="C200" s="29" t="s">
        <v>43</v>
      </c>
      <c r="D200" s="463">
        <f>SUM(G207:G208)</f>
        <v>360</v>
      </c>
      <c r="E200" s="94"/>
      <c r="F200" s="94"/>
      <c r="G200" s="94"/>
      <c r="H200" s="75"/>
      <c r="I200" s="75"/>
      <c r="J200" s="75"/>
      <c r="K200" s="111"/>
    </row>
    <row r="201" spans="2:12" x14ac:dyDescent="0.25">
      <c r="C201" s="70"/>
      <c r="D201" s="31"/>
      <c r="E201" s="94"/>
      <c r="F201" s="94"/>
      <c r="G201" s="94"/>
      <c r="H201" s="75"/>
      <c r="I201" s="75"/>
      <c r="J201" s="75"/>
      <c r="K201" s="111"/>
    </row>
    <row r="202" spans="2:12" x14ac:dyDescent="0.25">
      <c r="C202" s="70"/>
      <c r="D202" s="31"/>
      <c r="E202" s="94"/>
      <c r="F202" s="94"/>
      <c r="G202" s="94"/>
      <c r="H202" s="75"/>
      <c r="I202" s="75"/>
      <c r="J202" s="75"/>
      <c r="K202" s="111"/>
    </row>
    <row r="203" spans="2:12" ht="15.75" x14ac:dyDescent="0.25">
      <c r="C203" s="201" t="s">
        <v>390</v>
      </c>
      <c r="D203" s="372" t="str">
        <f>'Docencia y Profesorado Universi'!F10</f>
        <v>4.a.4</v>
      </c>
      <c r="E203" s="94"/>
      <c r="F203" s="94"/>
      <c r="G203" s="94"/>
      <c r="H203" s="75"/>
      <c r="I203" s="75"/>
      <c r="J203" s="75"/>
      <c r="K203" s="111"/>
    </row>
    <row r="204" spans="2:12" ht="18.75" x14ac:dyDescent="0.25">
      <c r="C204" s="207" t="str">
        <f>IFERROR(VLOOKUP(D203,'Desarrollo e Innov. Curricular'!$F:$G,2,FALSE),IFERROR(VLOOKUP(D203,'Investigación Científica'!$F:$G,2,FALSE),IFERROR(VLOOKUP(D203,'Vinculación Univ. Sociedad'!$F:$G,2,FALSE),IFERROR(VLOOKUP(D203,'Docencia y Profesorado Universi'!$F:$G,2,FALSE),IFERROR(VLOOKUP(D203,'Estudiantes y Graduados'!$F:$G,2,FALSE),IFERROR(VLOOKUP(D203,'Gestion Administrativa'!$F:$G,2,FALSE),IFERROR(VLOOKUP(D203,'Gestión Académica'!$F:$G,2,FALSE),IFERROR(VLOOKUP(D203,'Aseguramiento de la Calidad'!$F:$G,2,FALSE),IFERROR(VLOOKUP(D203,'Gestión del Conocimiento'!$F:$G,2,FALSE),IFERROR(VLOOKUP(D203,'Gobernabilidad y Procesos...'!$F:$G,2,FALSE),IFERROR(VLOOKUP(D203,'Gestión del Talento Humano'!$F:$G,2,FALSE),IFERROR(VLOOKUP(D203,'Internacionalización de la E.S.'!$F:$G,2,FALSE),IFERROR(VLOOKUP(D203,Posgrado!$F:$G,2,FALSE),IFERROR(VLOOKUP(D203,'Cultura de Innovación Insti...'!$F:$G,2,FALSE),VLOOKUP(D203,'Lo Esencial de la Reforma Univ.'!$F:$G,2,0)))))))))))))))</f>
        <v>Capacitación en taxonomia y nomenclatura vegetal. Insumos: (Recoleccion de muestra).</v>
      </c>
      <c r="D204" s="31"/>
      <c r="E204" s="94"/>
      <c r="F204" s="94"/>
      <c r="G204" s="94"/>
      <c r="H204" s="75"/>
      <c r="I204" s="75"/>
      <c r="J204" s="75"/>
      <c r="K204" s="111"/>
    </row>
    <row r="205" spans="2:12" ht="15.75" thickBot="1" x14ac:dyDescent="0.3">
      <c r="C205" s="70" t="s">
        <v>3008</v>
      </c>
      <c r="D205" s="31"/>
      <c r="E205" s="94"/>
      <c r="F205" s="94"/>
      <c r="G205" s="94"/>
      <c r="H205" s="75"/>
      <c r="I205" s="75"/>
      <c r="J205" s="75"/>
      <c r="K205" s="111"/>
    </row>
    <row r="206" spans="2:12" ht="30.75" thickBot="1" x14ac:dyDescent="0.3">
      <c r="C206" s="125" t="s">
        <v>44</v>
      </c>
      <c r="D206" s="137" t="s">
        <v>45</v>
      </c>
      <c r="E206" s="127" t="s">
        <v>54</v>
      </c>
      <c r="F206" s="127" t="s">
        <v>56</v>
      </c>
      <c r="G206" s="126" t="s">
        <v>27</v>
      </c>
      <c r="H206" s="132" t="s">
        <v>128</v>
      </c>
      <c r="I206" s="127" t="s">
        <v>46</v>
      </c>
      <c r="J206" s="127" t="s">
        <v>129</v>
      </c>
      <c r="K206" s="127" t="s">
        <v>408</v>
      </c>
      <c r="L206" s="127" t="s">
        <v>409</v>
      </c>
    </row>
    <row r="207" spans="2:12" ht="15.75" thickBot="1" x14ac:dyDescent="0.3">
      <c r="C207" s="167" t="s">
        <v>48</v>
      </c>
      <c r="D207" s="649">
        <v>6</v>
      </c>
      <c r="E207" s="518">
        <v>6</v>
      </c>
      <c r="F207" s="520">
        <v>10</v>
      </c>
      <c r="G207" s="461">
        <f t="shared" ref="G207:G208" si="14">E207*F207</f>
        <v>60</v>
      </c>
      <c r="H207" s="324" t="s">
        <v>126</v>
      </c>
      <c r="I207" s="474" t="s">
        <v>717</v>
      </c>
      <c r="J207" s="99" t="str">
        <f>VLOOKUP(I207,Presupuesto!$B$11:$C$566,2,0)</f>
        <v>SERVICIOS DE IMPRENTA PUBLIC.Y REPRODUCCION</v>
      </c>
      <c r="K207" s="578" t="s">
        <v>1357</v>
      </c>
      <c r="L207" s="115" t="s">
        <v>410</v>
      </c>
    </row>
    <row r="208" spans="2:12" x14ac:dyDescent="0.25">
      <c r="C208" s="167" t="s">
        <v>49</v>
      </c>
      <c r="D208" s="649"/>
      <c r="E208" s="518">
        <v>6</v>
      </c>
      <c r="F208" s="520">
        <v>50</v>
      </c>
      <c r="G208" s="461">
        <f t="shared" si="14"/>
        <v>300</v>
      </c>
      <c r="H208" s="324" t="s">
        <v>126</v>
      </c>
      <c r="I208" s="474" t="s">
        <v>792</v>
      </c>
      <c r="J208" s="99" t="str">
        <f>VLOOKUP(I208,Presupuesto!$B$11:$C$566,2,0)</f>
        <v>ALIMENTOS B EBIDAS PARA PERSONAS</v>
      </c>
      <c r="K208" s="578" t="s">
        <v>1357</v>
      </c>
      <c r="L208" s="115" t="s">
        <v>410</v>
      </c>
    </row>
    <row r="210" spans="2:12" ht="15.75" thickBot="1" x14ac:dyDescent="0.3"/>
    <row r="211" spans="2:12" ht="15.75" thickBot="1" x14ac:dyDescent="0.3">
      <c r="B211" s="560"/>
      <c r="C211" s="29" t="s">
        <v>43</v>
      </c>
      <c r="D211" s="463">
        <f>SUM(G218:G220)</f>
        <v>36000</v>
      </c>
      <c r="E211" s="94"/>
      <c r="F211" s="94"/>
      <c r="G211" s="94"/>
      <c r="H211" s="75"/>
      <c r="I211" s="75"/>
      <c r="J211" s="75"/>
      <c r="K211" s="111"/>
    </row>
    <row r="212" spans="2:12" x14ac:dyDescent="0.25">
      <c r="C212" s="70"/>
      <c r="D212" s="31"/>
      <c r="E212" s="94"/>
      <c r="F212" s="94"/>
      <c r="G212" s="94"/>
      <c r="H212" s="75"/>
      <c r="I212" s="75"/>
      <c r="J212" s="75"/>
      <c r="K212" s="111"/>
    </row>
    <row r="213" spans="2:12" x14ac:dyDescent="0.25">
      <c r="C213" s="70"/>
      <c r="D213" s="31"/>
      <c r="E213" s="94"/>
      <c r="F213" s="94"/>
      <c r="G213" s="94"/>
      <c r="H213" s="75"/>
      <c r="I213" s="75"/>
      <c r="J213" s="75"/>
      <c r="K213" s="111"/>
    </row>
    <row r="214" spans="2:12" ht="15.75" x14ac:dyDescent="0.25">
      <c r="C214" s="201" t="s">
        <v>390</v>
      </c>
      <c r="D214" s="372" t="str">
        <f>'Docencia y Profesorado Universi'!F17</f>
        <v>4.a.11</v>
      </c>
      <c r="E214" s="94"/>
      <c r="F214" s="94"/>
      <c r="G214" s="94"/>
      <c r="H214" s="75"/>
      <c r="I214" s="75"/>
      <c r="J214" s="75"/>
      <c r="K214" s="111"/>
    </row>
    <row r="215" spans="2:12" ht="18.75" x14ac:dyDescent="0.25">
      <c r="C215" s="207" t="str">
        <f>IFERROR(VLOOKUP(D214,'Desarrollo e Innov. Curricular'!$F:$G,2,FALSE),IFERROR(VLOOKUP(D214,'Investigación Científica'!$F:$G,2,FALSE),IFERROR(VLOOKUP(D214,'Vinculación Univ. Sociedad'!$F:$G,2,FALSE),IFERROR(VLOOKUP(D214,'Docencia y Profesorado Universi'!$F:$G,2,FALSE),IFERROR(VLOOKUP(D214,'Estudiantes y Graduados'!$F:$G,2,FALSE),IFERROR(VLOOKUP(D214,'Gestion Administrativa'!$F:$G,2,FALSE),IFERROR(VLOOKUP(D214,'Gestión Académica'!$F:$G,2,FALSE),IFERROR(VLOOKUP(D214,'Aseguramiento de la Calidad'!$F:$G,2,FALSE),IFERROR(VLOOKUP(D214,'Gestión del Conocimiento'!$F:$G,2,FALSE),IFERROR(VLOOKUP(D214,'Gobernabilidad y Procesos...'!$F:$G,2,FALSE),IFERROR(VLOOKUP(D214,'Gestión del Talento Humano'!$F:$G,2,FALSE),IFERROR(VLOOKUP(D214,'Internacionalización de la E.S.'!$F:$G,2,FALSE),IFERROR(VLOOKUP(D214,Posgrado!$F:$G,2,FALSE),IFERROR(VLOOKUP(D214,'Cultura de Innovación Insti...'!$F:$G,2,FALSE),VLOOKUP(D214,'Lo Esencial de la Reforma Univ.'!$F:$G,2,0)))))))))))))))</f>
        <v>Capacitacion sobre el manejo y uso del equipo de analisis instrumental. Numero de personas: 20 personas por periodo.</v>
      </c>
      <c r="D215" s="31"/>
      <c r="E215" s="94"/>
      <c r="F215" s="94"/>
      <c r="G215" s="94"/>
      <c r="H215" s="75"/>
      <c r="I215" s="75"/>
      <c r="J215" s="75"/>
      <c r="K215" s="111"/>
    </row>
    <row r="216" spans="2:12" ht="15.75" thickBot="1" x14ac:dyDescent="0.3">
      <c r="C216" s="70" t="s">
        <v>3010</v>
      </c>
      <c r="D216" s="31"/>
      <c r="E216" s="94"/>
      <c r="F216" s="94"/>
      <c r="G216" s="94"/>
      <c r="H216" s="75"/>
      <c r="I216" s="75"/>
      <c r="J216" s="75"/>
      <c r="K216" s="111"/>
    </row>
    <row r="217" spans="2:12" ht="30.75" thickBot="1" x14ac:dyDescent="0.3">
      <c r="C217" s="125" t="s">
        <v>44</v>
      </c>
      <c r="D217" s="137" t="s">
        <v>45</v>
      </c>
      <c r="E217" s="127" t="s">
        <v>54</v>
      </c>
      <c r="F217" s="127" t="s">
        <v>56</v>
      </c>
      <c r="G217" s="126" t="s">
        <v>27</v>
      </c>
      <c r="H217" s="132" t="s">
        <v>128</v>
      </c>
      <c r="I217" s="127" t="s">
        <v>46</v>
      </c>
      <c r="J217" s="127" t="s">
        <v>129</v>
      </c>
      <c r="K217" s="127" t="s">
        <v>408</v>
      </c>
      <c r="L217" s="127" t="s">
        <v>409</v>
      </c>
    </row>
    <row r="218" spans="2:12" ht="15.75" thickBot="1" x14ac:dyDescent="0.3">
      <c r="C218" s="542" t="s">
        <v>47</v>
      </c>
      <c r="D218" s="649">
        <v>60</v>
      </c>
      <c r="E218" s="517">
        <v>1</v>
      </c>
      <c r="F218" s="519">
        <v>30000</v>
      </c>
      <c r="G218" s="462">
        <f t="shared" ref="G218:G220" si="15">E218*F218</f>
        <v>30000</v>
      </c>
      <c r="H218" s="324" t="s">
        <v>126</v>
      </c>
      <c r="I218" s="487" t="s">
        <v>699</v>
      </c>
      <c r="J218" s="115" t="str">
        <f>VLOOKUP(I218,Presupuesto!$B$11:$C$566,2,0)</f>
        <v>SERVICIOS DE CAPACITACION.</v>
      </c>
      <c r="K218" s="578" t="s">
        <v>1357</v>
      </c>
      <c r="L218" s="115" t="s">
        <v>393</v>
      </c>
    </row>
    <row r="219" spans="2:12" ht="15.75" thickBot="1" x14ac:dyDescent="0.3">
      <c r="C219" s="167" t="s">
        <v>48</v>
      </c>
      <c r="D219" s="649"/>
      <c r="E219" s="518">
        <v>60</v>
      </c>
      <c r="F219" s="520">
        <v>50</v>
      </c>
      <c r="G219" s="461">
        <f t="shared" si="15"/>
        <v>3000</v>
      </c>
      <c r="H219" s="324" t="s">
        <v>126</v>
      </c>
      <c r="I219" s="474" t="s">
        <v>717</v>
      </c>
      <c r="J219" s="99" t="str">
        <f>VLOOKUP(I219,Presupuesto!$B$11:$C$566,2,0)</f>
        <v>SERVICIOS DE IMPRENTA PUBLIC.Y REPRODUCCION</v>
      </c>
      <c r="K219" s="578" t="s">
        <v>1357</v>
      </c>
      <c r="L219" s="115" t="s">
        <v>393</v>
      </c>
    </row>
    <row r="220" spans="2:12" x14ac:dyDescent="0.25">
      <c r="C220" s="167" t="s">
        <v>49</v>
      </c>
      <c r="D220" s="649"/>
      <c r="E220" s="518">
        <v>60</v>
      </c>
      <c r="F220" s="520">
        <v>50</v>
      </c>
      <c r="G220" s="461">
        <f t="shared" si="15"/>
        <v>3000</v>
      </c>
      <c r="H220" s="324" t="s">
        <v>126</v>
      </c>
      <c r="I220" s="474" t="s">
        <v>792</v>
      </c>
      <c r="J220" s="99" t="str">
        <f>VLOOKUP(I220,Presupuesto!$B$11:$C$566,2,0)</f>
        <v>ALIMENTOS B EBIDAS PARA PERSONAS</v>
      </c>
      <c r="K220" s="578" t="s">
        <v>1357</v>
      </c>
      <c r="L220" s="115" t="s">
        <v>393</v>
      </c>
    </row>
    <row r="222" spans="2:12" ht="15.75" thickBot="1" x14ac:dyDescent="0.3"/>
    <row r="223" spans="2:12" ht="15.75" thickBot="1" x14ac:dyDescent="0.3">
      <c r="B223" s="560"/>
      <c r="C223" s="29" t="s">
        <v>43</v>
      </c>
      <c r="D223" s="463">
        <f>SUM(G230:G232)</f>
        <v>39000</v>
      </c>
      <c r="E223" s="94"/>
      <c r="F223" s="94"/>
      <c r="G223" s="94"/>
      <c r="H223" s="75"/>
      <c r="I223" s="75"/>
      <c r="J223" s="75"/>
      <c r="K223" s="111"/>
    </row>
    <row r="224" spans="2:12" x14ac:dyDescent="0.25">
      <c r="C224" s="70"/>
      <c r="D224" s="31"/>
      <c r="E224" s="94"/>
      <c r="F224" s="94"/>
      <c r="G224" s="94"/>
      <c r="H224" s="75"/>
      <c r="I224" s="75"/>
      <c r="J224" s="75"/>
      <c r="K224" s="111"/>
    </row>
    <row r="225" spans="2:12" x14ac:dyDescent="0.25">
      <c r="C225" s="70"/>
      <c r="D225" s="31"/>
      <c r="E225" s="94"/>
      <c r="F225" s="94"/>
      <c r="G225" s="94"/>
      <c r="H225" s="75"/>
      <c r="I225" s="75"/>
      <c r="J225" s="75"/>
      <c r="K225" s="111"/>
    </row>
    <row r="226" spans="2:12" ht="15.75" x14ac:dyDescent="0.25">
      <c r="C226" s="201" t="s">
        <v>390</v>
      </c>
      <c r="D226" s="372" t="str">
        <f>'Docencia y Profesorado Universi'!F25</f>
        <v>4.a.19</v>
      </c>
      <c r="E226" s="94"/>
      <c r="F226" s="94"/>
      <c r="G226" s="94"/>
      <c r="H226" s="75"/>
      <c r="I226" s="75"/>
      <c r="J226" s="75"/>
      <c r="K226" s="111"/>
    </row>
    <row r="227" spans="2:12" ht="18.75" x14ac:dyDescent="0.25">
      <c r="C227" s="207" t="str">
        <f>IFERROR(VLOOKUP(D226,'Desarrollo e Innov. Curricular'!$F:$G,2,FALSE),IFERROR(VLOOKUP(D226,'Investigación Científica'!$F:$G,2,FALSE),IFERROR(VLOOKUP(D226,'Vinculación Univ. Sociedad'!$F:$G,2,FALSE),IFERROR(VLOOKUP(D226,'Docencia y Profesorado Universi'!$F:$G,2,FALSE),IFERROR(VLOOKUP(D226,'Estudiantes y Graduados'!$F:$G,2,FALSE),IFERROR(VLOOKUP(D226,'Gestion Administrativa'!$F:$G,2,FALSE),IFERROR(VLOOKUP(D226,'Gestión Académica'!$F:$G,2,FALSE),IFERROR(VLOOKUP(D226,'Aseguramiento de la Calidad'!$F:$G,2,FALSE),IFERROR(VLOOKUP(D226,'Gestión del Conocimiento'!$F:$G,2,FALSE),IFERROR(VLOOKUP(D226,'Gobernabilidad y Procesos...'!$F:$G,2,FALSE),IFERROR(VLOOKUP(D226,'Gestión del Talento Humano'!$F:$G,2,FALSE),IFERROR(VLOOKUP(D226,'Internacionalización de la E.S.'!$F:$G,2,FALSE),IFERROR(VLOOKUP(D226,Posgrado!$F:$G,2,FALSE),IFERROR(VLOOKUP(D226,'Cultura de Innovación Insti...'!$F:$G,2,FALSE),VLOOKUP(D226,'Lo Esencial de la Reforma Univ.'!$F:$G,2,0)))))))))))))))</f>
        <v>Desarrollo de conferencias de ética: expositor, refrigerio, papeleria, 150 personas.</v>
      </c>
      <c r="D227" s="31"/>
      <c r="E227" s="94"/>
      <c r="F227" s="94"/>
      <c r="G227" s="94"/>
      <c r="H227" s="75"/>
      <c r="I227" s="75"/>
      <c r="J227" s="75"/>
      <c r="K227" s="111"/>
    </row>
    <row r="228" spans="2:12" ht="15.75" thickBot="1" x14ac:dyDescent="0.3">
      <c r="C228" s="70" t="s">
        <v>2653</v>
      </c>
      <c r="D228" s="31"/>
      <c r="E228" s="94"/>
      <c r="F228" s="94"/>
      <c r="G228" s="94"/>
      <c r="H228" s="75"/>
      <c r="I228" s="75"/>
      <c r="J228" s="75"/>
      <c r="K228" s="111"/>
    </row>
    <row r="229" spans="2:12" ht="30.75" thickBot="1" x14ac:dyDescent="0.3">
      <c r="C229" s="125" t="s">
        <v>44</v>
      </c>
      <c r="D229" s="137" t="s">
        <v>45</v>
      </c>
      <c r="E229" s="127" t="s">
        <v>54</v>
      </c>
      <c r="F229" s="127" t="s">
        <v>56</v>
      </c>
      <c r="G229" s="126" t="s">
        <v>27</v>
      </c>
      <c r="H229" s="132" t="s">
        <v>128</v>
      </c>
      <c r="I229" s="127" t="s">
        <v>46</v>
      </c>
      <c r="J229" s="127" t="s">
        <v>129</v>
      </c>
      <c r="K229" s="127" t="s">
        <v>408</v>
      </c>
      <c r="L229" s="127" t="s">
        <v>409</v>
      </c>
    </row>
    <row r="230" spans="2:12" ht="15.75" thickBot="1" x14ac:dyDescent="0.3">
      <c r="C230" s="542" t="s">
        <v>47</v>
      </c>
      <c r="D230" s="649">
        <v>150</v>
      </c>
      <c r="E230" s="517">
        <v>1</v>
      </c>
      <c r="F230" s="519">
        <v>30000</v>
      </c>
      <c r="G230" s="462">
        <f t="shared" ref="G230:G232" si="16">E230*F230</f>
        <v>30000</v>
      </c>
      <c r="H230" s="324" t="s">
        <v>126</v>
      </c>
      <c r="I230" s="487" t="s">
        <v>699</v>
      </c>
      <c r="J230" s="115" t="str">
        <f>VLOOKUP(I230,Presupuesto!$B$11:$C$566,2,0)</f>
        <v>SERVICIOS DE CAPACITACION.</v>
      </c>
      <c r="K230" s="578" t="s">
        <v>1357</v>
      </c>
      <c r="L230" s="115" t="s">
        <v>410</v>
      </c>
    </row>
    <row r="231" spans="2:12" ht="15.75" thickBot="1" x14ac:dyDescent="0.3">
      <c r="C231" s="167" t="s">
        <v>48</v>
      </c>
      <c r="D231" s="649"/>
      <c r="E231" s="518">
        <v>150</v>
      </c>
      <c r="F231" s="520">
        <v>10</v>
      </c>
      <c r="G231" s="461">
        <f t="shared" si="16"/>
        <v>1500</v>
      </c>
      <c r="H231" s="324" t="s">
        <v>126</v>
      </c>
      <c r="I231" s="474" t="s">
        <v>717</v>
      </c>
      <c r="J231" s="99" t="str">
        <f>VLOOKUP(I231,Presupuesto!$B$11:$C$566,2,0)</f>
        <v>SERVICIOS DE IMPRENTA PUBLIC.Y REPRODUCCION</v>
      </c>
      <c r="K231" s="578" t="s">
        <v>1357</v>
      </c>
      <c r="L231" s="115" t="s">
        <v>410</v>
      </c>
    </row>
    <row r="232" spans="2:12" x14ac:dyDescent="0.25">
      <c r="C232" s="167" t="s">
        <v>49</v>
      </c>
      <c r="D232" s="649"/>
      <c r="E232" s="518">
        <v>150</v>
      </c>
      <c r="F232" s="520">
        <v>50</v>
      </c>
      <c r="G232" s="461">
        <f t="shared" si="16"/>
        <v>7500</v>
      </c>
      <c r="H232" s="324" t="s">
        <v>126</v>
      </c>
      <c r="I232" s="474" t="s">
        <v>792</v>
      </c>
      <c r="J232" s="99" t="str">
        <f>VLOOKUP(I232,Presupuesto!$B$11:$C$566,2,0)</f>
        <v>ALIMENTOS B EBIDAS PARA PERSONAS</v>
      </c>
      <c r="K232" s="578" t="s">
        <v>1357</v>
      </c>
      <c r="L232" s="115" t="s">
        <v>410</v>
      </c>
    </row>
    <row r="234" spans="2:12" ht="15.75" thickBot="1" x14ac:dyDescent="0.3"/>
    <row r="235" spans="2:12" ht="15.75" thickBot="1" x14ac:dyDescent="0.3">
      <c r="B235" s="560"/>
      <c r="C235" s="29" t="s">
        <v>43</v>
      </c>
      <c r="D235" s="463">
        <f>SUM(G242:G244)</f>
        <v>35050</v>
      </c>
      <c r="E235" s="94"/>
      <c r="F235" s="94"/>
      <c r="G235" s="94"/>
      <c r="H235" s="75"/>
      <c r="I235" s="75"/>
      <c r="J235" s="75"/>
      <c r="K235" s="111"/>
    </row>
    <row r="236" spans="2:12" x14ac:dyDescent="0.25">
      <c r="C236" s="70"/>
      <c r="D236" s="31"/>
      <c r="E236" s="94"/>
      <c r="F236" s="94"/>
      <c r="G236" s="94"/>
      <c r="H236" s="75"/>
      <c r="I236" s="75"/>
      <c r="J236" s="75"/>
      <c r="K236" s="111"/>
    </row>
    <row r="237" spans="2:12" x14ac:dyDescent="0.25">
      <c r="C237" s="70"/>
      <c r="D237" s="31"/>
      <c r="E237" s="94"/>
      <c r="F237" s="94"/>
      <c r="G237" s="94"/>
      <c r="H237" s="75"/>
      <c r="I237" s="75"/>
      <c r="J237" s="75"/>
      <c r="K237" s="111"/>
    </row>
    <row r="238" spans="2:12" ht="15.75" x14ac:dyDescent="0.25">
      <c r="C238" s="201" t="s">
        <v>390</v>
      </c>
      <c r="D238" s="372" t="str">
        <f>'Docencia y Profesorado Universi'!F26</f>
        <v>4.a.20</v>
      </c>
      <c r="E238" s="94"/>
      <c r="F238" s="94"/>
      <c r="G238" s="94"/>
      <c r="H238" s="75"/>
      <c r="I238" s="75"/>
      <c r="J238" s="75"/>
      <c r="K238" s="111"/>
    </row>
    <row r="239" spans="2:12" ht="18.75" x14ac:dyDescent="0.25">
      <c r="C239" s="207" t="str">
        <f>IFERROR(VLOOKUP(D238,'Desarrollo e Innov. Curricular'!$F:$G,2,FALSE),IFERROR(VLOOKUP(D238,'Investigación Científica'!$F:$G,2,FALSE),IFERROR(VLOOKUP(D238,'Vinculación Univ. Sociedad'!$F:$G,2,FALSE),IFERROR(VLOOKUP(D238,'Docencia y Profesorado Universi'!$F:$G,2,FALSE),IFERROR(VLOOKUP(D238,'Estudiantes y Graduados'!$F:$G,2,FALSE),IFERROR(VLOOKUP(D238,'Gestion Administrativa'!$F:$G,2,FALSE),IFERROR(VLOOKUP(D238,'Gestión Académica'!$F:$G,2,FALSE),IFERROR(VLOOKUP(D238,'Aseguramiento de la Calidad'!$F:$G,2,FALSE),IFERROR(VLOOKUP(D238,'Gestión del Conocimiento'!$F:$G,2,FALSE),IFERROR(VLOOKUP(D238,'Gobernabilidad y Procesos...'!$F:$G,2,FALSE),IFERROR(VLOOKUP(D238,'Gestión del Talento Humano'!$F:$G,2,FALSE),IFERROR(VLOOKUP(D238,'Internacionalización de la E.S.'!$F:$G,2,FALSE),IFERROR(VLOOKUP(D238,Posgrado!$F:$G,2,FALSE),IFERROR(VLOOKUP(D238,'Cultura de Innovación Insti...'!$F:$G,2,FALSE),VLOOKUP(D238,'Lo Esencial de la Reforma Univ.'!$F:$G,2,0)))))))))))))))</f>
        <v xml:space="preserve">Ciclo de conferencias en farmacología de enferemedades crónicas no transmitibles. </v>
      </c>
      <c r="D239" s="31"/>
      <c r="E239" s="94"/>
      <c r="F239" s="94"/>
      <c r="G239" s="94"/>
      <c r="H239" s="75"/>
      <c r="I239" s="75"/>
      <c r="J239" s="75"/>
      <c r="K239" s="111"/>
    </row>
    <row r="240" spans="2:12" ht="15.75" thickBot="1" x14ac:dyDescent="0.3">
      <c r="C240" s="70" t="s">
        <v>2655</v>
      </c>
      <c r="D240" s="31"/>
      <c r="E240" s="94"/>
      <c r="F240" s="94"/>
      <c r="G240" s="94"/>
      <c r="H240" s="75"/>
      <c r="I240" s="75"/>
      <c r="J240" s="75"/>
      <c r="K240" s="111"/>
    </row>
    <row r="241" spans="2:12" ht="30.75" thickBot="1" x14ac:dyDescent="0.3">
      <c r="C241" s="125" t="s">
        <v>44</v>
      </c>
      <c r="D241" s="137" t="s">
        <v>45</v>
      </c>
      <c r="E241" s="127" t="s">
        <v>54</v>
      </c>
      <c r="F241" s="127" t="s">
        <v>56</v>
      </c>
      <c r="G241" s="126" t="s">
        <v>27</v>
      </c>
      <c r="H241" s="132" t="s">
        <v>128</v>
      </c>
      <c r="I241" s="127" t="s">
        <v>46</v>
      </c>
      <c r="J241" s="127" t="s">
        <v>129</v>
      </c>
      <c r="K241" s="127" t="s">
        <v>408</v>
      </c>
      <c r="L241" s="127" t="s">
        <v>409</v>
      </c>
    </row>
    <row r="242" spans="2:12" ht="15.75" thickBot="1" x14ac:dyDescent="0.3">
      <c r="C242" s="542" t="s">
        <v>47</v>
      </c>
      <c r="D242" s="649">
        <v>50</v>
      </c>
      <c r="E242" s="517">
        <v>1</v>
      </c>
      <c r="F242" s="519">
        <v>30000</v>
      </c>
      <c r="G242" s="462">
        <f t="shared" ref="G242:G244" si="17">E242*F242</f>
        <v>30000</v>
      </c>
      <c r="H242" s="324" t="s">
        <v>126</v>
      </c>
      <c r="I242" s="487" t="s">
        <v>699</v>
      </c>
      <c r="J242" s="115" t="str">
        <f>VLOOKUP(I242,Presupuesto!$B$11:$C$566,2,0)</f>
        <v>SERVICIOS DE CAPACITACION.</v>
      </c>
      <c r="K242" s="578" t="s">
        <v>1357</v>
      </c>
      <c r="L242" s="115" t="s">
        <v>399</v>
      </c>
    </row>
    <row r="243" spans="2:12" ht="15.75" thickBot="1" x14ac:dyDescent="0.3">
      <c r="C243" s="167" t="s">
        <v>48</v>
      </c>
      <c r="D243" s="649"/>
      <c r="E243" s="518">
        <v>50</v>
      </c>
      <c r="F243" s="520">
        <v>50</v>
      </c>
      <c r="G243" s="461">
        <f t="shared" si="17"/>
        <v>2500</v>
      </c>
      <c r="H243" s="324" t="s">
        <v>126</v>
      </c>
      <c r="I243" s="474" t="s">
        <v>717</v>
      </c>
      <c r="J243" s="99" t="str">
        <f>VLOOKUP(I243,Presupuesto!$B$11:$C$566,2,0)</f>
        <v>SERVICIOS DE IMPRENTA PUBLIC.Y REPRODUCCION</v>
      </c>
      <c r="K243" s="578" t="s">
        <v>1357</v>
      </c>
      <c r="L243" s="115" t="s">
        <v>399</v>
      </c>
    </row>
    <row r="244" spans="2:12" x14ac:dyDescent="0.25">
      <c r="C244" s="167" t="s">
        <v>49</v>
      </c>
      <c r="D244" s="649"/>
      <c r="E244" s="518">
        <v>51</v>
      </c>
      <c r="F244" s="520">
        <v>50</v>
      </c>
      <c r="G244" s="461">
        <f t="shared" si="17"/>
        <v>2550</v>
      </c>
      <c r="H244" s="324" t="s">
        <v>126</v>
      </c>
      <c r="I244" s="474" t="s">
        <v>792</v>
      </c>
      <c r="J244" s="99" t="str">
        <f>VLOOKUP(I244,Presupuesto!$B$11:$C$566,2,0)</f>
        <v>ALIMENTOS B EBIDAS PARA PERSONAS</v>
      </c>
      <c r="K244" s="578" t="s">
        <v>1357</v>
      </c>
      <c r="L244" s="115" t="s">
        <v>399</v>
      </c>
    </row>
    <row r="246" spans="2:12" ht="15.75" thickBot="1" x14ac:dyDescent="0.3"/>
    <row r="247" spans="2:12" ht="15.75" thickBot="1" x14ac:dyDescent="0.3">
      <c r="B247" s="560"/>
      <c r="C247" s="29" t="s">
        <v>43</v>
      </c>
      <c r="D247" s="463">
        <f>SUM(G254:G255)</f>
        <v>7500</v>
      </c>
      <c r="E247" s="94"/>
      <c r="F247" s="94"/>
      <c r="G247" s="94"/>
      <c r="H247" s="75"/>
      <c r="I247" s="75"/>
      <c r="J247" s="75"/>
      <c r="K247" s="111"/>
    </row>
    <row r="248" spans="2:12" x14ac:dyDescent="0.25">
      <c r="C248" s="70"/>
      <c r="D248" s="31"/>
      <c r="E248" s="94"/>
      <c r="F248" s="94"/>
      <c r="G248" s="94"/>
      <c r="H248" s="75"/>
      <c r="I248" s="75"/>
      <c r="J248" s="75"/>
      <c r="K248" s="111"/>
    </row>
    <row r="249" spans="2:12" x14ac:dyDescent="0.25">
      <c r="C249" s="70"/>
      <c r="D249" s="31"/>
      <c r="E249" s="94"/>
      <c r="F249" s="94"/>
      <c r="G249" s="94"/>
      <c r="H249" s="75"/>
      <c r="I249" s="75"/>
      <c r="J249" s="75"/>
      <c r="K249" s="111"/>
    </row>
    <row r="250" spans="2:12" ht="15.75" x14ac:dyDescent="0.25">
      <c r="C250" s="201" t="s">
        <v>390</v>
      </c>
      <c r="D250" s="372" t="str">
        <f>'Docencia y Profesorado Universi'!F27</f>
        <v>4.a.21</v>
      </c>
      <c r="E250" s="94"/>
      <c r="F250" s="94"/>
      <c r="G250" s="94"/>
      <c r="H250" s="75"/>
      <c r="I250" s="75"/>
      <c r="J250" s="75"/>
      <c r="K250" s="111"/>
    </row>
    <row r="251" spans="2:12" ht="18.75" x14ac:dyDescent="0.25">
      <c r="C251" s="207" t="str">
        <f>IFERROR(VLOOKUP(D250,'Desarrollo e Innov. Curricular'!$F:$G,2,FALSE),IFERROR(VLOOKUP(D250,'Investigación Científica'!$F:$G,2,FALSE),IFERROR(VLOOKUP(D250,'Vinculación Univ. Sociedad'!$F:$G,2,FALSE),IFERROR(VLOOKUP(D250,'Docencia y Profesorado Universi'!$F:$G,2,FALSE),IFERROR(VLOOKUP(D250,'Estudiantes y Graduados'!$F:$G,2,FALSE),IFERROR(VLOOKUP(D250,'Gestion Administrativa'!$F:$G,2,FALSE),IFERROR(VLOOKUP(D250,'Gestión Académica'!$F:$G,2,FALSE),IFERROR(VLOOKUP(D250,'Aseguramiento de la Calidad'!$F:$G,2,FALSE),IFERROR(VLOOKUP(D250,'Gestión del Conocimiento'!$F:$G,2,FALSE),IFERROR(VLOOKUP(D250,'Gobernabilidad y Procesos...'!$F:$G,2,FALSE),IFERROR(VLOOKUP(D250,'Gestión del Talento Humano'!$F:$G,2,FALSE),IFERROR(VLOOKUP(D250,'Internacionalización de la E.S.'!$F:$G,2,FALSE),IFERROR(VLOOKUP(D250,Posgrado!$F:$G,2,FALSE),IFERROR(VLOOKUP(D250,'Cultura de Innovación Insti...'!$F:$G,2,FALSE),VLOOKUP(D250,'Lo Esencial de la Reforma Univ.'!$F:$G,2,0)))))))))))))))</f>
        <v xml:space="preserve">Taller sobre registro de medicamentos con Docentes del departamento de Tecnología Farmacéutica. </v>
      </c>
      <c r="D251" s="31"/>
      <c r="E251" s="94"/>
      <c r="F251" s="94"/>
      <c r="G251" s="94"/>
      <c r="H251" s="75"/>
      <c r="I251" s="75"/>
      <c r="J251" s="75"/>
      <c r="K251" s="111"/>
    </row>
    <row r="252" spans="2:12" ht="15.75" thickBot="1" x14ac:dyDescent="0.3">
      <c r="C252" s="70" t="s">
        <v>2656</v>
      </c>
      <c r="D252" s="31"/>
      <c r="E252" s="94"/>
      <c r="F252" s="94"/>
      <c r="G252" s="94"/>
      <c r="H252" s="75"/>
      <c r="I252" s="75"/>
      <c r="J252" s="75"/>
      <c r="K252" s="111"/>
    </row>
    <row r="253" spans="2:12" ht="30.75" thickBot="1" x14ac:dyDescent="0.3">
      <c r="C253" s="125" t="s">
        <v>44</v>
      </c>
      <c r="D253" s="137" t="s">
        <v>45</v>
      </c>
      <c r="E253" s="127" t="s">
        <v>54</v>
      </c>
      <c r="F253" s="127" t="s">
        <v>56</v>
      </c>
      <c r="G253" s="126" t="s">
        <v>27</v>
      </c>
      <c r="H253" s="132" t="s">
        <v>128</v>
      </c>
      <c r="I253" s="127" t="s">
        <v>46</v>
      </c>
      <c r="J253" s="127" t="s">
        <v>129</v>
      </c>
      <c r="K253" s="127" t="s">
        <v>408</v>
      </c>
      <c r="L253" s="127" t="s">
        <v>409</v>
      </c>
    </row>
    <row r="254" spans="2:12" ht="15.75" thickBot="1" x14ac:dyDescent="0.3">
      <c r="C254" s="167" t="s">
        <v>48</v>
      </c>
      <c r="D254" s="649">
        <v>100</v>
      </c>
      <c r="E254" s="518">
        <v>100</v>
      </c>
      <c r="F254" s="520">
        <v>25</v>
      </c>
      <c r="G254" s="461">
        <f t="shared" ref="G254:G255" si="18">E254*F254</f>
        <v>2500</v>
      </c>
      <c r="H254" s="324" t="s">
        <v>126</v>
      </c>
      <c r="I254" s="474" t="s">
        <v>717</v>
      </c>
      <c r="J254" s="99" t="str">
        <f>VLOOKUP(I254,Presupuesto!$B$11:$C$566,2,0)</f>
        <v>SERVICIOS DE IMPRENTA PUBLIC.Y REPRODUCCION</v>
      </c>
      <c r="K254" s="578" t="s">
        <v>1357</v>
      </c>
      <c r="L254" s="115" t="s">
        <v>393</v>
      </c>
    </row>
    <row r="255" spans="2:12" x14ac:dyDescent="0.25">
      <c r="C255" s="167" t="s">
        <v>49</v>
      </c>
      <c r="D255" s="649"/>
      <c r="E255" s="518">
        <v>100</v>
      </c>
      <c r="F255" s="520">
        <v>50</v>
      </c>
      <c r="G255" s="461">
        <f t="shared" si="18"/>
        <v>5000</v>
      </c>
      <c r="H255" s="324" t="s">
        <v>126</v>
      </c>
      <c r="I255" s="474" t="s">
        <v>792</v>
      </c>
      <c r="J255" s="99" t="str">
        <f>VLOOKUP(I255,Presupuesto!$B$11:$C$566,2,0)</f>
        <v>ALIMENTOS B EBIDAS PARA PERSONAS</v>
      </c>
      <c r="K255" s="578" t="s">
        <v>1357</v>
      </c>
      <c r="L255" s="115" t="s">
        <v>393</v>
      </c>
    </row>
    <row r="257" spans="2:12" ht="15.75" thickBot="1" x14ac:dyDescent="0.3"/>
    <row r="258" spans="2:12" ht="15.75" thickBot="1" x14ac:dyDescent="0.3">
      <c r="B258" s="560"/>
      <c r="C258" s="29" t="s">
        <v>43</v>
      </c>
      <c r="D258" s="463">
        <f>SUM(G265:G266)</f>
        <v>11250</v>
      </c>
      <c r="E258" s="94"/>
      <c r="F258" s="94"/>
      <c r="G258" s="94"/>
      <c r="H258" s="75"/>
      <c r="I258" s="75"/>
      <c r="J258" s="75"/>
      <c r="K258" s="111"/>
    </row>
    <row r="259" spans="2:12" x14ac:dyDescent="0.25">
      <c r="C259" s="70"/>
      <c r="D259" s="31"/>
      <c r="E259" s="94"/>
      <c r="F259" s="94"/>
      <c r="G259" s="94"/>
      <c r="H259" s="75"/>
      <c r="I259" s="75"/>
      <c r="J259" s="75"/>
      <c r="K259" s="111"/>
    </row>
    <row r="260" spans="2:12" x14ac:dyDescent="0.25">
      <c r="C260" s="70"/>
      <c r="D260" s="31"/>
      <c r="E260" s="94"/>
      <c r="F260" s="94"/>
      <c r="G260" s="94"/>
      <c r="H260" s="75"/>
      <c r="I260" s="75"/>
      <c r="J260" s="75"/>
      <c r="K260" s="111"/>
    </row>
    <row r="261" spans="2:12" ht="15.75" x14ac:dyDescent="0.25">
      <c r="C261" s="201" t="s">
        <v>390</v>
      </c>
      <c r="D261" s="372" t="str">
        <f>'Docencia y Profesorado Universi'!F28</f>
        <v>4.a.22</v>
      </c>
      <c r="E261" s="94"/>
      <c r="F261" s="94"/>
      <c r="G261" s="94"/>
      <c r="H261" s="75"/>
      <c r="I261" s="75"/>
      <c r="J261" s="75"/>
      <c r="K261" s="111"/>
    </row>
    <row r="262" spans="2:12" ht="18.75" x14ac:dyDescent="0.25">
      <c r="C262" s="207" t="str">
        <f>IFERROR(VLOOKUP(D261,'Desarrollo e Innov. Curricular'!$F:$G,2,FALSE),IFERROR(VLOOKUP(D261,'Investigación Científica'!$F:$G,2,FALSE),IFERROR(VLOOKUP(D261,'Vinculación Univ. Sociedad'!$F:$G,2,FALSE),IFERROR(VLOOKUP(D261,'Docencia y Profesorado Universi'!$F:$G,2,FALSE),IFERROR(VLOOKUP(D261,'Estudiantes y Graduados'!$F:$G,2,FALSE),IFERROR(VLOOKUP(D261,'Gestion Administrativa'!$F:$G,2,FALSE),IFERROR(VLOOKUP(D261,'Gestión Académica'!$F:$G,2,FALSE),IFERROR(VLOOKUP(D261,'Aseguramiento de la Calidad'!$F:$G,2,FALSE),IFERROR(VLOOKUP(D261,'Gestión del Conocimiento'!$F:$G,2,FALSE),IFERROR(VLOOKUP(D261,'Gobernabilidad y Procesos...'!$F:$G,2,FALSE),IFERROR(VLOOKUP(D261,'Gestión del Talento Humano'!$F:$G,2,FALSE),IFERROR(VLOOKUP(D261,'Internacionalización de la E.S.'!$F:$G,2,FALSE),IFERROR(VLOOKUP(D261,Posgrado!$F:$G,2,FALSE),IFERROR(VLOOKUP(D261,'Cultura de Innovación Insti...'!$F:$G,2,FALSE),VLOOKUP(D261,'Lo Esencial de la Reforma Univ.'!$F:$G,2,0)))))))))))))))</f>
        <v xml:space="preserve">Taller de Atención Primaria en Salud para Docentes e Instructores. 150 personas </v>
      </c>
      <c r="D262" s="31"/>
      <c r="E262" s="94"/>
      <c r="F262" s="94"/>
      <c r="G262" s="94"/>
      <c r="H262" s="75"/>
      <c r="I262" s="75"/>
      <c r="J262" s="75"/>
      <c r="K262" s="111"/>
    </row>
    <row r="263" spans="2:12" ht="15.75" thickBot="1" x14ac:dyDescent="0.3">
      <c r="C263" s="70"/>
      <c r="D263" s="31"/>
      <c r="E263" s="94"/>
      <c r="F263" s="94"/>
      <c r="G263" s="94"/>
      <c r="H263" s="75"/>
      <c r="I263" s="75"/>
      <c r="J263" s="75"/>
      <c r="K263" s="111"/>
    </row>
    <row r="264" spans="2:12" ht="30.75" thickBot="1" x14ac:dyDescent="0.3">
      <c r="C264" s="125" t="s">
        <v>44</v>
      </c>
      <c r="D264" s="137" t="s">
        <v>45</v>
      </c>
      <c r="E264" s="127" t="s">
        <v>54</v>
      </c>
      <c r="F264" s="127" t="s">
        <v>56</v>
      </c>
      <c r="G264" s="126" t="s">
        <v>27</v>
      </c>
      <c r="H264" s="132" t="s">
        <v>128</v>
      </c>
      <c r="I264" s="127" t="s">
        <v>46</v>
      </c>
      <c r="J264" s="127" t="s">
        <v>129</v>
      </c>
      <c r="K264" s="127" t="s">
        <v>408</v>
      </c>
      <c r="L264" s="127" t="s">
        <v>409</v>
      </c>
    </row>
    <row r="265" spans="2:12" ht="15.75" thickBot="1" x14ac:dyDescent="0.3">
      <c r="C265" s="167" t="s">
        <v>48</v>
      </c>
      <c r="D265" s="649">
        <v>150</v>
      </c>
      <c r="E265" s="518">
        <v>150</v>
      </c>
      <c r="F265" s="520">
        <v>25</v>
      </c>
      <c r="G265" s="461">
        <f t="shared" ref="G265:G266" si="19">E265*F265</f>
        <v>3750</v>
      </c>
      <c r="H265" s="324" t="s">
        <v>126</v>
      </c>
      <c r="I265" s="474" t="s">
        <v>717</v>
      </c>
      <c r="J265" s="99" t="str">
        <f>VLOOKUP(I265,Presupuesto!$B$11:$C$566,2,0)</f>
        <v>SERVICIOS DE IMPRENTA PUBLIC.Y REPRODUCCION</v>
      </c>
      <c r="K265" s="578" t="s">
        <v>1357</v>
      </c>
      <c r="L265" s="115" t="s">
        <v>410</v>
      </c>
    </row>
    <row r="266" spans="2:12" x14ac:dyDescent="0.25">
      <c r="C266" s="167" t="s">
        <v>49</v>
      </c>
      <c r="D266" s="649"/>
      <c r="E266" s="518">
        <v>150</v>
      </c>
      <c r="F266" s="520">
        <v>50</v>
      </c>
      <c r="G266" s="461">
        <f t="shared" si="19"/>
        <v>7500</v>
      </c>
      <c r="H266" s="324" t="s">
        <v>126</v>
      </c>
      <c r="I266" s="474" t="s">
        <v>792</v>
      </c>
      <c r="J266" s="99" t="str">
        <f>VLOOKUP(I266,Presupuesto!$B$11:$C$566,2,0)</f>
        <v>ALIMENTOS B EBIDAS PARA PERSONAS</v>
      </c>
      <c r="K266" s="578" t="s">
        <v>1357</v>
      </c>
      <c r="L266" s="115" t="s">
        <v>410</v>
      </c>
    </row>
    <row r="268" spans="2:12" ht="15.75" thickBot="1" x14ac:dyDescent="0.3">
      <c r="B268" s="473"/>
    </row>
    <row r="269" spans="2:12" ht="15.75" thickBot="1" x14ac:dyDescent="0.3">
      <c r="B269" s="560"/>
      <c r="C269" s="29" t="s">
        <v>43</v>
      </c>
      <c r="D269" s="463">
        <f>SUM(G276:G277)</f>
        <v>3750</v>
      </c>
      <c r="E269" s="94"/>
      <c r="F269" s="94"/>
      <c r="G269" s="94"/>
      <c r="H269" s="75"/>
      <c r="I269" s="75"/>
      <c r="J269" s="75"/>
      <c r="K269" s="111"/>
    </row>
    <row r="270" spans="2:12" x14ac:dyDescent="0.25">
      <c r="C270" s="70"/>
      <c r="D270" s="31"/>
      <c r="E270" s="94"/>
      <c r="F270" s="94"/>
      <c r="G270" s="94"/>
      <c r="H270" s="75"/>
      <c r="I270" s="75"/>
      <c r="J270" s="75"/>
      <c r="K270" s="111"/>
    </row>
    <row r="271" spans="2:12" x14ac:dyDescent="0.25">
      <c r="C271" s="70"/>
      <c r="D271" s="31"/>
      <c r="E271" s="94"/>
      <c r="F271" s="94"/>
      <c r="G271" s="94"/>
      <c r="H271" s="75"/>
      <c r="I271" s="75"/>
      <c r="J271" s="75"/>
      <c r="K271" s="111"/>
    </row>
    <row r="272" spans="2:12" ht="15.75" x14ac:dyDescent="0.25">
      <c r="C272" s="201" t="s">
        <v>390</v>
      </c>
      <c r="D272" s="372" t="str">
        <f>'Docencia y Profesorado Universi'!F29</f>
        <v>4.a.23</v>
      </c>
      <c r="E272" s="94"/>
      <c r="F272" s="94"/>
      <c r="G272" s="94"/>
      <c r="H272" s="75"/>
      <c r="I272" s="75"/>
      <c r="J272" s="75"/>
      <c r="K272" s="111"/>
    </row>
    <row r="273" spans="2:12" ht="18.75" x14ac:dyDescent="0.25">
      <c r="C273" s="207" t="str">
        <f>IFERROR(VLOOKUP(D272,'Desarrollo e Innov. Curricular'!$F:$G,2,FALSE),IFERROR(VLOOKUP(D272,'Investigación Científica'!$F:$G,2,FALSE),IFERROR(VLOOKUP(D272,'Vinculación Univ. Sociedad'!$F:$G,2,FALSE),IFERROR(VLOOKUP(D272,'Docencia y Profesorado Universi'!$F:$G,2,FALSE),IFERROR(VLOOKUP(D272,'Estudiantes y Graduados'!$F:$G,2,FALSE),IFERROR(VLOOKUP(D272,'Gestion Administrativa'!$F:$G,2,FALSE),IFERROR(VLOOKUP(D272,'Gestión Académica'!$F:$G,2,FALSE),IFERROR(VLOOKUP(D272,'Aseguramiento de la Calidad'!$F:$G,2,FALSE),IFERROR(VLOOKUP(D272,'Gestión del Conocimiento'!$F:$G,2,FALSE),IFERROR(VLOOKUP(D272,'Gobernabilidad y Procesos...'!$F:$G,2,FALSE),IFERROR(VLOOKUP(D272,'Gestión del Talento Humano'!$F:$G,2,FALSE),IFERROR(VLOOKUP(D272,'Internacionalización de la E.S.'!$F:$G,2,FALSE),IFERROR(VLOOKUP(D272,Posgrado!$F:$G,2,FALSE),IFERROR(VLOOKUP(D272,'Cultura de Innovación Insti...'!$F:$G,2,FALSE),VLOOKUP(D272,'Lo Esencial de la Reforma Univ.'!$F:$G,2,0)))))))))))))))</f>
        <v xml:space="preserve">Taller de bioequivalencia de medicamentos por la Dra. Gloria Aguilar para 50 personas. </v>
      </c>
      <c r="D273" s="31"/>
      <c r="E273" s="94"/>
      <c r="F273" s="94"/>
      <c r="G273" s="94"/>
      <c r="H273" s="75"/>
      <c r="I273" s="75"/>
      <c r="J273" s="75"/>
      <c r="K273" s="111"/>
    </row>
    <row r="274" spans="2:12" ht="15.75" thickBot="1" x14ac:dyDescent="0.3">
      <c r="C274" s="70" t="s">
        <v>2673</v>
      </c>
      <c r="D274" s="31"/>
      <c r="E274" s="94"/>
      <c r="F274" s="94"/>
      <c r="G274" s="94"/>
      <c r="H274" s="75"/>
      <c r="I274" s="75"/>
      <c r="J274" s="75"/>
      <c r="K274" s="111"/>
    </row>
    <row r="275" spans="2:12" ht="30.75" thickBot="1" x14ac:dyDescent="0.3">
      <c r="C275" s="125" t="s">
        <v>44</v>
      </c>
      <c r="D275" s="137" t="s">
        <v>45</v>
      </c>
      <c r="E275" s="127" t="s">
        <v>54</v>
      </c>
      <c r="F275" s="127" t="s">
        <v>56</v>
      </c>
      <c r="G275" s="126" t="s">
        <v>27</v>
      </c>
      <c r="H275" s="132" t="s">
        <v>128</v>
      </c>
      <c r="I275" s="127" t="s">
        <v>46</v>
      </c>
      <c r="J275" s="127" t="s">
        <v>129</v>
      </c>
      <c r="K275" s="127" t="s">
        <v>408</v>
      </c>
      <c r="L275" s="127" t="s">
        <v>409</v>
      </c>
    </row>
    <row r="276" spans="2:12" ht="15.75" thickBot="1" x14ac:dyDescent="0.3">
      <c r="C276" s="167" t="s">
        <v>48</v>
      </c>
      <c r="D276" s="649">
        <v>50</v>
      </c>
      <c r="E276" s="518">
        <v>50</v>
      </c>
      <c r="F276" s="520">
        <v>25</v>
      </c>
      <c r="G276" s="461">
        <f t="shared" ref="G276:G277" si="20">E276*F276</f>
        <v>1250</v>
      </c>
      <c r="H276" s="324" t="s">
        <v>126</v>
      </c>
      <c r="I276" s="474" t="s">
        <v>717</v>
      </c>
      <c r="J276" s="99" t="str">
        <f>VLOOKUP(I276,Presupuesto!$B$11:$C$566,2,0)</f>
        <v>SERVICIOS DE IMPRENTA PUBLIC.Y REPRODUCCION</v>
      </c>
      <c r="K276" s="578" t="s">
        <v>1357</v>
      </c>
      <c r="L276" s="115" t="s">
        <v>396</v>
      </c>
    </row>
    <row r="277" spans="2:12" x14ac:dyDescent="0.25">
      <c r="C277" s="167" t="s">
        <v>49</v>
      </c>
      <c r="D277" s="649"/>
      <c r="E277" s="518">
        <v>50</v>
      </c>
      <c r="F277" s="520">
        <v>50</v>
      </c>
      <c r="G277" s="461">
        <f t="shared" si="20"/>
        <v>2500</v>
      </c>
      <c r="H277" s="324" t="s">
        <v>126</v>
      </c>
      <c r="I277" s="474" t="s">
        <v>792</v>
      </c>
      <c r="J277" s="99" t="str">
        <f>VLOOKUP(I277,Presupuesto!$B$11:$C$566,2,0)</f>
        <v>ALIMENTOS B EBIDAS PARA PERSONAS</v>
      </c>
      <c r="K277" s="578" t="s">
        <v>1357</v>
      </c>
      <c r="L277" s="115" t="s">
        <v>396</v>
      </c>
    </row>
    <row r="279" spans="2:12" ht="15.75" thickBot="1" x14ac:dyDescent="0.3"/>
    <row r="280" spans="2:12" ht="15.75" thickBot="1" x14ac:dyDescent="0.3">
      <c r="B280" s="560"/>
      <c r="C280" s="29" t="s">
        <v>43</v>
      </c>
      <c r="D280" s="463">
        <f>SUM(G288:G290)</f>
        <v>96000</v>
      </c>
      <c r="E280" s="94"/>
      <c r="F280" s="94"/>
      <c r="G280" s="94"/>
      <c r="H280" s="75"/>
      <c r="I280" s="75"/>
      <c r="J280" s="75"/>
      <c r="K280" s="111"/>
    </row>
    <row r="281" spans="2:12" x14ac:dyDescent="0.25">
      <c r="C281" s="70"/>
      <c r="D281" s="31"/>
      <c r="E281" s="94"/>
      <c r="F281" s="94"/>
      <c r="G281" s="94"/>
      <c r="H281" s="75"/>
      <c r="I281" s="75"/>
      <c r="J281" s="75"/>
      <c r="K281" s="111"/>
    </row>
    <row r="282" spans="2:12" x14ac:dyDescent="0.25">
      <c r="C282" s="70"/>
      <c r="D282" s="31"/>
      <c r="E282" s="94"/>
      <c r="F282" s="94"/>
      <c r="G282" s="94"/>
      <c r="H282" s="75"/>
      <c r="I282" s="75"/>
      <c r="J282" s="75"/>
      <c r="K282" s="111"/>
    </row>
    <row r="283" spans="2:12" ht="15.75" x14ac:dyDescent="0.25">
      <c r="C283" s="201" t="s">
        <v>390</v>
      </c>
      <c r="D283" s="372" t="str">
        <f>'Docencia y Profesorado Universi'!F30</f>
        <v>4.a.24</v>
      </c>
      <c r="E283" s="94"/>
      <c r="F283" s="94"/>
      <c r="G283" s="94"/>
      <c r="H283" s="75"/>
      <c r="I283" s="75"/>
      <c r="J283" s="75"/>
      <c r="K283" s="111"/>
    </row>
    <row r="284" spans="2:12" ht="18.75" x14ac:dyDescent="0.25">
      <c r="C284" s="207" t="str">
        <f>IFERROR(VLOOKUP(D283,'Desarrollo e Innov. Curricular'!$F:$G,2,FALSE),IFERROR(VLOOKUP(D283,'Investigación Científica'!$F:$G,2,FALSE),IFERROR(VLOOKUP(D283,'Vinculación Univ. Sociedad'!$F:$G,2,FALSE),IFERROR(VLOOKUP(D283,'Docencia y Profesorado Universi'!$F:$G,2,FALSE),IFERROR(VLOOKUP(D283,'Estudiantes y Graduados'!$F:$G,2,FALSE),IFERROR(VLOOKUP(D283,'Gestion Administrativa'!$F:$G,2,FALSE),IFERROR(VLOOKUP(D283,'Gestión Académica'!$F:$G,2,FALSE),IFERROR(VLOOKUP(D283,'Aseguramiento de la Calidad'!$F:$G,2,FALSE),IFERROR(VLOOKUP(D283,'Gestión del Conocimiento'!$F:$G,2,FALSE),IFERROR(VLOOKUP(D283,'Gobernabilidad y Procesos...'!$F:$G,2,FALSE),IFERROR(VLOOKUP(D283,'Gestión del Talento Humano'!$F:$G,2,FALSE),IFERROR(VLOOKUP(D283,'Internacionalización de la E.S.'!$F:$G,2,FALSE),IFERROR(VLOOKUP(D283,Posgrado!$F:$G,2,FALSE),IFERROR(VLOOKUP(D283,'Cultura de Innovación Insti...'!$F:$G,2,FALSE),VLOOKUP(D283,'Lo Esencial de la Reforma Univ.'!$F:$G,2,0)))))))))))))))</f>
        <v xml:space="preserve">Seminario-Taller de Mercadeo y administración farmacéutica (Marketing Farmacéutico). 50 personas </v>
      </c>
      <c r="D284" s="31"/>
      <c r="E284" s="94"/>
      <c r="F284" s="94"/>
      <c r="G284" s="94"/>
      <c r="H284" s="75"/>
      <c r="I284" s="75"/>
      <c r="J284" s="75"/>
      <c r="K284" s="111"/>
    </row>
    <row r="285" spans="2:12" ht="18.75" x14ac:dyDescent="0.25">
      <c r="C285" s="207" t="s">
        <v>2674</v>
      </c>
      <c r="D285" s="31"/>
      <c r="E285" s="94"/>
      <c r="F285" s="94"/>
      <c r="G285" s="94"/>
      <c r="H285" s="75"/>
      <c r="I285" s="75"/>
      <c r="J285" s="75"/>
      <c r="K285" s="111"/>
    </row>
    <row r="286" spans="2:12" ht="15.75" thickBot="1" x14ac:dyDescent="0.3">
      <c r="C286" s="70" t="s">
        <v>2675</v>
      </c>
      <c r="D286" s="31"/>
      <c r="E286" s="94"/>
      <c r="F286" s="94"/>
      <c r="G286" s="94"/>
      <c r="H286" s="75"/>
      <c r="I286" s="75"/>
      <c r="J286" s="75"/>
      <c r="K286" s="111"/>
    </row>
    <row r="287" spans="2:12" ht="30.75" thickBot="1" x14ac:dyDescent="0.3">
      <c r="C287" s="125" t="s">
        <v>44</v>
      </c>
      <c r="D287" s="137" t="s">
        <v>45</v>
      </c>
      <c r="E287" s="127" t="s">
        <v>54</v>
      </c>
      <c r="F287" s="127" t="s">
        <v>56</v>
      </c>
      <c r="G287" s="126" t="s">
        <v>27</v>
      </c>
      <c r="H287" s="132" t="s">
        <v>128</v>
      </c>
      <c r="I287" s="127" t="s">
        <v>46</v>
      </c>
      <c r="J287" s="127" t="s">
        <v>129</v>
      </c>
      <c r="K287" s="127" t="s">
        <v>408</v>
      </c>
      <c r="L287" s="127" t="s">
        <v>409</v>
      </c>
    </row>
    <row r="288" spans="2:12" ht="15.75" thickBot="1" x14ac:dyDescent="0.3">
      <c r="C288" s="542" t="s">
        <v>47</v>
      </c>
      <c r="D288" s="649">
        <v>50</v>
      </c>
      <c r="E288" s="517">
        <v>1</v>
      </c>
      <c r="F288" s="519">
        <v>30000</v>
      </c>
      <c r="G288" s="462">
        <f t="shared" ref="G288:G290" si="21">E288*F288</f>
        <v>30000</v>
      </c>
      <c r="H288" s="324" t="s">
        <v>126</v>
      </c>
      <c r="I288" s="487" t="s">
        <v>699</v>
      </c>
      <c r="J288" s="115" t="str">
        <f>VLOOKUP(I288,Presupuesto!$B$11:$C$566,2,0)</f>
        <v>SERVICIOS DE CAPACITACION.</v>
      </c>
      <c r="K288" s="578" t="s">
        <v>1357</v>
      </c>
      <c r="L288" s="115" t="s">
        <v>396</v>
      </c>
    </row>
    <row r="289" spans="2:12" ht="15.75" thickBot="1" x14ac:dyDescent="0.3">
      <c r="C289" s="167" t="s">
        <v>48</v>
      </c>
      <c r="D289" s="649"/>
      <c r="E289" s="518">
        <v>50</v>
      </c>
      <c r="F289" s="520">
        <v>70</v>
      </c>
      <c r="G289" s="461">
        <f t="shared" si="21"/>
        <v>3500</v>
      </c>
      <c r="H289" s="324" t="s">
        <v>126</v>
      </c>
      <c r="I289" s="474" t="s">
        <v>717</v>
      </c>
      <c r="J289" s="99" t="str">
        <f>VLOOKUP(I289,Presupuesto!$B$11:$C$566,2,0)</f>
        <v>SERVICIOS DE IMPRENTA PUBLIC.Y REPRODUCCION</v>
      </c>
      <c r="K289" s="578" t="s">
        <v>1357</v>
      </c>
      <c r="L289" s="115" t="s">
        <v>396</v>
      </c>
    </row>
    <row r="290" spans="2:12" x14ac:dyDescent="0.25">
      <c r="C290" s="167" t="s">
        <v>49</v>
      </c>
      <c r="D290" s="649"/>
      <c r="E290" s="518">
        <v>1</v>
      </c>
      <c r="F290" s="520">
        <v>62500</v>
      </c>
      <c r="G290" s="461">
        <f t="shared" si="21"/>
        <v>62500</v>
      </c>
      <c r="H290" s="324" t="s">
        <v>126</v>
      </c>
      <c r="I290" s="474" t="s">
        <v>792</v>
      </c>
      <c r="J290" s="99" t="str">
        <f>VLOOKUP(I290,Presupuesto!$B$11:$C$566,2,0)</f>
        <v>ALIMENTOS B EBIDAS PARA PERSONAS</v>
      </c>
      <c r="K290" s="578" t="s">
        <v>1357</v>
      </c>
      <c r="L290" s="115" t="s">
        <v>396</v>
      </c>
    </row>
    <row r="293" spans="2:12" ht="15.75" thickBot="1" x14ac:dyDescent="0.3"/>
    <row r="294" spans="2:12" ht="15.75" thickBot="1" x14ac:dyDescent="0.3">
      <c r="B294" s="560"/>
      <c r="C294" s="29" t="s">
        <v>43</v>
      </c>
      <c r="D294" s="463">
        <f>SUM(G301:G303)</f>
        <v>32250</v>
      </c>
      <c r="E294" s="94"/>
      <c r="F294" s="94"/>
      <c r="G294" s="94"/>
      <c r="H294" s="75"/>
      <c r="I294" s="75"/>
      <c r="J294" s="75"/>
      <c r="K294" s="111"/>
    </row>
    <row r="295" spans="2:12" x14ac:dyDescent="0.25">
      <c r="C295" s="70"/>
      <c r="D295" s="31"/>
      <c r="E295" s="94"/>
      <c r="F295" s="94"/>
      <c r="G295" s="94"/>
      <c r="H295" s="75"/>
      <c r="I295" s="75"/>
      <c r="J295" s="75"/>
      <c r="K295" s="111"/>
    </row>
    <row r="296" spans="2:12" x14ac:dyDescent="0.25">
      <c r="C296" s="70"/>
      <c r="D296" s="31"/>
      <c r="E296" s="94"/>
      <c r="F296" s="94"/>
      <c r="G296" s="94"/>
      <c r="H296" s="75"/>
      <c r="I296" s="75"/>
      <c r="J296" s="75"/>
      <c r="K296" s="111"/>
    </row>
    <row r="297" spans="2:12" ht="15.75" x14ac:dyDescent="0.25">
      <c r="C297" s="201" t="s">
        <v>390</v>
      </c>
      <c r="D297" s="372" t="str">
        <f>'Gestión del Conocimiento'!F7</f>
        <v>6.a.1</v>
      </c>
      <c r="E297" s="94"/>
      <c r="F297" s="94"/>
      <c r="G297" s="94"/>
      <c r="H297" s="75"/>
      <c r="I297" s="75"/>
      <c r="J297" s="75"/>
      <c r="K297" s="111"/>
    </row>
    <row r="298" spans="2:12" ht="18.75" x14ac:dyDescent="0.25">
      <c r="C298" s="207" t="str">
        <f>IFERROR(VLOOKUP(D297,'Desarrollo e Innov. Curricular'!$F:$G,2,FALSE),IFERROR(VLOOKUP(D297,'Investigación Científica'!$F:$G,2,FALSE),IFERROR(VLOOKUP(D297,'Vinculación Univ. Sociedad'!$F:$G,2,FALSE),IFERROR(VLOOKUP(D297,'Docencia y Profesorado Universi'!$F:$G,2,FALSE),IFERROR(VLOOKUP(D297,'Estudiantes y Graduados'!$F:$G,2,FALSE),IFERROR(VLOOKUP(D297,'Gestion Administrativa'!$F:$G,2,FALSE),IFERROR(VLOOKUP(D297,'Gestión Académica'!$F:$G,2,FALSE),IFERROR(VLOOKUP(D297,'Aseguramiento de la Calidad'!$F:$G,2,FALSE),IFERROR(VLOOKUP(D297,'Gestión del Conocimiento'!$F:$G,2,FALSE),IFERROR(VLOOKUP(D297,'Gobernabilidad y Procesos...'!$F:$G,2,FALSE),IFERROR(VLOOKUP(D297,'Gestión del Talento Humano'!$F:$G,2,FALSE),IFERROR(VLOOKUP(D297,'Internacionalización de la E.S.'!$F:$G,2,FALSE),IFERROR(VLOOKUP(D297,Posgrado!$F:$G,2,FALSE),IFERROR(VLOOKUP(D297,'Cultura de Innovación Insti...'!$F:$G,2,FALSE),VLOOKUP(D297,'Lo Esencial de la Reforma Univ.'!$F:$G,2,0)))))))))))))))</f>
        <v xml:space="preserve">Capacitación sobre Sistematización de Experiencias a la comisión de Gestión del Conocimiento, Jefes de departamento, Coordinadores y asistentes de otras dimencione (30 personas). </v>
      </c>
      <c r="D298" s="31"/>
      <c r="E298" s="94"/>
      <c r="F298" s="94"/>
      <c r="G298" s="94"/>
      <c r="H298" s="75"/>
      <c r="I298" s="75"/>
      <c r="J298" s="75"/>
      <c r="K298" s="111"/>
    </row>
    <row r="299" spans="2:12" ht="15.75" thickBot="1" x14ac:dyDescent="0.3">
      <c r="C299" s="70" t="s">
        <v>2689</v>
      </c>
      <c r="D299" s="31"/>
      <c r="E299" s="94"/>
      <c r="F299" s="94"/>
      <c r="G299" s="94"/>
      <c r="H299" s="75"/>
      <c r="I299" s="75"/>
      <c r="J299" s="75"/>
      <c r="K299" s="111"/>
    </row>
    <row r="300" spans="2:12" ht="30.75" thickBot="1" x14ac:dyDescent="0.3">
      <c r="C300" s="125" t="s">
        <v>44</v>
      </c>
      <c r="D300" s="137" t="s">
        <v>45</v>
      </c>
      <c r="E300" s="127" t="s">
        <v>54</v>
      </c>
      <c r="F300" s="127" t="s">
        <v>56</v>
      </c>
      <c r="G300" s="126" t="s">
        <v>27</v>
      </c>
      <c r="H300" s="132" t="s">
        <v>128</v>
      </c>
      <c r="I300" s="127" t="s">
        <v>46</v>
      </c>
      <c r="J300" s="127" t="s">
        <v>129</v>
      </c>
      <c r="K300" s="127" t="s">
        <v>408</v>
      </c>
      <c r="L300" s="127" t="s">
        <v>409</v>
      </c>
    </row>
    <row r="301" spans="2:12" ht="15.75" thickBot="1" x14ac:dyDescent="0.3">
      <c r="C301" s="542" t="s">
        <v>47</v>
      </c>
      <c r="D301" s="649">
        <v>30</v>
      </c>
      <c r="E301" s="517">
        <v>1</v>
      </c>
      <c r="F301" s="519">
        <v>30000</v>
      </c>
      <c r="G301" s="462">
        <f t="shared" ref="G301:G303" si="22">E301*F301</f>
        <v>30000</v>
      </c>
      <c r="H301" s="324" t="s">
        <v>126</v>
      </c>
      <c r="I301" s="487" t="s">
        <v>699</v>
      </c>
      <c r="J301" s="115" t="str">
        <f>VLOOKUP(I301,Presupuesto!$B$11:$C$566,2,0)</f>
        <v>SERVICIOS DE CAPACITACION.</v>
      </c>
      <c r="K301" s="578" t="s">
        <v>471</v>
      </c>
      <c r="L301" s="115" t="s">
        <v>410</v>
      </c>
    </row>
    <row r="302" spans="2:12" ht="15.75" thickBot="1" x14ac:dyDescent="0.3">
      <c r="C302" s="167" t="s">
        <v>48</v>
      </c>
      <c r="D302" s="649"/>
      <c r="E302" s="518">
        <v>30</v>
      </c>
      <c r="F302" s="520">
        <v>25</v>
      </c>
      <c r="G302" s="461">
        <f t="shared" si="22"/>
        <v>750</v>
      </c>
      <c r="H302" s="324" t="s">
        <v>126</v>
      </c>
      <c r="I302" s="474" t="s">
        <v>717</v>
      </c>
      <c r="J302" s="99" t="str">
        <f>VLOOKUP(I302,Presupuesto!$B$11:$C$566,2,0)</f>
        <v>SERVICIOS DE IMPRENTA PUBLIC.Y REPRODUCCION</v>
      </c>
      <c r="K302" s="578" t="s">
        <v>471</v>
      </c>
      <c r="L302" s="115" t="s">
        <v>410</v>
      </c>
    </row>
    <row r="303" spans="2:12" x14ac:dyDescent="0.25">
      <c r="C303" s="167" t="s">
        <v>49</v>
      </c>
      <c r="D303" s="649"/>
      <c r="E303" s="518">
        <v>30</v>
      </c>
      <c r="F303" s="520">
        <v>50</v>
      </c>
      <c r="G303" s="461">
        <f t="shared" si="22"/>
        <v>1500</v>
      </c>
      <c r="H303" s="324" t="s">
        <v>126</v>
      </c>
      <c r="I303" s="474" t="s">
        <v>792</v>
      </c>
      <c r="J303" s="99" t="str">
        <f>VLOOKUP(I303,Presupuesto!$B$11:$C$566,2,0)</f>
        <v>ALIMENTOS B EBIDAS PARA PERSONAS</v>
      </c>
      <c r="K303" s="578" t="s">
        <v>471</v>
      </c>
      <c r="L303" s="115" t="s">
        <v>410</v>
      </c>
    </row>
    <row r="306" spans="2:12" ht="15.75" thickBot="1" x14ac:dyDescent="0.3"/>
    <row r="307" spans="2:12" ht="15.75" thickBot="1" x14ac:dyDescent="0.3">
      <c r="B307" s="560"/>
      <c r="C307" s="29" t="s">
        <v>43</v>
      </c>
      <c r="D307" s="463">
        <f>SUM(G314:G315)</f>
        <v>9000</v>
      </c>
      <c r="E307" s="94"/>
      <c r="F307" s="94"/>
      <c r="G307" s="94"/>
      <c r="H307" s="75"/>
      <c r="I307" s="75"/>
      <c r="J307" s="75"/>
      <c r="K307" s="111"/>
    </row>
    <row r="308" spans="2:12" x14ac:dyDescent="0.25">
      <c r="C308" s="70"/>
      <c r="D308" s="31"/>
      <c r="E308" s="94"/>
      <c r="F308" s="94"/>
      <c r="G308" s="94"/>
      <c r="H308" s="75"/>
      <c r="I308" s="75"/>
      <c r="J308" s="75"/>
      <c r="K308" s="111"/>
    </row>
    <row r="309" spans="2:12" x14ac:dyDescent="0.25">
      <c r="C309" s="70"/>
      <c r="D309" s="31"/>
      <c r="E309" s="94"/>
      <c r="F309" s="94"/>
      <c r="G309" s="94"/>
      <c r="H309" s="75"/>
      <c r="I309" s="75"/>
      <c r="J309" s="75"/>
      <c r="K309" s="111"/>
    </row>
    <row r="310" spans="2:12" ht="15.75" x14ac:dyDescent="0.25">
      <c r="C310" s="201" t="s">
        <v>390</v>
      </c>
      <c r="D310" s="372" t="str">
        <f>'Lo Esencial de la Reforma Univ.'!F6</f>
        <v>7.a.1</v>
      </c>
      <c r="E310" s="94"/>
      <c r="F310" s="94"/>
      <c r="G310" s="94"/>
      <c r="H310" s="75"/>
      <c r="I310" s="75"/>
      <c r="J310" s="75"/>
      <c r="K310" s="111"/>
    </row>
    <row r="311" spans="2:12" ht="18.75" x14ac:dyDescent="0.25">
      <c r="C311" s="207" t="str">
        <f>IFERROR(VLOOKUP(D310,'Desarrollo e Innov. Curricular'!$F:$G,2,FALSE),IFERROR(VLOOKUP(D310,'Investigación Científica'!$F:$G,2,FALSE),IFERROR(VLOOKUP(D310,'Vinculación Univ. Sociedad'!$F:$G,2,FALSE),IFERROR(VLOOKUP(D310,'Docencia y Profesorado Universi'!$F:$G,2,FALSE),IFERROR(VLOOKUP(D310,'Estudiantes y Graduados'!$F:$G,2,FALSE),IFERROR(VLOOKUP(D310,'Gestion Administrativa'!$F:$G,2,FALSE),IFERROR(VLOOKUP(D310,'Gestión Académica'!$F:$G,2,FALSE),IFERROR(VLOOKUP(D310,'Aseguramiento de la Calidad'!$F:$G,2,FALSE),IFERROR(VLOOKUP(D310,'Gestión del Conocimiento'!$F:$G,2,FALSE),IFERROR(VLOOKUP(D310,'Gobernabilidad y Procesos...'!$F:$G,2,FALSE),IFERROR(VLOOKUP(D310,'Gestión del Talento Humano'!$F:$G,2,FALSE),IFERROR(VLOOKUP(D310,'Internacionalización de la E.S.'!$F:$G,2,FALSE),IFERROR(VLOOKUP(D310,Posgrado!$F:$G,2,FALSE),IFERROR(VLOOKUP(D310,'Cultura de Innovación Insti...'!$F:$G,2,FALSE),VLOOKUP(D310,'Lo Esencial de la Reforma Univ.'!$F:$G,2,0)))))))))))))))</f>
        <v>Cátedra sobre lo esencial de la reforma docentes y personal administrativo de la Facultad.</v>
      </c>
      <c r="D311" s="31"/>
      <c r="E311" s="94"/>
      <c r="F311" s="94"/>
      <c r="G311" s="94"/>
      <c r="H311" s="75"/>
      <c r="I311" s="75"/>
      <c r="J311" s="75"/>
      <c r="K311" s="111"/>
    </row>
    <row r="312" spans="2:12" ht="15.75" thickBot="1" x14ac:dyDescent="0.3">
      <c r="C312" s="70" t="s">
        <v>2705</v>
      </c>
      <c r="D312" s="31"/>
      <c r="E312" s="94"/>
      <c r="F312" s="94"/>
      <c r="G312" s="94"/>
      <c r="H312" s="75"/>
      <c r="I312" s="75"/>
      <c r="J312" s="75"/>
      <c r="K312" s="111"/>
    </row>
    <row r="313" spans="2:12" ht="30.75" thickBot="1" x14ac:dyDescent="0.3">
      <c r="C313" s="125" t="s">
        <v>44</v>
      </c>
      <c r="D313" s="137" t="s">
        <v>45</v>
      </c>
      <c r="E313" s="127" t="s">
        <v>54</v>
      </c>
      <c r="F313" s="127" t="s">
        <v>56</v>
      </c>
      <c r="G313" s="126" t="s">
        <v>27</v>
      </c>
      <c r="H313" s="132" t="s">
        <v>128</v>
      </c>
      <c r="I313" s="127" t="s">
        <v>46</v>
      </c>
      <c r="J313" s="127" t="s">
        <v>129</v>
      </c>
      <c r="K313" s="127" t="s">
        <v>408</v>
      </c>
      <c r="L313" s="127" t="s">
        <v>409</v>
      </c>
    </row>
    <row r="314" spans="2:12" ht="15.75" thickBot="1" x14ac:dyDescent="0.3">
      <c r="C314" s="167" t="s">
        <v>48</v>
      </c>
      <c r="D314" s="649"/>
      <c r="E314" s="518">
        <v>150</v>
      </c>
      <c r="F314" s="520">
        <v>10</v>
      </c>
      <c r="G314" s="461">
        <f t="shared" ref="G314:G315" si="23">E314*F314</f>
        <v>1500</v>
      </c>
      <c r="H314" s="324" t="s">
        <v>126</v>
      </c>
      <c r="I314" s="474" t="s">
        <v>717</v>
      </c>
      <c r="J314" s="99" t="str">
        <f>VLOOKUP(I314,Presupuesto!$B$11:$C$566,2,0)</f>
        <v>SERVICIOS DE IMPRENTA PUBLIC.Y REPRODUCCION</v>
      </c>
      <c r="K314" s="578" t="s">
        <v>1360</v>
      </c>
      <c r="L314" s="115" t="s">
        <v>410</v>
      </c>
    </row>
    <row r="315" spans="2:12" x14ac:dyDescent="0.25">
      <c r="C315" s="167" t="s">
        <v>49</v>
      </c>
      <c r="D315" s="649"/>
      <c r="E315" s="518">
        <v>150</v>
      </c>
      <c r="F315" s="520">
        <v>50</v>
      </c>
      <c r="G315" s="461">
        <f t="shared" si="23"/>
        <v>7500</v>
      </c>
      <c r="H315" s="324" t="s">
        <v>126</v>
      </c>
      <c r="I315" s="474" t="s">
        <v>792</v>
      </c>
      <c r="J315" s="99" t="str">
        <f>VLOOKUP(I315,Presupuesto!$B$11:$C$566,2,0)</f>
        <v>ALIMENTOS B EBIDAS PARA PERSONAS</v>
      </c>
      <c r="K315" s="578" t="s">
        <v>1360</v>
      </c>
      <c r="L315" s="115" t="s">
        <v>410</v>
      </c>
    </row>
    <row r="318" spans="2:12" ht="15.75" thickBot="1" x14ac:dyDescent="0.3"/>
    <row r="319" spans="2:12" ht="15.75" thickBot="1" x14ac:dyDescent="0.3">
      <c r="B319" s="560"/>
      <c r="C319" s="29" t="s">
        <v>43</v>
      </c>
      <c r="D319" s="463">
        <f>SUM(G326:G327)</f>
        <v>3200</v>
      </c>
      <c r="E319" s="94"/>
      <c r="F319" s="94"/>
      <c r="G319" s="94"/>
      <c r="H319" s="75"/>
      <c r="I319" s="75"/>
      <c r="J319" s="75"/>
      <c r="K319" s="111"/>
    </row>
    <row r="320" spans="2:12" x14ac:dyDescent="0.25">
      <c r="C320" s="70"/>
      <c r="D320" s="31"/>
      <c r="E320" s="94"/>
      <c r="F320" s="94"/>
      <c r="G320" s="94"/>
      <c r="H320" s="75"/>
      <c r="I320" s="75"/>
      <c r="J320" s="75"/>
      <c r="K320" s="111"/>
    </row>
    <row r="321" spans="2:12" x14ac:dyDescent="0.25">
      <c r="C321" s="70"/>
      <c r="D321" s="31"/>
      <c r="E321" s="94"/>
      <c r="F321" s="94"/>
      <c r="G321" s="94"/>
      <c r="H321" s="75"/>
      <c r="I321" s="75"/>
      <c r="J321" s="75"/>
      <c r="K321" s="111"/>
    </row>
    <row r="322" spans="2:12" ht="15.75" x14ac:dyDescent="0.25">
      <c r="C322" s="201" t="s">
        <v>390</v>
      </c>
      <c r="D322" s="372" t="str">
        <f>'Lo Esencial de la Reforma Univ.'!F9</f>
        <v>7.a.4</v>
      </c>
      <c r="E322" s="94"/>
      <c r="F322" s="94"/>
      <c r="G322" s="94"/>
      <c r="H322" s="75"/>
      <c r="I322" s="75"/>
      <c r="J322" s="75"/>
      <c r="K322" s="111"/>
    </row>
    <row r="323" spans="2:12" ht="18.75" x14ac:dyDescent="0.25">
      <c r="C323" s="207" t="str">
        <f>IFERROR(VLOOKUP(D322,'Desarrollo e Innov. Curricular'!$F:$G,2,FALSE),IFERROR(VLOOKUP(D322,'Investigación Científica'!$F:$G,2,FALSE),IFERROR(VLOOKUP(D322,'Vinculación Univ. Sociedad'!$F:$G,2,FALSE),IFERROR(VLOOKUP(D322,'Docencia y Profesorado Universi'!$F:$G,2,FALSE),IFERROR(VLOOKUP(D322,'Estudiantes y Graduados'!$F:$G,2,FALSE),IFERROR(VLOOKUP(D322,'Gestion Administrativa'!$F:$G,2,FALSE),IFERROR(VLOOKUP(D322,'Gestión Académica'!$F:$G,2,FALSE),IFERROR(VLOOKUP(D322,'Aseguramiento de la Calidad'!$F:$G,2,FALSE),IFERROR(VLOOKUP(D322,'Gestión del Conocimiento'!$F:$G,2,FALSE),IFERROR(VLOOKUP(D322,'Gobernabilidad y Procesos...'!$F:$G,2,FALSE),IFERROR(VLOOKUP(D322,'Gestión del Talento Humano'!$F:$G,2,FALSE),IFERROR(VLOOKUP(D322,'Internacionalización de la E.S.'!$F:$G,2,FALSE),IFERROR(VLOOKUP(D322,Posgrado!$F:$G,2,FALSE),IFERROR(VLOOKUP(D322,'Cultura de Innovación Insti...'!$F:$G,2,FALSE),VLOOKUP(D322,'Lo Esencial de la Reforma Univ.'!$F:$G,2,0)))))))))))))))</f>
        <v>Taller de la Socialización de la inclusión de lo esencial de la reforma en el plan de estudios ante docentes, personal administrativo y estudiantes de la Facultad.</v>
      </c>
      <c r="D323" s="31"/>
      <c r="E323" s="94"/>
      <c r="F323" s="94"/>
      <c r="G323" s="94"/>
      <c r="H323" s="75"/>
      <c r="I323" s="75"/>
      <c r="J323" s="75"/>
      <c r="K323" s="111"/>
    </row>
    <row r="324" spans="2:12" ht="15.75" thickBot="1" x14ac:dyDescent="0.3">
      <c r="C324" s="70" t="s">
        <v>2706</v>
      </c>
      <c r="D324" s="31"/>
      <c r="E324" s="94"/>
      <c r="F324" s="94"/>
      <c r="G324" s="94"/>
      <c r="H324" s="75"/>
      <c r="I324" s="75"/>
      <c r="J324" s="75"/>
      <c r="K324" s="111"/>
    </row>
    <row r="325" spans="2:12" ht="30.75" thickBot="1" x14ac:dyDescent="0.3">
      <c r="C325" s="125" t="s">
        <v>44</v>
      </c>
      <c r="D325" s="137" t="s">
        <v>45</v>
      </c>
      <c r="E325" s="127" t="s">
        <v>54</v>
      </c>
      <c r="F325" s="127" t="s">
        <v>56</v>
      </c>
      <c r="G325" s="126" t="s">
        <v>27</v>
      </c>
      <c r="H325" s="132" t="s">
        <v>128</v>
      </c>
      <c r="I325" s="127" t="s">
        <v>46</v>
      </c>
      <c r="J325" s="127" t="s">
        <v>129</v>
      </c>
      <c r="K325" s="127" t="s">
        <v>408</v>
      </c>
      <c r="L325" s="127" t="s">
        <v>409</v>
      </c>
    </row>
    <row r="326" spans="2:12" ht="15.75" thickBot="1" x14ac:dyDescent="0.3">
      <c r="C326" s="167" t="s">
        <v>48</v>
      </c>
      <c r="D326" s="649">
        <v>100</v>
      </c>
      <c r="E326" s="518">
        <v>2</v>
      </c>
      <c r="F326" s="520">
        <v>100</v>
      </c>
      <c r="G326" s="461">
        <f t="shared" ref="G326:G327" si="24">E326*F326</f>
        <v>200</v>
      </c>
      <c r="H326" s="324" t="s">
        <v>126</v>
      </c>
      <c r="I326" s="474" t="s">
        <v>717</v>
      </c>
      <c r="J326" s="99" t="str">
        <f>VLOOKUP(I326,Presupuesto!$B$11:$C$566,2,0)</f>
        <v>SERVICIOS DE IMPRENTA PUBLIC.Y REPRODUCCION</v>
      </c>
      <c r="K326" s="578" t="s">
        <v>1360</v>
      </c>
      <c r="L326" s="115" t="s">
        <v>393</v>
      </c>
    </row>
    <row r="327" spans="2:12" x14ac:dyDescent="0.25">
      <c r="C327" s="167" t="s">
        <v>49</v>
      </c>
      <c r="D327" s="649"/>
      <c r="E327" s="518">
        <v>2</v>
      </c>
      <c r="F327" s="520">
        <v>1500</v>
      </c>
      <c r="G327" s="461">
        <f t="shared" si="24"/>
        <v>3000</v>
      </c>
      <c r="H327" s="324" t="s">
        <v>126</v>
      </c>
      <c r="I327" s="474" t="s">
        <v>792</v>
      </c>
      <c r="J327" s="99" t="str">
        <f>VLOOKUP(I327,Presupuesto!$B$11:$C$566,2,0)</f>
        <v>ALIMENTOS B EBIDAS PARA PERSONAS</v>
      </c>
      <c r="K327" s="578" t="s">
        <v>1360</v>
      </c>
      <c r="L327" s="115" t="s">
        <v>393</v>
      </c>
    </row>
    <row r="329" spans="2:12" ht="15.75" thickBot="1" x14ac:dyDescent="0.3"/>
    <row r="330" spans="2:12" ht="15.75" thickBot="1" x14ac:dyDescent="0.3">
      <c r="B330" s="560"/>
      <c r="C330" s="29" t="s">
        <v>43</v>
      </c>
      <c r="D330" s="463">
        <f>SUM(G337:G338)</f>
        <v>9000</v>
      </c>
      <c r="E330" s="94"/>
      <c r="F330" s="94"/>
      <c r="G330" s="94"/>
      <c r="H330" s="75"/>
      <c r="I330" s="75"/>
      <c r="J330" s="75"/>
      <c r="K330" s="111"/>
    </row>
    <row r="331" spans="2:12" x14ac:dyDescent="0.25">
      <c r="C331" s="70"/>
      <c r="D331" s="31"/>
      <c r="E331" s="94"/>
      <c r="F331" s="94"/>
      <c r="G331" s="94"/>
      <c r="H331" s="75"/>
      <c r="I331" s="75"/>
      <c r="J331" s="75"/>
      <c r="K331" s="111"/>
    </row>
    <row r="332" spans="2:12" x14ac:dyDescent="0.25">
      <c r="C332" s="70"/>
      <c r="D332" s="31"/>
      <c r="E332" s="94"/>
      <c r="F332" s="94"/>
      <c r="G332" s="94"/>
      <c r="H332" s="75"/>
      <c r="I332" s="75"/>
      <c r="J332" s="75"/>
      <c r="K332" s="111"/>
    </row>
    <row r="333" spans="2:12" ht="15.75" x14ac:dyDescent="0.25">
      <c r="C333" s="201" t="s">
        <v>390</v>
      </c>
      <c r="D333" s="372" t="str">
        <f>'Aseguramiento de la Calidad'!F9</f>
        <v>8.a.2</v>
      </c>
      <c r="E333" s="94"/>
      <c r="F333" s="94"/>
      <c r="G333" s="94"/>
      <c r="H333" s="75"/>
      <c r="I333" s="75"/>
      <c r="J333" s="75"/>
      <c r="K333" s="111"/>
    </row>
    <row r="334" spans="2:12" ht="18.75" x14ac:dyDescent="0.25">
      <c r="C334" s="207" t="str">
        <f>IFERROR(VLOOKUP(D333,'Desarrollo e Innov. Curricular'!$F:$G,2,FALSE),IFERROR(VLOOKUP(D333,'Investigación Científica'!$F:$G,2,FALSE),IFERROR(VLOOKUP(D333,'Vinculación Univ. Sociedad'!$F:$G,2,FALSE),IFERROR(VLOOKUP(D333,'Docencia y Profesorado Universi'!$F:$G,2,FALSE),IFERROR(VLOOKUP(D333,'Estudiantes y Graduados'!$F:$G,2,FALSE),IFERROR(VLOOKUP(D333,'Gestion Administrativa'!$F:$G,2,FALSE),IFERROR(VLOOKUP(D333,'Gestión Académica'!$F:$G,2,FALSE),IFERROR(VLOOKUP(D333,'Aseguramiento de la Calidad'!$F:$G,2,FALSE),IFERROR(VLOOKUP(D333,'Gestión del Conocimiento'!$F:$G,2,FALSE),IFERROR(VLOOKUP(D333,'Gobernabilidad y Procesos...'!$F:$G,2,FALSE),IFERROR(VLOOKUP(D333,'Gestión del Talento Humano'!$F:$G,2,FALSE),IFERROR(VLOOKUP(D333,'Internacionalización de la E.S.'!$F:$G,2,FALSE),IFERROR(VLOOKUP(D333,Posgrado!$F:$G,2,FALSE),IFERROR(VLOOKUP(D333,'Cultura de Innovación Insti...'!$F:$G,2,FALSE),VLOOKUP(D333,'Lo Esencial de la Reforma Univ.'!$F:$G,2,0)))))))))))))))</f>
        <v>Talleres sobre el concepto de Quimica verde.  Una vez entendido el concepto realizar actividades que implementen su desarrollo.</v>
      </c>
      <c r="D334" s="31"/>
      <c r="E334" s="94"/>
      <c r="F334" s="94"/>
      <c r="G334" s="94"/>
      <c r="H334" s="75"/>
      <c r="I334" s="75"/>
      <c r="J334" s="75"/>
      <c r="K334" s="111"/>
    </row>
    <row r="335" spans="2:12" ht="15.75" thickBot="1" x14ac:dyDescent="0.3">
      <c r="C335" s="70" t="s">
        <v>2706</v>
      </c>
      <c r="D335" s="31"/>
      <c r="E335" s="94"/>
      <c r="F335" s="94"/>
      <c r="G335" s="94"/>
      <c r="H335" s="75"/>
      <c r="I335" s="75"/>
      <c r="J335" s="75"/>
      <c r="K335" s="111"/>
    </row>
    <row r="336" spans="2:12" ht="30.75" thickBot="1" x14ac:dyDescent="0.3">
      <c r="C336" s="125" t="s">
        <v>44</v>
      </c>
      <c r="D336" s="137" t="s">
        <v>45</v>
      </c>
      <c r="E336" s="127" t="s">
        <v>54</v>
      </c>
      <c r="F336" s="127" t="s">
        <v>56</v>
      </c>
      <c r="G336" s="126" t="s">
        <v>27</v>
      </c>
      <c r="H336" s="132" t="s">
        <v>128</v>
      </c>
      <c r="I336" s="127" t="s">
        <v>46</v>
      </c>
      <c r="J336" s="127" t="s">
        <v>129</v>
      </c>
      <c r="K336" s="127" t="s">
        <v>408</v>
      </c>
      <c r="L336" s="127" t="s">
        <v>409</v>
      </c>
    </row>
    <row r="337" spans="2:12" ht="15.75" thickBot="1" x14ac:dyDescent="0.3">
      <c r="C337" s="167" t="s">
        <v>48</v>
      </c>
      <c r="D337" s="649">
        <v>100</v>
      </c>
      <c r="E337" s="518">
        <v>100</v>
      </c>
      <c r="F337" s="520">
        <v>40</v>
      </c>
      <c r="G337" s="461">
        <f t="shared" ref="G337:G338" si="25">E337*F337</f>
        <v>4000</v>
      </c>
      <c r="H337" s="324" t="s">
        <v>126</v>
      </c>
      <c r="I337" s="474" t="s">
        <v>717</v>
      </c>
      <c r="J337" s="99" t="str">
        <f>VLOOKUP(I337,Presupuesto!$B$11:$C$566,2,0)</f>
        <v>SERVICIOS DE IMPRENTA PUBLIC.Y REPRODUCCION</v>
      </c>
      <c r="K337" s="578" t="s">
        <v>1361</v>
      </c>
      <c r="L337" s="115" t="s">
        <v>396</v>
      </c>
    </row>
    <row r="338" spans="2:12" x14ac:dyDescent="0.25">
      <c r="C338" s="167" t="s">
        <v>49</v>
      </c>
      <c r="D338" s="649"/>
      <c r="E338" s="518">
        <v>100</v>
      </c>
      <c r="F338" s="520">
        <v>50</v>
      </c>
      <c r="G338" s="461">
        <f t="shared" si="25"/>
        <v>5000</v>
      </c>
      <c r="H338" s="324" t="s">
        <v>126</v>
      </c>
      <c r="I338" s="474" t="s">
        <v>792</v>
      </c>
      <c r="J338" s="99" t="str">
        <f>VLOOKUP(I338,Presupuesto!$B$11:$C$566,2,0)</f>
        <v>ALIMENTOS B EBIDAS PARA PERSONAS</v>
      </c>
      <c r="K338" s="578" t="s">
        <v>1361</v>
      </c>
      <c r="L338" s="115" t="s">
        <v>396</v>
      </c>
    </row>
    <row r="341" spans="2:12" ht="15.75" thickBot="1" x14ac:dyDescent="0.3"/>
    <row r="342" spans="2:12" ht="15.75" thickBot="1" x14ac:dyDescent="0.3">
      <c r="B342" s="560"/>
      <c r="C342" s="29" t="s">
        <v>43</v>
      </c>
      <c r="D342" s="463">
        <f>SUM(G349:G350)</f>
        <v>1125</v>
      </c>
      <c r="E342" s="94"/>
      <c r="F342" s="94"/>
      <c r="G342" s="94"/>
      <c r="H342" s="75"/>
      <c r="I342" s="75"/>
      <c r="J342" s="75"/>
      <c r="K342" s="111"/>
    </row>
    <row r="343" spans="2:12" x14ac:dyDescent="0.25">
      <c r="C343" s="70"/>
      <c r="D343" s="31"/>
      <c r="E343" s="94"/>
      <c r="F343" s="94"/>
      <c r="G343" s="94"/>
      <c r="H343" s="75"/>
      <c r="I343" s="75"/>
      <c r="J343" s="75"/>
      <c r="K343" s="111"/>
    </row>
    <row r="344" spans="2:12" x14ac:dyDescent="0.25">
      <c r="C344" s="70"/>
      <c r="D344" s="31"/>
      <c r="E344" s="94"/>
      <c r="F344" s="94"/>
      <c r="G344" s="94"/>
      <c r="H344" s="75"/>
      <c r="I344" s="75"/>
      <c r="J344" s="75"/>
      <c r="K344" s="111"/>
    </row>
    <row r="345" spans="2:12" ht="15.75" x14ac:dyDescent="0.25">
      <c r="C345" s="201" t="s">
        <v>390</v>
      </c>
      <c r="D345" s="372" t="str">
        <f>'Aseguramiento de la Calidad'!F11</f>
        <v>8.a.4</v>
      </c>
      <c r="E345" s="94"/>
      <c r="F345" s="94"/>
      <c r="G345" s="94"/>
      <c r="H345" s="75"/>
      <c r="I345" s="75"/>
      <c r="J345" s="75"/>
      <c r="K345" s="111"/>
    </row>
    <row r="346" spans="2:12" ht="18.75" x14ac:dyDescent="0.25">
      <c r="C346" s="207" t="str">
        <f>IFERROR(VLOOKUP(D345,'Desarrollo e Innov. Curricular'!$F:$G,2,FALSE),IFERROR(VLOOKUP(D345,'Investigación Científica'!$F:$G,2,FALSE),IFERROR(VLOOKUP(D345,'Vinculación Univ. Sociedad'!$F:$G,2,FALSE),IFERROR(VLOOKUP(D345,'Docencia y Profesorado Universi'!$F:$G,2,FALSE),IFERROR(VLOOKUP(D345,'Estudiantes y Graduados'!$F:$G,2,FALSE),IFERROR(VLOOKUP(D345,'Gestion Administrativa'!$F:$G,2,FALSE),IFERROR(VLOOKUP(D345,'Gestión Académica'!$F:$G,2,FALSE),IFERROR(VLOOKUP(D345,'Aseguramiento de la Calidad'!$F:$G,2,FALSE),IFERROR(VLOOKUP(D345,'Gestión del Conocimiento'!$F:$G,2,FALSE),IFERROR(VLOOKUP(D345,'Gobernabilidad y Procesos...'!$F:$G,2,FALSE),IFERROR(VLOOKUP(D345,'Gestión del Talento Humano'!$F:$G,2,FALSE),IFERROR(VLOOKUP(D345,'Internacionalización de la E.S.'!$F:$G,2,FALSE),IFERROR(VLOOKUP(D345,Posgrado!$F:$G,2,FALSE),IFERROR(VLOOKUP(D345,'Cultura de Innovación Insti...'!$F:$G,2,FALSE),VLOOKUP(D345,'Lo Esencial de la Reforma Univ.'!$F:$G,2,0)))))))))))))))</f>
        <v>Talleres de capacitacion junto con otras unidades del area de salud: microbiologia, biologia, odontologia y medicina. para el establecimiento de procedimientos de desecho. Buscar manera de financiar</v>
      </c>
      <c r="D346" s="31"/>
      <c r="E346" s="94"/>
      <c r="F346" s="94"/>
      <c r="G346" s="94"/>
      <c r="H346" s="75"/>
      <c r="I346" s="75"/>
      <c r="J346" s="75"/>
      <c r="K346" s="111"/>
    </row>
    <row r="347" spans="2:12" ht="15.75" thickBot="1" x14ac:dyDescent="0.3">
      <c r="C347" s="70" t="s">
        <v>3032</v>
      </c>
      <c r="D347" s="31"/>
      <c r="E347" s="94"/>
      <c r="F347" s="94"/>
      <c r="G347" s="94"/>
      <c r="H347" s="75"/>
      <c r="I347" s="75"/>
      <c r="J347" s="75"/>
      <c r="K347" s="111"/>
    </row>
    <row r="348" spans="2:12" ht="30.75" thickBot="1" x14ac:dyDescent="0.3">
      <c r="C348" s="125" t="s">
        <v>44</v>
      </c>
      <c r="D348" s="137" t="s">
        <v>45</v>
      </c>
      <c r="E348" s="127" t="s">
        <v>54</v>
      </c>
      <c r="F348" s="127" t="s">
        <v>56</v>
      </c>
      <c r="G348" s="126" t="s">
        <v>27</v>
      </c>
      <c r="H348" s="132" t="s">
        <v>128</v>
      </c>
      <c r="I348" s="127" t="s">
        <v>46</v>
      </c>
      <c r="J348" s="127" t="s">
        <v>129</v>
      </c>
      <c r="K348" s="127" t="s">
        <v>408</v>
      </c>
      <c r="L348" s="127" t="s">
        <v>409</v>
      </c>
    </row>
    <row r="349" spans="2:12" ht="15.75" thickBot="1" x14ac:dyDescent="0.3">
      <c r="C349" s="167" t="s">
        <v>48</v>
      </c>
      <c r="D349" s="649">
        <v>15</v>
      </c>
      <c r="E349" s="518">
        <v>15</v>
      </c>
      <c r="F349" s="520">
        <v>25</v>
      </c>
      <c r="G349" s="461">
        <f t="shared" ref="G349:G350" si="26">E349*F349</f>
        <v>375</v>
      </c>
      <c r="H349" s="324" t="s">
        <v>126</v>
      </c>
      <c r="I349" s="474" t="s">
        <v>717</v>
      </c>
      <c r="J349" s="99" t="str">
        <f>VLOOKUP(I349,Presupuesto!$B$11:$C$566,2,0)</f>
        <v>SERVICIOS DE IMPRENTA PUBLIC.Y REPRODUCCION</v>
      </c>
      <c r="K349" s="578" t="s">
        <v>1361</v>
      </c>
      <c r="L349" s="115" t="s">
        <v>410</v>
      </c>
    </row>
    <row r="350" spans="2:12" x14ac:dyDescent="0.25">
      <c r="C350" s="167" t="s">
        <v>49</v>
      </c>
      <c r="D350" s="649"/>
      <c r="E350" s="518">
        <v>15</v>
      </c>
      <c r="F350" s="520">
        <v>50</v>
      </c>
      <c r="G350" s="461">
        <f t="shared" si="26"/>
        <v>750</v>
      </c>
      <c r="H350" s="324" t="s">
        <v>126</v>
      </c>
      <c r="I350" s="474" t="s">
        <v>792</v>
      </c>
      <c r="J350" s="99" t="str">
        <f>VLOOKUP(I350,Presupuesto!$B$11:$C$566,2,0)</f>
        <v>ALIMENTOS B EBIDAS PARA PERSONAS</v>
      </c>
      <c r="K350" s="578" t="s">
        <v>1361</v>
      </c>
      <c r="L350" s="115" t="s">
        <v>410</v>
      </c>
    </row>
    <row r="352" spans="2:12" ht="15.75" thickBot="1" x14ac:dyDescent="0.3"/>
    <row r="353" spans="2:12" ht="15.75" thickBot="1" x14ac:dyDescent="0.3">
      <c r="B353" s="560"/>
      <c r="C353" s="29" t="s">
        <v>43</v>
      </c>
      <c r="D353" s="463">
        <f>SUM(G360:G361)</f>
        <v>8250</v>
      </c>
      <c r="E353" s="94"/>
      <c r="F353" s="94"/>
      <c r="G353" s="94"/>
      <c r="H353" s="75"/>
      <c r="I353" s="75"/>
      <c r="J353" s="75"/>
      <c r="K353" s="111"/>
    </row>
    <row r="354" spans="2:12" x14ac:dyDescent="0.25">
      <c r="C354" s="70"/>
      <c r="D354" s="31"/>
      <c r="E354" s="94"/>
      <c r="F354" s="94"/>
      <c r="G354" s="94"/>
      <c r="H354" s="75"/>
      <c r="I354" s="75"/>
      <c r="J354" s="75"/>
      <c r="K354" s="111"/>
    </row>
    <row r="355" spans="2:12" x14ac:dyDescent="0.25">
      <c r="C355" s="70"/>
      <c r="D355" s="31"/>
      <c r="E355" s="94"/>
      <c r="F355" s="94"/>
      <c r="G355" s="94"/>
      <c r="H355" s="75"/>
      <c r="I355" s="75"/>
      <c r="J355" s="75"/>
      <c r="K355" s="111"/>
    </row>
    <row r="356" spans="2:12" ht="15.75" x14ac:dyDescent="0.25">
      <c r="C356" s="201" t="s">
        <v>390</v>
      </c>
      <c r="D356" s="372" t="str">
        <f>'Cultura de Innovación Insti...'!F9</f>
        <v>9.a.3</v>
      </c>
      <c r="E356" s="94"/>
      <c r="F356" s="94"/>
      <c r="G356" s="94"/>
      <c r="H356" s="75"/>
      <c r="I356" s="75"/>
      <c r="J356" s="75"/>
      <c r="K356" s="111"/>
    </row>
    <row r="357" spans="2:12" ht="18.75" x14ac:dyDescent="0.25">
      <c r="C357" s="207" t="str">
        <f>IFERROR(VLOOKUP(D356,'Desarrollo e Innov. Curricular'!$F:$G,2,FALSE),IFERROR(VLOOKUP(D356,'Investigación Científica'!$F:$G,2,FALSE),IFERROR(VLOOKUP(D356,'Vinculación Univ. Sociedad'!$F:$G,2,FALSE),IFERROR(VLOOKUP(D356,'Docencia y Profesorado Universi'!$F:$G,2,FALSE),IFERROR(VLOOKUP(D356,'Estudiantes y Graduados'!$F:$G,2,FALSE),IFERROR(VLOOKUP(D356,'Gestion Administrativa'!$F:$G,2,FALSE),IFERROR(VLOOKUP(D356,'Gestión Académica'!$F:$G,2,FALSE),IFERROR(VLOOKUP(D356,'Aseguramiento de la Calidad'!$F:$G,2,FALSE),IFERROR(VLOOKUP(D356,'Gestión del Conocimiento'!$F:$G,2,FALSE),IFERROR(VLOOKUP(D356,'Gobernabilidad y Procesos...'!$F:$G,2,FALSE),IFERROR(VLOOKUP(D356,'Gestión del Talento Humano'!$F:$G,2,FALSE),IFERROR(VLOOKUP(D356,'Internacionalización de la E.S.'!$F:$G,2,FALSE),IFERROR(VLOOKUP(D356,Posgrado!$F:$G,2,FALSE),IFERROR(VLOOKUP(D356,'Cultura de Innovación Insti...'!$F:$G,2,FALSE),VLOOKUP(D356,'Lo Esencial de la Reforma Univ.'!$F:$G,2,0)))))))))))))))</f>
        <v xml:space="preserve">Talleres de capacitación sobre elaboración de recursos didácticos innovadores pertinentes a las áreas de trabajo. </v>
      </c>
      <c r="D357" s="31"/>
      <c r="E357" s="94"/>
      <c r="F357" s="94"/>
      <c r="G357" s="94"/>
      <c r="H357" s="75"/>
      <c r="I357" s="75"/>
      <c r="J357" s="75"/>
      <c r="K357" s="111"/>
    </row>
    <row r="358" spans="2:12" ht="15.75" thickBot="1" x14ac:dyDescent="0.3">
      <c r="C358" s="70" t="s">
        <v>2733</v>
      </c>
      <c r="D358" s="31"/>
      <c r="E358" s="94"/>
      <c r="F358" s="94"/>
      <c r="G358" s="94"/>
      <c r="H358" s="75"/>
      <c r="I358" s="75"/>
      <c r="J358" s="75"/>
      <c r="K358" s="111"/>
    </row>
    <row r="359" spans="2:12" ht="30.75" thickBot="1" x14ac:dyDescent="0.3">
      <c r="C359" s="125" t="s">
        <v>44</v>
      </c>
      <c r="D359" s="137" t="s">
        <v>45</v>
      </c>
      <c r="E359" s="127" t="s">
        <v>54</v>
      </c>
      <c r="F359" s="127" t="s">
        <v>56</v>
      </c>
      <c r="G359" s="126" t="s">
        <v>27</v>
      </c>
      <c r="H359" s="132" t="s">
        <v>128</v>
      </c>
      <c r="I359" s="127" t="s">
        <v>46</v>
      </c>
      <c r="J359" s="127" t="s">
        <v>129</v>
      </c>
      <c r="K359" s="127" t="s">
        <v>408</v>
      </c>
      <c r="L359" s="127" t="s">
        <v>409</v>
      </c>
    </row>
    <row r="360" spans="2:12" ht="15.75" thickBot="1" x14ac:dyDescent="0.3">
      <c r="C360" s="167" t="s">
        <v>48</v>
      </c>
      <c r="D360" s="649">
        <v>110</v>
      </c>
      <c r="E360" s="518">
        <v>110</v>
      </c>
      <c r="F360" s="520">
        <v>25</v>
      </c>
      <c r="G360" s="461">
        <f t="shared" ref="G360:G361" si="27">E360*F360</f>
        <v>2750</v>
      </c>
      <c r="H360" s="324" t="s">
        <v>126</v>
      </c>
      <c r="I360" s="474" t="s">
        <v>717</v>
      </c>
      <c r="J360" s="99" t="str">
        <f>VLOOKUP(I360,Presupuesto!$B$11:$C$566,2,0)</f>
        <v>SERVICIOS DE IMPRENTA PUBLIC.Y REPRODUCCION</v>
      </c>
      <c r="K360" s="578" t="s">
        <v>1362</v>
      </c>
      <c r="L360" s="115" t="s">
        <v>410</v>
      </c>
    </row>
    <row r="361" spans="2:12" x14ac:dyDescent="0.25">
      <c r="C361" s="167" t="s">
        <v>49</v>
      </c>
      <c r="D361" s="649"/>
      <c r="E361" s="518">
        <v>110</v>
      </c>
      <c r="F361" s="520">
        <v>50</v>
      </c>
      <c r="G361" s="461">
        <f t="shared" si="27"/>
        <v>5500</v>
      </c>
      <c r="H361" s="324" t="s">
        <v>126</v>
      </c>
      <c r="I361" s="474" t="s">
        <v>792</v>
      </c>
      <c r="J361" s="99" t="str">
        <f>VLOOKUP(I361,Presupuesto!$B$11:$C$566,2,0)</f>
        <v>ALIMENTOS B EBIDAS PARA PERSONAS</v>
      </c>
      <c r="K361" s="578" t="s">
        <v>1362</v>
      </c>
      <c r="L361" s="115" t="s">
        <v>410</v>
      </c>
    </row>
    <row r="364" spans="2:12" ht="15.75" thickBot="1" x14ac:dyDescent="0.3"/>
    <row r="365" spans="2:12" ht="15.75" thickBot="1" x14ac:dyDescent="0.3">
      <c r="B365" s="560"/>
      <c r="C365" s="29" t="s">
        <v>43</v>
      </c>
      <c r="D365" s="463">
        <f>SUM(G372:G373)</f>
        <v>20000</v>
      </c>
      <c r="E365" s="94"/>
      <c r="F365" s="94"/>
      <c r="G365" s="94"/>
      <c r="H365" s="75"/>
      <c r="I365" s="75"/>
      <c r="J365" s="75"/>
      <c r="K365" s="111"/>
    </row>
    <row r="366" spans="2:12" x14ac:dyDescent="0.25">
      <c r="C366" s="70"/>
      <c r="D366" s="31"/>
      <c r="E366" s="94"/>
      <c r="F366" s="94"/>
      <c r="G366" s="94"/>
      <c r="H366" s="75"/>
      <c r="I366" s="75"/>
      <c r="J366" s="75"/>
      <c r="K366" s="111"/>
    </row>
    <row r="367" spans="2:12" x14ac:dyDescent="0.25">
      <c r="C367" s="70"/>
      <c r="D367" s="31"/>
      <c r="E367" s="94"/>
      <c r="F367" s="94"/>
      <c r="G367" s="94"/>
      <c r="H367" s="75"/>
      <c r="I367" s="75"/>
      <c r="J367" s="75"/>
      <c r="K367" s="111"/>
    </row>
    <row r="368" spans="2:12" ht="15.75" x14ac:dyDescent="0.25">
      <c r="C368" s="201" t="s">
        <v>390</v>
      </c>
      <c r="D368" s="372" t="str">
        <f>'Gestion Administrativa'!F19</f>
        <v>11.a.11</v>
      </c>
      <c r="E368" s="94"/>
      <c r="F368" s="94"/>
      <c r="G368" s="94"/>
      <c r="H368" s="75"/>
      <c r="I368" s="75"/>
      <c r="J368" s="75"/>
      <c r="K368" s="111"/>
    </row>
    <row r="369" spans="2:12" ht="18.75" x14ac:dyDescent="0.25">
      <c r="C369" s="207" t="str">
        <f>IFERROR(VLOOKUP(D368,'Desarrollo e Innov. Curricular'!$F:$G,2,FALSE),IFERROR(VLOOKUP(D368,'Investigación Científica'!$F:$G,2,FALSE),IFERROR(VLOOKUP(D368,'Vinculación Univ. Sociedad'!$F:$G,2,FALSE),IFERROR(VLOOKUP(D368,'Docencia y Profesorado Universi'!$F:$G,2,FALSE),IFERROR(VLOOKUP(D368,'Estudiantes y Graduados'!$F:$G,2,FALSE),IFERROR(VLOOKUP(D368,'Gestion Administrativa'!$F:$G,2,FALSE),IFERROR(VLOOKUP(D368,'Gestión Académica'!$F:$G,2,FALSE),IFERROR(VLOOKUP(D368,'Aseguramiento de la Calidad'!$F:$G,2,FALSE),IFERROR(VLOOKUP(D368,'Gestión del Conocimiento'!$F:$G,2,FALSE),IFERROR(VLOOKUP(D368,'Gobernabilidad y Procesos...'!$F:$G,2,FALSE),IFERROR(VLOOKUP(D368,'Gestión del Talento Humano'!$F:$G,2,FALSE),IFERROR(VLOOKUP(D368,'Internacionalización de la E.S.'!$F:$G,2,FALSE),IFERROR(VLOOKUP(D368,Posgrado!$F:$G,2,FALSE),IFERROR(VLOOKUP(D368,'Cultura de Innovación Insti...'!$F:$G,2,FALSE),VLOOKUP(D368,'Lo Esencial de la Reforma Univ.'!$F:$G,2,0)))))))))))))))</f>
        <v>Definir los temas de capacitacion y elaborar el programa de capacitaciones en base a las necesidades para la implementacion y sostenimiento del sistema de gestion de la calidad.</v>
      </c>
      <c r="D369" s="31"/>
      <c r="E369" s="94"/>
      <c r="F369" s="94"/>
      <c r="G369" s="94"/>
      <c r="H369" s="75"/>
      <c r="I369" s="75"/>
      <c r="J369" s="75"/>
      <c r="K369" s="111"/>
    </row>
    <row r="370" spans="2:12" ht="15.75" thickBot="1" x14ac:dyDescent="0.3">
      <c r="C370" s="70" t="s">
        <v>2777</v>
      </c>
      <c r="D370" s="31"/>
      <c r="E370" s="94"/>
      <c r="F370" s="94"/>
      <c r="G370" s="94"/>
      <c r="H370" s="75"/>
      <c r="I370" s="75"/>
      <c r="J370" s="75"/>
      <c r="K370" s="111"/>
    </row>
    <row r="371" spans="2:12" ht="30.75" thickBot="1" x14ac:dyDescent="0.3">
      <c r="C371" s="125" t="s">
        <v>44</v>
      </c>
      <c r="D371" s="137" t="s">
        <v>45</v>
      </c>
      <c r="E371" s="127" t="s">
        <v>54</v>
      </c>
      <c r="F371" s="127" t="s">
        <v>56</v>
      </c>
      <c r="G371" s="126" t="s">
        <v>27</v>
      </c>
      <c r="H371" s="132" t="s">
        <v>128</v>
      </c>
      <c r="I371" s="127" t="s">
        <v>46</v>
      </c>
      <c r="J371" s="127" t="s">
        <v>129</v>
      </c>
      <c r="K371" s="127" t="s">
        <v>408</v>
      </c>
      <c r="L371" s="127" t="s">
        <v>409</v>
      </c>
    </row>
    <row r="372" spans="2:12" ht="15.75" thickBot="1" x14ac:dyDescent="0.3">
      <c r="C372" s="167" t="s">
        <v>48</v>
      </c>
      <c r="D372" s="649"/>
      <c r="E372" s="518">
        <v>200</v>
      </c>
      <c r="F372" s="520">
        <v>50</v>
      </c>
      <c r="G372" s="462">
        <f t="shared" ref="G372:G373" si="28">E372*F372</f>
        <v>10000</v>
      </c>
      <c r="H372" s="324" t="s">
        <v>126</v>
      </c>
      <c r="I372" s="474" t="s">
        <v>717</v>
      </c>
      <c r="J372" s="99" t="str">
        <f>VLOOKUP(I372,Presupuesto!$B$11:$C$566,2,0)</f>
        <v>SERVICIOS DE IMPRENTA PUBLIC.Y REPRODUCCION</v>
      </c>
      <c r="K372" s="578" t="s">
        <v>1363</v>
      </c>
      <c r="L372" s="115" t="s">
        <v>396</v>
      </c>
    </row>
    <row r="373" spans="2:12" x14ac:dyDescent="0.25">
      <c r="C373" s="167" t="s">
        <v>49</v>
      </c>
      <c r="D373" s="649"/>
      <c r="E373" s="518">
        <v>200</v>
      </c>
      <c r="F373" s="520">
        <v>50</v>
      </c>
      <c r="G373" s="462">
        <f t="shared" si="28"/>
        <v>10000</v>
      </c>
      <c r="H373" s="324" t="s">
        <v>126</v>
      </c>
      <c r="I373" s="474" t="s">
        <v>792</v>
      </c>
      <c r="J373" s="99" t="str">
        <f>VLOOKUP(I373,Presupuesto!$B$11:$C$566,2,0)</f>
        <v>ALIMENTOS B EBIDAS PARA PERSONAS</v>
      </c>
      <c r="K373" s="578" t="s">
        <v>1363</v>
      </c>
      <c r="L373" s="115" t="s">
        <v>396</v>
      </c>
    </row>
    <row r="376" spans="2:12" ht="15.75" thickBot="1" x14ac:dyDescent="0.3"/>
    <row r="377" spans="2:12" ht="15.75" thickBot="1" x14ac:dyDescent="0.3">
      <c r="B377" s="560"/>
      <c r="C377" s="29" t="s">
        <v>43</v>
      </c>
      <c r="D377" s="463">
        <f>SUM(G384:G386)</f>
        <v>51000</v>
      </c>
      <c r="E377" s="94"/>
      <c r="F377" s="94"/>
      <c r="G377" s="94"/>
      <c r="H377" s="75"/>
      <c r="I377" s="75"/>
      <c r="J377" s="75"/>
      <c r="K377" s="111"/>
    </row>
    <row r="378" spans="2:12" x14ac:dyDescent="0.25">
      <c r="C378" s="70"/>
      <c r="D378" s="31"/>
      <c r="E378" s="94"/>
      <c r="F378" s="94"/>
      <c r="G378" s="94"/>
      <c r="H378" s="75"/>
      <c r="I378" s="75"/>
      <c r="J378" s="75"/>
      <c r="K378" s="111"/>
    </row>
    <row r="379" spans="2:12" x14ac:dyDescent="0.25">
      <c r="C379" s="70"/>
      <c r="D379" s="31"/>
      <c r="E379" s="94"/>
      <c r="F379" s="94"/>
      <c r="G379" s="94"/>
      <c r="H379" s="75"/>
      <c r="I379" s="75"/>
      <c r="J379" s="75"/>
      <c r="K379" s="111"/>
    </row>
    <row r="380" spans="2:12" ht="15.75" x14ac:dyDescent="0.25">
      <c r="C380" s="201" t="s">
        <v>390</v>
      </c>
      <c r="D380" s="372" t="str">
        <f>'Gestión del Talento Humano'!F14</f>
        <v>12.a.8</v>
      </c>
      <c r="E380" s="94"/>
      <c r="F380" s="94"/>
      <c r="G380" s="94"/>
      <c r="H380" s="75"/>
      <c r="I380" s="75"/>
      <c r="J380" s="75"/>
      <c r="K380" s="111"/>
    </row>
    <row r="381" spans="2:12" ht="18.75" x14ac:dyDescent="0.25">
      <c r="C381" s="207" t="str">
        <f>IFERROR(VLOOKUP(D380,'Desarrollo e Innov. Curricular'!$F:$G,2,FALSE),IFERROR(VLOOKUP(D380,'Investigación Científica'!$F:$G,2,FALSE),IFERROR(VLOOKUP(D380,'Vinculación Univ. Sociedad'!$F:$G,2,FALSE),IFERROR(VLOOKUP(D380,'Docencia y Profesorado Universi'!$F:$G,2,FALSE),IFERROR(VLOOKUP(D380,'Estudiantes y Graduados'!$F:$G,2,FALSE),IFERROR(VLOOKUP(D380,'Gestion Administrativa'!$F:$G,2,FALSE),IFERROR(VLOOKUP(D380,'Gestión Académica'!$F:$G,2,FALSE),IFERROR(VLOOKUP(D380,'Aseguramiento de la Calidad'!$F:$G,2,FALSE),IFERROR(VLOOKUP(D380,'Gestión del Conocimiento'!$F:$G,2,FALSE),IFERROR(VLOOKUP(D380,'Gobernabilidad y Procesos...'!$F:$G,2,FALSE),IFERROR(VLOOKUP(D380,'Gestión del Talento Humano'!$F:$G,2,FALSE),IFERROR(VLOOKUP(D380,'Internacionalización de la E.S.'!$F:$G,2,FALSE),IFERROR(VLOOKUP(D380,Posgrado!$F:$G,2,FALSE),IFERROR(VLOOKUP(D380,'Cultura de Innovación Insti...'!$F:$G,2,FALSE),VLOOKUP(D380,'Lo Esencial de la Reforma Univ.'!$F:$G,2,0)))))))))))))))</f>
        <v xml:space="preserve">Desarrollo del  Diplomado sobre Manejo de Desechos Solidos y Quimicos. </v>
      </c>
      <c r="D381" s="31"/>
      <c r="E381" s="94"/>
      <c r="F381" s="94"/>
      <c r="G381" s="94"/>
      <c r="H381" s="75"/>
      <c r="I381" s="75"/>
      <c r="J381" s="75"/>
      <c r="K381" s="111"/>
    </row>
    <row r="382" spans="2:12" ht="15.75" thickBot="1" x14ac:dyDescent="0.3">
      <c r="C382" s="70" t="s">
        <v>2972</v>
      </c>
      <c r="D382" s="31"/>
      <c r="E382" s="94"/>
      <c r="F382" s="94"/>
      <c r="G382" s="94"/>
      <c r="H382" s="75"/>
      <c r="I382" s="75"/>
      <c r="J382" s="75"/>
      <c r="K382" s="111"/>
    </row>
    <row r="383" spans="2:12" ht="30.75" thickBot="1" x14ac:dyDescent="0.3">
      <c r="C383" s="125" t="s">
        <v>44</v>
      </c>
      <c r="D383" s="137" t="s">
        <v>45</v>
      </c>
      <c r="E383" s="127" t="s">
        <v>54</v>
      </c>
      <c r="F383" s="127" t="s">
        <v>56</v>
      </c>
      <c r="G383" s="126" t="s">
        <v>27</v>
      </c>
      <c r="H383" s="132" t="s">
        <v>128</v>
      </c>
      <c r="I383" s="127" t="s">
        <v>46</v>
      </c>
      <c r="J383" s="127" t="s">
        <v>129</v>
      </c>
      <c r="K383" s="127" t="s">
        <v>408</v>
      </c>
      <c r="L383" s="127" t="s">
        <v>409</v>
      </c>
    </row>
    <row r="384" spans="2:12" ht="15.75" thickBot="1" x14ac:dyDescent="0.3">
      <c r="C384" s="542" t="s">
        <v>47</v>
      </c>
      <c r="D384" s="649">
        <v>20</v>
      </c>
      <c r="E384" s="517">
        <v>1</v>
      </c>
      <c r="F384" s="519">
        <v>30000</v>
      </c>
      <c r="G384" s="462">
        <f t="shared" ref="G384:G386" si="29">E384*F384</f>
        <v>30000</v>
      </c>
      <c r="H384" s="324" t="s">
        <v>126</v>
      </c>
      <c r="I384" s="487" t="s">
        <v>699</v>
      </c>
      <c r="J384" s="115" t="str">
        <f>VLOOKUP(I384,Presupuesto!$B$11:$C$566,2,0)</f>
        <v>SERVICIOS DE CAPACITACION.</v>
      </c>
      <c r="K384" s="325" t="s">
        <v>1364</v>
      </c>
      <c r="L384" s="115" t="s">
        <v>396</v>
      </c>
    </row>
    <row r="385" spans="2:12" ht="15.75" thickBot="1" x14ac:dyDescent="0.3">
      <c r="C385" s="167" t="s">
        <v>48</v>
      </c>
      <c r="D385" s="649"/>
      <c r="E385" s="518">
        <v>20</v>
      </c>
      <c r="F385" s="520">
        <v>50</v>
      </c>
      <c r="G385" s="462">
        <f t="shared" si="29"/>
        <v>1000</v>
      </c>
      <c r="H385" s="324" t="s">
        <v>126</v>
      </c>
      <c r="I385" s="474" t="s">
        <v>717</v>
      </c>
      <c r="J385" s="99" t="str">
        <f>VLOOKUP(I385,Presupuesto!$B$11:$C$566,2,0)</f>
        <v>SERVICIOS DE IMPRENTA PUBLIC.Y REPRODUCCION</v>
      </c>
      <c r="K385" s="325" t="s">
        <v>1364</v>
      </c>
      <c r="L385" s="115" t="s">
        <v>396</v>
      </c>
    </row>
    <row r="386" spans="2:12" x14ac:dyDescent="0.25">
      <c r="C386" s="167" t="s">
        <v>49</v>
      </c>
      <c r="D386" s="649"/>
      <c r="E386" s="518">
        <v>200</v>
      </c>
      <c r="F386" s="520">
        <v>100</v>
      </c>
      <c r="G386" s="462">
        <f t="shared" si="29"/>
        <v>20000</v>
      </c>
      <c r="H386" s="324" t="s">
        <v>126</v>
      </c>
      <c r="I386" s="474" t="s">
        <v>792</v>
      </c>
      <c r="J386" s="99" t="str">
        <f>VLOOKUP(I386,Presupuesto!$B$11:$C$566,2,0)</f>
        <v>ALIMENTOS B EBIDAS PARA PERSONAS</v>
      </c>
      <c r="K386" s="325" t="s">
        <v>1364</v>
      </c>
      <c r="L386" s="115" t="s">
        <v>396</v>
      </c>
    </row>
    <row r="389" spans="2:12" ht="15.75" thickBot="1" x14ac:dyDescent="0.3"/>
    <row r="390" spans="2:12" ht="15.75" thickBot="1" x14ac:dyDescent="0.3">
      <c r="B390" s="560"/>
      <c r="C390" s="29" t="s">
        <v>43</v>
      </c>
      <c r="D390" s="463">
        <f>SUM(G397:G399)</f>
        <v>42600</v>
      </c>
      <c r="E390" s="94"/>
      <c r="F390" s="94"/>
      <c r="G390" s="94"/>
      <c r="H390" s="75"/>
      <c r="I390" s="75"/>
      <c r="J390" s="75"/>
      <c r="K390" s="111"/>
    </row>
    <row r="391" spans="2:12" x14ac:dyDescent="0.25">
      <c r="C391" s="70"/>
      <c r="D391" s="31"/>
      <c r="E391" s="94"/>
      <c r="F391" s="94"/>
      <c r="G391" s="94"/>
      <c r="H391" s="75"/>
      <c r="I391" s="75"/>
      <c r="J391" s="75"/>
      <c r="K391" s="111"/>
    </row>
    <row r="392" spans="2:12" x14ac:dyDescent="0.25">
      <c r="C392" s="70"/>
      <c r="D392" s="31"/>
      <c r="E392" s="94"/>
      <c r="F392" s="94"/>
      <c r="G392" s="94"/>
      <c r="H392" s="75"/>
      <c r="I392" s="75"/>
      <c r="J392" s="75"/>
      <c r="K392" s="111"/>
    </row>
    <row r="393" spans="2:12" ht="15.75" x14ac:dyDescent="0.25">
      <c r="C393" s="201" t="s">
        <v>390</v>
      </c>
      <c r="D393" s="372" t="str">
        <f>'Gestión del Talento Humano'!F18</f>
        <v>12.a.12</v>
      </c>
      <c r="E393" s="94"/>
      <c r="F393" s="94"/>
      <c r="G393" s="94"/>
      <c r="H393" s="75"/>
      <c r="I393" s="75"/>
      <c r="J393" s="75"/>
      <c r="K393" s="111"/>
    </row>
    <row r="394" spans="2:12" ht="18.75" x14ac:dyDescent="0.25">
      <c r="C394" s="207" t="str">
        <f>IFERROR(VLOOKUP(D393,'Desarrollo e Innov. Curricular'!$F:$G,2,FALSE),IFERROR(VLOOKUP(D393,'Investigación Científica'!$F:$G,2,FALSE),IFERROR(VLOOKUP(D393,'Vinculación Univ. Sociedad'!$F:$G,2,FALSE),IFERROR(VLOOKUP(D393,'Docencia y Profesorado Universi'!$F:$G,2,FALSE),IFERROR(VLOOKUP(D393,'Estudiantes y Graduados'!$F:$G,2,FALSE),IFERROR(VLOOKUP(D393,'Gestion Administrativa'!$F:$G,2,FALSE),IFERROR(VLOOKUP(D393,'Gestión Académica'!$F:$G,2,FALSE),IFERROR(VLOOKUP(D393,'Aseguramiento de la Calidad'!$F:$G,2,FALSE),IFERROR(VLOOKUP(D393,'Gestión del Conocimiento'!$F:$G,2,FALSE),IFERROR(VLOOKUP(D393,'Gobernabilidad y Procesos...'!$F:$G,2,FALSE),IFERROR(VLOOKUP(D393,'Gestión del Talento Humano'!$F:$G,2,FALSE),IFERROR(VLOOKUP(D393,'Internacionalización de la E.S.'!$F:$G,2,FALSE),IFERROR(VLOOKUP(D393,Posgrado!$F:$G,2,FALSE),IFERROR(VLOOKUP(D393,'Cultura de Innovación Insti...'!$F:$G,2,FALSE),VLOOKUP(D393,'Lo Esencial de la Reforma Univ.'!$F:$G,2,0)))))))))))))))</f>
        <v>Desarrollo del  Diplomado sobre Buenas Practicas de Manufactura.</v>
      </c>
      <c r="D394" s="31"/>
      <c r="E394" s="94"/>
      <c r="F394" s="94"/>
      <c r="G394" s="94"/>
      <c r="H394" s="75"/>
      <c r="I394" s="75"/>
      <c r="J394" s="75"/>
      <c r="K394" s="111"/>
    </row>
    <row r="395" spans="2:12" ht="15.75" thickBot="1" x14ac:dyDescent="0.3">
      <c r="C395" s="70" t="s">
        <v>2973</v>
      </c>
      <c r="D395" s="31"/>
      <c r="E395" s="94"/>
      <c r="F395" s="94"/>
      <c r="G395" s="94"/>
      <c r="H395" s="75"/>
      <c r="I395" s="75"/>
      <c r="J395" s="75"/>
      <c r="K395" s="111"/>
    </row>
    <row r="396" spans="2:12" ht="30.75" thickBot="1" x14ac:dyDescent="0.3">
      <c r="C396" s="125" t="s">
        <v>44</v>
      </c>
      <c r="D396" s="137" t="s">
        <v>45</v>
      </c>
      <c r="E396" s="127" t="s">
        <v>54</v>
      </c>
      <c r="F396" s="127" t="s">
        <v>56</v>
      </c>
      <c r="G396" s="126" t="s">
        <v>27</v>
      </c>
      <c r="H396" s="132" t="s">
        <v>128</v>
      </c>
      <c r="I396" s="127" t="s">
        <v>46</v>
      </c>
      <c r="J396" s="127" t="s">
        <v>129</v>
      </c>
      <c r="K396" s="127" t="s">
        <v>408</v>
      </c>
      <c r="L396" s="127" t="s">
        <v>409</v>
      </c>
    </row>
    <row r="397" spans="2:12" ht="15.75" thickBot="1" x14ac:dyDescent="0.3">
      <c r="C397" s="542" t="s">
        <v>47</v>
      </c>
      <c r="D397" s="649">
        <v>12</v>
      </c>
      <c r="E397" s="517">
        <v>1</v>
      </c>
      <c r="F397" s="519">
        <v>30000</v>
      </c>
      <c r="G397" s="462">
        <f t="shared" ref="G397:G399" si="30">E397*F397</f>
        <v>30000</v>
      </c>
      <c r="H397" s="324" t="s">
        <v>126</v>
      </c>
      <c r="I397" s="487" t="s">
        <v>699</v>
      </c>
      <c r="J397" s="115" t="str">
        <f>VLOOKUP(I397,Presupuesto!$B$11:$C$566,2,0)</f>
        <v>SERVICIOS DE CAPACITACION.</v>
      </c>
      <c r="K397" s="325" t="s">
        <v>1364</v>
      </c>
      <c r="L397" s="115" t="s">
        <v>396</v>
      </c>
    </row>
    <row r="398" spans="2:12" ht="15.75" thickBot="1" x14ac:dyDescent="0.3">
      <c r="C398" s="167" t="s">
        <v>48</v>
      </c>
      <c r="D398" s="649"/>
      <c r="E398" s="518">
        <v>12</v>
      </c>
      <c r="F398" s="520">
        <v>50</v>
      </c>
      <c r="G398" s="462">
        <f t="shared" si="30"/>
        <v>600</v>
      </c>
      <c r="H398" s="324" t="s">
        <v>126</v>
      </c>
      <c r="I398" s="474" t="s">
        <v>717</v>
      </c>
      <c r="J398" s="99" t="str">
        <f>VLOOKUP(I398,Presupuesto!$B$11:$C$566,2,0)</f>
        <v>SERVICIOS DE IMPRENTA PUBLIC.Y REPRODUCCION</v>
      </c>
      <c r="K398" s="325" t="s">
        <v>1364</v>
      </c>
      <c r="L398" s="115" t="s">
        <v>396</v>
      </c>
    </row>
    <row r="399" spans="2:12" x14ac:dyDescent="0.25">
      <c r="C399" s="167" t="s">
        <v>49</v>
      </c>
      <c r="D399" s="649"/>
      <c r="E399" s="518">
        <v>120</v>
      </c>
      <c r="F399" s="520">
        <v>100</v>
      </c>
      <c r="G399" s="462">
        <f t="shared" si="30"/>
        <v>12000</v>
      </c>
      <c r="H399" s="324" t="s">
        <v>126</v>
      </c>
      <c r="I399" s="474" t="s">
        <v>792</v>
      </c>
      <c r="J399" s="99" t="str">
        <f>VLOOKUP(I399,Presupuesto!$B$11:$C$566,2,0)</f>
        <v>ALIMENTOS B EBIDAS PARA PERSONAS</v>
      </c>
      <c r="K399" s="325" t="s">
        <v>1364</v>
      </c>
      <c r="L399" s="115" t="s">
        <v>396</v>
      </c>
    </row>
    <row r="402" spans="3:12" ht="15.75" thickBot="1" x14ac:dyDescent="0.3"/>
    <row r="403" spans="3:12" ht="15.75" thickBot="1" x14ac:dyDescent="0.3">
      <c r="C403" s="29" t="s">
        <v>43</v>
      </c>
      <c r="D403" s="463">
        <f>SUM(G410:G411)</f>
        <v>32200</v>
      </c>
      <c r="E403" s="94"/>
      <c r="F403" s="94"/>
      <c r="G403" s="94"/>
      <c r="H403" s="75"/>
      <c r="I403" s="75"/>
      <c r="J403" s="75"/>
      <c r="K403" s="111"/>
    </row>
    <row r="404" spans="3:12" x14ac:dyDescent="0.25">
      <c r="C404" s="70"/>
      <c r="D404" s="31"/>
      <c r="E404" s="94"/>
      <c r="F404" s="94"/>
      <c r="G404" s="94"/>
      <c r="H404" s="75"/>
      <c r="I404" s="75"/>
      <c r="J404" s="75"/>
      <c r="K404" s="111"/>
    </row>
    <row r="405" spans="3:12" x14ac:dyDescent="0.25">
      <c r="C405" s="70"/>
      <c r="D405" s="31"/>
      <c r="E405" s="94"/>
      <c r="F405" s="94"/>
      <c r="G405" s="94"/>
      <c r="H405" s="75"/>
      <c r="I405" s="75"/>
      <c r="J405" s="75"/>
      <c r="K405" s="111"/>
    </row>
    <row r="406" spans="3:12" ht="15.75" x14ac:dyDescent="0.25">
      <c r="C406" s="201" t="s">
        <v>390</v>
      </c>
      <c r="D406" s="372" t="str">
        <f>'Gobernabilidad y Procesos...'!F12</f>
        <v>15.a.4</v>
      </c>
      <c r="E406" s="94"/>
      <c r="F406" s="94"/>
      <c r="G406" s="94"/>
      <c r="H406" s="75"/>
      <c r="I406" s="75"/>
      <c r="J406" s="75"/>
      <c r="K406" s="111"/>
    </row>
    <row r="407" spans="3:12" ht="18.75" x14ac:dyDescent="0.25">
      <c r="C407" s="207" t="str">
        <f>IFERROR(VLOOKUP(D406,'Desarrollo e Innov. Curricular'!$F:$G,2,FALSE),IFERROR(VLOOKUP(D406,'Investigación Científica'!$F:$G,2,FALSE),IFERROR(VLOOKUP(D406,'Vinculación Univ. Sociedad'!$F:$G,2,FALSE),IFERROR(VLOOKUP(D406,'Docencia y Profesorado Universi'!$F:$G,2,FALSE),IFERROR(VLOOKUP(D406,'Estudiantes y Graduados'!$F:$G,2,FALSE),IFERROR(VLOOKUP(D406,'Gestion Administrativa'!$F:$G,2,FALSE),IFERROR(VLOOKUP(D406,'Gestión Académica'!$F:$G,2,FALSE),IFERROR(VLOOKUP(D406,'Aseguramiento de la Calidad'!$F:$G,2,FALSE),IFERROR(VLOOKUP(D406,'Gestión del Conocimiento'!$F:$G,2,FALSE),IFERROR(VLOOKUP(D406,'Gobernabilidad y Procesos...'!$F:$G,2,FALSE),IFERROR(VLOOKUP(D406,'Gestión del Talento Humano'!$F:$G,2,FALSE),IFERROR(VLOOKUP(D406,'Internacionalización de la E.S.'!$F:$G,2,FALSE),IFERROR(VLOOKUP(D406,Posgrado!$F:$G,2,FALSE),IFERROR(VLOOKUP(D406,'Cultura de Innovación Insti...'!$F:$G,2,FALSE),VLOOKUP(D406,'Lo Esencial de la Reforma Univ.'!$F:$G,2,0)))))))))))))))</f>
        <v>Desarrollo del taller para la discusión y revisión de los programas de asignaturas  de  química impartidas en el Centro Regional seleccionado. (visita al Centro Regional Seleccionado)</v>
      </c>
      <c r="D407" s="31"/>
      <c r="E407" s="94"/>
      <c r="F407" s="94"/>
      <c r="G407" s="94"/>
      <c r="H407" s="75"/>
      <c r="I407" s="75"/>
      <c r="J407" s="75"/>
      <c r="K407" s="111"/>
    </row>
    <row r="408" spans="3:12" ht="15.75" thickBot="1" x14ac:dyDescent="0.3">
      <c r="C408" s="70"/>
      <c r="D408" s="31"/>
      <c r="E408" s="94"/>
      <c r="F408" s="94"/>
      <c r="G408" s="94"/>
      <c r="H408" s="75"/>
      <c r="I408" s="75"/>
      <c r="J408" s="75"/>
      <c r="K408" s="111"/>
    </row>
    <row r="409" spans="3:12" ht="30.75" thickBot="1" x14ac:dyDescent="0.3">
      <c r="C409" s="125" t="s">
        <v>44</v>
      </c>
      <c r="D409" s="128" t="s">
        <v>45</v>
      </c>
      <c r="E409" s="127" t="s">
        <v>54</v>
      </c>
      <c r="F409" s="127" t="s">
        <v>56</v>
      </c>
      <c r="G409" s="126" t="s">
        <v>27</v>
      </c>
      <c r="H409" s="132" t="s">
        <v>128</v>
      </c>
      <c r="I409" s="127" t="s">
        <v>46</v>
      </c>
      <c r="J409" s="127" t="s">
        <v>129</v>
      </c>
      <c r="K409" s="127" t="s">
        <v>408</v>
      </c>
      <c r="L409" s="127" t="s">
        <v>409</v>
      </c>
    </row>
    <row r="410" spans="3:12" ht="15.75" thickBot="1" x14ac:dyDescent="0.3">
      <c r="C410" s="100" t="s">
        <v>48</v>
      </c>
      <c r="D410" s="607"/>
      <c r="E410" s="196">
        <v>20</v>
      </c>
      <c r="F410" s="101">
        <v>10</v>
      </c>
      <c r="G410" s="461">
        <f t="shared" ref="G410" si="31">E410*F410</f>
        <v>200</v>
      </c>
      <c r="H410" s="324" t="s">
        <v>126</v>
      </c>
      <c r="I410" s="474" t="s">
        <v>717</v>
      </c>
      <c r="J410" s="99" t="str">
        <f>VLOOKUP(I410,Presupuesto!$B$11:$C$566,2,0)</f>
        <v>SERVICIOS DE IMPRENTA PUBLIC.Y REPRODUCCION</v>
      </c>
      <c r="K410" s="578" t="s">
        <v>1367</v>
      </c>
      <c r="L410" s="115" t="s">
        <v>395</v>
      </c>
    </row>
    <row r="411" spans="3:12" ht="15.75" thickBot="1" x14ac:dyDescent="0.3">
      <c r="C411" s="214" t="s">
        <v>427</v>
      </c>
      <c r="D411" s="480">
        <v>1</v>
      </c>
      <c r="E411" s="482">
        <v>16</v>
      </c>
      <c r="F411" s="483">
        <v>2000</v>
      </c>
      <c r="G411" s="484">
        <f>D411*E411*F411</f>
        <v>32000</v>
      </c>
      <c r="H411" s="324" t="s">
        <v>126</v>
      </c>
      <c r="I411" s="488" t="s">
        <v>763</v>
      </c>
      <c r="J411" s="486" t="str">
        <f>VLOOKUP(I411,Presupuesto!$B$11:$C$566,2,0)</f>
        <v>VIATICOS NACIONALES</v>
      </c>
      <c r="K411" s="578" t="s">
        <v>1367</v>
      </c>
      <c r="L411" s="115" t="s">
        <v>395</v>
      </c>
    </row>
    <row r="414" spans="3:12" ht="15.75" thickBot="1" x14ac:dyDescent="0.3"/>
    <row r="415" spans="3:12" ht="15.75" thickBot="1" x14ac:dyDescent="0.3">
      <c r="C415" s="29" t="s">
        <v>43</v>
      </c>
      <c r="D415" s="463">
        <f>SUM(G422:G423)</f>
        <v>32200</v>
      </c>
      <c r="E415" s="94"/>
      <c r="F415" s="94"/>
      <c r="G415" s="94"/>
      <c r="H415" s="75"/>
      <c r="I415" s="75"/>
      <c r="J415" s="75"/>
      <c r="K415" s="111"/>
    </row>
    <row r="416" spans="3:12" x14ac:dyDescent="0.25">
      <c r="C416" s="70"/>
      <c r="D416" s="31"/>
      <c r="E416" s="94"/>
      <c r="F416" s="94"/>
      <c r="G416" s="94"/>
      <c r="H416" s="75"/>
      <c r="I416" s="75"/>
      <c r="J416" s="75"/>
      <c r="K416" s="111"/>
    </row>
    <row r="417" spans="3:12" x14ac:dyDescent="0.25">
      <c r="C417" s="70"/>
      <c r="D417" s="31"/>
      <c r="E417" s="94"/>
      <c r="F417" s="94"/>
      <c r="G417" s="94"/>
      <c r="H417" s="75"/>
      <c r="I417" s="75"/>
      <c r="J417" s="75"/>
      <c r="K417" s="111"/>
    </row>
    <row r="418" spans="3:12" ht="15.75" x14ac:dyDescent="0.25">
      <c r="C418" s="201" t="s">
        <v>390</v>
      </c>
      <c r="D418" s="372" t="str">
        <f>'Gobernabilidad y Procesos...'!F15</f>
        <v>15.a.7</v>
      </c>
      <c r="E418" s="94"/>
      <c r="F418" s="94"/>
      <c r="G418" s="94"/>
      <c r="H418" s="75"/>
      <c r="I418" s="75"/>
      <c r="J418" s="75"/>
      <c r="K418" s="111"/>
    </row>
    <row r="419" spans="3:12" ht="18.75" x14ac:dyDescent="0.25">
      <c r="C419" s="207" t="str">
        <f>IFERROR(VLOOKUP(D418,'Desarrollo e Innov. Curricular'!$F:$G,2,FALSE),IFERROR(VLOOKUP(D418,'Investigación Científica'!$F:$G,2,FALSE),IFERROR(VLOOKUP(D418,'Vinculación Univ. Sociedad'!$F:$G,2,FALSE),IFERROR(VLOOKUP(D418,'Docencia y Profesorado Universi'!$F:$G,2,FALSE),IFERROR(VLOOKUP(D418,'Estudiantes y Graduados'!$F:$G,2,FALSE),IFERROR(VLOOKUP(D418,'Gestion Administrativa'!$F:$G,2,FALSE),IFERROR(VLOOKUP(D418,'Gestión Académica'!$F:$G,2,FALSE),IFERROR(VLOOKUP(D418,'Aseguramiento de la Calidad'!$F:$G,2,FALSE),IFERROR(VLOOKUP(D418,'Gestión del Conocimiento'!$F:$G,2,FALSE),IFERROR(VLOOKUP(D418,'Gobernabilidad y Procesos...'!$F:$G,2,FALSE),IFERROR(VLOOKUP(D418,'Gestión del Talento Humano'!$F:$G,2,FALSE),IFERROR(VLOOKUP(D418,'Internacionalización de la E.S.'!$F:$G,2,FALSE),IFERROR(VLOOKUP(D418,Posgrado!$F:$G,2,FALSE),IFERROR(VLOOKUP(D418,'Cultura de Innovación Insti...'!$F:$G,2,FALSE),VLOOKUP(D418,'Lo Esencial de la Reforma Univ.'!$F:$G,2,0)))))))))))))))</f>
        <v>Realización de visita de supervisión en el Centro Regional seleccionado.</v>
      </c>
      <c r="D419" s="31"/>
      <c r="E419" s="94"/>
      <c r="F419" s="94"/>
      <c r="G419" s="94"/>
      <c r="H419" s="75"/>
      <c r="I419" s="75"/>
      <c r="J419" s="75"/>
      <c r="K419" s="111"/>
    </row>
    <row r="420" spans="3:12" ht="15.75" thickBot="1" x14ac:dyDescent="0.3">
      <c r="C420" s="70"/>
      <c r="D420" s="31"/>
      <c r="E420" s="94"/>
      <c r="F420" s="94"/>
      <c r="G420" s="94"/>
      <c r="H420" s="75"/>
      <c r="I420" s="75"/>
      <c r="J420" s="75"/>
      <c r="K420" s="111"/>
    </row>
    <row r="421" spans="3:12" ht="30.75" thickBot="1" x14ac:dyDescent="0.3">
      <c r="C421" s="125" t="s">
        <v>44</v>
      </c>
      <c r="D421" s="128" t="s">
        <v>45</v>
      </c>
      <c r="E421" s="127" t="s">
        <v>54</v>
      </c>
      <c r="F421" s="127" t="s">
        <v>56</v>
      </c>
      <c r="G421" s="126" t="s">
        <v>27</v>
      </c>
      <c r="H421" s="132" t="s">
        <v>128</v>
      </c>
      <c r="I421" s="127" t="s">
        <v>46</v>
      </c>
      <c r="J421" s="127" t="s">
        <v>129</v>
      </c>
      <c r="K421" s="127" t="s">
        <v>408</v>
      </c>
      <c r="L421" s="127" t="s">
        <v>409</v>
      </c>
    </row>
    <row r="422" spans="3:12" ht="15.75" thickBot="1" x14ac:dyDescent="0.3">
      <c r="C422" s="100" t="s">
        <v>48</v>
      </c>
      <c r="D422" s="607"/>
      <c r="E422" s="196">
        <v>20</v>
      </c>
      <c r="F422" s="101">
        <v>10</v>
      </c>
      <c r="G422" s="461">
        <f t="shared" ref="G422" si="32">E422*F422</f>
        <v>200</v>
      </c>
      <c r="H422" s="324" t="s">
        <v>126</v>
      </c>
      <c r="I422" s="474" t="s">
        <v>717</v>
      </c>
      <c r="J422" s="99" t="str">
        <f>VLOOKUP(I422,Presupuesto!$B$11:$C$566,2,0)</f>
        <v>SERVICIOS DE IMPRENTA PUBLIC.Y REPRODUCCION</v>
      </c>
      <c r="K422" s="578" t="s">
        <v>1367</v>
      </c>
      <c r="L422" s="115" t="s">
        <v>399</v>
      </c>
    </row>
    <row r="423" spans="3:12" ht="15.75" thickBot="1" x14ac:dyDescent="0.3">
      <c r="C423" s="214" t="s">
        <v>427</v>
      </c>
      <c r="D423" s="480">
        <v>1</v>
      </c>
      <c r="E423" s="482">
        <v>16</v>
      </c>
      <c r="F423" s="483">
        <v>2000</v>
      </c>
      <c r="G423" s="484">
        <f>D423*E423*F423</f>
        <v>32000</v>
      </c>
      <c r="H423" s="324" t="s">
        <v>126</v>
      </c>
      <c r="I423" s="488" t="s">
        <v>763</v>
      </c>
      <c r="J423" s="486" t="str">
        <f>VLOOKUP(I423,Presupuesto!$B$11:$C$566,2,0)</f>
        <v>VIATICOS NACIONALES</v>
      </c>
      <c r="K423" s="578" t="s">
        <v>1367</v>
      </c>
      <c r="L423" s="115" t="s">
        <v>399</v>
      </c>
    </row>
  </sheetData>
  <mergeCells count="31">
    <mergeCell ref="D384:D386"/>
    <mergeCell ref="D397:D399"/>
    <mergeCell ref="D326:D327"/>
    <mergeCell ref="D337:D338"/>
    <mergeCell ref="D349:D350"/>
    <mergeCell ref="D360:D361"/>
    <mergeCell ref="D372:D373"/>
    <mergeCell ref="D265:D266"/>
    <mergeCell ref="D276:D277"/>
    <mergeCell ref="D288:D290"/>
    <mergeCell ref="D301:D303"/>
    <mergeCell ref="D314:D315"/>
    <mergeCell ref="D218:D220"/>
    <mergeCell ref="D230:D232"/>
    <mergeCell ref="D242:D244"/>
    <mergeCell ref="D254:D255"/>
    <mergeCell ref="D182:D183"/>
    <mergeCell ref="D195:D196"/>
    <mergeCell ref="D207:D208"/>
    <mergeCell ref="D17:D19"/>
    <mergeCell ref="D29:D31"/>
    <mergeCell ref="D41:D43"/>
    <mergeCell ref="D53:D56"/>
    <mergeCell ref="D67:D70"/>
    <mergeCell ref="D148:D149"/>
    <mergeCell ref="D159:D161"/>
    <mergeCell ref="D81:D84"/>
    <mergeCell ref="D95:D98"/>
    <mergeCell ref="D109:D112"/>
    <mergeCell ref="D123:D125"/>
    <mergeCell ref="D137:D138"/>
  </mergeCells>
  <dataValidations xWindow="1159" yWindow="558" count="5">
    <dataValidation type="list" allowBlank="1" showInputMessage="1" showErrorMessage="1" sqref="C71 C85 C99 C113 C126 C162 C172 C411 C423">
      <formula1>$AH$2:$BU$2</formula1>
    </dataValidation>
    <dataValidation type="list" allowBlank="1" showInputMessage="1" showErrorMessage="1" errorTitle="¡Ingreso Inválido!" error="Seleccione una opción de la lista" promptTitle="Mes Requerido" prompt="Seleccione el mes en el que requiere el recurso." sqref="L254:L255 L301:L303 L29:L31 L41:L43 L53:L56 L137:L138 L148:L149 L159:L162 L172 L182:L183 L207:L208 L218:L220 L230:L232 L242:L244 L265:L266 L276:L277 L288:L290 L326:L327 L337:L338 L349:L350 L360:L361 L410:L411 L422:L423 L17:L19 L67:L71 L81:L85 L95:L99 L109:L113 L123:L126 L195:L196 L314:L315 L372:L373 L384:L386 L397:L399">
      <formula1>$U$2:$AF$2</formula1>
    </dataValidation>
    <dataValidation type="list" allowBlank="1" showInputMessage="1" showErrorMessage="1" errorTitle="¡Ingreso Inválido!" error="Seleccione una opción de la lista." promptTitle="Dimensión Estratégica" prompt="Seleccione una opción de la lista." sqref="K242:K244 K301:K303 K17:K19 K29:K31 K41:K43 K137:K138 K148:K149 K159:K162 K172 K182:K183 K207:K208 K218:K220 K230:K232 K254:K255 K265:K266 K276:K277 K288:K290 K326:K327 K337:K338 K349:K350 K360:K361 K410:K411 K422:K423 K53:K56 K67:K71 K81:K85 K95:K99 K109:K113 K123:K126 K195:K196 K314:K315 K372:K373 K384:K386 K397:K399">
      <formula1>$A$2:$O$2</formula1>
    </dataValidation>
    <dataValidation type="list" allowBlank="1" showInputMessage="1" showErrorMessage="1" errorTitle="¡Ingreso no valido!" error="Favor ingrese un elemento de la lista." promptTitle="Tipo de Presupuesto" prompt="Seleccione una opción de la lista." sqref="H242:H244 H301:H303 H29:H31 H41:H43 H53:H56 H137:H138 H148:H149 H159:H162 H172 H182:H183 H207:H208 H218:H220 H230:H232 H254:H255 H265:H266 H276:H277 H288:H290 H326:H327 H337:H338 H349:H350 H360:H361 H410:H411 H422:H423 H17:H19 H67:H71 H81:H85 H95:H99 H109:H113 H123:H126 H195:H196 H314:H315 H372:H373 H384:H386 H397:H399">
      <formula1>$S$2:$T$2</formula1>
    </dataValidation>
    <dataValidation type="list" allowBlank="1" showInputMessage="1" showErrorMessage="1" errorTitle="¡Ingreso Inválido!" error="Verifique el valor ingresado._x000a_" sqref="I242:I244 I301:I303 I29:I31 I41:I43 I53:I56 I137:I138 I148:I149 I159:I162 I172 I182:I183 I207:I208 I218:I220 I230:I232 I254:I255 I265:I266 I276:I277 I288:I290 I326:I327 I337:I338 I349:I350 I360:I361 I410:I411 I422:I423 I17:I19 I67:I71 I81:I85 I95:I99 I109:I113 I123:I126 I195:I196 I314:I315 I372:I373 I384:I386 I397:I399">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30"/>
  <sheetViews>
    <sheetView showGridLines="0" topLeftCell="A4" zoomScale="84" zoomScaleNormal="84" workbookViewId="0">
      <selection activeCell="D5" sqref="D5"/>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6" customWidth="1"/>
    <col min="5" max="5" width="10.140625" style="86" customWidth="1"/>
    <col min="6" max="7" width="13.85546875" style="86" customWidth="1"/>
    <col min="8" max="8" width="13.85546875" style="76" customWidth="1"/>
    <col min="9" max="9" width="12.7109375" style="86" bestFit="1" customWidth="1"/>
    <col min="10" max="10" width="37.140625" style="86" bestFit="1" customWidth="1"/>
    <col min="11" max="11" width="48.1406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3" t="s">
        <v>249</v>
      </c>
      <c r="B1" s="186" t="s">
        <v>250</v>
      </c>
      <c r="C1" s="177" t="s">
        <v>251</v>
      </c>
      <c r="D1" s="177" t="s">
        <v>496</v>
      </c>
      <c r="E1" s="177" t="s">
        <v>498</v>
      </c>
      <c r="F1" s="177" t="s">
        <v>500</v>
      </c>
      <c r="G1" s="177" t="s">
        <v>502</v>
      </c>
      <c r="H1" s="177" t="s">
        <v>504</v>
      </c>
      <c r="I1" s="177" t="s">
        <v>506</v>
      </c>
      <c r="J1" s="177" t="s">
        <v>252</v>
      </c>
      <c r="K1" s="177" t="s">
        <v>509</v>
      </c>
      <c r="L1" s="177" t="s">
        <v>253</v>
      </c>
      <c r="M1" s="177" t="s">
        <v>511</v>
      </c>
      <c r="N1" s="177" t="s">
        <v>513</v>
      </c>
      <c r="O1" s="177" t="s">
        <v>515</v>
      </c>
      <c r="P1" s="177" t="s">
        <v>254</v>
      </c>
      <c r="Q1" s="177" t="s">
        <v>516</v>
      </c>
      <c r="R1" s="177" t="s">
        <v>519</v>
      </c>
      <c r="S1" s="177" t="s">
        <v>255</v>
      </c>
      <c r="T1" s="177" t="s">
        <v>521</v>
      </c>
      <c r="U1" s="177" t="s">
        <v>256</v>
      </c>
      <c r="V1" s="177" t="s">
        <v>522</v>
      </c>
      <c r="W1" s="177" t="s">
        <v>523</v>
      </c>
      <c r="X1" s="177" t="s">
        <v>527</v>
      </c>
      <c r="Y1" s="177" t="s">
        <v>272</v>
      </c>
      <c r="Z1" s="177" t="s">
        <v>528</v>
      </c>
      <c r="AA1" s="177" t="s">
        <v>530</v>
      </c>
      <c r="AB1" s="177" t="s">
        <v>532</v>
      </c>
      <c r="AC1" s="177" t="s">
        <v>273</v>
      </c>
      <c r="AD1" s="177" t="s">
        <v>534</v>
      </c>
      <c r="AE1" s="177" t="s">
        <v>536</v>
      </c>
      <c r="AF1" s="177" t="s">
        <v>538</v>
      </c>
      <c r="AG1" s="177" t="s">
        <v>540</v>
      </c>
      <c r="AH1" s="177" t="s">
        <v>248</v>
      </c>
      <c r="AI1" s="177" t="s">
        <v>542</v>
      </c>
      <c r="AJ1" s="186" t="s">
        <v>257</v>
      </c>
      <c r="AK1" s="177" t="s">
        <v>544</v>
      </c>
      <c r="AL1" s="177" t="s">
        <v>258</v>
      </c>
      <c r="AM1" s="177" t="s">
        <v>546</v>
      </c>
      <c r="AN1" s="177" t="s">
        <v>548</v>
      </c>
      <c r="AO1" s="177" t="s">
        <v>259</v>
      </c>
      <c r="AP1" s="177" t="s">
        <v>550</v>
      </c>
      <c r="AQ1" s="177" t="s">
        <v>552</v>
      </c>
      <c r="AR1" s="177" t="s">
        <v>260</v>
      </c>
      <c r="AS1" s="177" t="s">
        <v>553</v>
      </c>
      <c r="AT1" s="177" t="s">
        <v>555</v>
      </c>
      <c r="AU1" s="177" t="s">
        <v>556</v>
      </c>
      <c r="AV1" s="177" t="s">
        <v>557</v>
      </c>
      <c r="AW1" s="177" t="s">
        <v>559</v>
      </c>
      <c r="AX1" s="177" t="s">
        <v>561</v>
      </c>
      <c r="AY1" s="177" t="s">
        <v>562</v>
      </c>
      <c r="AZ1" s="177" t="s">
        <v>261</v>
      </c>
      <c r="BA1" s="177" t="s">
        <v>564</v>
      </c>
      <c r="BB1" s="177" t="s">
        <v>566</v>
      </c>
      <c r="BC1" s="177" t="s">
        <v>568</v>
      </c>
      <c r="BD1" s="177" t="s">
        <v>570</v>
      </c>
      <c r="BE1" s="177" t="s">
        <v>572</v>
      </c>
      <c r="BF1" s="177" t="s">
        <v>574</v>
      </c>
      <c r="BG1" s="177" t="s">
        <v>576</v>
      </c>
      <c r="BH1" s="177" t="s">
        <v>578</v>
      </c>
      <c r="BI1" s="177" t="s">
        <v>274</v>
      </c>
      <c r="BJ1" s="177" t="s">
        <v>580</v>
      </c>
      <c r="BK1" s="177" t="s">
        <v>582</v>
      </c>
      <c r="BL1" s="177" t="s">
        <v>584</v>
      </c>
      <c r="BM1" s="177" t="s">
        <v>586</v>
      </c>
      <c r="BN1" s="177" t="s">
        <v>588</v>
      </c>
      <c r="BO1" s="177" t="s">
        <v>590</v>
      </c>
      <c r="BP1" s="177" t="s">
        <v>592</v>
      </c>
      <c r="BQ1" s="177" t="s">
        <v>594</v>
      </c>
      <c r="BR1" s="177" t="s">
        <v>596</v>
      </c>
      <c r="BS1" s="177" t="s">
        <v>598</v>
      </c>
      <c r="BT1" s="186" t="s">
        <v>262</v>
      </c>
      <c r="BU1" s="177" t="s">
        <v>263</v>
      </c>
      <c r="BV1" s="177" t="s">
        <v>600</v>
      </c>
      <c r="BW1" s="177" t="s">
        <v>264</v>
      </c>
      <c r="BX1" s="177" t="s">
        <v>602</v>
      </c>
      <c r="BY1" s="177" t="s">
        <v>604</v>
      </c>
      <c r="BZ1" s="186" t="s">
        <v>265</v>
      </c>
      <c r="CA1" s="177" t="s">
        <v>266</v>
      </c>
      <c r="CB1" s="177" t="s">
        <v>606</v>
      </c>
      <c r="CC1" s="177" t="s">
        <v>267</v>
      </c>
      <c r="CD1" s="177" t="s">
        <v>608</v>
      </c>
      <c r="CE1" s="177" t="s">
        <v>610</v>
      </c>
      <c r="CF1" s="177" t="s">
        <v>612</v>
      </c>
      <c r="CG1" s="186" t="s">
        <v>268</v>
      </c>
      <c r="CH1" s="177" t="s">
        <v>618</v>
      </c>
      <c r="CI1" s="177" t="s">
        <v>620</v>
      </c>
      <c r="CJ1" s="177" t="s">
        <v>269</v>
      </c>
      <c r="CK1" s="177" t="s">
        <v>614</v>
      </c>
      <c r="CL1" s="177" t="s">
        <v>616</v>
      </c>
      <c r="CM1" s="177" t="s">
        <v>270</v>
      </c>
      <c r="CN1" s="177" t="s">
        <v>622</v>
      </c>
      <c r="CO1" s="177" t="s">
        <v>271</v>
      </c>
      <c r="CP1" s="177" t="s">
        <v>623</v>
      </c>
      <c r="CQ1" s="174" t="s">
        <v>275</v>
      </c>
      <c r="CR1" s="186" t="s">
        <v>276</v>
      </c>
      <c r="CS1" s="177" t="s">
        <v>624</v>
      </c>
      <c r="CT1" s="177" t="s">
        <v>625</v>
      </c>
      <c r="CU1" s="177" t="s">
        <v>627</v>
      </c>
      <c r="CV1" s="177" t="s">
        <v>277</v>
      </c>
      <c r="CW1" s="177" t="s">
        <v>629</v>
      </c>
      <c r="CX1" s="177" t="s">
        <v>631</v>
      </c>
      <c r="CY1" s="177" t="s">
        <v>633</v>
      </c>
      <c r="CZ1" s="177" t="s">
        <v>635</v>
      </c>
      <c r="DA1" s="177" t="s">
        <v>637</v>
      </c>
      <c r="DB1" s="177" t="s">
        <v>639</v>
      </c>
      <c r="DC1" s="186" t="s">
        <v>278</v>
      </c>
      <c r="DD1" s="177" t="s">
        <v>279</v>
      </c>
      <c r="DE1" s="177" t="s">
        <v>641</v>
      </c>
      <c r="DF1" s="177" t="s">
        <v>280</v>
      </c>
      <c r="DG1" s="177" t="s">
        <v>643</v>
      </c>
      <c r="DH1" s="177" t="s">
        <v>645</v>
      </c>
      <c r="DI1" s="177" t="s">
        <v>647</v>
      </c>
      <c r="DJ1" s="177" t="s">
        <v>649</v>
      </c>
      <c r="DK1" s="177" t="s">
        <v>651</v>
      </c>
      <c r="DL1" s="177" t="s">
        <v>653</v>
      </c>
      <c r="DM1" s="177" t="s">
        <v>655</v>
      </c>
      <c r="DN1" s="177" t="s">
        <v>281</v>
      </c>
      <c r="DO1" s="177" t="s">
        <v>657</v>
      </c>
      <c r="DP1" s="177" t="s">
        <v>659</v>
      </c>
      <c r="DQ1" s="177" t="s">
        <v>661</v>
      </c>
      <c r="DR1" s="186" t="s">
        <v>282</v>
      </c>
      <c r="DS1" s="177" t="s">
        <v>663</v>
      </c>
      <c r="DT1" s="177" t="s">
        <v>283</v>
      </c>
      <c r="DU1" s="177" t="s">
        <v>665</v>
      </c>
      <c r="DV1" s="177" t="s">
        <v>284</v>
      </c>
      <c r="DW1" s="177" t="s">
        <v>667</v>
      </c>
      <c r="DX1" s="177" t="s">
        <v>669</v>
      </c>
      <c r="DY1" s="177" t="s">
        <v>671</v>
      </c>
      <c r="DZ1" s="177" t="s">
        <v>673</v>
      </c>
      <c r="EA1" s="177" t="s">
        <v>675</v>
      </c>
      <c r="EB1" s="177" t="s">
        <v>677</v>
      </c>
      <c r="EC1" s="177" t="s">
        <v>679</v>
      </c>
      <c r="ED1" s="177" t="s">
        <v>681</v>
      </c>
      <c r="EE1" s="177" t="s">
        <v>683</v>
      </c>
      <c r="EF1" s="177" t="s">
        <v>685</v>
      </c>
      <c r="EG1" s="177" t="s">
        <v>687</v>
      </c>
      <c r="EH1" s="186" t="s">
        <v>285</v>
      </c>
      <c r="EI1" s="177" t="s">
        <v>689</v>
      </c>
      <c r="EJ1" s="177" t="s">
        <v>286</v>
      </c>
      <c r="EK1" s="177" t="s">
        <v>691</v>
      </c>
      <c r="EL1" s="177" t="s">
        <v>693</v>
      </c>
      <c r="EM1" s="177" t="s">
        <v>287</v>
      </c>
      <c r="EN1" s="177" t="s">
        <v>695</v>
      </c>
      <c r="EO1" s="177" t="s">
        <v>697</v>
      </c>
      <c r="EP1" s="177" t="s">
        <v>288</v>
      </c>
      <c r="EQ1" s="177" t="s">
        <v>699</v>
      </c>
      <c r="ER1" s="177" t="s">
        <v>701</v>
      </c>
      <c r="ES1" s="177" t="s">
        <v>703</v>
      </c>
      <c r="ET1" s="177" t="s">
        <v>289</v>
      </c>
      <c r="EU1" s="177" t="s">
        <v>705</v>
      </c>
      <c r="EV1" s="177" t="s">
        <v>707</v>
      </c>
      <c r="EW1" s="186" t="s">
        <v>290</v>
      </c>
      <c r="EX1" s="177" t="s">
        <v>291</v>
      </c>
      <c r="EY1" s="177" t="s">
        <v>709</v>
      </c>
      <c r="EZ1" s="177" t="s">
        <v>711</v>
      </c>
      <c r="FA1" s="177" t="s">
        <v>713</v>
      </c>
      <c r="FB1" s="177" t="s">
        <v>715</v>
      </c>
      <c r="FC1" s="177" t="s">
        <v>292</v>
      </c>
      <c r="FD1" s="177" t="s">
        <v>717</v>
      </c>
      <c r="FE1" s="177" t="s">
        <v>719</v>
      </c>
      <c r="FF1" s="177" t="s">
        <v>721</v>
      </c>
      <c r="FG1" s="177" t="s">
        <v>723</v>
      </c>
      <c r="FH1" s="177" t="s">
        <v>725</v>
      </c>
      <c r="FI1" s="177" t="s">
        <v>293</v>
      </c>
      <c r="FJ1" s="177" t="s">
        <v>728</v>
      </c>
      <c r="FK1" s="177" t="s">
        <v>294</v>
      </c>
      <c r="FL1" s="177" t="s">
        <v>731</v>
      </c>
      <c r="FM1" s="177" t="s">
        <v>732</v>
      </c>
      <c r="FN1" s="177" t="s">
        <v>734</v>
      </c>
      <c r="FO1" s="177" t="s">
        <v>295</v>
      </c>
      <c r="FP1" s="177" t="s">
        <v>737</v>
      </c>
      <c r="FQ1" s="177" t="s">
        <v>738</v>
      </c>
      <c r="FR1" s="177" t="s">
        <v>740</v>
      </c>
      <c r="FS1" s="177" t="s">
        <v>296</v>
      </c>
      <c r="FT1" s="177" t="s">
        <v>743</v>
      </c>
      <c r="FU1" s="177" t="s">
        <v>745</v>
      </c>
      <c r="FV1" s="177" t="s">
        <v>747</v>
      </c>
      <c r="FW1" s="186" t="s">
        <v>297</v>
      </c>
      <c r="FX1" s="186" t="s">
        <v>298</v>
      </c>
      <c r="FY1" s="177" t="s">
        <v>304</v>
      </c>
      <c r="FZ1" s="177" t="s">
        <v>749</v>
      </c>
      <c r="GA1" s="177" t="s">
        <v>751</v>
      </c>
      <c r="GB1" s="177" t="s">
        <v>753</v>
      </c>
      <c r="GC1" s="177" t="s">
        <v>755</v>
      </c>
      <c r="GD1" s="177" t="s">
        <v>757</v>
      </c>
      <c r="GE1" s="177" t="s">
        <v>759</v>
      </c>
      <c r="GF1" s="186" t="s">
        <v>299</v>
      </c>
      <c r="GG1" s="177" t="s">
        <v>305</v>
      </c>
      <c r="GH1" s="177" t="s">
        <v>761</v>
      </c>
      <c r="GI1" s="177" t="s">
        <v>763</v>
      </c>
      <c r="GJ1" s="177" t="s">
        <v>764</v>
      </c>
      <c r="GK1" s="177" t="s">
        <v>306</v>
      </c>
      <c r="GL1" s="177" t="s">
        <v>767</v>
      </c>
      <c r="GM1" s="177" t="s">
        <v>768</v>
      </c>
      <c r="GN1" s="186" t="s">
        <v>300</v>
      </c>
      <c r="GO1" s="177" t="s">
        <v>301</v>
      </c>
      <c r="GP1" s="177" t="s">
        <v>770</v>
      </c>
      <c r="GQ1" s="177" t="s">
        <v>772</v>
      </c>
      <c r="GR1" s="177" t="s">
        <v>774</v>
      </c>
      <c r="GS1" s="177" t="s">
        <v>776</v>
      </c>
      <c r="GT1" s="177" t="s">
        <v>778</v>
      </c>
      <c r="GU1" s="186" t="s">
        <v>302</v>
      </c>
      <c r="GV1" s="177" t="s">
        <v>303</v>
      </c>
      <c r="GW1" s="177" t="s">
        <v>780</v>
      </c>
      <c r="GX1" s="177" t="s">
        <v>782</v>
      </c>
      <c r="GY1" s="177" t="s">
        <v>784</v>
      </c>
      <c r="GZ1" s="177" t="s">
        <v>786</v>
      </c>
      <c r="HA1" s="177" t="s">
        <v>788</v>
      </c>
      <c r="HB1" s="177" t="s">
        <v>790</v>
      </c>
      <c r="HC1" s="174" t="s">
        <v>307</v>
      </c>
      <c r="HD1" s="186" t="s">
        <v>308</v>
      </c>
      <c r="HE1" s="177" t="s">
        <v>309</v>
      </c>
      <c r="HF1" s="177" t="s">
        <v>792</v>
      </c>
      <c r="HG1" s="177" t="s">
        <v>794</v>
      </c>
      <c r="HH1" s="177" t="s">
        <v>796</v>
      </c>
      <c r="HI1" s="177" t="s">
        <v>798</v>
      </c>
      <c r="HJ1" s="177" t="s">
        <v>310</v>
      </c>
      <c r="HK1" s="177" t="s">
        <v>801</v>
      </c>
      <c r="HL1" s="177" t="s">
        <v>327</v>
      </c>
      <c r="HM1" s="177" t="s">
        <v>839</v>
      </c>
      <c r="HN1" s="177" t="s">
        <v>841</v>
      </c>
      <c r="HO1" s="177" t="s">
        <v>843</v>
      </c>
      <c r="HP1" s="186" t="s">
        <v>311</v>
      </c>
      <c r="HQ1" s="177" t="s">
        <v>803</v>
      </c>
      <c r="HR1" s="177" t="s">
        <v>805</v>
      </c>
      <c r="HS1" s="177" t="s">
        <v>312</v>
      </c>
      <c r="HT1" s="177" t="s">
        <v>808</v>
      </c>
      <c r="HU1" s="177" t="s">
        <v>810</v>
      </c>
      <c r="HV1" s="177" t="s">
        <v>811</v>
      </c>
      <c r="HW1" s="177" t="s">
        <v>813</v>
      </c>
      <c r="HX1" s="186" t="s">
        <v>313</v>
      </c>
      <c r="HY1" s="177" t="s">
        <v>815</v>
      </c>
      <c r="HZ1" s="177" t="s">
        <v>817</v>
      </c>
      <c r="IA1" s="177" t="s">
        <v>819</v>
      </c>
      <c r="IB1" s="177" t="s">
        <v>314</v>
      </c>
      <c r="IC1" s="177" t="s">
        <v>821</v>
      </c>
      <c r="ID1" s="177" t="s">
        <v>823</v>
      </c>
      <c r="IE1" s="177" t="s">
        <v>315</v>
      </c>
      <c r="IF1" s="177" t="s">
        <v>825</v>
      </c>
      <c r="IG1" s="177" t="s">
        <v>827</v>
      </c>
      <c r="IH1" s="177" t="s">
        <v>316</v>
      </c>
      <c r="II1" s="177" t="s">
        <v>829</v>
      </c>
      <c r="IJ1" s="177" t="s">
        <v>831</v>
      </c>
      <c r="IK1" s="177" t="s">
        <v>833</v>
      </c>
      <c r="IL1" s="177" t="s">
        <v>835</v>
      </c>
      <c r="IM1" s="177" t="s">
        <v>317</v>
      </c>
      <c r="IN1" s="177" t="s">
        <v>837</v>
      </c>
      <c r="IO1" s="186" t="s">
        <v>318</v>
      </c>
      <c r="IP1" s="177" t="s">
        <v>845</v>
      </c>
      <c r="IQ1" s="177" t="s">
        <v>847</v>
      </c>
      <c r="IR1" s="177" t="s">
        <v>319</v>
      </c>
      <c r="IS1" s="177" t="s">
        <v>849</v>
      </c>
      <c r="IT1" s="177" t="s">
        <v>851</v>
      </c>
      <c r="IU1" s="177" t="s">
        <v>853</v>
      </c>
      <c r="IV1" s="186" t="s">
        <v>320</v>
      </c>
      <c r="IW1" s="177" t="s">
        <v>855</v>
      </c>
      <c r="IX1" s="177" t="s">
        <v>321</v>
      </c>
      <c r="IY1" s="177" t="s">
        <v>858</v>
      </c>
      <c r="IZ1" s="177" t="s">
        <v>860</v>
      </c>
      <c r="JA1" s="177" t="s">
        <v>862</v>
      </c>
      <c r="JB1" s="177" t="s">
        <v>864</v>
      </c>
      <c r="JC1" s="177" t="s">
        <v>866</v>
      </c>
      <c r="JD1" s="177" t="s">
        <v>868</v>
      </c>
      <c r="JE1" s="177" t="s">
        <v>322</v>
      </c>
      <c r="JF1" s="177" t="s">
        <v>871</v>
      </c>
      <c r="JG1" s="177" t="s">
        <v>873</v>
      </c>
      <c r="JH1" s="177" t="s">
        <v>875</v>
      </c>
      <c r="JI1" s="177" t="s">
        <v>877</v>
      </c>
      <c r="JJ1" s="177" t="s">
        <v>879</v>
      </c>
      <c r="JK1" s="177" t="s">
        <v>881</v>
      </c>
      <c r="JL1" s="177" t="s">
        <v>883</v>
      </c>
      <c r="JM1" s="177" t="s">
        <v>885</v>
      </c>
      <c r="JN1" s="177" t="s">
        <v>323</v>
      </c>
      <c r="JO1" s="177" t="s">
        <v>888</v>
      </c>
      <c r="JP1" s="177" t="s">
        <v>890</v>
      </c>
      <c r="JQ1" s="177" t="s">
        <v>892</v>
      </c>
      <c r="JR1" s="177" t="s">
        <v>894</v>
      </c>
      <c r="JS1" s="177" t="s">
        <v>895</v>
      </c>
      <c r="JT1" s="177" t="s">
        <v>897</v>
      </c>
      <c r="JU1" s="177" t="s">
        <v>899</v>
      </c>
      <c r="JV1" s="177" t="s">
        <v>901</v>
      </c>
      <c r="JW1" s="177" t="s">
        <v>903</v>
      </c>
      <c r="JX1" s="177" t="s">
        <v>905</v>
      </c>
      <c r="JY1" s="177" t="s">
        <v>907</v>
      </c>
      <c r="JZ1" s="177" t="s">
        <v>909</v>
      </c>
      <c r="KA1" s="177" t="s">
        <v>911</v>
      </c>
      <c r="KB1" s="177" t="s">
        <v>913</v>
      </c>
      <c r="KC1" s="177" t="s">
        <v>915</v>
      </c>
      <c r="KD1" s="177" t="s">
        <v>917</v>
      </c>
      <c r="KE1" s="177" t="s">
        <v>919</v>
      </c>
      <c r="KF1" s="177" t="s">
        <v>921</v>
      </c>
      <c r="KG1" s="177" t="s">
        <v>923</v>
      </c>
      <c r="KH1" s="177" t="s">
        <v>925</v>
      </c>
      <c r="KI1" s="177" t="s">
        <v>927</v>
      </c>
      <c r="KJ1" s="177" t="s">
        <v>929</v>
      </c>
      <c r="KK1" s="177" t="s">
        <v>931</v>
      </c>
      <c r="KL1" s="177" t="s">
        <v>933</v>
      </c>
      <c r="KM1" s="177" t="s">
        <v>935</v>
      </c>
      <c r="KN1" s="177" t="s">
        <v>937</v>
      </c>
      <c r="KO1" s="186" t="s">
        <v>324</v>
      </c>
      <c r="KP1" s="177" t="s">
        <v>939</v>
      </c>
      <c r="KQ1" s="177" t="s">
        <v>325</v>
      </c>
      <c r="KR1" s="177" t="s">
        <v>942</v>
      </c>
      <c r="KS1" s="177" t="s">
        <v>944</v>
      </c>
      <c r="KT1" s="177" t="s">
        <v>946</v>
      </c>
      <c r="KU1" s="177" t="s">
        <v>948</v>
      </c>
      <c r="KV1" s="177" t="s">
        <v>326</v>
      </c>
      <c r="KW1" s="177" t="s">
        <v>951</v>
      </c>
      <c r="KX1" s="177" t="s">
        <v>953</v>
      </c>
      <c r="KY1" s="177" t="s">
        <v>955</v>
      </c>
      <c r="KZ1" s="177" t="s">
        <v>957</v>
      </c>
      <c r="LA1" s="177" t="s">
        <v>959</v>
      </c>
      <c r="LB1" s="177" t="s">
        <v>961</v>
      </c>
      <c r="LC1" s="177" t="s">
        <v>963</v>
      </c>
      <c r="LD1" s="174" t="s">
        <v>328</v>
      </c>
      <c r="LE1" s="186" t="s">
        <v>329</v>
      </c>
      <c r="LF1" s="177" t="s">
        <v>330</v>
      </c>
      <c r="LG1" s="177" t="s">
        <v>344</v>
      </c>
      <c r="LH1" s="177" t="s">
        <v>965</v>
      </c>
      <c r="LI1" s="177" t="s">
        <v>967</v>
      </c>
      <c r="LJ1" s="177" t="s">
        <v>969</v>
      </c>
      <c r="LK1" s="177" t="s">
        <v>971</v>
      </c>
      <c r="LL1" s="177" t="s">
        <v>345</v>
      </c>
      <c r="LM1" s="177" t="s">
        <v>973</v>
      </c>
      <c r="LN1" s="177" t="s">
        <v>346</v>
      </c>
      <c r="LO1" s="177" t="s">
        <v>975</v>
      </c>
      <c r="LP1" s="177" t="s">
        <v>331</v>
      </c>
      <c r="LQ1" s="177" t="s">
        <v>977</v>
      </c>
      <c r="LR1" s="177" t="s">
        <v>347</v>
      </c>
      <c r="LS1" s="177" t="s">
        <v>979</v>
      </c>
      <c r="LT1" s="177" t="s">
        <v>981</v>
      </c>
      <c r="LU1" s="177" t="s">
        <v>348</v>
      </c>
      <c r="LV1" s="186" t="s">
        <v>332</v>
      </c>
      <c r="LW1" s="177" t="s">
        <v>333</v>
      </c>
      <c r="LX1" s="177" t="s">
        <v>983</v>
      </c>
      <c r="LY1" s="177" t="s">
        <v>985</v>
      </c>
      <c r="LZ1" s="177" t="s">
        <v>986</v>
      </c>
      <c r="MA1" s="177" t="s">
        <v>988</v>
      </c>
      <c r="MB1" s="177" t="s">
        <v>989</v>
      </c>
      <c r="MC1" s="177" t="s">
        <v>991</v>
      </c>
      <c r="MD1" s="177" t="s">
        <v>993</v>
      </c>
      <c r="ME1" s="177" t="s">
        <v>995</v>
      </c>
      <c r="MF1" s="177" t="s">
        <v>997</v>
      </c>
      <c r="MG1" s="177" t="s">
        <v>334</v>
      </c>
      <c r="MH1" s="177" t="s">
        <v>1000</v>
      </c>
      <c r="MI1" s="177" t="s">
        <v>1001</v>
      </c>
      <c r="MJ1" s="177" t="s">
        <v>1003</v>
      </c>
      <c r="MK1" s="177" t="s">
        <v>335</v>
      </c>
      <c r="ML1" s="177" t="s">
        <v>1006</v>
      </c>
      <c r="MM1" s="177" t="s">
        <v>1007</v>
      </c>
      <c r="MN1" s="177" t="s">
        <v>1009</v>
      </c>
      <c r="MO1" s="177" t="s">
        <v>1011</v>
      </c>
      <c r="MP1" s="177" t="s">
        <v>336</v>
      </c>
      <c r="MQ1" s="177" t="s">
        <v>1014</v>
      </c>
      <c r="MR1" s="177" t="s">
        <v>1016</v>
      </c>
      <c r="MS1" s="177" t="s">
        <v>1018</v>
      </c>
      <c r="MT1" s="177" t="s">
        <v>1020</v>
      </c>
      <c r="MU1" s="177" t="s">
        <v>337</v>
      </c>
      <c r="MV1" s="177" t="s">
        <v>1023</v>
      </c>
      <c r="MW1" s="177" t="s">
        <v>1025</v>
      </c>
      <c r="MX1" s="177" t="s">
        <v>1027</v>
      </c>
      <c r="MY1" s="177" t="s">
        <v>1029</v>
      </c>
      <c r="MZ1" s="177" t="s">
        <v>1031</v>
      </c>
      <c r="NA1" s="177" t="s">
        <v>1033</v>
      </c>
      <c r="NB1" s="177" t="s">
        <v>1035</v>
      </c>
      <c r="NC1" s="177" t="s">
        <v>1037</v>
      </c>
      <c r="ND1" s="177" t="s">
        <v>1039</v>
      </c>
      <c r="NE1" s="177" t="s">
        <v>1041</v>
      </c>
      <c r="NF1" s="177" t="s">
        <v>1043</v>
      </c>
      <c r="NG1" s="177" t="s">
        <v>1044</v>
      </c>
      <c r="NH1" s="186" t="s">
        <v>338</v>
      </c>
      <c r="NI1" s="177" t="s">
        <v>339</v>
      </c>
      <c r="NJ1" s="177" t="s">
        <v>1046</v>
      </c>
      <c r="NK1" s="177" t="s">
        <v>1048</v>
      </c>
      <c r="NL1" s="177" t="s">
        <v>1050</v>
      </c>
      <c r="NM1" s="177" t="s">
        <v>1052</v>
      </c>
      <c r="NN1" s="186" t="s">
        <v>340</v>
      </c>
      <c r="NO1" s="177" t="s">
        <v>341</v>
      </c>
      <c r="NP1" s="177" t="s">
        <v>1053</v>
      </c>
      <c r="NQ1" s="177" t="s">
        <v>342</v>
      </c>
      <c r="NR1" s="177" t="s">
        <v>1055</v>
      </c>
      <c r="NS1" s="177" t="s">
        <v>1057</v>
      </c>
      <c r="NT1" s="177" t="s">
        <v>343</v>
      </c>
      <c r="NU1" s="177" t="s">
        <v>1059</v>
      </c>
      <c r="NV1" s="174" t="s">
        <v>349</v>
      </c>
      <c r="NW1" s="186" t="s">
        <v>350</v>
      </c>
      <c r="NX1" s="177" t="s">
        <v>351</v>
      </c>
      <c r="NY1" s="177" t="s">
        <v>1062</v>
      </c>
      <c r="NZ1" s="177" t="s">
        <v>1064</v>
      </c>
      <c r="OA1" s="177" t="s">
        <v>352</v>
      </c>
      <c r="OB1" s="177" t="s">
        <v>362</v>
      </c>
      <c r="OC1" s="177" t="s">
        <v>1066</v>
      </c>
      <c r="OD1" s="177" t="s">
        <v>1068</v>
      </c>
      <c r="OE1" s="177" t="s">
        <v>1070</v>
      </c>
      <c r="OF1" s="177" t="s">
        <v>1072</v>
      </c>
      <c r="OG1" s="177" t="s">
        <v>1074</v>
      </c>
      <c r="OH1" s="177" t="s">
        <v>1076</v>
      </c>
      <c r="OI1" s="177" t="s">
        <v>1078</v>
      </c>
      <c r="OJ1" s="177" t="s">
        <v>1080</v>
      </c>
      <c r="OK1" s="177" t="s">
        <v>1082</v>
      </c>
      <c r="OL1" s="177" t="s">
        <v>1084</v>
      </c>
      <c r="OM1" s="177" t="s">
        <v>1086</v>
      </c>
      <c r="ON1" s="177" t="s">
        <v>1088</v>
      </c>
      <c r="OO1" s="177" t="s">
        <v>1090</v>
      </c>
      <c r="OP1" s="177" t="s">
        <v>1092</v>
      </c>
      <c r="OQ1" s="177" t="s">
        <v>1094</v>
      </c>
      <c r="OR1" s="177" t="s">
        <v>1096</v>
      </c>
      <c r="OS1" s="177" t="s">
        <v>1098</v>
      </c>
      <c r="OT1" s="177" t="s">
        <v>1100</v>
      </c>
      <c r="OU1" s="177" t="s">
        <v>1102</v>
      </c>
      <c r="OV1" s="177" t="s">
        <v>1104</v>
      </c>
      <c r="OW1" s="177" t="s">
        <v>1106</v>
      </c>
      <c r="OX1" s="177" t="s">
        <v>1108</v>
      </c>
      <c r="OY1" s="177" t="s">
        <v>363</v>
      </c>
      <c r="OZ1" s="177" t="s">
        <v>1111</v>
      </c>
      <c r="PA1" s="177" t="s">
        <v>1113</v>
      </c>
      <c r="PB1" s="177" t="s">
        <v>1114</v>
      </c>
      <c r="PC1" s="177" t="s">
        <v>1116</v>
      </c>
      <c r="PD1" s="177" t="s">
        <v>1118</v>
      </c>
      <c r="PE1" s="177" t="s">
        <v>1120</v>
      </c>
      <c r="PF1" s="177" t="s">
        <v>1122</v>
      </c>
      <c r="PG1" s="177" t="s">
        <v>1124</v>
      </c>
      <c r="PH1" s="177" t="s">
        <v>1126</v>
      </c>
      <c r="PI1" s="177" t="s">
        <v>1128</v>
      </c>
      <c r="PJ1" s="177" t="s">
        <v>1130</v>
      </c>
      <c r="PK1" s="177" t="s">
        <v>1132</v>
      </c>
      <c r="PL1" s="177" t="s">
        <v>1134</v>
      </c>
      <c r="PM1" s="177" t="s">
        <v>1136</v>
      </c>
      <c r="PN1" s="177" t="s">
        <v>1138</v>
      </c>
      <c r="PO1" s="177" t="s">
        <v>1140</v>
      </c>
      <c r="PP1" s="177" t="s">
        <v>1142</v>
      </c>
      <c r="PQ1" s="177" t="s">
        <v>1144</v>
      </c>
      <c r="PR1" s="177" t="s">
        <v>1146</v>
      </c>
      <c r="PS1" s="177" t="s">
        <v>1148</v>
      </c>
      <c r="PT1" s="177" t="s">
        <v>1150</v>
      </c>
      <c r="PU1" s="177" t="s">
        <v>1152</v>
      </c>
      <c r="PV1" s="177" t="s">
        <v>1154</v>
      </c>
      <c r="PW1" s="177" t="s">
        <v>1156</v>
      </c>
      <c r="PX1" s="177" t="s">
        <v>1158</v>
      </c>
      <c r="PY1" s="177" t="s">
        <v>1160</v>
      </c>
      <c r="PZ1" s="177" t="s">
        <v>353</v>
      </c>
      <c r="QA1" s="177" t="s">
        <v>1162</v>
      </c>
      <c r="QB1" s="177" t="s">
        <v>1164</v>
      </c>
      <c r="QC1" s="177" t="s">
        <v>1166</v>
      </c>
      <c r="QD1" s="177" t="s">
        <v>1168</v>
      </c>
      <c r="QE1" s="177" t="s">
        <v>1170</v>
      </c>
      <c r="QF1" s="186" t="s">
        <v>354</v>
      </c>
      <c r="QG1" s="177" t="s">
        <v>355</v>
      </c>
      <c r="QH1" s="177" t="s">
        <v>1172</v>
      </c>
      <c r="QI1" s="177" t="s">
        <v>1174</v>
      </c>
      <c r="QJ1" s="177" t="s">
        <v>1176</v>
      </c>
      <c r="QK1" s="177" t="s">
        <v>1178</v>
      </c>
      <c r="QL1" s="177" t="s">
        <v>1180</v>
      </c>
      <c r="QM1" s="177" t="s">
        <v>1182</v>
      </c>
      <c r="QN1" s="186" t="s">
        <v>356</v>
      </c>
      <c r="QO1" s="177" t="s">
        <v>1184</v>
      </c>
      <c r="QP1" s="177" t="s">
        <v>357</v>
      </c>
      <c r="QQ1" s="177" t="s">
        <v>364</v>
      </c>
      <c r="QR1" s="177" t="s">
        <v>1186</v>
      </c>
      <c r="QS1" s="177" t="s">
        <v>1188</v>
      </c>
      <c r="QT1" s="177" t="s">
        <v>1190</v>
      </c>
      <c r="QU1" s="177" t="s">
        <v>1192</v>
      </c>
      <c r="QV1" s="177" t="s">
        <v>1194</v>
      </c>
      <c r="QW1" s="177" t="s">
        <v>1196</v>
      </c>
      <c r="QX1" s="177" t="s">
        <v>1198</v>
      </c>
      <c r="QY1" s="177" t="s">
        <v>1200</v>
      </c>
      <c r="QZ1" s="177" t="s">
        <v>1202</v>
      </c>
      <c r="RA1" s="177" t="s">
        <v>1204</v>
      </c>
      <c r="RB1" s="177" t="s">
        <v>1206</v>
      </c>
      <c r="RC1" s="177" t="s">
        <v>1208</v>
      </c>
      <c r="RD1" s="177" t="s">
        <v>1210</v>
      </c>
      <c r="RE1" s="177" t="s">
        <v>1212</v>
      </c>
      <c r="RF1" s="186" t="s">
        <v>358</v>
      </c>
      <c r="RG1" s="177" t="s">
        <v>359</v>
      </c>
      <c r="RH1" s="177" t="s">
        <v>1214</v>
      </c>
      <c r="RI1" s="177" t="s">
        <v>1216</v>
      </c>
      <c r="RJ1" s="186" t="s">
        <v>360</v>
      </c>
      <c r="RK1" s="177" t="s">
        <v>361</v>
      </c>
      <c r="RL1" s="177" t="s">
        <v>1218</v>
      </c>
      <c r="RM1" s="177" t="s">
        <v>1219</v>
      </c>
      <c r="RN1" s="177" t="s">
        <v>1220</v>
      </c>
      <c r="RO1" s="177" t="s">
        <v>1221</v>
      </c>
      <c r="RP1" s="177" t="s">
        <v>1223</v>
      </c>
      <c r="RQ1" s="177" t="s">
        <v>1224</v>
      </c>
      <c r="RR1" s="177" t="s">
        <v>1226</v>
      </c>
      <c r="RS1" s="177" t="s">
        <v>1227</v>
      </c>
      <c r="RT1" s="174" t="s">
        <v>365</v>
      </c>
      <c r="RU1" s="186" t="s">
        <v>366</v>
      </c>
      <c r="RV1" s="177" t="s">
        <v>367</v>
      </c>
      <c r="RW1" s="177" t="s">
        <v>1229</v>
      </c>
      <c r="RX1" s="177" t="s">
        <v>1231</v>
      </c>
      <c r="RY1" s="177" t="s">
        <v>368</v>
      </c>
      <c r="RZ1" s="177" t="s">
        <v>1233</v>
      </c>
      <c r="SA1" s="177" t="s">
        <v>1235</v>
      </c>
      <c r="SB1" s="177" t="s">
        <v>1237</v>
      </c>
      <c r="SC1" s="177" t="s">
        <v>1239</v>
      </c>
      <c r="SD1" s="186" t="s">
        <v>369</v>
      </c>
      <c r="SE1" s="177" t="s">
        <v>370</v>
      </c>
      <c r="SF1" s="177" t="s">
        <v>1241</v>
      </c>
      <c r="SG1" s="177" t="s">
        <v>1243</v>
      </c>
      <c r="SH1" s="177" t="s">
        <v>1245</v>
      </c>
      <c r="SI1" s="177" t="s">
        <v>1247</v>
      </c>
      <c r="SJ1" s="177" t="s">
        <v>1249</v>
      </c>
      <c r="SK1" s="177" t="s">
        <v>1251</v>
      </c>
      <c r="SL1" s="177" t="s">
        <v>1253</v>
      </c>
      <c r="SM1" s="177" t="s">
        <v>1255</v>
      </c>
      <c r="SN1" s="177" t="s">
        <v>1257</v>
      </c>
      <c r="SO1" s="177" t="s">
        <v>1259</v>
      </c>
      <c r="SP1" s="177" t="s">
        <v>1261</v>
      </c>
      <c r="SQ1" s="177" t="s">
        <v>1263</v>
      </c>
      <c r="SR1" s="177" t="s">
        <v>1265</v>
      </c>
      <c r="SS1" s="177" t="s">
        <v>1267</v>
      </c>
      <c r="ST1" s="177" t="s">
        <v>1269</v>
      </c>
      <c r="SU1" s="174" t="s">
        <v>371</v>
      </c>
      <c r="SV1" s="186" t="s">
        <v>372</v>
      </c>
      <c r="SW1" s="177" t="s">
        <v>373</v>
      </c>
      <c r="SX1" s="177" t="s">
        <v>1271</v>
      </c>
      <c r="SY1" s="177" t="s">
        <v>1273</v>
      </c>
      <c r="SZ1" s="177" t="s">
        <v>1275</v>
      </c>
      <c r="TA1" s="177" t="s">
        <v>1277</v>
      </c>
      <c r="TB1" s="177" t="s">
        <v>1279</v>
      </c>
      <c r="TC1" s="177" t="s">
        <v>374</v>
      </c>
      <c r="TD1" s="177" t="s">
        <v>1281</v>
      </c>
      <c r="TE1" s="177" t="s">
        <v>1283</v>
      </c>
      <c r="TF1" s="177" t="s">
        <v>1285</v>
      </c>
      <c r="TG1" s="177" t="s">
        <v>1287</v>
      </c>
      <c r="TH1" s="177" t="s">
        <v>1289</v>
      </c>
      <c r="TI1" s="177" t="s">
        <v>1291</v>
      </c>
      <c r="TJ1" s="186" t="s">
        <v>375</v>
      </c>
      <c r="TK1" s="177" t="s">
        <v>376</v>
      </c>
      <c r="TL1" s="177" t="s">
        <v>377</v>
      </c>
      <c r="TM1" s="177" t="s">
        <v>1293</v>
      </c>
      <c r="TN1" s="177" t="s">
        <v>1295</v>
      </c>
      <c r="TO1" s="177" t="s">
        <v>1296</v>
      </c>
      <c r="TP1" s="177" t="s">
        <v>1298</v>
      </c>
      <c r="TQ1" s="177" t="s">
        <v>1300</v>
      </c>
      <c r="TR1" s="177" t="s">
        <v>1302</v>
      </c>
      <c r="TS1" s="177" t="s">
        <v>1304</v>
      </c>
      <c r="TT1" s="177" t="s">
        <v>1306</v>
      </c>
      <c r="TU1" s="177" t="s">
        <v>1308</v>
      </c>
      <c r="TV1" s="177" t="s">
        <v>1310</v>
      </c>
      <c r="TW1" s="177" t="s">
        <v>1312</v>
      </c>
      <c r="TX1" s="177" t="s">
        <v>1314</v>
      </c>
      <c r="TY1" s="177" t="s">
        <v>1316</v>
      </c>
      <c r="TZ1" s="177" t="s">
        <v>1318</v>
      </c>
      <c r="UA1" s="177" t="s">
        <v>1320</v>
      </c>
      <c r="UB1" s="177" t="s">
        <v>1322</v>
      </c>
      <c r="UC1" s="174" t="s">
        <v>1324</v>
      </c>
      <c r="UD1" s="177" t="s">
        <v>1326</v>
      </c>
      <c r="UE1" s="177" t="s">
        <v>1328</v>
      </c>
      <c r="UF1" s="177" t="s">
        <v>1330</v>
      </c>
      <c r="UG1" s="177" t="s">
        <v>1332</v>
      </c>
      <c r="UH1" s="177" t="s">
        <v>1334</v>
      </c>
      <c r="UI1" s="180"/>
    </row>
    <row r="2" spans="1:555" s="121" customFormat="1" hidden="1" x14ac:dyDescent="0.25">
      <c r="A2" s="121" t="s">
        <v>1356</v>
      </c>
      <c r="B2" s="121" t="s">
        <v>1358</v>
      </c>
      <c r="C2" s="121" t="s">
        <v>470</v>
      </c>
      <c r="D2" s="155" t="s">
        <v>1357</v>
      </c>
      <c r="E2" s="121" t="s">
        <v>1359</v>
      </c>
      <c r="F2" s="121" t="s">
        <v>471</v>
      </c>
      <c r="G2" s="121" t="s">
        <v>1360</v>
      </c>
      <c r="H2" s="155" t="s">
        <v>1361</v>
      </c>
      <c r="I2" s="121" t="s">
        <v>1362</v>
      </c>
      <c r="J2" s="121" t="s">
        <v>1406</v>
      </c>
      <c r="K2" s="121" t="s">
        <v>1363</v>
      </c>
      <c r="L2" s="121" t="s">
        <v>1364</v>
      </c>
      <c r="M2" s="121" t="s">
        <v>1365</v>
      </c>
      <c r="N2" s="121" t="s">
        <v>1366</v>
      </c>
      <c r="O2" s="121" t="s">
        <v>1367</v>
      </c>
      <c r="R2" s="121" t="s">
        <v>126</v>
      </c>
      <c r="S2" s="121" t="s">
        <v>1402</v>
      </c>
      <c r="U2" s="121" t="s">
        <v>392</v>
      </c>
      <c r="V2" s="121" t="s">
        <v>410</v>
      </c>
      <c r="W2" s="121" t="s">
        <v>393</v>
      </c>
      <c r="X2" s="121" t="s">
        <v>394</v>
      </c>
      <c r="Y2" s="121" t="s">
        <v>395</v>
      </c>
      <c r="Z2" s="121" t="s">
        <v>396</v>
      </c>
      <c r="AA2" s="121" t="s">
        <v>397</v>
      </c>
      <c r="AB2" s="121" t="s">
        <v>398</v>
      </c>
      <c r="AC2" s="121" t="s">
        <v>399</v>
      </c>
      <c r="AD2" s="121" t="s">
        <v>400</v>
      </c>
      <c r="AE2" s="121" t="s">
        <v>401</v>
      </c>
      <c r="AF2" s="121" t="s">
        <v>402</v>
      </c>
      <c r="AH2" s="121" t="s">
        <v>419</v>
      </c>
      <c r="AI2" s="121" t="s">
        <v>420</v>
      </c>
      <c r="AJ2" s="121" t="s">
        <v>421</v>
      </c>
      <c r="AK2" s="121" t="s">
        <v>422</v>
      </c>
      <c r="AL2" s="121" t="s">
        <v>423</v>
      </c>
      <c r="AM2" s="121" t="s">
        <v>426</v>
      </c>
      <c r="AN2" s="121" t="s">
        <v>424</v>
      </c>
      <c r="AO2" s="121" t="s">
        <v>425</v>
      </c>
      <c r="AP2" s="121" t="s">
        <v>427</v>
      </c>
      <c r="AQ2" s="121" t="s">
        <v>428</v>
      </c>
      <c r="AR2" s="121" t="s">
        <v>429</v>
      </c>
      <c r="AS2" s="121" t="s">
        <v>430</v>
      </c>
      <c r="AT2" s="121" t="s">
        <v>431</v>
      </c>
      <c r="AU2" s="121" t="s">
        <v>432</v>
      </c>
      <c r="AV2" s="121" t="s">
        <v>433</v>
      </c>
      <c r="AW2" s="121" t="s">
        <v>434</v>
      </c>
      <c r="AX2" s="121" t="s">
        <v>435</v>
      </c>
      <c r="AY2" s="121" t="s">
        <v>436</v>
      </c>
      <c r="AZ2" s="121" t="s">
        <v>437</v>
      </c>
      <c r="BA2" s="121" t="s">
        <v>438</v>
      </c>
      <c r="BB2" s="121" t="s">
        <v>439</v>
      </c>
      <c r="BC2" s="121" t="s">
        <v>440</v>
      </c>
      <c r="BD2" s="121" t="s">
        <v>441</v>
      </c>
      <c r="BE2" s="121" t="s">
        <v>442</v>
      </c>
      <c r="BF2" s="121" t="s">
        <v>443</v>
      </c>
      <c r="BG2" s="121" t="s">
        <v>444</v>
      </c>
      <c r="BH2" s="121" t="s">
        <v>445</v>
      </c>
      <c r="BI2" s="121" t="s">
        <v>446</v>
      </c>
      <c r="BJ2" s="121" t="s">
        <v>447</v>
      </c>
      <c r="BK2" s="121" t="s">
        <v>448</v>
      </c>
      <c r="BL2" s="121" t="s">
        <v>449</v>
      </c>
      <c r="BM2" s="121" t="s">
        <v>450</v>
      </c>
      <c r="BN2" s="121" t="s">
        <v>451</v>
      </c>
      <c r="BO2" s="121" t="s">
        <v>452</v>
      </c>
      <c r="BP2" s="121" t="s">
        <v>453</v>
      </c>
      <c r="BQ2" s="121" t="s">
        <v>454</v>
      </c>
      <c r="BR2" s="121" t="s">
        <v>455</v>
      </c>
      <c r="BS2" s="121" t="s">
        <v>456</v>
      </c>
      <c r="BT2" s="121" t="s">
        <v>457</v>
      </c>
      <c r="BU2" s="121" t="s">
        <v>458</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c r="BZ3" s="300">
        <v>41436.800000000003</v>
      </c>
      <c r="CA3" s="300">
        <v>37669.82</v>
      </c>
      <c r="CB3" s="300">
        <v>33902.839999999997</v>
      </c>
      <c r="CC3" s="300">
        <v>30135.85</v>
      </c>
      <c r="CD3" s="300">
        <v>28252.36</v>
      </c>
      <c r="CE3" s="300">
        <v>26368.87</v>
      </c>
      <c r="CF3" s="300">
        <v>17893.16</v>
      </c>
      <c r="CG3" s="300">
        <v>16951.419999999998</v>
      </c>
      <c r="CH3" s="300">
        <v>13184.44</v>
      </c>
      <c r="CI3" s="300">
        <v>15032.56</v>
      </c>
      <c r="CJ3" s="300">
        <v>13264.02</v>
      </c>
      <c r="CK3" s="300">
        <v>12379.75</v>
      </c>
      <c r="CL3" s="300">
        <v>439.49</v>
      </c>
      <c r="CM3" s="300">
        <v>1904.46</v>
      </c>
    </row>
    <row r="5" spans="1:555" ht="52.5" x14ac:dyDescent="0.25">
      <c r="C5" s="191" t="s">
        <v>125</v>
      </c>
      <c r="D5" s="164">
        <f>SUMIF(C:C,$C$10,D:D)</f>
        <v>7357840.7699999996</v>
      </c>
      <c r="CA5" s="300"/>
    </row>
    <row r="6" spans="1:555" x14ac:dyDescent="0.25">
      <c r="CA6" s="300"/>
    </row>
    <row r="7" spans="1:555" x14ac:dyDescent="0.25">
      <c r="CA7" s="300"/>
    </row>
    <row r="8" spans="1:555" x14ac:dyDescent="0.25">
      <c r="C8" s="70" t="s">
        <v>53</v>
      </c>
      <c r="D8" s="78"/>
      <c r="E8" s="70"/>
      <c r="F8" s="70"/>
      <c r="G8" s="70"/>
      <c r="H8" s="78"/>
      <c r="I8" s="70"/>
      <c r="J8" s="70"/>
      <c r="CA8" s="300"/>
    </row>
    <row r="9" spans="1:555" ht="15.75" thickBot="1" x14ac:dyDescent="0.3">
      <c r="C9" s="173"/>
      <c r="D9" s="78"/>
      <c r="E9" s="173"/>
      <c r="F9" s="173"/>
      <c r="G9" s="173"/>
      <c r="H9" s="78"/>
      <c r="I9" s="173"/>
      <c r="J9" s="173"/>
      <c r="CA9" s="300"/>
    </row>
    <row r="10" spans="1:555" ht="15.75" thickBot="1" x14ac:dyDescent="0.3">
      <c r="C10" s="69" t="s">
        <v>43</v>
      </c>
      <c r="D10" s="30">
        <f>SUM(G17:G67)</f>
        <v>30000</v>
      </c>
      <c r="E10" s="94"/>
      <c r="F10" s="94"/>
      <c r="G10" s="94"/>
      <c r="H10" s="75"/>
      <c r="I10" s="75"/>
      <c r="J10" s="75"/>
    </row>
    <row r="11" spans="1:555" x14ac:dyDescent="0.25">
      <c r="D11" s="31"/>
      <c r="E11" s="94"/>
      <c r="F11" s="94"/>
      <c r="G11" s="94"/>
      <c r="H11" s="75"/>
      <c r="I11" s="75"/>
      <c r="J11" s="75"/>
    </row>
    <row r="12" spans="1:555" x14ac:dyDescent="0.25">
      <c r="D12" s="31"/>
      <c r="E12" s="94"/>
      <c r="F12" s="94"/>
      <c r="G12" s="94"/>
      <c r="H12" s="75"/>
      <c r="I12" s="75"/>
      <c r="J12" s="75"/>
    </row>
    <row r="13" spans="1:555" ht="15.75" x14ac:dyDescent="0.25">
      <c r="C13" s="201" t="s">
        <v>390</v>
      </c>
      <c r="D13" s="202" t="str">
        <f>'Gestion Administrativa'!F54</f>
        <v>11.a.46</v>
      </c>
      <c r="E13" s="94"/>
      <c r="F13" s="94"/>
      <c r="G13" s="94"/>
      <c r="H13" s="75"/>
      <c r="I13" s="75"/>
      <c r="J13" s="75"/>
    </row>
    <row r="14" spans="1:555" ht="18.75" x14ac:dyDescent="0.25">
      <c r="C14" s="207" t="e">
        <f>IFERROR(VLOOKUP(D13,'[1]Desarrollo e Innov. Curricular'!$E:$F,2,FALSE),IFERROR(VLOOKUP(D13,'[1]Investigación Científica'!$E:$F,2,FALSE),IFERROR(VLOOKUP(D13,'[1]Vinculación Univ. Sociedad'!$E:$F,2,FALSE),IFERROR(VLOOKUP(D13,'[1]Docencia y Profesorado Universi'!$E:$F,2,FALSE),IFERROR(VLOOKUP(D13,'[1]Estudiantes y Graduados'!$E:$F,2,FALSE),IFERROR(VLOOKUP(D13,'[1]Gestion Administrativa'!$E:$F,2,FALSE),IFERROR(VLOOKUP(D13,'[1]Gestión Académica'!$E:$F,2,FALSE),IFERROR(VLOOKUP(D13,'[1]Aseguramiento de la Calidad'!$E:$F,2,FALSE),IFERROR(VLOOKUP(D13,'[1]Gestión del Conocimiento'!$E:$F,2,FALSE),IFERROR(VLOOKUP(D13,'[1]Gobernabilidad y Procesos...'!$E:$F,2,FALSE),IFERROR(VLOOKUP(D13,'[1]Gestión del Talento Humano'!$E:$F,2,FALSE),IFERROR(VLOOKUP(D13,'[1]Internacionalización de la E.S.'!$E:$F,2,FALSE),IFERROR(VLOOKUP(D13,[1]Posgrado!$E:$F,2,FALSE),IFERROR(VLOOKUP(D13,'[1]Cultura de Innovación Insti...'!$E:$F,2,FALSE),VLOOKUP(D13,'[1]Lo Esencial de la Reforma Univ.'!$E:$F,2,0)))))))))))))))</f>
        <v>#N/A</v>
      </c>
      <c r="D14" s="31"/>
      <c r="E14" s="94"/>
      <c r="F14" s="94"/>
      <c r="G14" s="94"/>
      <c r="H14" s="75"/>
      <c r="I14" s="75"/>
      <c r="J14" s="75"/>
    </row>
    <row r="15" spans="1:555" ht="15.75" thickBot="1" x14ac:dyDescent="0.3">
      <c r="C15" s="173"/>
      <c r="D15" s="31"/>
      <c r="E15" s="94"/>
      <c r="F15" s="94"/>
      <c r="G15" s="94"/>
      <c r="H15" s="75"/>
      <c r="I15" s="75"/>
      <c r="J15" s="75"/>
    </row>
    <row r="16" spans="1:555" ht="30.75" thickBot="1" x14ac:dyDescent="0.3">
      <c r="C16" s="133" t="s">
        <v>44</v>
      </c>
      <c r="D16" s="137" t="s">
        <v>54</v>
      </c>
      <c r="E16" s="166" t="s">
        <v>55</v>
      </c>
      <c r="F16" s="137" t="s">
        <v>56</v>
      </c>
      <c r="G16" s="134" t="s">
        <v>27</v>
      </c>
      <c r="H16" s="132" t="s">
        <v>128</v>
      </c>
      <c r="I16" s="135" t="s">
        <v>46</v>
      </c>
      <c r="J16" s="135" t="s">
        <v>129</v>
      </c>
      <c r="K16" s="135" t="s">
        <v>408</v>
      </c>
      <c r="L16" s="135" t="s">
        <v>409</v>
      </c>
    </row>
    <row r="17" spans="3:12" ht="15.75" thickBot="1" x14ac:dyDescent="0.3">
      <c r="C17" s="136" t="s">
        <v>482</v>
      </c>
      <c r="D17" s="195"/>
      <c r="E17" s="148">
        <v>12</v>
      </c>
      <c r="F17" s="301">
        <f>HLOOKUP($C17,$BZ$2:$CM$3,2,0)</f>
        <v>41436.800000000003</v>
      </c>
      <c r="G17" s="112">
        <f>D17*E17*F17</f>
        <v>0</v>
      </c>
      <c r="H17" s="161"/>
      <c r="I17" s="113" t="s">
        <v>496</v>
      </c>
      <c r="J17" s="113" t="str">
        <f>VLOOKUP(I17,Presupuesto!$B$11:$C$586,2,0)</f>
        <v>SUELDOS Y SALARIOS PERMANENTES</v>
      </c>
      <c r="K17" s="215" t="s">
        <v>1363</v>
      </c>
      <c r="L17" s="99" t="s">
        <v>392</v>
      </c>
    </row>
    <row r="18" spans="3:12" ht="15.75" thickBot="1" x14ac:dyDescent="0.3">
      <c r="C18" s="167" t="s">
        <v>57</v>
      </c>
      <c r="D18" s="158"/>
      <c r="E18" s="150">
        <v>0</v>
      </c>
      <c r="F18" s="101">
        <f>IF(E17=0,"",(G17/E17)/12*E17)</f>
        <v>0</v>
      </c>
      <c r="G18" s="98">
        <f>F18</f>
        <v>0</v>
      </c>
      <c r="H18" s="159" t="s">
        <v>1402</v>
      </c>
      <c r="I18" s="115" t="s">
        <v>516</v>
      </c>
      <c r="J18" s="113" t="str">
        <f>VLOOKUP(I18,Presupuesto!$B$11:$C$586,2,0)</f>
        <v>AGUINALDO Y DECIMO CUARTO MES</v>
      </c>
      <c r="K18" s="99" t="str">
        <f>$K$17</f>
        <v>Gestión Administrativa y  financiera en apoyo al Desarrollo Académico</v>
      </c>
      <c r="L18" s="99" t="s">
        <v>410</v>
      </c>
    </row>
    <row r="19" spans="3:12" ht="15.75" thickBot="1" x14ac:dyDescent="0.3">
      <c r="C19" s="168" t="s">
        <v>58</v>
      </c>
      <c r="D19" s="158"/>
      <c r="E19" s="150">
        <v>0</v>
      </c>
      <c r="F19" s="116">
        <f>IF(E17&lt;6,"",((E17-6)/12)*(G17/E17))</f>
        <v>0</v>
      </c>
      <c r="G19" s="98">
        <f>F19</f>
        <v>0</v>
      </c>
      <c r="H19" s="159"/>
      <c r="I19" s="102" t="s">
        <v>519</v>
      </c>
      <c r="J19" s="113" t="str">
        <f>VLOOKUP(I19,Presupuesto!$B$11:$C$586,2,0)</f>
        <v>DECIMOCUARTO MES</v>
      </c>
      <c r="K19" s="99" t="str">
        <f t="shared" ref="K19:K67" si="0">$K$17</f>
        <v>Gestión Administrativa y  financiera en apoyo al Desarrollo Académico</v>
      </c>
      <c r="L19" s="99" t="s">
        <v>393</v>
      </c>
    </row>
    <row r="20" spans="3:12" ht="15.75" thickBot="1" x14ac:dyDescent="0.3">
      <c r="C20" s="136" t="s">
        <v>483</v>
      </c>
      <c r="D20" s="195"/>
      <c r="E20" s="148">
        <v>12</v>
      </c>
      <c r="F20" s="301">
        <f>HLOOKUP($C20,$BZ$2:$CM$3,2,0)</f>
        <v>37669.82</v>
      </c>
      <c r="G20" s="112">
        <f>D20*E20*F20</f>
        <v>0</v>
      </c>
      <c r="H20" s="161"/>
      <c r="I20" s="113" t="s">
        <v>496</v>
      </c>
      <c r="J20" s="113" t="str">
        <f>VLOOKUP(I20,Presupuesto!$B$11:$C$586,2,0)</f>
        <v>SUELDOS Y SALARIOS PERMANENTES</v>
      </c>
      <c r="K20" s="99" t="str">
        <f t="shared" si="0"/>
        <v>Gestión Administrativa y  financiera en apoyo al Desarrollo Académico</v>
      </c>
      <c r="L20" s="99" t="s">
        <v>393</v>
      </c>
    </row>
    <row r="21" spans="3:12" ht="15.75" thickBot="1" x14ac:dyDescent="0.3">
      <c r="C21" s="167" t="s">
        <v>57</v>
      </c>
      <c r="D21" s="158"/>
      <c r="E21" s="150">
        <v>0</v>
      </c>
      <c r="F21" s="101">
        <f>IF(E20=0,"",(G20/E20)/12*E20)</f>
        <v>0</v>
      </c>
      <c r="G21" s="98">
        <f>F21</f>
        <v>0</v>
      </c>
      <c r="H21" s="159"/>
      <c r="I21" s="115" t="s">
        <v>516</v>
      </c>
      <c r="J21" s="113" t="str">
        <f>VLOOKUP(I21,Presupuesto!$B$11:$C$586,2,0)</f>
        <v>AGUINALDO Y DECIMO CUARTO MES</v>
      </c>
      <c r="K21" s="99" t="str">
        <f t="shared" si="0"/>
        <v>Gestión Administrativa y  financiera en apoyo al Desarrollo Académico</v>
      </c>
      <c r="L21" s="99" t="s">
        <v>393</v>
      </c>
    </row>
    <row r="22" spans="3:12" ht="15.75" thickBot="1" x14ac:dyDescent="0.3">
      <c r="C22" s="168" t="s">
        <v>58</v>
      </c>
      <c r="D22" s="158"/>
      <c r="E22" s="150">
        <v>0</v>
      </c>
      <c r="F22" s="116">
        <f>IF(E20&lt;6,"",((E20-6)/12)*(G20/E20))</f>
        <v>0</v>
      </c>
      <c r="G22" s="98">
        <f>F22</f>
        <v>0</v>
      </c>
      <c r="H22" s="159"/>
      <c r="I22" s="102" t="s">
        <v>519</v>
      </c>
      <c r="J22" s="113" t="str">
        <f>VLOOKUP(I22,Presupuesto!$B$11:$C$586,2,0)</f>
        <v>DECIMOCUARTO MES</v>
      </c>
      <c r="K22" s="99" t="str">
        <f t="shared" si="0"/>
        <v>Gestión Administrativa y  financiera en apoyo al Desarrollo Académico</v>
      </c>
      <c r="L22" s="99" t="s">
        <v>393</v>
      </c>
    </row>
    <row r="23" spans="3:12" ht="15.75" thickBot="1" x14ac:dyDescent="0.3">
      <c r="C23" s="136" t="s">
        <v>484</v>
      </c>
      <c r="D23" s="195"/>
      <c r="E23" s="148">
        <v>12</v>
      </c>
      <c r="F23" s="301">
        <f>HLOOKUP($C23,$BZ$2:$CM$3,2,0)</f>
        <v>33902.839999999997</v>
      </c>
      <c r="G23" s="112">
        <f>D23*E23*F23</f>
        <v>0</v>
      </c>
      <c r="H23" s="161"/>
      <c r="I23" s="113" t="s">
        <v>496</v>
      </c>
      <c r="J23" s="113" t="str">
        <f>VLOOKUP(I23,Presupuesto!$B$11:$C$586,2,0)</f>
        <v>SUELDOS Y SALARIOS PERMANENTES</v>
      </c>
      <c r="K23" s="99" t="str">
        <f t="shared" si="0"/>
        <v>Gestión Administrativa y  financiera en apoyo al Desarrollo Académico</v>
      </c>
      <c r="L23" s="99" t="s">
        <v>393</v>
      </c>
    </row>
    <row r="24" spans="3:12" ht="15.75" thickBot="1" x14ac:dyDescent="0.3">
      <c r="C24" s="167" t="s">
        <v>57</v>
      </c>
      <c r="D24" s="158"/>
      <c r="E24" s="150">
        <v>0</v>
      </c>
      <c r="F24" s="101">
        <f>IF(E23=0,"",(G23/E23)/12*E23)</f>
        <v>0</v>
      </c>
      <c r="G24" s="98">
        <f>F24</f>
        <v>0</v>
      </c>
      <c r="H24" s="159"/>
      <c r="I24" s="115" t="s">
        <v>516</v>
      </c>
      <c r="J24" s="113" t="str">
        <f>VLOOKUP(I24,Presupuesto!$B$11:$C$586,2,0)</f>
        <v>AGUINALDO Y DECIMO CUARTO MES</v>
      </c>
      <c r="K24" s="99" t="str">
        <f t="shared" si="0"/>
        <v>Gestión Administrativa y  financiera en apoyo al Desarrollo Académico</v>
      </c>
      <c r="L24" s="99" t="s">
        <v>393</v>
      </c>
    </row>
    <row r="25" spans="3:12" ht="15.75" thickBot="1" x14ac:dyDescent="0.3">
      <c r="C25" s="168" t="s">
        <v>58</v>
      </c>
      <c r="D25" s="158"/>
      <c r="E25" s="150">
        <v>0</v>
      </c>
      <c r="F25" s="116">
        <f>IF(E23&lt;6,"",((E23-6)/12)*(G23/E23))</f>
        <v>0</v>
      </c>
      <c r="G25" s="98">
        <f>F25</f>
        <v>0</v>
      </c>
      <c r="H25" s="159"/>
      <c r="I25" s="102" t="s">
        <v>519</v>
      </c>
      <c r="J25" s="113" t="str">
        <f>VLOOKUP(I25,Presupuesto!$B$11:$C$586,2,0)</f>
        <v>DECIMOCUARTO MES</v>
      </c>
      <c r="K25" s="99" t="str">
        <f t="shared" si="0"/>
        <v>Gestión Administrativa y  financiera en apoyo al Desarrollo Académico</v>
      </c>
      <c r="L25" s="99" t="s">
        <v>393</v>
      </c>
    </row>
    <row r="26" spans="3:12" ht="15.75" thickBot="1" x14ac:dyDescent="0.3">
      <c r="C26" s="136" t="s">
        <v>485</v>
      </c>
      <c r="D26" s="195"/>
      <c r="E26" s="148">
        <v>12</v>
      </c>
      <c r="F26" s="301">
        <f>HLOOKUP($C26,$BZ$2:$CM$3,2,0)</f>
        <v>30135.85</v>
      </c>
      <c r="G26" s="112">
        <f>D26*E26*F26</f>
        <v>0</v>
      </c>
      <c r="H26" s="161"/>
      <c r="I26" s="113" t="s">
        <v>496</v>
      </c>
      <c r="J26" s="113" t="str">
        <f>VLOOKUP(I26,Presupuesto!$B$11:$C$586,2,0)</f>
        <v>SUELDOS Y SALARIOS PERMANENTES</v>
      </c>
      <c r="K26" s="99" t="str">
        <f t="shared" si="0"/>
        <v>Gestión Administrativa y  financiera en apoyo al Desarrollo Académico</v>
      </c>
      <c r="L26" s="99" t="s">
        <v>393</v>
      </c>
    </row>
    <row r="27" spans="3:12" ht="15.75" thickBot="1" x14ac:dyDescent="0.3">
      <c r="C27" s="167" t="s">
        <v>57</v>
      </c>
      <c r="D27" s="158"/>
      <c r="E27" s="150">
        <v>0</v>
      </c>
      <c r="F27" s="101">
        <f>IF(E26=0,"",(G26/E26)/12*E26)</f>
        <v>0</v>
      </c>
      <c r="G27" s="98">
        <f>F27</f>
        <v>0</v>
      </c>
      <c r="H27" s="159"/>
      <c r="I27" s="115" t="s">
        <v>516</v>
      </c>
      <c r="J27" s="113" t="str">
        <f>VLOOKUP(I27,Presupuesto!$B$11:$C$586,2,0)</f>
        <v>AGUINALDO Y DECIMO CUARTO MES</v>
      </c>
      <c r="K27" s="99" t="str">
        <f t="shared" si="0"/>
        <v>Gestión Administrativa y  financiera en apoyo al Desarrollo Académico</v>
      </c>
      <c r="L27" s="99" t="s">
        <v>393</v>
      </c>
    </row>
    <row r="28" spans="3:12" ht="15.75" thickBot="1" x14ac:dyDescent="0.3">
      <c r="C28" s="168" t="s">
        <v>58</v>
      </c>
      <c r="D28" s="158"/>
      <c r="E28" s="150">
        <v>0</v>
      </c>
      <c r="F28" s="116">
        <f>IF(E26&lt;6,"",((E26-6)/12)*(G26/E26))</f>
        <v>0</v>
      </c>
      <c r="G28" s="98">
        <f>F28</f>
        <v>0</v>
      </c>
      <c r="H28" s="159"/>
      <c r="I28" s="102" t="s">
        <v>519</v>
      </c>
      <c r="J28" s="113" t="str">
        <f>VLOOKUP(I28,Presupuesto!$B$11:$C$586,2,0)</f>
        <v>DECIMOCUARTO MES</v>
      </c>
      <c r="K28" s="99" t="str">
        <f t="shared" si="0"/>
        <v>Gestión Administrativa y  financiera en apoyo al Desarrollo Académico</v>
      </c>
      <c r="L28" s="99" t="s">
        <v>393</v>
      </c>
    </row>
    <row r="29" spans="3:12" ht="15.75" thickBot="1" x14ac:dyDescent="0.3">
      <c r="C29" s="136" t="s">
        <v>486</v>
      </c>
      <c r="D29" s="195"/>
      <c r="E29" s="148">
        <v>12</v>
      </c>
      <c r="F29" s="301">
        <f>HLOOKUP($C29,$BZ$2:$CM$3,2,0)</f>
        <v>28252.36</v>
      </c>
      <c r="G29" s="112">
        <f>D29*E29*F29</f>
        <v>0</v>
      </c>
      <c r="H29" s="161"/>
      <c r="I29" s="113" t="s">
        <v>496</v>
      </c>
      <c r="J29" s="113" t="str">
        <f>VLOOKUP(I29,Presupuesto!$B$11:$C$586,2,0)</f>
        <v>SUELDOS Y SALARIOS PERMANENTES</v>
      </c>
      <c r="K29" s="99" t="str">
        <f t="shared" si="0"/>
        <v>Gestión Administrativa y  financiera en apoyo al Desarrollo Académico</v>
      </c>
      <c r="L29" s="99" t="s">
        <v>393</v>
      </c>
    </row>
    <row r="30" spans="3:12" ht="15.75" thickBot="1" x14ac:dyDescent="0.3">
      <c r="C30" s="167" t="s">
        <v>57</v>
      </c>
      <c r="D30" s="158"/>
      <c r="E30" s="150">
        <v>0</v>
      </c>
      <c r="F30" s="101">
        <f>IF(E29=0,"",(G29/E29)/12*E29)</f>
        <v>0</v>
      </c>
      <c r="G30" s="98">
        <f>F30</f>
        <v>0</v>
      </c>
      <c r="H30" s="159"/>
      <c r="I30" s="115" t="s">
        <v>516</v>
      </c>
      <c r="J30" s="113" t="str">
        <f>VLOOKUP(I30,Presupuesto!$B$11:$C$586,2,0)</f>
        <v>AGUINALDO Y DECIMO CUARTO MES</v>
      </c>
      <c r="K30" s="99" t="str">
        <f t="shared" si="0"/>
        <v>Gestión Administrativa y  financiera en apoyo al Desarrollo Académico</v>
      </c>
      <c r="L30" s="99" t="s">
        <v>393</v>
      </c>
    </row>
    <row r="31" spans="3:12" ht="15.75" thickBot="1" x14ac:dyDescent="0.3">
      <c r="C31" s="168" t="s">
        <v>58</v>
      </c>
      <c r="D31" s="158"/>
      <c r="E31" s="150">
        <v>0</v>
      </c>
      <c r="F31" s="116">
        <f>IF(E29&lt;6,"",((E29-6)/12)*(G29/E29))</f>
        <v>0</v>
      </c>
      <c r="G31" s="98">
        <f>F31</f>
        <v>0</v>
      </c>
      <c r="H31" s="159"/>
      <c r="I31" s="102" t="s">
        <v>519</v>
      </c>
      <c r="J31" s="113" t="str">
        <f>VLOOKUP(I31,Presupuesto!$B$11:$C$586,2,0)</f>
        <v>DECIMOCUARTO MES</v>
      </c>
      <c r="K31" s="99" t="str">
        <f t="shared" si="0"/>
        <v>Gestión Administrativa y  financiera en apoyo al Desarrollo Académico</v>
      </c>
      <c r="L31" s="99" t="s">
        <v>393</v>
      </c>
    </row>
    <row r="32" spans="3:12" ht="15.75" thickBot="1" x14ac:dyDescent="0.3">
      <c r="C32" s="136" t="s">
        <v>487</v>
      </c>
      <c r="D32" s="195"/>
      <c r="E32" s="148">
        <v>12</v>
      </c>
      <c r="F32" s="301">
        <f>HLOOKUP($C32,$BZ$2:$CM$3,2,0)</f>
        <v>26368.87</v>
      </c>
      <c r="G32" s="112">
        <f>D32*E32*F32</f>
        <v>0</v>
      </c>
      <c r="H32" s="161"/>
      <c r="I32" s="113" t="s">
        <v>496</v>
      </c>
      <c r="J32" s="113" t="str">
        <f>VLOOKUP(I32,Presupuesto!$B$11:$C$586,2,0)</f>
        <v>SUELDOS Y SALARIOS PERMANENTES</v>
      </c>
      <c r="K32" s="99" t="str">
        <f t="shared" si="0"/>
        <v>Gestión Administrativa y  financiera en apoyo al Desarrollo Académico</v>
      </c>
      <c r="L32" s="99" t="s">
        <v>393</v>
      </c>
    </row>
    <row r="33" spans="3:12" ht="15.75" thickBot="1" x14ac:dyDescent="0.3">
      <c r="C33" s="167" t="s">
        <v>57</v>
      </c>
      <c r="D33" s="158"/>
      <c r="E33" s="150">
        <v>0</v>
      </c>
      <c r="F33" s="101">
        <f>IF(E32=0,"",(G32/E32)/12*E32)</f>
        <v>0</v>
      </c>
      <c r="G33" s="98">
        <f>F33</f>
        <v>0</v>
      </c>
      <c r="H33" s="159"/>
      <c r="I33" s="115" t="s">
        <v>516</v>
      </c>
      <c r="J33" s="113" t="str">
        <f>VLOOKUP(I33,Presupuesto!$B$11:$C$586,2,0)</f>
        <v>AGUINALDO Y DECIMO CUARTO MES</v>
      </c>
      <c r="K33" s="99" t="str">
        <f t="shared" si="0"/>
        <v>Gestión Administrativa y  financiera en apoyo al Desarrollo Académico</v>
      </c>
      <c r="L33" s="99" t="s">
        <v>393</v>
      </c>
    </row>
    <row r="34" spans="3:12" ht="15.75" thickBot="1" x14ac:dyDescent="0.3">
      <c r="C34" s="168" t="s">
        <v>58</v>
      </c>
      <c r="D34" s="158"/>
      <c r="E34" s="150">
        <v>0</v>
      </c>
      <c r="F34" s="116">
        <f>IF(E32&lt;6,"",((E32-6)/12)*(G32/E32))</f>
        <v>0</v>
      </c>
      <c r="G34" s="98">
        <f>F34</f>
        <v>0</v>
      </c>
      <c r="H34" s="159"/>
      <c r="I34" s="102" t="s">
        <v>519</v>
      </c>
      <c r="J34" s="113" t="str">
        <f>VLOOKUP(I34,Presupuesto!$B$11:$C$586,2,0)</f>
        <v>DECIMOCUARTO MES</v>
      </c>
      <c r="K34" s="99" t="str">
        <f t="shared" si="0"/>
        <v>Gestión Administrativa y  financiera en apoyo al Desarrollo Académico</v>
      </c>
      <c r="L34" s="99" t="s">
        <v>393</v>
      </c>
    </row>
    <row r="35" spans="3:12" ht="15.75" thickBot="1" x14ac:dyDescent="0.3">
      <c r="C35" s="136" t="s">
        <v>488</v>
      </c>
      <c r="D35" s="195"/>
      <c r="E35" s="148">
        <v>12</v>
      </c>
      <c r="F35" s="301">
        <f>HLOOKUP($C35,$BZ$2:$CM$3,2,0)</f>
        <v>17893.16</v>
      </c>
      <c r="G35" s="112">
        <f>D35*E35*F35</f>
        <v>0</v>
      </c>
      <c r="H35" s="161"/>
      <c r="I35" s="113" t="s">
        <v>496</v>
      </c>
      <c r="J35" s="113" t="str">
        <f>VLOOKUP(I35,Presupuesto!$B$11:$C$586,2,0)</f>
        <v>SUELDOS Y SALARIOS PERMANENTES</v>
      </c>
      <c r="K35" s="99" t="str">
        <f t="shared" si="0"/>
        <v>Gestión Administrativa y  financiera en apoyo al Desarrollo Académico</v>
      </c>
      <c r="L35" s="99" t="s">
        <v>393</v>
      </c>
    </row>
    <row r="36" spans="3:12" ht="15.75" thickBot="1" x14ac:dyDescent="0.3">
      <c r="C36" s="167" t="s">
        <v>57</v>
      </c>
      <c r="D36" s="158"/>
      <c r="E36" s="150">
        <v>0</v>
      </c>
      <c r="F36" s="101">
        <f>IF(E35=0,"",(G35/E35)/12*E35)</f>
        <v>0</v>
      </c>
      <c r="G36" s="98">
        <f>F36</f>
        <v>0</v>
      </c>
      <c r="H36" s="159"/>
      <c r="I36" s="115" t="s">
        <v>516</v>
      </c>
      <c r="J36" s="113" t="str">
        <f>VLOOKUP(I36,Presupuesto!$B$11:$C$586,2,0)</f>
        <v>AGUINALDO Y DECIMO CUARTO MES</v>
      </c>
      <c r="K36" s="99" t="str">
        <f t="shared" si="0"/>
        <v>Gestión Administrativa y  financiera en apoyo al Desarrollo Académico</v>
      </c>
      <c r="L36" s="99" t="s">
        <v>393</v>
      </c>
    </row>
    <row r="37" spans="3:12" ht="15.75" thickBot="1" x14ac:dyDescent="0.3">
      <c r="C37" s="168" t="s">
        <v>58</v>
      </c>
      <c r="D37" s="158"/>
      <c r="E37" s="150">
        <v>0</v>
      </c>
      <c r="F37" s="116">
        <f>IF(E35&lt;6,"",((E35-6)/12)*(G35/E35))</f>
        <v>0</v>
      </c>
      <c r="G37" s="98">
        <f>F37</f>
        <v>0</v>
      </c>
      <c r="H37" s="159"/>
      <c r="I37" s="102" t="s">
        <v>519</v>
      </c>
      <c r="J37" s="113" t="str">
        <f>VLOOKUP(I37,Presupuesto!$B$11:$C$586,2,0)</f>
        <v>DECIMOCUARTO MES</v>
      </c>
      <c r="K37" s="99" t="str">
        <f t="shared" si="0"/>
        <v>Gestión Administrativa y  financiera en apoyo al Desarrollo Académico</v>
      </c>
      <c r="L37" s="99" t="s">
        <v>393</v>
      </c>
    </row>
    <row r="38" spans="3:12" ht="15.75" thickBot="1" x14ac:dyDescent="0.3">
      <c r="C38" s="136" t="s">
        <v>489</v>
      </c>
      <c r="D38" s="195"/>
      <c r="E38" s="148">
        <v>12</v>
      </c>
      <c r="F38" s="301">
        <f>HLOOKUP($C38,$BZ$2:$CM$3,2,0)</f>
        <v>16951.419999999998</v>
      </c>
      <c r="G38" s="112">
        <f>D38*E38*F38</f>
        <v>0</v>
      </c>
      <c r="H38" s="161"/>
      <c r="I38" s="113" t="s">
        <v>496</v>
      </c>
      <c r="J38" s="113" t="str">
        <f>VLOOKUP(I38,Presupuesto!$B$11:$C$586,2,0)</f>
        <v>SUELDOS Y SALARIOS PERMANENTES</v>
      </c>
      <c r="K38" s="99" t="str">
        <f t="shared" si="0"/>
        <v>Gestión Administrativa y  financiera en apoyo al Desarrollo Académico</v>
      </c>
      <c r="L38" s="99" t="s">
        <v>393</v>
      </c>
    </row>
    <row r="39" spans="3:12" ht="15.75" thickBot="1" x14ac:dyDescent="0.3">
      <c r="C39" s="167" t="s">
        <v>57</v>
      </c>
      <c r="D39" s="158"/>
      <c r="E39" s="150">
        <v>0</v>
      </c>
      <c r="F39" s="101">
        <f>IF(E38=0,"",(G38/E38)/12*E38)</f>
        <v>0</v>
      </c>
      <c r="G39" s="98">
        <f>F39</f>
        <v>0</v>
      </c>
      <c r="H39" s="159"/>
      <c r="I39" s="115" t="s">
        <v>516</v>
      </c>
      <c r="J39" s="113" t="str">
        <f>VLOOKUP(I39,Presupuesto!$B$11:$C$586,2,0)</f>
        <v>AGUINALDO Y DECIMO CUARTO MES</v>
      </c>
      <c r="K39" s="99" t="str">
        <f t="shared" si="0"/>
        <v>Gestión Administrativa y  financiera en apoyo al Desarrollo Académico</v>
      </c>
      <c r="L39" s="99" t="s">
        <v>393</v>
      </c>
    </row>
    <row r="40" spans="3:12" ht="15.75" thickBot="1" x14ac:dyDescent="0.3">
      <c r="C40" s="168" t="s">
        <v>58</v>
      </c>
      <c r="D40" s="158"/>
      <c r="E40" s="150">
        <v>0</v>
      </c>
      <c r="F40" s="116">
        <f>IF(E38&lt;6,"",((E38-6)/12)*(G38/E38))</f>
        <v>0</v>
      </c>
      <c r="G40" s="98">
        <f>F40</f>
        <v>0</v>
      </c>
      <c r="H40" s="159"/>
      <c r="I40" s="102" t="s">
        <v>519</v>
      </c>
      <c r="J40" s="113" t="str">
        <f>VLOOKUP(I40,Presupuesto!$B$11:$C$586,2,0)</f>
        <v>DECIMOCUARTO MES</v>
      </c>
      <c r="K40" s="99" t="str">
        <f t="shared" si="0"/>
        <v>Gestión Administrativa y  financiera en apoyo al Desarrollo Académico</v>
      </c>
      <c r="L40" s="99" t="s">
        <v>393</v>
      </c>
    </row>
    <row r="41" spans="3:12" ht="15.75" thickBot="1" x14ac:dyDescent="0.3">
      <c r="C41" s="136" t="s">
        <v>490</v>
      </c>
      <c r="D41" s="195"/>
      <c r="E41" s="148">
        <v>12</v>
      </c>
      <c r="F41" s="301">
        <f>HLOOKUP($C41,$BZ$2:$CM$3,2,0)</f>
        <v>13184.44</v>
      </c>
      <c r="G41" s="112">
        <f>D41*E41*F41</f>
        <v>0</v>
      </c>
      <c r="H41" s="161"/>
      <c r="I41" s="113" t="s">
        <v>496</v>
      </c>
      <c r="J41" s="113" t="str">
        <f>VLOOKUP(I41,Presupuesto!$B$11:$C$586,2,0)</f>
        <v>SUELDOS Y SALARIOS PERMANENTES</v>
      </c>
      <c r="K41" s="99" t="str">
        <f t="shared" si="0"/>
        <v>Gestión Administrativa y  financiera en apoyo al Desarrollo Académico</v>
      </c>
      <c r="L41" s="99" t="s">
        <v>393</v>
      </c>
    </row>
    <row r="42" spans="3:12" ht="15.75" thickBot="1" x14ac:dyDescent="0.3">
      <c r="C42" s="167" t="s">
        <v>57</v>
      </c>
      <c r="D42" s="158"/>
      <c r="E42" s="150">
        <v>0</v>
      </c>
      <c r="F42" s="101">
        <f>IF(E41=0,"",(G41/E41)/12*E41)</f>
        <v>0</v>
      </c>
      <c r="G42" s="98">
        <f>F42</f>
        <v>0</v>
      </c>
      <c r="H42" s="159"/>
      <c r="I42" s="115" t="s">
        <v>516</v>
      </c>
      <c r="J42" s="113" t="str">
        <f>VLOOKUP(I42,Presupuesto!$B$11:$C$586,2,0)</f>
        <v>AGUINALDO Y DECIMO CUARTO MES</v>
      </c>
      <c r="K42" s="99" t="str">
        <f t="shared" si="0"/>
        <v>Gestión Administrativa y  financiera en apoyo al Desarrollo Académico</v>
      </c>
      <c r="L42" s="99" t="s">
        <v>393</v>
      </c>
    </row>
    <row r="43" spans="3:12" ht="15.75" thickBot="1" x14ac:dyDescent="0.3">
      <c r="C43" s="168" t="s">
        <v>58</v>
      </c>
      <c r="D43" s="158"/>
      <c r="E43" s="150">
        <v>0</v>
      </c>
      <c r="F43" s="116">
        <f>IF(E41&lt;6,"",((E41-6)/12)*(G41/E41))</f>
        <v>0</v>
      </c>
      <c r="G43" s="98">
        <f>F43</f>
        <v>0</v>
      </c>
      <c r="H43" s="159"/>
      <c r="I43" s="102" t="s">
        <v>519</v>
      </c>
      <c r="J43" s="113" t="str">
        <f>VLOOKUP(I43,Presupuesto!$B$11:$C$586,2,0)</f>
        <v>DECIMOCUARTO MES</v>
      </c>
      <c r="K43" s="99" t="str">
        <f t="shared" si="0"/>
        <v>Gestión Administrativa y  financiera en apoyo al Desarrollo Académico</v>
      </c>
      <c r="L43" s="99" t="s">
        <v>393</v>
      </c>
    </row>
    <row r="44" spans="3:12" ht="15.75" thickBot="1" x14ac:dyDescent="0.3">
      <c r="C44" s="136" t="s">
        <v>491</v>
      </c>
      <c r="D44" s="195"/>
      <c r="E44" s="148">
        <v>12</v>
      </c>
      <c r="F44" s="301">
        <f>HLOOKUP($C44,$BZ$2:$CM$3,2,0)</f>
        <v>15032.56</v>
      </c>
      <c r="G44" s="112">
        <f>D44*E44*F44</f>
        <v>0</v>
      </c>
      <c r="H44" s="161"/>
      <c r="I44" s="113" t="s">
        <v>496</v>
      </c>
      <c r="J44" s="113" t="str">
        <f>VLOOKUP(I44,Presupuesto!$B$11:$C$586,2,0)</f>
        <v>SUELDOS Y SALARIOS PERMANENTES</v>
      </c>
      <c r="K44" s="99" t="str">
        <f t="shared" si="0"/>
        <v>Gestión Administrativa y  financiera en apoyo al Desarrollo Académico</v>
      </c>
      <c r="L44" s="99" t="s">
        <v>393</v>
      </c>
    </row>
    <row r="45" spans="3:12" ht="15.75" thickBot="1" x14ac:dyDescent="0.3">
      <c r="C45" s="167" t="s">
        <v>57</v>
      </c>
      <c r="D45" s="158"/>
      <c r="E45" s="150">
        <v>0</v>
      </c>
      <c r="F45" s="101">
        <f>IF(E44=0,"",(G44/E44)/12*E44)</f>
        <v>0</v>
      </c>
      <c r="G45" s="98">
        <f>F45</f>
        <v>0</v>
      </c>
      <c r="H45" s="159"/>
      <c r="I45" s="115" t="s">
        <v>516</v>
      </c>
      <c r="J45" s="113" t="str">
        <f>VLOOKUP(I45,Presupuesto!$B$11:$C$586,2,0)</f>
        <v>AGUINALDO Y DECIMO CUARTO MES</v>
      </c>
      <c r="K45" s="99" t="str">
        <f t="shared" si="0"/>
        <v>Gestión Administrativa y  financiera en apoyo al Desarrollo Académico</v>
      </c>
      <c r="L45" s="99" t="s">
        <v>393</v>
      </c>
    </row>
    <row r="46" spans="3:12" ht="15.75" thickBot="1" x14ac:dyDescent="0.3">
      <c r="C46" s="168" t="s">
        <v>58</v>
      </c>
      <c r="D46" s="158"/>
      <c r="E46" s="150">
        <v>0</v>
      </c>
      <c r="F46" s="116">
        <f>IF(E44&lt;6,"",((E44-6)/12)*(G44/E44))</f>
        <v>0</v>
      </c>
      <c r="G46" s="98">
        <f>F46</f>
        <v>0</v>
      </c>
      <c r="H46" s="159"/>
      <c r="I46" s="102" t="s">
        <v>519</v>
      </c>
      <c r="J46" s="113" t="str">
        <f>VLOOKUP(I46,Presupuesto!$B$11:$C$586,2,0)</f>
        <v>DECIMOCUARTO MES</v>
      </c>
      <c r="K46" s="99" t="str">
        <f t="shared" si="0"/>
        <v>Gestión Administrativa y  financiera en apoyo al Desarrollo Académico</v>
      </c>
      <c r="L46" s="99" t="s">
        <v>393</v>
      </c>
    </row>
    <row r="47" spans="3:12" ht="15.75" thickBot="1" x14ac:dyDescent="0.3">
      <c r="C47" s="136" t="s">
        <v>492</v>
      </c>
      <c r="D47" s="195"/>
      <c r="E47" s="148">
        <v>12</v>
      </c>
      <c r="F47" s="301">
        <f>HLOOKUP($C47,$BZ$2:$CM$3,2,0)</f>
        <v>13264.02</v>
      </c>
      <c r="G47" s="112">
        <f>D47*E47*F47</f>
        <v>0</v>
      </c>
      <c r="H47" s="161"/>
      <c r="I47" s="113" t="s">
        <v>496</v>
      </c>
      <c r="J47" s="113" t="str">
        <f>VLOOKUP(I47,Presupuesto!$B$11:$C$586,2,0)</f>
        <v>SUELDOS Y SALARIOS PERMANENTES</v>
      </c>
      <c r="K47" s="99" t="str">
        <f t="shared" si="0"/>
        <v>Gestión Administrativa y  financiera en apoyo al Desarrollo Académico</v>
      </c>
      <c r="L47" s="99" t="s">
        <v>393</v>
      </c>
    </row>
    <row r="48" spans="3:12" ht="15.75" thickBot="1" x14ac:dyDescent="0.3">
      <c r="C48" s="167" t="s">
        <v>57</v>
      </c>
      <c r="D48" s="158"/>
      <c r="E48" s="150">
        <v>0</v>
      </c>
      <c r="F48" s="101">
        <f>IF(E47=0,"",(G47/E47)/12*E47)</f>
        <v>0</v>
      </c>
      <c r="G48" s="98">
        <f>F48</f>
        <v>0</v>
      </c>
      <c r="H48" s="159"/>
      <c r="I48" s="115" t="s">
        <v>516</v>
      </c>
      <c r="J48" s="113" t="str">
        <f>VLOOKUP(I48,Presupuesto!$B$11:$C$586,2,0)</f>
        <v>AGUINALDO Y DECIMO CUARTO MES</v>
      </c>
      <c r="K48" s="99" t="str">
        <f t="shared" si="0"/>
        <v>Gestión Administrativa y  financiera en apoyo al Desarrollo Académico</v>
      </c>
      <c r="L48" s="99" t="s">
        <v>393</v>
      </c>
    </row>
    <row r="49" spans="3:12" ht="15.75" thickBot="1" x14ac:dyDescent="0.3">
      <c r="C49" s="168" t="s">
        <v>58</v>
      </c>
      <c r="D49" s="158"/>
      <c r="E49" s="150">
        <v>0</v>
      </c>
      <c r="F49" s="116">
        <f>IF(E47&lt;6,"",((E47-6)/12)*(G47/E47))</f>
        <v>0</v>
      </c>
      <c r="G49" s="98">
        <f>F49</f>
        <v>0</v>
      </c>
      <c r="H49" s="159"/>
      <c r="I49" s="102" t="s">
        <v>519</v>
      </c>
      <c r="J49" s="113" t="str">
        <f>VLOOKUP(I49,Presupuesto!$B$11:$C$586,2,0)</f>
        <v>DECIMOCUARTO MES</v>
      </c>
      <c r="K49" s="99" t="str">
        <f t="shared" si="0"/>
        <v>Gestión Administrativa y  financiera en apoyo al Desarrollo Académico</v>
      </c>
      <c r="L49" s="99" t="s">
        <v>393</v>
      </c>
    </row>
    <row r="50" spans="3:12" ht="15.75" thickBot="1" x14ac:dyDescent="0.3">
      <c r="C50" s="136" t="s">
        <v>493</v>
      </c>
      <c r="D50" s="195"/>
      <c r="E50" s="148">
        <v>12</v>
      </c>
      <c r="F50" s="301">
        <f>HLOOKUP($C50,$BZ$2:$CM$3,2,0)</f>
        <v>12379.75</v>
      </c>
      <c r="G50" s="112">
        <f>D50*E50*F50</f>
        <v>0</v>
      </c>
      <c r="H50" s="161"/>
      <c r="I50" s="113" t="s">
        <v>496</v>
      </c>
      <c r="J50" s="113" t="str">
        <f>VLOOKUP(I50,Presupuesto!$B$11:$C$586,2,0)</f>
        <v>SUELDOS Y SALARIOS PERMANENTES</v>
      </c>
      <c r="K50" s="99" t="str">
        <f t="shared" si="0"/>
        <v>Gestión Administrativa y  financiera en apoyo al Desarrollo Académico</v>
      </c>
      <c r="L50" s="99" t="s">
        <v>393</v>
      </c>
    </row>
    <row r="51" spans="3:12" ht="15.75" thickBot="1" x14ac:dyDescent="0.3">
      <c r="C51" s="167" t="s">
        <v>57</v>
      </c>
      <c r="D51" s="158"/>
      <c r="E51" s="150">
        <v>0</v>
      </c>
      <c r="F51" s="101">
        <f>IF(E50=0,"",(G50/E50)/12*E50)</f>
        <v>0</v>
      </c>
      <c r="G51" s="98">
        <f>F51</f>
        <v>0</v>
      </c>
      <c r="H51" s="159"/>
      <c r="I51" s="115" t="s">
        <v>516</v>
      </c>
      <c r="J51" s="113" t="str">
        <f>VLOOKUP(I51,Presupuesto!$B$11:$C$586,2,0)</f>
        <v>AGUINALDO Y DECIMO CUARTO MES</v>
      </c>
      <c r="K51" s="99" t="str">
        <f t="shared" si="0"/>
        <v>Gestión Administrativa y  financiera en apoyo al Desarrollo Académico</v>
      </c>
      <c r="L51" s="99" t="s">
        <v>393</v>
      </c>
    </row>
    <row r="52" spans="3:12" ht="15.75" thickBot="1" x14ac:dyDescent="0.3">
      <c r="C52" s="168" t="s">
        <v>58</v>
      </c>
      <c r="D52" s="158"/>
      <c r="E52" s="150">
        <v>0</v>
      </c>
      <c r="F52" s="116">
        <f>IF(E50&lt;6,"",((E50-6)/12)*(G50/E50))</f>
        <v>0</v>
      </c>
      <c r="G52" s="98">
        <f>F52</f>
        <v>0</v>
      </c>
      <c r="H52" s="159"/>
      <c r="I52" s="102" t="s">
        <v>519</v>
      </c>
      <c r="J52" s="113" t="str">
        <f>VLOOKUP(I52,Presupuesto!$B$11:$C$586,2,0)</f>
        <v>DECIMOCUARTO MES</v>
      </c>
      <c r="K52" s="99" t="str">
        <f t="shared" si="0"/>
        <v>Gestión Administrativa y  financiera en apoyo al Desarrollo Académico</v>
      </c>
      <c r="L52" s="99" t="s">
        <v>393</v>
      </c>
    </row>
    <row r="53" spans="3:12" ht="15.75" thickBot="1" x14ac:dyDescent="0.3">
      <c r="C53" s="136" t="s">
        <v>494</v>
      </c>
      <c r="D53" s="195"/>
      <c r="E53" s="148">
        <v>12</v>
      </c>
      <c r="F53" s="301">
        <f>HLOOKUP($C53,$BZ$2:$CM$3,2,0)</f>
        <v>439.49</v>
      </c>
      <c r="G53" s="112">
        <f>D53*E53*F53</f>
        <v>0</v>
      </c>
      <c r="H53" s="161"/>
      <c r="I53" s="113" t="s">
        <v>496</v>
      </c>
      <c r="J53" s="113" t="str">
        <f>VLOOKUP(I53,Presupuesto!$B$11:$C$586,2,0)</f>
        <v>SUELDOS Y SALARIOS PERMANENTES</v>
      </c>
      <c r="K53" s="99" t="str">
        <f t="shared" si="0"/>
        <v>Gestión Administrativa y  financiera en apoyo al Desarrollo Académico</v>
      </c>
      <c r="L53" s="99" t="s">
        <v>393</v>
      </c>
    </row>
    <row r="54" spans="3:12" ht="15.75" thickBot="1" x14ac:dyDescent="0.3">
      <c r="C54" s="167" t="s">
        <v>57</v>
      </c>
      <c r="D54" s="158"/>
      <c r="E54" s="150">
        <v>0</v>
      </c>
      <c r="F54" s="101">
        <f>IF(E53=0,"",(G53/E53)/12*E53)</f>
        <v>0</v>
      </c>
      <c r="G54" s="98">
        <f>F54</f>
        <v>0</v>
      </c>
      <c r="H54" s="159"/>
      <c r="I54" s="115" t="s">
        <v>516</v>
      </c>
      <c r="J54" s="113" t="str">
        <f>VLOOKUP(I54,Presupuesto!$B$11:$C$586,2,0)</f>
        <v>AGUINALDO Y DECIMO CUARTO MES</v>
      </c>
      <c r="K54" s="99" t="str">
        <f t="shared" si="0"/>
        <v>Gestión Administrativa y  financiera en apoyo al Desarrollo Académico</v>
      </c>
      <c r="L54" s="99" t="s">
        <v>393</v>
      </c>
    </row>
    <row r="55" spans="3:12" ht="15.75" thickBot="1" x14ac:dyDescent="0.3">
      <c r="C55" s="168" t="s">
        <v>58</v>
      </c>
      <c r="D55" s="158"/>
      <c r="E55" s="150">
        <v>0</v>
      </c>
      <c r="F55" s="116">
        <f>IF(E53&lt;6,"",((E53-6)/12)*(G53/E53))</f>
        <v>0</v>
      </c>
      <c r="G55" s="98">
        <f>F55</f>
        <v>0</v>
      </c>
      <c r="H55" s="159"/>
      <c r="I55" s="102" t="s">
        <v>519</v>
      </c>
      <c r="J55" s="113" t="str">
        <f>VLOOKUP(I55,Presupuesto!$B$11:$C$586,2,0)</f>
        <v>DECIMOCUARTO MES</v>
      </c>
      <c r="K55" s="99" t="str">
        <f t="shared" si="0"/>
        <v>Gestión Administrativa y  financiera en apoyo al Desarrollo Académico</v>
      </c>
      <c r="L55" s="99" t="s">
        <v>393</v>
      </c>
    </row>
    <row r="56" spans="3:12" ht="15.75" thickBot="1" x14ac:dyDescent="0.3">
      <c r="C56" s="136" t="s">
        <v>495</v>
      </c>
      <c r="D56" s="195"/>
      <c r="E56" s="148">
        <v>12</v>
      </c>
      <c r="F56" s="301">
        <f>HLOOKUP($C56,$BZ$2:$CM$3,2,0)</f>
        <v>1904.46</v>
      </c>
      <c r="G56" s="112">
        <f>D56*E56*F56</f>
        <v>0</v>
      </c>
      <c r="H56" s="161"/>
      <c r="I56" s="113" t="s">
        <v>496</v>
      </c>
      <c r="J56" s="113" t="str">
        <f>VLOOKUP(I56,Presupuesto!$B$11:$C$586,2,0)</f>
        <v>SUELDOS Y SALARIOS PERMANENTES</v>
      </c>
      <c r="K56" s="99" t="str">
        <f t="shared" si="0"/>
        <v>Gestión Administrativa y  financiera en apoyo al Desarrollo Académico</v>
      </c>
      <c r="L56" s="99" t="s">
        <v>393</v>
      </c>
    </row>
    <row r="57" spans="3:12" ht="15.75" thickBot="1" x14ac:dyDescent="0.3">
      <c r="C57" s="167" t="s">
        <v>57</v>
      </c>
      <c r="D57" s="158"/>
      <c r="E57" s="150">
        <v>0</v>
      </c>
      <c r="F57" s="101">
        <f>IF(E56=0,"",(G56/E56)/12*E56)</f>
        <v>0</v>
      </c>
      <c r="G57" s="98">
        <f>F57</f>
        <v>0</v>
      </c>
      <c r="H57" s="159"/>
      <c r="I57" s="115" t="s">
        <v>516</v>
      </c>
      <c r="J57" s="113" t="str">
        <f>VLOOKUP(I57,Presupuesto!$B$11:$C$586,2,0)</f>
        <v>AGUINALDO Y DECIMO CUARTO MES</v>
      </c>
      <c r="K57" s="99" t="str">
        <f t="shared" si="0"/>
        <v>Gestión Administrativa y  financiera en apoyo al Desarrollo Académico</v>
      </c>
      <c r="L57" s="99" t="s">
        <v>393</v>
      </c>
    </row>
    <row r="58" spans="3:12" ht="15.75" thickBot="1" x14ac:dyDescent="0.3">
      <c r="C58" s="168" t="s">
        <v>58</v>
      </c>
      <c r="D58" s="158"/>
      <c r="E58" s="150">
        <v>0</v>
      </c>
      <c r="F58" s="116">
        <f>IF(E56&lt;6,"",((E56-6)/12)*(G56/E56))</f>
        <v>0</v>
      </c>
      <c r="G58" s="98">
        <f>F58</f>
        <v>0</v>
      </c>
      <c r="H58" s="159"/>
      <c r="I58" s="102" t="s">
        <v>519</v>
      </c>
      <c r="J58" s="113" t="str">
        <f>VLOOKUP(I58,Presupuesto!$B$11:$C$586,2,0)</f>
        <v>DECIMOCUARTO MES</v>
      </c>
      <c r="K58" s="99" t="str">
        <f t="shared" si="0"/>
        <v>Gestión Administrativa y  financiera en apoyo al Desarrollo Académico</v>
      </c>
      <c r="L58" s="99" t="s">
        <v>393</v>
      </c>
    </row>
    <row r="59" spans="3:12" ht="15.75" thickBot="1" x14ac:dyDescent="0.3">
      <c r="C59" s="139" t="s">
        <v>83</v>
      </c>
      <c r="D59" s="195"/>
      <c r="E59" s="148">
        <v>12</v>
      </c>
      <c r="F59" s="138">
        <v>30000</v>
      </c>
      <c r="G59" s="112">
        <f>D59*E59*F59</f>
        <v>0</v>
      </c>
      <c r="H59" s="161"/>
      <c r="I59" s="113" t="s">
        <v>564</v>
      </c>
      <c r="J59" s="113" t="str">
        <f>VLOOKUP(I59,Presupuesto!$B$11:$C$586,2,0)</f>
        <v>CONTRATOS ESPECIALES</v>
      </c>
      <c r="K59" s="99" t="str">
        <f t="shared" si="0"/>
        <v>Gestión Administrativa y  financiera en apoyo al Desarrollo Académico</v>
      </c>
      <c r="L59" s="99" t="s">
        <v>393</v>
      </c>
    </row>
    <row r="60" spans="3:12" ht="15.75" thickBot="1" x14ac:dyDescent="0.3">
      <c r="C60" s="167" t="s">
        <v>57</v>
      </c>
      <c r="D60" s="158"/>
      <c r="E60" s="150">
        <v>0</v>
      </c>
      <c r="F60" s="116">
        <f>IF(E59=0,"",(G59/E59)/12*E59)</f>
        <v>0</v>
      </c>
      <c r="G60" s="98">
        <f>F60</f>
        <v>0</v>
      </c>
      <c r="H60" s="159"/>
      <c r="I60" s="102" t="s">
        <v>564</v>
      </c>
      <c r="J60" s="113" t="str">
        <f>VLOOKUP(I60,Presupuesto!$B$11:$C$586,2,0)</f>
        <v>CONTRATOS ESPECIALES</v>
      </c>
      <c r="K60" s="99" t="str">
        <f t="shared" si="0"/>
        <v>Gestión Administrativa y  financiera en apoyo al Desarrollo Académico</v>
      </c>
      <c r="L60" s="99" t="s">
        <v>392</v>
      </c>
    </row>
    <row r="61" spans="3:12" ht="15.75" thickBot="1" x14ac:dyDescent="0.3">
      <c r="C61" s="168" t="s">
        <v>58</v>
      </c>
      <c r="D61" s="158"/>
      <c r="E61" s="150">
        <v>0</v>
      </c>
      <c r="F61" s="101">
        <f>IF(E59&lt;6,"",((E59-6)/12)*(G59/E59))</f>
        <v>0</v>
      </c>
      <c r="G61" s="98">
        <f>F61</f>
        <v>0</v>
      </c>
      <c r="H61" s="159"/>
      <c r="I61" s="102" t="s">
        <v>564</v>
      </c>
      <c r="J61" s="113" t="str">
        <f>VLOOKUP(I61,Presupuesto!$B$11:$C$586,2,0)</f>
        <v>CONTRATOS ESPECIALES</v>
      </c>
      <c r="K61" s="99" t="str">
        <f t="shared" si="0"/>
        <v>Gestión Administrativa y  financiera en apoyo al Desarrollo Académico</v>
      </c>
      <c r="L61" s="99" t="s">
        <v>397</v>
      </c>
    </row>
    <row r="62" spans="3:12" ht="15.75" thickBot="1" x14ac:dyDescent="0.3">
      <c r="C62" s="139" t="s">
        <v>59</v>
      </c>
      <c r="D62" s="195">
        <v>1</v>
      </c>
      <c r="E62" s="148">
        <v>1</v>
      </c>
      <c r="F62" s="117">
        <v>30000</v>
      </c>
      <c r="G62" s="112">
        <f>D62*E62*F62</f>
        <v>30000</v>
      </c>
      <c r="H62" s="161" t="s">
        <v>1402</v>
      </c>
      <c r="I62" s="113" t="s">
        <v>574</v>
      </c>
      <c r="J62" s="113" t="str">
        <f>VLOOKUP(I62,Presupuesto!$B$11:$C$586,2,0)</f>
        <v>SERVICIOS DE PROFESIONALES Y TECNICOS</v>
      </c>
      <c r="K62" s="99" t="str">
        <f t="shared" si="0"/>
        <v>Gestión Administrativa y  financiera en apoyo al Desarrollo Académico</v>
      </c>
      <c r="L62" s="99" t="s">
        <v>392</v>
      </c>
    </row>
    <row r="63" spans="3:12" ht="15.75" thickBot="1" x14ac:dyDescent="0.3">
      <c r="C63" s="167" t="s">
        <v>57</v>
      </c>
      <c r="D63" s="158"/>
      <c r="E63" s="150">
        <v>0</v>
      </c>
      <c r="F63" s="101">
        <v>0</v>
      </c>
      <c r="G63" s="98">
        <f>F63</f>
        <v>0</v>
      </c>
      <c r="H63" s="159"/>
      <c r="I63" s="102" t="s">
        <v>705</v>
      </c>
      <c r="J63" s="113" t="str">
        <f>VLOOKUP(I63,Presupuesto!$B$11:$C$586,2,0)</f>
        <v>OTROS SERVICIOS TECNICOS Y PROFESIONALES</v>
      </c>
      <c r="K63" s="99" t="str">
        <f t="shared" si="0"/>
        <v>Gestión Administrativa y  financiera en apoyo al Desarrollo Académico</v>
      </c>
      <c r="L63" s="99" t="s">
        <v>392</v>
      </c>
    </row>
    <row r="64" spans="3:12" ht="15.75" thickBot="1" x14ac:dyDescent="0.3">
      <c r="C64" s="168" t="s">
        <v>58</v>
      </c>
      <c r="D64" s="158"/>
      <c r="E64" s="150">
        <v>0</v>
      </c>
      <c r="F64" s="101">
        <v>0</v>
      </c>
      <c r="G64" s="98">
        <f>F64</f>
        <v>0</v>
      </c>
      <c r="H64" s="159"/>
      <c r="I64" s="102" t="s">
        <v>705</v>
      </c>
      <c r="J64" s="113" t="str">
        <f>VLOOKUP(I64,Presupuesto!$B$11:$C$586,2,0)</f>
        <v>OTROS SERVICIOS TECNICOS Y PROFESIONALES</v>
      </c>
      <c r="K64" s="99" t="str">
        <f t="shared" si="0"/>
        <v>Gestión Administrativa y  financiera en apoyo al Desarrollo Académico</v>
      </c>
      <c r="L64" s="99" t="s">
        <v>392</v>
      </c>
    </row>
    <row r="65" spans="3:12" ht="15.75" thickBot="1" x14ac:dyDescent="0.3">
      <c r="C65" s="139" t="s">
        <v>60</v>
      </c>
      <c r="D65" s="195"/>
      <c r="E65" s="148">
        <v>12</v>
      </c>
      <c r="F65" s="117">
        <v>30000</v>
      </c>
      <c r="G65" s="112">
        <f>D65*E65*F65</f>
        <v>0</v>
      </c>
      <c r="H65" s="161"/>
      <c r="I65" s="113" t="s">
        <v>496</v>
      </c>
      <c r="J65" s="113" t="str">
        <f>VLOOKUP(I65,Presupuesto!$B$11:$C$586,2,0)</f>
        <v>SUELDOS Y SALARIOS PERMANENTES</v>
      </c>
      <c r="K65" s="99" t="str">
        <f t="shared" si="0"/>
        <v>Gestión Administrativa y  financiera en apoyo al Desarrollo Académico</v>
      </c>
      <c r="L65" s="99" t="s">
        <v>392</v>
      </c>
    </row>
    <row r="66" spans="3:12" ht="15.75" thickBot="1" x14ac:dyDescent="0.3">
      <c r="C66" s="167" t="s">
        <v>57</v>
      </c>
      <c r="D66" s="165"/>
      <c r="E66" s="130">
        <v>0</v>
      </c>
      <c r="F66" s="118">
        <f>IF(E65=0,"",(G65/E65)/12*E65)</f>
        <v>0</v>
      </c>
      <c r="G66" s="119">
        <f>F66</f>
        <v>0</v>
      </c>
      <c r="H66" s="159"/>
      <c r="I66" s="102" t="s">
        <v>516</v>
      </c>
      <c r="J66" s="113" t="str">
        <f>VLOOKUP(I66,Presupuesto!$B$11:$C$586,2,0)</f>
        <v>AGUINALDO Y DECIMO CUARTO MES</v>
      </c>
      <c r="K66" s="99" t="str">
        <f t="shared" si="0"/>
        <v>Gestión Administrativa y  financiera en apoyo al Desarrollo Académico</v>
      </c>
      <c r="L66" s="99" t="s">
        <v>392</v>
      </c>
    </row>
    <row r="67" spans="3:12" ht="15.75" thickBot="1" x14ac:dyDescent="0.3">
      <c r="C67" s="169" t="s">
        <v>58</v>
      </c>
      <c r="D67" s="157"/>
      <c r="E67" s="131">
        <v>0</v>
      </c>
      <c r="F67" s="104">
        <f>IF(E65&lt;6,"",((E65-6)/12)*(G65/E65))</f>
        <v>0</v>
      </c>
      <c r="G67" s="104">
        <f>F67</f>
        <v>0</v>
      </c>
      <c r="H67" s="157"/>
      <c r="I67" s="105" t="s">
        <v>519</v>
      </c>
      <c r="J67" s="113" t="str">
        <f>VLOOKUP(I67,Presupuesto!$B$11:$C$586,2,0)</f>
        <v>DECIMOCUARTO MES</v>
      </c>
      <c r="K67" s="105" t="str">
        <f t="shared" si="0"/>
        <v>Gestión Administrativa y  financiera en apoyo al Desarrollo Académico</v>
      </c>
      <c r="L67" s="123" t="s">
        <v>392</v>
      </c>
    </row>
    <row r="72" spans="3:12" ht="15.75" thickBot="1" x14ac:dyDescent="0.3"/>
    <row r="73" spans="3:12" ht="15.75" thickBot="1" x14ac:dyDescent="0.3">
      <c r="C73" s="69" t="s">
        <v>43</v>
      </c>
      <c r="D73" s="30">
        <f>SUM(G80:G130)</f>
        <v>7327840.7699999996</v>
      </c>
      <c r="E73" s="94"/>
      <c r="F73" s="94"/>
      <c r="G73" s="94"/>
      <c r="H73" s="75"/>
      <c r="I73" s="75"/>
      <c r="J73" s="75"/>
    </row>
    <row r="74" spans="3:12" x14ac:dyDescent="0.25">
      <c r="D74" s="31"/>
      <c r="E74" s="94"/>
      <c r="F74" s="94"/>
      <c r="G74" s="94"/>
      <c r="H74" s="75"/>
      <c r="I74" s="75"/>
      <c r="J74" s="75"/>
    </row>
    <row r="75" spans="3:12" x14ac:dyDescent="0.25">
      <c r="D75" s="31"/>
      <c r="E75" s="94"/>
      <c r="F75" s="94"/>
      <c r="G75" s="94"/>
      <c r="H75" s="75"/>
      <c r="I75" s="75"/>
      <c r="J75" s="75"/>
    </row>
    <row r="76" spans="3:12" ht="15.75" x14ac:dyDescent="0.25">
      <c r="C76" s="201" t="s">
        <v>390</v>
      </c>
      <c r="D76" s="202" t="str">
        <f>'Gestion Administrativa'!F54</f>
        <v>11.a.46</v>
      </c>
      <c r="E76" s="94"/>
      <c r="F76" s="94"/>
      <c r="G76" s="94"/>
      <c r="H76" s="75"/>
      <c r="I76" s="75"/>
      <c r="J76" s="75"/>
    </row>
    <row r="77" spans="3:12" ht="18.75" x14ac:dyDescent="0.25">
      <c r="C77" s="207" t="e">
        <f>IFERROR(VLOOKUP(D76,'[1]Desarrollo e Innov. Curricular'!$E:$F,2,FALSE),IFERROR(VLOOKUP(D76,'[1]Investigación Científica'!$E:$F,2,FALSE),IFERROR(VLOOKUP(D76,'[1]Vinculación Univ. Sociedad'!$E:$F,2,FALSE),IFERROR(VLOOKUP(D76,'[1]Docencia y Profesorado Universi'!$E:$F,2,FALSE),IFERROR(VLOOKUP(D76,'[1]Estudiantes y Graduados'!$E:$F,2,FALSE),IFERROR(VLOOKUP(D76,'[1]Gestion Administrativa'!$E:$F,2,FALSE),IFERROR(VLOOKUP(D76,'[1]Gestión Académica'!$E:$F,2,FALSE),IFERROR(VLOOKUP(D76,'[1]Aseguramiento de la Calidad'!$E:$F,2,FALSE),IFERROR(VLOOKUP(D76,'[1]Gestión del Conocimiento'!$E:$F,2,FALSE),IFERROR(VLOOKUP(D76,'[1]Gobernabilidad y Procesos...'!$E:$F,2,FALSE),IFERROR(VLOOKUP(D76,'[1]Gestión del Talento Humano'!$E:$F,2,FALSE),IFERROR(VLOOKUP(D76,'[1]Internacionalización de la E.S.'!$E:$F,2,FALSE),IFERROR(VLOOKUP(D76,[1]Posgrado!$E:$F,2,FALSE),IFERROR(VLOOKUP(D76,'[1]Cultura de Innovación Insti...'!$E:$F,2,FALSE),VLOOKUP(D76,'[1]Lo Esencial de la Reforma Univ.'!$E:$F,2,0)))))))))))))))</f>
        <v>#N/A</v>
      </c>
      <c r="D77" s="31"/>
      <c r="E77" s="94"/>
      <c r="F77" s="94"/>
      <c r="G77" s="94"/>
      <c r="H77" s="75"/>
      <c r="I77" s="75"/>
      <c r="J77" s="75"/>
    </row>
    <row r="78" spans="3:12" ht="15.75" thickBot="1" x14ac:dyDescent="0.3">
      <c r="C78" s="173"/>
      <c r="D78" s="31"/>
      <c r="E78" s="94"/>
      <c r="F78" s="94"/>
      <c r="G78" s="94"/>
      <c r="H78" s="75"/>
      <c r="I78" s="75"/>
      <c r="J78" s="75"/>
    </row>
    <row r="79" spans="3:12" ht="30.75" thickBot="1" x14ac:dyDescent="0.3">
      <c r="C79" s="133" t="s">
        <v>44</v>
      </c>
      <c r="D79" s="137" t="s">
        <v>54</v>
      </c>
      <c r="E79" s="166" t="s">
        <v>55</v>
      </c>
      <c r="F79" s="137" t="s">
        <v>56</v>
      </c>
      <c r="G79" s="134" t="s">
        <v>27</v>
      </c>
      <c r="H79" s="132" t="s">
        <v>128</v>
      </c>
      <c r="I79" s="135" t="s">
        <v>46</v>
      </c>
      <c r="J79" s="135" t="s">
        <v>129</v>
      </c>
      <c r="K79" s="135" t="s">
        <v>408</v>
      </c>
      <c r="L79" s="135" t="s">
        <v>409</v>
      </c>
    </row>
    <row r="80" spans="3:12" ht="15.75" thickBot="1" x14ac:dyDescent="0.3">
      <c r="C80" s="136" t="s">
        <v>482</v>
      </c>
      <c r="D80" s="195"/>
      <c r="E80" s="148">
        <v>12</v>
      </c>
      <c r="F80" s="301">
        <f>HLOOKUP($C80,$BZ$2:$CM$3,2,0)</f>
        <v>41436.800000000003</v>
      </c>
      <c r="G80" s="112">
        <f>D80*E80*F80</f>
        <v>0</v>
      </c>
      <c r="H80" s="161"/>
      <c r="I80" s="113" t="s">
        <v>496</v>
      </c>
      <c r="J80" s="113" t="str">
        <f>VLOOKUP(I80,Presupuesto!$B$11:$C$586,2,0)</f>
        <v>SUELDOS Y SALARIOS PERMANENTES</v>
      </c>
      <c r="K80" s="215" t="s">
        <v>1363</v>
      </c>
      <c r="L80" s="99" t="s">
        <v>392</v>
      </c>
    </row>
    <row r="81" spans="3:12" ht="15.75" thickBot="1" x14ac:dyDescent="0.3">
      <c r="C81" s="167" t="s">
        <v>57</v>
      </c>
      <c r="D81" s="158"/>
      <c r="E81" s="150">
        <v>0</v>
      </c>
      <c r="F81" s="101">
        <f>IF(E80=0,"",(G80/E80)/12*E80)</f>
        <v>0</v>
      </c>
      <c r="G81" s="98">
        <f>F81</f>
        <v>0</v>
      </c>
      <c r="H81" s="159" t="s">
        <v>1402</v>
      </c>
      <c r="I81" s="115" t="s">
        <v>516</v>
      </c>
      <c r="J81" s="113" t="str">
        <f>VLOOKUP(I81,Presupuesto!$B$11:$C$586,2,0)</f>
        <v>AGUINALDO Y DECIMO CUARTO MES</v>
      </c>
      <c r="K81" s="99" t="str">
        <f>$K$17</f>
        <v>Gestión Administrativa y  financiera en apoyo al Desarrollo Académico</v>
      </c>
      <c r="L81" s="99" t="s">
        <v>410</v>
      </c>
    </row>
    <row r="82" spans="3:12" ht="15.75" thickBot="1" x14ac:dyDescent="0.3">
      <c r="C82" s="168" t="s">
        <v>58</v>
      </c>
      <c r="D82" s="158"/>
      <c r="E82" s="150">
        <v>0</v>
      </c>
      <c r="F82" s="116">
        <f>IF(E80&lt;6,"",((E80-6)/12)*(G80/E80))</f>
        <v>0</v>
      </c>
      <c r="G82" s="98">
        <f>F82</f>
        <v>0</v>
      </c>
      <c r="H82" s="159"/>
      <c r="I82" s="102" t="s">
        <v>519</v>
      </c>
      <c r="J82" s="113" t="str">
        <f>VLOOKUP(I82,Presupuesto!$B$11:$C$586,2,0)</f>
        <v>DECIMOCUARTO MES</v>
      </c>
      <c r="K82" s="99" t="str">
        <f t="shared" ref="K82:K130" si="1">$K$17</f>
        <v>Gestión Administrativa y  financiera en apoyo al Desarrollo Académico</v>
      </c>
      <c r="L82" s="99" t="s">
        <v>393</v>
      </c>
    </row>
    <row r="83" spans="3:12" ht="15.75" thickBot="1" x14ac:dyDescent="0.3">
      <c r="C83" s="136" t="s">
        <v>483</v>
      </c>
      <c r="D83" s="195"/>
      <c r="E83" s="148">
        <v>12</v>
      </c>
      <c r="F83" s="301">
        <f>HLOOKUP($C83,$BZ$2:$CM$3,2,0)</f>
        <v>37669.82</v>
      </c>
      <c r="G83" s="112">
        <f>D83*E83*F83</f>
        <v>0</v>
      </c>
      <c r="H83" s="161"/>
      <c r="I83" s="113" t="s">
        <v>496</v>
      </c>
      <c r="J83" s="113" t="str">
        <f>VLOOKUP(I83,Presupuesto!$B$11:$C$586,2,0)</f>
        <v>SUELDOS Y SALARIOS PERMANENTES</v>
      </c>
      <c r="K83" s="99" t="str">
        <f t="shared" si="1"/>
        <v>Gestión Administrativa y  financiera en apoyo al Desarrollo Académico</v>
      </c>
      <c r="L83" s="99" t="s">
        <v>393</v>
      </c>
    </row>
    <row r="84" spans="3:12" ht="15.75" thickBot="1" x14ac:dyDescent="0.3">
      <c r="C84" s="167" t="s">
        <v>57</v>
      </c>
      <c r="D84" s="158"/>
      <c r="E84" s="150">
        <v>0</v>
      </c>
      <c r="F84" s="101">
        <f>IF(E83=0,"",(G83/E83)/12*E83)</f>
        <v>0</v>
      </c>
      <c r="G84" s="98">
        <f>F84</f>
        <v>0</v>
      </c>
      <c r="H84" s="159"/>
      <c r="I84" s="115" t="s">
        <v>516</v>
      </c>
      <c r="J84" s="113" t="str">
        <f>VLOOKUP(I84,Presupuesto!$B$11:$C$586,2,0)</f>
        <v>AGUINALDO Y DECIMO CUARTO MES</v>
      </c>
      <c r="K84" s="99" t="str">
        <f t="shared" si="1"/>
        <v>Gestión Administrativa y  financiera en apoyo al Desarrollo Académico</v>
      </c>
      <c r="L84" s="99" t="s">
        <v>393</v>
      </c>
    </row>
    <row r="85" spans="3:12" ht="15.75" thickBot="1" x14ac:dyDescent="0.3">
      <c r="C85" s="168" t="s">
        <v>58</v>
      </c>
      <c r="D85" s="158"/>
      <c r="E85" s="150">
        <v>0</v>
      </c>
      <c r="F85" s="116">
        <f>IF(E83&lt;6,"",((E83-6)/12)*(G83/E83))</f>
        <v>0</v>
      </c>
      <c r="G85" s="98">
        <f>F85</f>
        <v>0</v>
      </c>
      <c r="H85" s="159"/>
      <c r="I85" s="102" t="s">
        <v>519</v>
      </c>
      <c r="J85" s="113" t="str">
        <f>VLOOKUP(I85,Presupuesto!$B$11:$C$586,2,0)</f>
        <v>DECIMOCUARTO MES</v>
      </c>
      <c r="K85" s="99" t="str">
        <f t="shared" si="1"/>
        <v>Gestión Administrativa y  financiera en apoyo al Desarrollo Académico</v>
      </c>
      <c r="L85" s="99" t="s">
        <v>393</v>
      </c>
    </row>
    <row r="86" spans="3:12" ht="15.75" thickBot="1" x14ac:dyDescent="0.3">
      <c r="C86" s="136" t="s">
        <v>484</v>
      </c>
      <c r="D86" s="195"/>
      <c r="E86" s="148">
        <v>12</v>
      </c>
      <c r="F86" s="301">
        <f>HLOOKUP($C86,$BZ$2:$CM$3,2,0)</f>
        <v>33902.839999999997</v>
      </c>
      <c r="G86" s="112">
        <f>D86*E86*F86</f>
        <v>0</v>
      </c>
      <c r="H86" s="161"/>
      <c r="I86" s="113" t="s">
        <v>496</v>
      </c>
      <c r="J86" s="113" t="str">
        <f>VLOOKUP(I86,Presupuesto!$B$11:$C$586,2,0)</f>
        <v>SUELDOS Y SALARIOS PERMANENTES</v>
      </c>
      <c r="K86" s="99" t="str">
        <f t="shared" si="1"/>
        <v>Gestión Administrativa y  financiera en apoyo al Desarrollo Académico</v>
      </c>
      <c r="L86" s="99" t="s">
        <v>393</v>
      </c>
    </row>
    <row r="87" spans="3:12" ht="15.75" thickBot="1" x14ac:dyDescent="0.3">
      <c r="C87" s="167" t="s">
        <v>57</v>
      </c>
      <c r="D87" s="158"/>
      <c r="E87" s="150">
        <v>0</v>
      </c>
      <c r="F87" s="101">
        <f>IF(E86=0,"",(G86/E86)/12*E86)</f>
        <v>0</v>
      </c>
      <c r="G87" s="98">
        <f>F87</f>
        <v>0</v>
      </c>
      <c r="H87" s="159"/>
      <c r="I87" s="115" t="s">
        <v>516</v>
      </c>
      <c r="J87" s="113" t="str">
        <f>VLOOKUP(I87,Presupuesto!$B$11:$C$586,2,0)</f>
        <v>AGUINALDO Y DECIMO CUARTO MES</v>
      </c>
      <c r="K87" s="99" t="str">
        <f t="shared" si="1"/>
        <v>Gestión Administrativa y  financiera en apoyo al Desarrollo Académico</v>
      </c>
      <c r="L87" s="99" t="s">
        <v>393</v>
      </c>
    </row>
    <row r="88" spans="3:12" ht="15.75" thickBot="1" x14ac:dyDescent="0.3">
      <c r="C88" s="168" t="s">
        <v>58</v>
      </c>
      <c r="D88" s="158"/>
      <c r="E88" s="150">
        <v>0</v>
      </c>
      <c r="F88" s="116">
        <f>IF(E86&lt;6,"",((E86-6)/12)*(G86/E86))</f>
        <v>0</v>
      </c>
      <c r="G88" s="98">
        <f>F88</f>
        <v>0</v>
      </c>
      <c r="H88" s="159"/>
      <c r="I88" s="102" t="s">
        <v>519</v>
      </c>
      <c r="J88" s="113" t="str">
        <f>VLOOKUP(I88,Presupuesto!$B$11:$C$586,2,0)</f>
        <v>DECIMOCUARTO MES</v>
      </c>
      <c r="K88" s="99" t="str">
        <f t="shared" si="1"/>
        <v>Gestión Administrativa y  financiera en apoyo al Desarrollo Académico</v>
      </c>
      <c r="L88" s="99" t="s">
        <v>393</v>
      </c>
    </row>
    <row r="89" spans="3:12" ht="15.75" thickBot="1" x14ac:dyDescent="0.3">
      <c r="C89" s="136" t="s">
        <v>485</v>
      </c>
      <c r="D89" s="195"/>
      <c r="E89" s="148">
        <v>12</v>
      </c>
      <c r="F89" s="301">
        <f>HLOOKUP($C89,$BZ$2:$CM$3,2,0)</f>
        <v>30135.85</v>
      </c>
      <c r="G89" s="112">
        <f>D89*E89*F89</f>
        <v>0</v>
      </c>
      <c r="H89" s="161"/>
      <c r="I89" s="113" t="s">
        <v>496</v>
      </c>
      <c r="J89" s="113" t="str">
        <f>VLOOKUP(I89,Presupuesto!$B$11:$C$586,2,0)</f>
        <v>SUELDOS Y SALARIOS PERMANENTES</v>
      </c>
      <c r="K89" s="99" t="str">
        <f t="shared" si="1"/>
        <v>Gestión Administrativa y  financiera en apoyo al Desarrollo Académico</v>
      </c>
      <c r="L89" s="99" t="s">
        <v>393</v>
      </c>
    </row>
    <row r="90" spans="3:12" ht="15.75" thickBot="1" x14ac:dyDescent="0.3">
      <c r="C90" s="167" t="s">
        <v>57</v>
      </c>
      <c r="D90" s="158"/>
      <c r="E90" s="150">
        <v>0</v>
      </c>
      <c r="F90" s="101">
        <f>IF(E89=0,"",(G89/E89)/12*E89)</f>
        <v>0</v>
      </c>
      <c r="G90" s="98">
        <f>F90</f>
        <v>0</v>
      </c>
      <c r="H90" s="159"/>
      <c r="I90" s="115" t="s">
        <v>516</v>
      </c>
      <c r="J90" s="113" t="str">
        <f>VLOOKUP(I90,Presupuesto!$B$11:$C$586,2,0)</f>
        <v>AGUINALDO Y DECIMO CUARTO MES</v>
      </c>
      <c r="K90" s="99" t="str">
        <f t="shared" si="1"/>
        <v>Gestión Administrativa y  financiera en apoyo al Desarrollo Académico</v>
      </c>
      <c r="L90" s="99" t="s">
        <v>393</v>
      </c>
    </row>
    <row r="91" spans="3:12" ht="15.75" thickBot="1" x14ac:dyDescent="0.3">
      <c r="C91" s="168" t="s">
        <v>58</v>
      </c>
      <c r="D91" s="158"/>
      <c r="E91" s="150">
        <v>0</v>
      </c>
      <c r="F91" s="116">
        <f>IF(E89&lt;6,"",((E89-6)/12)*(G89/E89))</f>
        <v>0</v>
      </c>
      <c r="G91" s="98">
        <f>F91</f>
        <v>0</v>
      </c>
      <c r="H91" s="159"/>
      <c r="I91" s="102" t="s">
        <v>519</v>
      </c>
      <c r="J91" s="113" t="str">
        <f>VLOOKUP(I91,Presupuesto!$B$11:$C$586,2,0)</f>
        <v>DECIMOCUARTO MES</v>
      </c>
      <c r="K91" s="99" t="str">
        <f t="shared" si="1"/>
        <v>Gestión Administrativa y  financiera en apoyo al Desarrollo Académico</v>
      </c>
      <c r="L91" s="99" t="s">
        <v>393</v>
      </c>
    </row>
    <row r="92" spans="3:12" ht="15.75" thickBot="1" x14ac:dyDescent="0.3">
      <c r="C92" s="136" t="s">
        <v>486</v>
      </c>
      <c r="D92" s="195"/>
      <c r="E92" s="148">
        <v>12</v>
      </c>
      <c r="F92" s="301">
        <f>HLOOKUP($C92,$BZ$2:$CM$3,2,0)</f>
        <v>28252.36</v>
      </c>
      <c r="G92" s="112">
        <f>D92*E92*F92</f>
        <v>0</v>
      </c>
      <c r="H92" s="161"/>
      <c r="I92" s="113" t="s">
        <v>496</v>
      </c>
      <c r="J92" s="113" t="str">
        <f>VLOOKUP(I92,Presupuesto!$B$11:$C$586,2,0)</f>
        <v>SUELDOS Y SALARIOS PERMANENTES</v>
      </c>
      <c r="K92" s="99" t="str">
        <f t="shared" si="1"/>
        <v>Gestión Administrativa y  financiera en apoyo al Desarrollo Académico</v>
      </c>
      <c r="L92" s="99" t="s">
        <v>393</v>
      </c>
    </row>
    <row r="93" spans="3:12" ht="15.75" thickBot="1" x14ac:dyDescent="0.3">
      <c r="C93" s="167" t="s">
        <v>57</v>
      </c>
      <c r="D93" s="158"/>
      <c r="E93" s="150">
        <v>0</v>
      </c>
      <c r="F93" s="101">
        <f>IF(E92=0,"",(G92/E92)/12*E92)</f>
        <v>0</v>
      </c>
      <c r="G93" s="98">
        <f>F93</f>
        <v>0</v>
      </c>
      <c r="H93" s="159"/>
      <c r="I93" s="115" t="s">
        <v>516</v>
      </c>
      <c r="J93" s="113" t="str">
        <f>VLOOKUP(I93,Presupuesto!$B$11:$C$586,2,0)</f>
        <v>AGUINALDO Y DECIMO CUARTO MES</v>
      </c>
      <c r="K93" s="99" t="str">
        <f t="shared" si="1"/>
        <v>Gestión Administrativa y  financiera en apoyo al Desarrollo Académico</v>
      </c>
      <c r="L93" s="99" t="s">
        <v>393</v>
      </c>
    </row>
    <row r="94" spans="3:12" ht="15.75" thickBot="1" x14ac:dyDescent="0.3">
      <c r="C94" s="168" t="s">
        <v>58</v>
      </c>
      <c r="D94" s="158"/>
      <c r="E94" s="150">
        <v>0</v>
      </c>
      <c r="F94" s="116">
        <f>IF(E92&lt;6,"",((E92-6)/12)*(G92/E92))</f>
        <v>0</v>
      </c>
      <c r="G94" s="98">
        <f>F94</f>
        <v>0</v>
      </c>
      <c r="H94" s="159"/>
      <c r="I94" s="102" t="s">
        <v>519</v>
      </c>
      <c r="J94" s="113" t="str">
        <f>VLOOKUP(I94,Presupuesto!$B$11:$C$586,2,0)</f>
        <v>DECIMOCUARTO MES</v>
      </c>
      <c r="K94" s="99" t="str">
        <f t="shared" si="1"/>
        <v>Gestión Administrativa y  financiera en apoyo al Desarrollo Académico</v>
      </c>
      <c r="L94" s="99" t="s">
        <v>393</v>
      </c>
    </row>
    <row r="95" spans="3:12" ht="15.75" thickBot="1" x14ac:dyDescent="0.3">
      <c r="C95" s="136" t="s">
        <v>487</v>
      </c>
      <c r="D95" s="195"/>
      <c r="E95" s="148">
        <v>12</v>
      </c>
      <c r="F95" s="301">
        <f>HLOOKUP($C95,$BZ$2:$CM$3,2,0)</f>
        <v>26368.87</v>
      </c>
      <c r="G95" s="112">
        <f>D95*E95*F95</f>
        <v>0</v>
      </c>
      <c r="H95" s="161"/>
      <c r="I95" s="113" t="s">
        <v>496</v>
      </c>
      <c r="J95" s="113" t="str">
        <f>VLOOKUP(I95,Presupuesto!$B$11:$C$586,2,0)</f>
        <v>SUELDOS Y SALARIOS PERMANENTES</v>
      </c>
      <c r="K95" s="99" t="str">
        <f t="shared" si="1"/>
        <v>Gestión Administrativa y  financiera en apoyo al Desarrollo Académico</v>
      </c>
      <c r="L95" s="99" t="s">
        <v>393</v>
      </c>
    </row>
    <row r="96" spans="3:12" ht="15.75" thickBot="1" x14ac:dyDescent="0.3">
      <c r="C96" s="167" t="s">
        <v>57</v>
      </c>
      <c r="D96" s="158"/>
      <c r="E96" s="150">
        <v>0</v>
      </c>
      <c r="F96" s="101">
        <f>IF(E95=0,"",(G95/E95)/12*E95)</f>
        <v>0</v>
      </c>
      <c r="G96" s="98">
        <f>F96</f>
        <v>0</v>
      </c>
      <c r="H96" s="159"/>
      <c r="I96" s="115" t="s">
        <v>516</v>
      </c>
      <c r="J96" s="113" t="str">
        <f>VLOOKUP(I96,Presupuesto!$B$11:$C$586,2,0)</f>
        <v>AGUINALDO Y DECIMO CUARTO MES</v>
      </c>
      <c r="K96" s="99" t="str">
        <f t="shared" si="1"/>
        <v>Gestión Administrativa y  financiera en apoyo al Desarrollo Académico</v>
      </c>
      <c r="L96" s="99" t="s">
        <v>393</v>
      </c>
    </row>
    <row r="97" spans="3:12" ht="15.75" thickBot="1" x14ac:dyDescent="0.3">
      <c r="C97" s="168" t="s">
        <v>58</v>
      </c>
      <c r="D97" s="158"/>
      <c r="E97" s="150">
        <v>0</v>
      </c>
      <c r="F97" s="116">
        <f>IF(E95&lt;6,"",((E95-6)/12)*(G95/E95))</f>
        <v>0</v>
      </c>
      <c r="G97" s="98">
        <f>F97</f>
        <v>0</v>
      </c>
      <c r="H97" s="159"/>
      <c r="I97" s="102" t="s">
        <v>519</v>
      </c>
      <c r="J97" s="113" t="str">
        <f>VLOOKUP(I97,Presupuesto!$B$11:$C$586,2,0)</f>
        <v>DECIMOCUARTO MES</v>
      </c>
      <c r="K97" s="99" t="str">
        <f t="shared" si="1"/>
        <v>Gestión Administrativa y  financiera en apoyo al Desarrollo Académico</v>
      </c>
      <c r="L97" s="99" t="s">
        <v>393</v>
      </c>
    </row>
    <row r="98" spans="3:12" ht="15.75" thickBot="1" x14ac:dyDescent="0.3">
      <c r="C98" s="136" t="s">
        <v>488</v>
      </c>
      <c r="D98" s="195"/>
      <c r="E98" s="148">
        <v>12</v>
      </c>
      <c r="F98" s="301">
        <f>HLOOKUP($C98,$BZ$2:$CM$3,2,0)</f>
        <v>17893.16</v>
      </c>
      <c r="G98" s="112">
        <f>D98*E98*F98</f>
        <v>0</v>
      </c>
      <c r="H98" s="161"/>
      <c r="I98" s="113" t="s">
        <v>496</v>
      </c>
      <c r="J98" s="113" t="str">
        <f>VLOOKUP(I98,Presupuesto!$B$11:$C$586,2,0)</f>
        <v>SUELDOS Y SALARIOS PERMANENTES</v>
      </c>
      <c r="K98" s="99" t="str">
        <f t="shared" si="1"/>
        <v>Gestión Administrativa y  financiera en apoyo al Desarrollo Académico</v>
      </c>
      <c r="L98" s="99" t="s">
        <v>393</v>
      </c>
    </row>
    <row r="99" spans="3:12" ht="15.75" thickBot="1" x14ac:dyDescent="0.3">
      <c r="C99" s="167" t="s">
        <v>57</v>
      </c>
      <c r="D99" s="158"/>
      <c r="E99" s="150">
        <v>0</v>
      </c>
      <c r="F99" s="101">
        <f>IF(E98=0,"",(G98/E98)/12*E98)</f>
        <v>0</v>
      </c>
      <c r="G99" s="98">
        <f>F99</f>
        <v>0</v>
      </c>
      <c r="H99" s="159"/>
      <c r="I99" s="115" t="s">
        <v>516</v>
      </c>
      <c r="J99" s="113" t="str">
        <f>VLOOKUP(I99,Presupuesto!$B$11:$C$586,2,0)</f>
        <v>AGUINALDO Y DECIMO CUARTO MES</v>
      </c>
      <c r="K99" s="99" t="str">
        <f t="shared" si="1"/>
        <v>Gestión Administrativa y  financiera en apoyo al Desarrollo Académico</v>
      </c>
      <c r="L99" s="99" t="s">
        <v>393</v>
      </c>
    </row>
    <row r="100" spans="3:12" ht="15.75" thickBot="1" x14ac:dyDescent="0.3">
      <c r="C100" s="168" t="s">
        <v>58</v>
      </c>
      <c r="D100" s="158"/>
      <c r="E100" s="150">
        <v>0</v>
      </c>
      <c r="F100" s="116">
        <f>IF(E98&lt;6,"",((E98-6)/12)*(G98/E98))</f>
        <v>0</v>
      </c>
      <c r="G100" s="98">
        <f>F100</f>
        <v>0</v>
      </c>
      <c r="H100" s="159"/>
      <c r="I100" s="102" t="s">
        <v>519</v>
      </c>
      <c r="J100" s="113" t="str">
        <f>VLOOKUP(I100,Presupuesto!$B$11:$C$586,2,0)</f>
        <v>DECIMOCUARTO MES</v>
      </c>
      <c r="K100" s="99" t="str">
        <f t="shared" si="1"/>
        <v>Gestión Administrativa y  financiera en apoyo al Desarrollo Académico</v>
      </c>
      <c r="L100" s="99" t="s">
        <v>393</v>
      </c>
    </row>
    <row r="101" spans="3:12" ht="15.75" thickBot="1" x14ac:dyDescent="0.3">
      <c r="C101" s="136" t="s">
        <v>489</v>
      </c>
      <c r="D101" s="195"/>
      <c r="E101" s="148">
        <v>12</v>
      </c>
      <c r="F101" s="301">
        <f>HLOOKUP($C101,$BZ$2:$CM$3,2,0)</f>
        <v>16951.419999999998</v>
      </c>
      <c r="G101" s="112">
        <f>D101*E101*F101</f>
        <v>0</v>
      </c>
      <c r="H101" s="161"/>
      <c r="I101" s="113" t="s">
        <v>496</v>
      </c>
      <c r="J101" s="113" t="str">
        <f>VLOOKUP(I101,Presupuesto!$B$11:$C$586,2,0)</f>
        <v>SUELDOS Y SALARIOS PERMANENTES</v>
      </c>
      <c r="K101" s="99" t="str">
        <f t="shared" si="1"/>
        <v>Gestión Administrativa y  financiera en apoyo al Desarrollo Académico</v>
      </c>
      <c r="L101" s="99" t="s">
        <v>393</v>
      </c>
    </row>
    <row r="102" spans="3:12" ht="15.75" thickBot="1" x14ac:dyDescent="0.3">
      <c r="C102" s="167" t="s">
        <v>57</v>
      </c>
      <c r="D102" s="158"/>
      <c r="E102" s="150">
        <v>0</v>
      </c>
      <c r="F102" s="101">
        <f>IF(E101=0,"",(G101/E101)/12*E101)</f>
        <v>0</v>
      </c>
      <c r="G102" s="98">
        <f>F102</f>
        <v>0</v>
      </c>
      <c r="H102" s="159"/>
      <c r="I102" s="115" t="s">
        <v>516</v>
      </c>
      <c r="J102" s="113" t="str">
        <f>VLOOKUP(I102,Presupuesto!$B$11:$C$586,2,0)</f>
        <v>AGUINALDO Y DECIMO CUARTO MES</v>
      </c>
      <c r="K102" s="99" t="str">
        <f t="shared" si="1"/>
        <v>Gestión Administrativa y  financiera en apoyo al Desarrollo Académico</v>
      </c>
      <c r="L102" s="99" t="s">
        <v>393</v>
      </c>
    </row>
    <row r="103" spans="3:12" ht="15.75" thickBot="1" x14ac:dyDescent="0.3">
      <c r="C103" s="168" t="s">
        <v>58</v>
      </c>
      <c r="D103" s="158"/>
      <c r="E103" s="150">
        <v>0</v>
      </c>
      <c r="F103" s="116">
        <f>IF(E101&lt;6,"",((E101-6)/12)*(G101/E101))</f>
        <v>0</v>
      </c>
      <c r="G103" s="98">
        <f>F103</f>
        <v>0</v>
      </c>
      <c r="H103" s="159"/>
      <c r="I103" s="102" t="s">
        <v>519</v>
      </c>
      <c r="J103" s="113" t="str">
        <f>VLOOKUP(I103,Presupuesto!$B$11:$C$586,2,0)</f>
        <v>DECIMOCUARTO MES</v>
      </c>
      <c r="K103" s="99" t="str">
        <f t="shared" si="1"/>
        <v>Gestión Administrativa y  financiera en apoyo al Desarrollo Académico</v>
      </c>
      <c r="L103" s="99" t="s">
        <v>393</v>
      </c>
    </row>
    <row r="104" spans="3:12" ht="15.75" thickBot="1" x14ac:dyDescent="0.3">
      <c r="C104" s="136" t="s">
        <v>490</v>
      </c>
      <c r="D104" s="195"/>
      <c r="E104" s="148">
        <v>12</v>
      </c>
      <c r="F104" s="301">
        <f>HLOOKUP($C104,$BZ$2:$CM$3,2,0)</f>
        <v>13184.44</v>
      </c>
      <c r="G104" s="112">
        <f>D104*E104*F104</f>
        <v>0</v>
      </c>
      <c r="H104" s="161"/>
      <c r="I104" s="113" t="s">
        <v>496</v>
      </c>
      <c r="J104" s="113" t="str">
        <f>VLOOKUP(I104,Presupuesto!$B$11:$C$586,2,0)</f>
        <v>SUELDOS Y SALARIOS PERMANENTES</v>
      </c>
      <c r="K104" s="99" t="str">
        <f t="shared" si="1"/>
        <v>Gestión Administrativa y  financiera en apoyo al Desarrollo Académico</v>
      </c>
      <c r="L104" s="99" t="s">
        <v>393</v>
      </c>
    </row>
    <row r="105" spans="3:12" ht="15.75" thickBot="1" x14ac:dyDescent="0.3">
      <c r="C105" s="167" t="s">
        <v>57</v>
      </c>
      <c r="D105" s="158"/>
      <c r="E105" s="150">
        <v>0</v>
      </c>
      <c r="F105" s="101">
        <f>IF(E104=0,"",(G104/E104)/12*E104)</f>
        <v>0</v>
      </c>
      <c r="G105" s="98">
        <f>F105</f>
        <v>0</v>
      </c>
      <c r="H105" s="159"/>
      <c r="I105" s="115" t="s">
        <v>516</v>
      </c>
      <c r="J105" s="113" t="str">
        <f>VLOOKUP(I105,Presupuesto!$B$11:$C$586,2,0)</f>
        <v>AGUINALDO Y DECIMO CUARTO MES</v>
      </c>
      <c r="K105" s="99" t="str">
        <f t="shared" si="1"/>
        <v>Gestión Administrativa y  financiera en apoyo al Desarrollo Académico</v>
      </c>
      <c r="L105" s="99" t="s">
        <v>393</v>
      </c>
    </row>
    <row r="106" spans="3:12" ht="15.75" thickBot="1" x14ac:dyDescent="0.3">
      <c r="C106" s="168" t="s">
        <v>58</v>
      </c>
      <c r="D106" s="158"/>
      <c r="E106" s="150">
        <v>0</v>
      </c>
      <c r="F106" s="116">
        <f>IF(E104&lt;6,"",((E104-6)/12)*(G104/E104))</f>
        <v>0</v>
      </c>
      <c r="G106" s="98">
        <f>F106</f>
        <v>0</v>
      </c>
      <c r="H106" s="159"/>
      <c r="I106" s="102" t="s">
        <v>519</v>
      </c>
      <c r="J106" s="113" t="str">
        <f>VLOOKUP(I106,Presupuesto!$B$11:$C$586,2,0)</f>
        <v>DECIMOCUARTO MES</v>
      </c>
      <c r="K106" s="99" t="str">
        <f t="shared" si="1"/>
        <v>Gestión Administrativa y  financiera en apoyo al Desarrollo Académico</v>
      </c>
      <c r="L106" s="99" t="s">
        <v>393</v>
      </c>
    </row>
    <row r="107" spans="3:12" ht="15.75" thickBot="1" x14ac:dyDescent="0.3">
      <c r="C107" s="136" t="s">
        <v>491</v>
      </c>
      <c r="D107" s="195"/>
      <c r="E107" s="148">
        <v>12</v>
      </c>
      <c r="F107" s="301">
        <f>HLOOKUP($C107,$BZ$2:$CM$3,2,0)</f>
        <v>15032.56</v>
      </c>
      <c r="G107" s="112">
        <f>D107*E107*F107</f>
        <v>0</v>
      </c>
      <c r="H107" s="161"/>
      <c r="I107" s="113" t="s">
        <v>496</v>
      </c>
      <c r="J107" s="113" t="str">
        <f>VLOOKUP(I107,Presupuesto!$B$11:$C$586,2,0)</f>
        <v>SUELDOS Y SALARIOS PERMANENTES</v>
      </c>
      <c r="K107" s="99" t="str">
        <f t="shared" si="1"/>
        <v>Gestión Administrativa y  financiera en apoyo al Desarrollo Académico</v>
      </c>
      <c r="L107" s="99" t="s">
        <v>393</v>
      </c>
    </row>
    <row r="108" spans="3:12" ht="15.75" thickBot="1" x14ac:dyDescent="0.3">
      <c r="C108" s="167" t="s">
        <v>57</v>
      </c>
      <c r="D108" s="158"/>
      <c r="E108" s="150">
        <v>0</v>
      </c>
      <c r="F108" s="101">
        <f>IF(E107=0,"",(G107/E107)/12*E107)</f>
        <v>0</v>
      </c>
      <c r="G108" s="98">
        <f>F108</f>
        <v>0</v>
      </c>
      <c r="H108" s="159"/>
      <c r="I108" s="115" t="s">
        <v>516</v>
      </c>
      <c r="J108" s="113" t="str">
        <f>VLOOKUP(I108,Presupuesto!$B$11:$C$586,2,0)</f>
        <v>AGUINALDO Y DECIMO CUARTO MES</v>
      </c>
      <c r="K108" s="99" t="str">
        <f t="shared" si="1"/>
        <v>Gestión Administrativa y  financiera en apoyo al Desarrollo Académico</v>
      </c>
      <c r="L108" s="99" t="s">
        <v>393</v>
      </c>
    </row>
    <row r="109" spans="3:12" ht="15.75" thickBot="1" x14ac:dyDescent="0.3">
      <c r="C109" s="168" t="s">
        <v>58</v>
      </c>
      <c r="D109" s="158"/>
      <c r="E109" s="150">
        <v>0</v>
      </c>
      <c r="F109" s="116">
        <f>IF(E107&lt;6,"",((E107-6)/12)*(G107/E107))</f>
        <v>0</v>
      </c>
      <c r="G109" s="98">
        <f>F109</f>
        <v>0</v>
      </c>
      <c r="H109" s="159"/>
      <c r="I109" s="102" t="s">
        <v>519</v>
      </c>
      <c r="J109" s="113" t="str">
        <f>VLOOKUP(I109,Presupuesto!$B$11:$C$586,2,0)</f>
        <v>DECIMOCUARTO MES</v>
      </c>
      <c r="K109" s="99" t="str">
        <f t="shared" si="1"/>
        <v>Gestión Administrativa y  financiera en apoyo al Desarrollo Académico</v>
      </c>
      <c r="L109" s="99" t="s">
        <v>393</v>
      </c>
    </row>
    <row r="110" spans="3:12" ht="15.75" thickBot="1" x14ac:dyDescent="0.3">
      <c r="C110" s="136" t="s">
        <v>492</v>
      </c>
      <c r="D110" s="195"/>
      <c r="E110" s="148">
        <v>12</v>
      </c>
      <c r="F110" s="301">
        <f>HLOOKUP($C110,$BZ$2:$CM$3,2,0)</f>
        <v>13264.02</v>
      </c>
      <c r="G110" s="112">
        <f>D110*E110*F110</f>
        <v>0</v>
      </c>
      <c r="H110" s="161"/>
      <c r="I110" s="113" t="s">
        <v>496</v>
      </c>
      <c r="J110" s="113" t="str">
        <f>VLOOKUP(I110,Presupuesto!$B$11:$C$586,2,0)</f>
        <v>SUELDOS Y SALARIOS PERMANENTES</v>
      </c>
      <c r="K110" s="99" t="str">
        <f t="shared" si="1"/>
        <v>Gestión Administrativa y  financiera en apoyo al Desarrollo Académico</v>
      </c>
      <c r="L110" s="99" t="s">
        <v>393</v>
      </c>
    </row>
    <row r="111" spans="3:12" ht="15.75" thickBot="1" x14ac:dyDescent="0.3">
      <c r="C111" s="167" t="s">
        <v>57</v>
      </c>
      <c r="D111" s="158"/>
      <c r="E111" s="150">
        <v>0</v>
      </c>
      <c r="F111" s="101">
        <f>IF(E110=0,"",(G110/E110)/12*E110)</f>
        <v>0</v>
      </c>
      <c r="G111" s="98">
        <f>F111</f>
        <v>0</v>
      </c>
      <c r="H111" s="159"/>
      <c r="I111" s="115" t="s">
        <v>516</v>
      </c>
      <c r="J111" s="113" t="str">
        <f>VLOOKUP(I111,Presupuesto!$B$11:$C$586,2,0)</f>
        <v>AGUINALDO Y DECIMO CUARTO MES</v>
      </c>
      <c r="K111" s="99" t="str">
        <f t="shared" si="1"/>
        <v>Gestión Administrativa y  financiera en apoyo al Desarrollo Académico</v>
      </c>
      <c r="L111" s="99" t="s">
        <v>393</v>
      </c>
    </row>
    <row r="112" spans="3:12" ht="15.75" thickBot="1" x14ac:dyDescent="0.3">
      <c r="C112" s="168" t="s">
        <v>58</v>
      </c>
      <c r="D112" s="158"/>
      <c r="E112" s="150">
        <v>0</v>
      </c>
      <c r="F112" s="116">
        <f>IF(E110&lt;6,"",((E110-6)/12)*(G110/E110))</f>
        <v>0</v>
      </c>
      <c r="G112" s="98">
        <f>F112</f>
        <v>0</v>
      </c>
      <c r="H112" s="159"/>
      <c r="I112" s="102" t="s">
        <v>519</v>
      </c>
      <c r="J112" s="113" t="str">
        <f>VLOOKUP(I112,Presupuesto!$B$11:$C$586,2,0)</f>
        <v>DECIMOCUARTO MES</v>
      </c>
      <c r="K112" s="99" t="str">
        <f t="shared" si="1"/>
        <v>Gestión Administrativa y  financiera en apoyo al Desarrollo Académico</v>
      </c>
      <c r="L112" s="99" t="s">
        <v>393</v>
      </c>
    </row>
    <row r="113" spans="3:12" ht="15.75" thickBot="1" x14ac:dyDescent="0.3">
      <c r="C113" s="136" t="s">
        <v>493</v>
      </c>
      <c r="D113" s="195">
        <v>42</v>
      </c>
      <c r="E113" s="148">
        <v>12</v>
      </c>
      <c r="F113" s="301">
        <f>HLOOKUP($C113,$BZ$2:$CM$3,2,0)</f>
        <v>12379.75</v>
      </c>
      <c r="G113" s="112">
        <f>D113*E113*F113</f>
        <v>6239394</v>
      </c>
      <c r="H113" s="161" t="s">
        <v>126</v>
      </c>
      <c r="I113" s="113" t="s">
        <v>496</v>
      </c>
      <c r="J113" s="113" t="str">
        <f>VLOOKUP(I113,Presupuesto!$B$11:$C$586,2,0)</f>
        <v>SUELDOS Y SALARIOS PERMANENTES</v>
      </c>
      <c r="K113" s="99" t="str">
        <f t="shared" si="1"/>
        <v>Gestión Administrativa y  financiera en apoyo al Desarrollo Académico</v>
      </c>
      <c r="L113" s="99" t="s">
        <v>393</v>
      </c>
    </row>
    <row r="114" spans="3:12" ht="15.75" thickBot="1" x14ac:dyDescent="0.3">
      <c r="C114" s="167" t="s">
        <v>57</v>
      </c>
      <c r="D114" s="158"/>
      <c r="E114" s="150">
        <v>0</v>
      </c>
      <c r="F114" s="101">
        <f>IF(E113=0,"",(G113/E113)/12*E113)</f>
        <v>519949.5</v>
      </c>
      <c r="G114" s="98">
        <f>F114</f>
        <v>519949.5</v>
      </c>
      <c r="H114" s="159" t="s">
        <v>126</v>
      </c>
      <c r="I114" s="115" t="s">
        <v>516</v>
      </c>
      <c r="J114" s="113" t="str">
        <f>VLOOKUP(I114,Presupuesto!$B$11:$C$586,2,0)</f>
        <v>AGUINALDO Y DECIMO CUARTO MES</v>
      </c>
      <c r="K114" s="99" t="str">
        <f t="shared" si="1"/>
        <v>Gestión Administrativa y  financiera en apoyo al Desarrollo Académico</v>
      </c>
      <c r="L114" s="99" t="s">
        <v>393</v>
      </c>
    </row>
    <row r="115" spans="3:12" ht="15.75" thickBot="1" x14ac:dyDescent="0.3">
      <c r="C115" s="168" t="s">
        <v>58</v>
      </c>
      <c r="D115" s="158"/>
      <c r="E115" s="150">
        <v>0</v>
      </c>
      <c r="F115" s="116">
        <f>IF(E113&lt;6,"",((E113-6)/12)*(G113/E113))</f>
        <v>259974.75</v>
      </c>
      <c r="G115" s="98">
        <f>F115</f>
        <v>259974.75</v>
      </c>
      <c r="H115" s="159" t="s">
        <v>126</v>
      </c>
      <c r="I115" s="102" t="s">
        <v>519</v>
      </c>
      <c r="J115" s="113" t="str">
        <f>VLOOKUP(I115,Presupuesto!$B$11:$C$586,2,0)</f>
        <v>DECIMOCUARTO MES</v>
      </c>
      <c r="K115" s="99" t="str">
        <f t="shared" si="1"/>
        <v>Gestión Administrativa y  financiera en apoyo al Desarrollo Académico</v>
      </c>
      <c r="L115" s="99" t="s">
        <v>393</v>
      </c>
    </row>
    <row r="116" spans="3:12" ht="15.75" thickBot="1" x14ac:dyDescent="0.3">
      <c r="C116" s="136" t="s">
        <v>494</v>
      </c>
      <c r="D116" s="195"/>
      <c r="E116" s="148">
        <v>12</v>
      </c>
      <c r="F116" s="301">
        <f>HLOOKUP($C116,$BZ$2:$CM$3,2,0)</f>
        <v>439.49</v>
      </c>
      <c r="G116" s="112">
        <f>D116*E116*F116</f>
        <v>0</v>
      </c>
      <c r="H116" s="161" t="s">
        <v>1402</v>
      </c>
      <c r="I116" s="113" t="s">
        <v>496</v>
      </c>
      <c r="J116" s="113" t="str">
        <f>VLOOKUP(I116,Presupuesto!$B$11:$C$586,2,0)</f>
        <v>SUELDOS Y SALARIOS PERMANENTES</v>
      </c>
      <c r="K116" s="99" t="str">
        <f t="shared" si="1"/>
        <v>Gestión Administrativa y  financiera en apoyo al Desarrollo Académico</v>
      </c>
      <c r="L116" s="99" t="s">
        <v>393</v>
      </c>
    </row>
    <row r="117" spans="3:12" ht="15.75" thickBot="1" x14ac:dyDescent="0.3">
      <c r="C117" s="167" t="s">
        <v>57</v>
      </c>
      <c r="D117" s="158"/>
      <c r="E117" s="150">
        <v>0</v>
      </c>
      <c r="F117" s="101">
        <f>IF(E116=0,"",(G116/E116)/12*E116)</f>
        <v>0</v>
      </c>
      <c r="G117" s="98">
        <f>F117</f>
        <v>0</v>
      </c>
      <c r="H117" s="159"/>
      <c r="I117" s="115" t="s">
        <v>516</v>
      </c>
      <c r="J117" s="113" t="str">
        <f>VLOOKUP(I117,Presupuesto!$B$11:$C$586,2,0)</f>
        <v>AGUINALDO Y DECIMO CUARTO MES</v>
      </c>
      <c r="K117" s="99" t="str">
        <f t="shared" si="1"/>
        <v>Gestión Administrativa y  financiera en apoyo al Desarrollo Académico</v>
      </c>
      <c r="L117" s="99" t="s">
        <v>393</v>
      </c>
    </row>
    <row r="118" spans="3:12" ht="15.75" thickBot="1" x14ac:dyDescent="0.3">
      <c r="C118" s="168" t="s">
        <v>58</v>
      </c>
      <c r="D118" s="158"/>
      <c r="E118" s="150">
        <v>0</v>
      </c>
      <c r="F118" s="116">
        <f>IF(E116&lt;6,"",((E116-6)/12)*(G116/E116))</f>
        <v>0</v>
      </c>
      <c r="G118" s="98">
        <f>F118</f>
        <v>0</v>
      </c>
      <c r="H118" s="159"/>
      <c r="I118" s="102" t="s">
        <v>519</v>
      </c>
      <c r="J118" s="113" t="str">
        <f>VLOOKUP(I118,Presupuesto!$B$11:$C$586,2,0)</f>
        <v>DECIMOCUARTO MES</v>
      </c>
      <c r="K118" s="99" t="str">
        <f t="shared" si="1"/>
        <v>Gestión Administrativa y  financiera en apoyo al Desarrollo Académico</v>
      </c>
      <c r="L118" s="99" t="s">
        <v>393</v>
      </c>
    </row>
    <row r="119" spans="3:12" ht="15.75" thickBot="1" x14ac:dyDescent="0.3">
      <c r="C119" s="136" t="s">
        <v>495</v>
      </c>
      <c r="D119" s="195">
        <v>12</v>
      </c>
      <c r="E119" s="148">
        <v>12</v>
      </c>
      <c r="F119" s="301">
        <f>HLOOKUP($C119,$BZ$2:$CM$3,2,0)</f>
        <v>1904.46</v>
      </c>
      <c r="G119" s="112">
        <f>D119*E119*F119</f>
        <v>274242.24</v>
      </c>
      <c r="H119" s="161" t="s">
        <v>126</v>
      </c>
      <c r="I119" s="113" t="s">
        <v>496</v>
      </c>
      <c r="J119" s="113" t="str">
        <f>VLOOKUP(I119,Presupuesto!$B$11:$C$586,2,0)</f>
        <v>SUELDOS Y SALARIOS PERMANENTES</v>
      </c>
      <c r="K119" s="99" t="str">
        <f t="shared" si="1"/>
        <v>Gestión Administrativa y  financiera en apoyo al Desarrollo Académico</v>
      </c>
      <c r="L119" s="99" t="s">
        <v>393</v>
      </c>
    </row>
    <row r="120" spans="3:12" ht="15.75" thickBot="1" x14ac:dyDescent="0.3">
      <c r="C120" s="167" t="s">
        <v>57</v>
      </c>
      <c r="D120" s="158"/>
      <c r="E120" s="150">
        <v>0</v>
      </c>
      <c r="F120" s="101">
        <f>IF(E119=0,"",(G119/E119)/12*E119)</f>
        <v>22853.52</v>
      </c>
      <c r="G120" s="98">
        <f>F120</f>
        <v>22853.52</v>
      </c>
      <c r="H120" s="159" t="s">
        <v>126</v>
      </c>
      <c r="I120" s="115" t="s">
        <v>516</v>
      </c>
      <c r="J120" s="113" t="str">
        <f>VLOOKUP(I120,Presupuesto!$B$11:$C$586,2,0)</f>
        <v>AGUINALDO Y DECIMO CUARTO MES</v>
      </c>
      <c r="K120" s="99" t="str">
        <f t="shared" si="1"/>
        <v>Gestión Administrativa y  financiera en apoyo al Desarrollo Académico</v>
      </c>
      <c r="L120" s="99" t="s">
        <v>393</v>
      </c>
    </row>
    <row r="121" spans="3:12" ht="15.75" thickBot="1" x14ac:dyDescent="0.3">
      <c r="C121" s="168" t="s">
        <v>58</v>
      </c>
      <c r="D121" s="158"/>
      <c r="E121" s="150">
        <v>0</v>
      </c>
      <c r="F121" s="116">
        <f>IF(E119&lt;6,"",((E119-6)/12)*(G119/E119))</f>
        <v>11426.76</v>
      </c>
      <c r="G121" s="98">
        <f>F121</f>
        <v>11426.76</v>
      </c>
      <c r="H121" s="159" t="s">
        <v>126</v>
      </c>
      <c r="I121" s="102" t="s">
        <v>519</v>
      </c>
      <c r="J121" s="113" t="str">
        <f>VLOOKUP(I121,Presupuesto!$B$11:$C$586,2,0)</f>
        <v>DECIMOCUARTO MES</v>
      </c>
      <c r="K121" s="99" t="str">
        <f t="shared" si="1"/>
        <v>Gestión Administrativa y  financiera en apoyo al Desarrollo Académico</v>
      </c>
      <c r="L121" s="99" t="s">
        <v>393</v>
      </c>
    </row>
    <row r="122" spans="3:12" ht="15.75" thickBot="1" x14ac:dyDescent="0.3">
      <c r="C122" s="139" t="s">
        <v>83</v>
      </c>
      <c r="D122" s="195"/>
      <c r="E122" s="148">
        <v>12</v>
      </c>
      <c r="F122" s="138">
        <v>30000</v>
      </c>
      <c r="G122" s="112">
        <f>D122*E122*F122</f>
        <v>0</v>
      </c>
      <c r="H122" s="161"/>
      <c r="I122" s="113" t="s">
        <v>564</v>
      </c>
      <c r="J122" s="113" t="str">
        <f>VLOOKUP(I122,Presupuesto!$B$11:$C$586,2,0)</f>
        <v>CONTRATOS ESPECIALES</v>
      </c>
      <c r="K122" s="99" t="str">
        <f t="shared" si="1"/>
        <v>Gestión Administrativa y  financiera en apoyo al Desarrollo Académico</v>
      </c>
      <c r="L122" s="99" t="s">
        <v>393</v>
      </c>
    </row>
    <row r="123" spans="3:12" ht="15.75" thickBot="1" x14ac:dyDescent="0.3">
      <c r="C123" s="167" t="s">
        <v>57</v>
      </c>
      <c r="D123" s="158"/>
      <c r="E123" s="150">
        <v>0</v>
      </c>
      <c r="F123" s="116">
        <f>IF(E122=0,"",(G122/E122)/12*E122)</f>
        <v>0</v>
      </c>
      <c r="G123" s="98">
        <f>F123</f>
        <v>0</v>
      </c>
      <c r="H123" s="159"/>
      <c r="I123" s="102" t="s">
        <v>564</v>
      </c>
      <c r="J123" s="113" t="str">
        <f>VLOOKUP(I123,Presupuesto!$B$11:$C$586,2,0)</f>
        <v>CONTRATOS ESPECIALES</v>
      </c>
      <c r="K123" s="99" t="str">
        <f t="shared" si="1"/>
        <v>Gestión Administrativa y  financiera en apoyo al Desarrollo Académico</v>
      </c>
      <c r="L123" s="99" t="s">
        <v>392</v>
      </c>
    </row>
    <row r="124" spans="3:12" ht="15.75" thickBot="1" x14ac:dyDescent="0.3">
      <c r="C124" s="168" t="s">
        <v>58</v>
      </c>
      <c r="D124" s="158"/>
      <c r="E124" s="150">
        <v>0</v>
      </c>
      <c r="F124" s="101">
        <f>IF(E122&lt;6,"",((E122-6)/12)*(G122/E122))</f>
        <v>0</v>
      </c>
      <c r="G124" s="98">
        <f>F124</f>
        <v>0</v>
      </c>
      <c r="H124" s="159"/>
      <c r="I124" s="102" t="s">
        <v>564</v>
      </c>
      <c r="J124" s="113" t="str">
        <f>VLOOKUP(I124,Presupuesto!$B$11:$C$586,2,0)</f>
        <v>CONTRATOS ESPECIALES</v>
      </c>
      <c r="K124" s="99" t="str">
        <f t="shared" si="1"/>
        <v>Gestión Administrativa y  financiera en apoyo al Desarrollo Académico</v>
      </c>
      <c r="L124" s="99" t="s">
        <v>397</v>
      </c>
    </row>
    <row r="125" spans="3:12" ht="15.75" thickBot="1" x14ac:dyDescent="0.3">
      <c r="C125" s="139" t="s">
        <v>59</v>
      </c>
      <c r="D125" s="195"/>
      <c r="E125" s="148">
        <v>12</v>
      </c>
      <c r="F125" s="117">
        <v>30000</v>
      </c>
      <c r="G125" s="112">
        <f>D125*E125*F125</f>
        <v>0</v>
      </c>
      <c r="H125" s="161" t="s">
        <v>126</v>
      </c>
      <c r="I125" s="113" t="s">
        <v>705</v>
      </c>
      <c r="J125" s="113" t="str">
        <f>VLOOKUP(I125,Presupuesto!$B$11:$C$586,2,0)</f>
        <v>OTROS SERVICIOS TECNICOS Y PROFESIONALES</v>
      </c>
      <c r="K125" s="99" t="str">
        <f t="shared" si="1"/>
        <v>Gestión Administrativa y  financiera en apoyo al Desarrollo Académico</v>
      </c>
      <c r="L125" s="99" t="s">
        <v>392</v>
      </c>
    </row>
    <row r="126" spans="3:12" ht="15.75" thickBot="1" x14ac:dyDescent="0.3">
      <c r="C126" s="167" t="s">
        <v>57</v>
      </c>
      <c r="D126" s="158"/>
      <c r="E126" s="150">
        <v>0</v>
      </c>
      <c r="F126" s="101">
        <v>0</v>
      </c>
      <c r="G126" s="98">
        <f>F126</f>
        <v>0</v>
      </c>
      <c r="H126" s="159"/>
      <c r="I126" s="102" t="s">
        <v>705</v>
      </c>
      <c r="J126" s="113" t="str">
        <f>VLOOKUP(I126,Presupuesto!$B$11:$C$586,2,0)</f>
        <v>OTROS SERVICIOS TECNICOS Y PROFESIONALES</v>
      </c>
      <c r="K126" s="99" t="str">
        <f t="shared" si="1"/>
        <v>Gestión Administrativa y  financiera en apoyo al Desarrollo Académico</v>
      </c>
      <c r="L126" s="99" t="s">
        <v>392</v>
      </c>
    </row>
    <row r="127" spans="3:12" ht="15.75" thickBot="1" x14ac:dyDescent="0.3">
      <c r="C127" s="168" t="s">
        <v>58</v>
      </c>
      <c r="D127" s="158"/>
      <c r="E127" s="150">
        <v>0</v>
      </c>
      <c r="F127" s="101">
        <v>0</v>
      </c>
      <c r="G127" s="98">
        <f>F127</f>
        <v>0</v>
      </c>
      <c r="H127" s="159"/>
      <c r="I127" s="102" t="s">
        <v>705</v>
      </c>
      <c r="J127" s="113" t="str">
        <f>VLOOKUP(I127,Presupuesto!$B$11:$C$586,2,0)</f>
        <v>OTROS SERVICIOS TECNICOS Y PROFESIONALES</v>
      </c>
      <c r="K127" s="99" t="str">
        <f t="shared" si="1"/>
        <v>Gestión Administrativa y  financiera en apoyo al Desarrollo Académico</v>
      </c>
      <c r="L127" s="99" t="s">
        <v>392</v>
      </c>
    </row>
    <row r="128" spans="3:12" ht="15.75" thickBot="1" x14ac:dyDescent="0.3">
      <c r="C128" s="139" t="s">
        <v>60</v>
      </c>
      <c r="D128" s="195"/>
      <c r="E128" s="148">
        <v>12</v>
      </c>
      <c r="F128" s="117">
        <v>30000</v>
      </c>
      <c r="G128" s="112">
        <f>D128*E128*F128</f>
        <v>0</v>
      </c>
      <c r="H128" s="161"/>
      <c r="I128" s="113" t="s">
        <v>496</v>
      </c>
      <c r="J128" s="113" t="str">
        <f>VLOOKUP(I128,Presupuesto!$B$11:$C$586,2,0)</f>
        <v>SUELDOS Y SALARIOS PERMANENTES</v>
      </c>
      <c r="K128" s="99" t="str">
        <f t="shared" si="1"/>
        <v>Gestión Administrativa y  financiera en apoyo al Desarrollo Académico</v>
      </c>
      <c r="L128" s="99" t="s">
        <v>392</v>
      </c>
    </row>
    <row r="129" spans="3:12" ht="15.75" thickBot="1" x14ac:dyDescent="0.3">
      <c r="C129" s="167" t="s">
        <v>57</v>
      </c>
      <c r="D129" s="165"/>
      <c r="E129" s="130">
        <v>0</v>
      </c>
      <c r="F129" s="118">
        <f>IF(E128=0,"",(G128/E128)/12*E128)</f>
        <v>0</v>
      </c>
      <c r="G129" s="119">
        <f>F129</f>
        <v>0</v>
      </c>
      <c r="H129" s="159"/>
      <c r="I129" s="102" t="s">
        <v>516</v>
      </c>
      <c r="J129" s="113" t="str">
        <f>VLOOKUP(I129,Presupuesto!$B$11:$C$586,2,0)</f>
        <v>AGUINALDO Y DECIMO CUARTO MES</v>
      </c>
      <c r="K129" s="99" t="str">
        <f t="shared" si="1"/>
        <v>Gestión Administrativa y  financiera en apoyo al Desarrollo Académico</v>
      </c>
      <c r="L129" s="99" t="s">
        <v>392</v>
      </c>
    </row>
    <row r="130" spans="3:12" ht="15.75" thickBot="1" x14ac:dyDescent="0.3">
      <c r="C130" s="169" t="s">
        <v>58</v>
      </c>
      <c r="D130" s="157"/>
      <c r="E130" s="131">
        <v>0</v>
      </c>
      <c r="F130" s="104">
        <f>IF(E128&lt;6,"",((E128-6)/12)*(G128/E128))</f>
        <v>0</v>
      </c>
      <c r="G130" s="104">
        <f>F130</f>
        <v>0</v>
      </c>
      <c r="H130" s="157"/>
      <c r="I130" s="105" t="s">
        <v>519</v>
      </c>
      <c r="J130" s="113" t="str">
        <f>VLOOKUP(I130,Presupuesto!$B$11:$C$586,2,0)</f>
        <v>DECIMOCUARTO MES</v>
      </c>
      <c r="K130" s="105" t="str">
        <f t="shared" si="1"/>
        <v>Gestión Administrativa y  financiera en apoyo al Desarrollo Académico</v>
      </c>
      <c r="L130" s="123" t="s">
        <v>392</v>
      </c>
    </row>
  </sheetData>
  <conditionalFormatting sqref="E56">
    <cfRule type="cellIs" dxfId="3" priority="3" operator="greaterThan">
      <formula>12</formula>
    </cfRule>
  </conditionalFormatting>
  <conditionalFormatting sqref="E119">
    <cfRule type="cellIs" dxfId="2" priority="1" operator="greaterThan">
      <formula>12</formula>
    </cfRule>
  </conditionalFormatting>
  <dataValidations count="5">
    <dataValidation type="list" allowBlank="1" showInputMessage="1" showErrorMessage="1" errorTitle="¡Ingreso Inválido!" error="Seleccione una opción de la lista." promptTitle="Dimensión Estratégica" prompt="Seleccione una opción de la lista." sqref="K17:K67 K80:K130">
      <formula1>$A$2:$O$2</formula1>
    </dataValidation>
    <dataValidation type="list" allowBlank="1" showInputMessage="1" showErrorMessage="1" errorTitle="¡Ingreso Inválido!" error="Verifique el valor ingresado." sqref="I17:I67 I80:I130">
      <formula1>$A$1:$UI$1</formula1>
    </dataValidation>
    <dataValidation type="list" allowBlank="1" showInputMessage="1" showErrorMessage="1" sqref="C17 C20 C23 C26 C29 C32 C35 C38 C41 C44 C47 C50 C53 C56 C80 C83 C86 C89 C92 C95 C98 C101 C104 C107 C110 C113 C116 C119">
      <formula1>$BZ$2:$CM$2</formula1>
    </dataValidation>
    <dataValidation type="list" allowBlank="1" showInputMessage="1" showErrorMessage="1" errorTitle="¡Ingreso Inválido!" error="Seleccione una opción de la lista" promptTitle="Mes Requerido" prompt="Seleccione el mes en el que requiere el recurso." sqref="L17:L67 L80:L130">
      <formula1>$U$2:$AF$2</formula1>
    </dataValidation>
    <dataValidation type="list" allowBlank="1" showInputMessage="1" showErrorMessage="1" errorTitle="¡Ingreso no Válido!" error="Por favor seleccione una opción de la lista" promptTitle="Tipo de Presupuesto" prompt="Seleccione una opción de la lista." sqref="H17:H67 H80:H130">
      <formula1>$R$2:$S$2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11"/>
  <sheetViews>
    <sheetView showGridLines="0" topLeftCell="C4" zoomScale="84" zoomScaleNormal="84" workbookViewId="0">
      <selection activeCell="D5" sqref="D5"/>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6" customWidth="1"/>
    <col min="8" max="8" width="12.7109375" style="86" bestFit="1" customWidth="1"/>
    <col min="9" max="9" width="35.42578125" style="86" bestFit="1" customWidth="1"/>
    <col min="10" max="10" width="73" style="86" customWidth="1"/>
    <col min="11" max="11" width="13.42578125" style="86" bestFit="1" customWidth="1"/>
    <col min="12" max="16384" width="11.5703125" style="86"/>
  </cols>
  <sheetData>
    <row r="1" spans="1:555" ht="26.25" hidden="1" x14ac:dyDescent="0.25">
      <c r="A1" s="183" t="s">
        <v>249</v>
      </c>
      <c r="B1" s="186" t="s">
        <v>250</v>
      </c>
      <c r="C1" s="177" t="s">
        <v>251</v>
      </c>
      <c r="D1" s="177" t="s">
        <v>496</v>
      </c>
      <c r="E1" s="177" t="s">
        <v>498</v>
      </c>
      <c r="F1" s="177" t="s">
        <v>500</v>
      </c>
      <c r="G1" s="177" t="s">
        <v>502</v>
      </c>
      <c r="H1" s="177" t="s">
        <v>504</v>
      </c>
      <c r="I1" s="177" t="s">
        <v>506</v>
      </c>
      <c r="J1" s="177" t="s">
        <v>252</v>
      </c>
      <c r="K1" s="177" t="s">
        <v>509</v>
      </c>
      <c r="L1" s="177" t="s">
        <v>253</v>
      </c>
      <c r="M1" s="177" t="s">
        <v>511</v>
      </c>
      <c r="N1" s="177" t="s">
        <v>513</v>
      </c>
      <c r="O1" s="177" t="s">
        <v>515</v>
      </c>
      <c r="P1" s="177" t="s">
        <v>254</v>
      </c>
      <c r="Q1" s="177" t="s">
        <v>516</v>
      </c>
      <c r="R1" s="177" t="s">
        <v>519</v>
      </c>
      <c r="S1" s="177" t="s">
        <v>255</v>
      </c>
      <c r="T1" s="177" t="s">
        <v>521</v>
      </c>
      <c r="U1" s="177" t="s">
        <v>256</v>
      </c>
      <c r="V1" s="177" t="s">
        <v>522</v>
      </c>
      <c r="W1" s="177" t="s">
        <v>523</v>
      </c>
      <c r="X1" s="177" t="s">
        <v>527</v>
      </c>
      <c r="Y1" s="177" t="s">
        <v>272</v>
      </c>
      <c r="Z1" s="177" t="s">
        <v>528</v>
      </c>
      <c r="AA1" s="177" t="s">
        <v>530</v>
      </c>
      <c r="AB1" s="177" t="s">
        <v>532</v>
      </c>
      <c r="AC1" s="177" t="s">
        <v>273</v>
      </c>
      <c r="AD1" s="177" t="s">
        <v>534</v>
      </c>
      <c r="AE1" s="177" t="s">
        <v>536</v>
      </c>
      <c r="AF1" s="177" t="s">
        <v>538</v>
      </c>
      <c r="AG1" s="177" t="s">
        <v>540</v>
      </c>
      <c r="AH1" s="177" t="s">
        <v>248</v>
      </c>
      <c r="AI1" s="177" t="s">
        <v>542</v>
      </c>
      <c r="AJ1" s="186" t="s">
        <v>257</v>
      </c>
      <c r="AK1" s="177" t="s">
        <v>544</v>
      </c>
      <c r="AL1" s="177" t="s">
        <v>258</v>
      </c>
      <c r="AM1" s="177" t="s">
        <v>546</v>
      </c>
      <c r="AN1" s="177" t="s">
        <v>548</v>
      </c>
      <c r="AO1" s="177" t="s">
        <v>259</v>
      </c>
      <c r="AP1" s="177" t="s">
        <v>550</v>
      </c>
      <c r="AQ1" s="177" t="s">
        <v>552</v>
      </c>
      <c r="AR1" s="177" t="s">
        <v>260</v>
      </c>
      <c r="AS1" s="177" t="s">
        <v>553</v>
      </c>
      <c r="AT1" s="177" t="s">
        <v>555</v>
      </c>
      <c r="AU1" s="177" t="s">
        <v>556</v>
      </c>
      <c r="AV1" s="177" t="s">
        <v>557</v>
      </c>
      <c r="AW1" s="177" t="s">
        <v>559</v>
      </c>
      <c r="AX1" s="177" t="s">
        <v>561</v>
      </c>
      <c r="AY1" s="177" t="s">
        <v>562</v>
      </c>
      <c r="AZ1" s="177" t="s">
        <v>261</v>
      </c>
      <c r="BA1" s="177" t="s">
        <v>564</v>
      </c>
      <c r="BB1" s="177" t="s">
        <v>566</v>
      </c>
      <c r="BC1" s="177" t="s">
        <v>568</v>
      </c>
      <c r="BD1" s="177" t="s">
        <v>570</v>
      </c>
      <c r="BE1" s="177" t="s">
        <v>572</v>
      </c>
      <c r="BF1" s="177" t="s">
        <v>574</v>
      </c>
      <c r="BG1" s="177" t="s">
        <v>576</v>
      </c>
      <c r="BH1" s="177" t="s">
        <v>578</v>
      </c>
      <c r="BI1" s="177" t="s">
        <v>274</v>
      </c>
      <c r="BJ1" s="177" t="s">
        <v>580</v>
      </c>
      <c r="BK1" s="177" t="s">
        <v>582</v>
      </c>
      <c r="BL1" s="177" t="s">
        <v>584</v>
      </c>
      <c r="BM1" s="177" t="s">
        <v>586</v>
      </c>
      <c r="BN1" s="177" t="s">
        <v>588</v>
      </c>
      <c r="BO1" s="177" t="s">
        <v>590</v>
      </c>
      <c r="BP1" s="177" t="s">
        <v>592</v>
      </c>
      <c r="BQ1" s="177" t="s">
        <v>594</v>
      </c>
      <c r="BR1" s="177" t="s">
        <v>596</v>
      </c>
      <c r="BS1" s="177" t="s">
        <v>598</v>
      </c>
      <c r="BT1" s="186" t="s">
        <v>262</v>
      </c>
      <c r="BU1" s="177" t="s">
        <v>263</v>
      </c>
      <c r="BV1" s="177" t="s">
        <v>600</v>
      </c>
      <c r="BW1" s="177" t="s">
        <v>264</v>
      </c>
      <c r="BX1" s="177" t="s">
        <v>602</v>
      </c>
      <c r="BY1" s="177" t="s">
        <v>604</v>
      </c>
      <c r="BZ1" s="186" t="s">
        <v>265</v>
      </c>
      <c r="CA1" s="177" t="s">
        <v>266</v>
      </c>
      <c r="CB1" s="177" t="s">
        <v>606</v>
      </c>
      <c r="CC1" s="177" t="s">
        <v>267</v>
      </c>
      <c r="CD1" s="177" t="s">
        <v>608</v>
      </c>
      <c r="CE1" s="177" t="s">
        <v>610</v>
      </c>
      <c r="CF1" s="177" t="s">
        <v>612</v>
      </c>
      <c r="CG1" s="186" t="s">
        <v>268</v>
      </c>
      <c r="CH1" s="177" t="s">
        <v>618</v>
      </c>
      <c r="CI1" s="177" t="s">
        <v>620</v>
      </c>
      <c r="CJ1" s="177" t="s">
        <v>269</v>
      </c>
      <c r="CK1" s="177" t="s">
        <v>614</v>
      </c>
      <c r="CL1" s="177" t="s">
        <v>616</v>
      </c>
      <c r="CM1" s="177" t="s">
        <v>270</v>
      </c>
      <c r="CN1" s="177" t="s">
        <v>622</v>
      </c>
      <c r="CO1" s="177" t="s">
        <v>271</v>
      </c>
      <c r="CP1" s="177" t="s">
        <v>623</v>
      </c>
      <c r="CQ1" s="174" t="s">
        <v>275</v>
      </c>
      <c r="CR1" s="186" t="s">
        <v>276</v>
      </c>
      <c r="CS1" s="177" t="s">
        <v>624</v>
      </c>
      <c r="CT1" s="177" t="s">
        <v>625</v>
      </c>
      <c r="CU1" s="177" t="s">
        <v>627</v>
      </c>
      <c r="CV1" s="177" t="s">
        <v>277</v>
      </c>
      <c r="CW1" s="177" t="s">
        <v>629</v>
      </c>
      <c r="CX1" s="177" t="s">
        <v>631</v>
      </c>
      <c r="CY1" s="177" t="s">
        <v>633</v>
      </c>
      <c r="CZ1" s="177" t="s">
        <v>635</v>
      </c>
      <c r="DA1" s="177" t="s">
        <v>637</v>
      </c>
      <c r="DB1" s="177" t="s">
        <v>639</v>
      </c>
      <c r="DC1" s="186" t="s">
        <v>278</v>
      </c>
      <c r="DD1" s="177" t="s">
        <v>279</v>
      </c>
      <c r="DE1" s="177" t="s">
        <v>641</v>
      </c>
      <c r="DF1" s="177" t="s">
        <v>280</v>
      </c>
      <c r="DG1" s="177" t="s">
        <v>643</v>
      </c>
      <c r="DH1" s="177" t="s">
        <v>645</v>
      </c>
      <c r="DI1" s="177" t="s">
        <v>647</v>
      </c>
      <c r="DJ1" s="177" t="s">
        <v>649</v>
      </c>
      <c r="DK1" s="177" t="s">
        <v>651</v>
      </c>
      <c r="DL1" s="177" t="s">
        <v>653</v>
      </c>
      <c r="DM1" s="177" t="s">
        <v>655</v>
      </c>
      <c r="DN1" s="177" t="s">
        <v>281</v>
      </c>
      <c r="DO1" s="177" t="s">
        <v>657</v>
      </c>
      <c r="DP1" s="177" t="s">
        <v>659</v>
      </c>
      <c r="DQ1" s="177" t="s">
        <v>661</v>
      </c>
      <c r="DR1" s="186" t="s">
        <v>282</v>
      </c>
      <c r="DS1" s="177" t="s">
        <v>663</v>
      </c>
      <c r="DT1" s="177" t="s">
        <v>283</v>
      </c>
      <c r="DU1" s="177" t="s">
        <v>665</v>
      </c>
      <c r="DV1" s="177" t="s">
        <v>284</v>
      </c>
      <c r="DW1" s="177" t="s">
        <v>667</v>
      </c>
      <c r="DX1" s="177" t="s">
        <v>669</v>
      </c>
      <c r="DY1" s="177" t="s">
        <v>671</v>
      </c>
      <c r="DZ1" s="177" t="s">
        <v>673</v>
      </c>
      <c r="EA1" s="177" t="s">
        <v>675</v>
      </c>
      <c r="EB1" s="177" t="s">
        <v>677</v>
      </c>
      <c r="EC1" s="177" t="s">
        <v>679</v>
      </c>
      <c r="ED1" s="177" t="s">
        <v>681</v>
      </c>
      <c r="EE1" s="177" t="s">
        <v>683</v>
      </c>
      <c r="EF1" s="177" t="s">
        <v>685</v>
      </c>
      <c r="EG1" s="177" t="s">
        <v>687</v>
      </c>
      <c r="EH1" s="186" t="s">
        <v>285</v>
      </c>
      <c r="EI1" s="177" t="s">
        <v>689</v>
      </c>
      <c r="EJ1" s="177" t="s">
        <v>286</v>
      </c>
      <c r="EK1" s="177" t="s">
        <v>691</v>
      </c>
      <c r="EL1" s="177" t="s">
        <v>693</v>
      </c>
      <c r="EM1" s="177" t="s">
        <v>287</v>
      </c>
      <c r="EN1" s="177" t="s">
        <v>695</v>
      </c>
      <c r="EO1" s="177" t="s">
        <v>697</v>
      </c>
      <c r="EP1" s="177" t="s">
        <v>288</v>
      </c>
      <c r="EQ1" s="177" t="s">
        <v>699</v>
      </c>
      <c r="ER1" s="177" t="s">
        <v>701</v>
      </c>
      <c r="ES1" s="177" t="s">
        <v>703</v>
      </c>
      <c r="ET1" s="177" t="s">
        <v>289</v>
      </c>
      <c r="EU1" s="177" t="s">
        <v>705</v>
      </c>
      <c r="EV1" s="177" t="s">
        <v>707</v>
      </c>
      <c r="EW1" s="186" t="s">
        <v>290</v>
      </c>
      <c r="EX1" s="177" t="s">
        <v>291</v>
      </c>
      <c r="EY1" s="177" t="s">
        <v>709</v>
      </c>
      <c r="EZ1" s="177" t="s">
        <v>711</v>
      </c>
      <c r="FA1" s="177" t="s">
        <v>713</v>
      </c>
      <c r="FB1" s="177" t="s">
        <v>715</v>
      </c>
      <c r="FC1" s="177" t="s">
        <v>292</v>
      </c>
      <c r="FD1" s="177" t="s">
        <v>717</v>
      </c>
      <c r="FE1" s="177" t="s">
        <v>719</v>
      </c>
      <c r="FF1" s="177" t="s">
        <v>721</v>
      </c>
      <c r="FG1" s="177" t="s">
        <v>723</v>
      </c>
      <c r="FH1" s="177" t="s">
        <v>725</v>
      </c>
      <c r="FI1" s="177" t="s">
        <v>293</v>
      </c>
      <c r="FJ1" s="177" t="s">
        <v>728</v>
      </c>
      <c r="FK1" s="177" t="s">
        <v>294</v>
      </c>
      <c r="FL1" s="177" t="s">
        <v>731</v>
      </c>
      <c r="FM1" s="177" t="s">
        <v>732</v>
      </c>
      <c r="FN1" s="177" t="s">
        <v>734</v>
      </c>
      <c r="FO1" s="177" t="s">
        <v>295</v>
      </c>
      <c r="FP1" s="177" t="s">
        <v>737</v>
      </c>
      <c r="FQ1" s="177" t="s">
        <v>738</v>
      </c>
      <c r="FR1" s="177" t="s">
        <v>740</v>
      </c>
      <c r="FS1" s="177" t="s">
        <v>296</v>
      </c>
      <c r="FT1" s="177" t="s">
        <v>743</v>
      </c>
      <c r="FU1" s="177" t="s">
        <v>745</v>
      </c>
      <c r="FV1" s="177" t="s">
        <v>747</v>
      </c>
      <c r="FW1" s="186" t="s">
        <v>297</v>
      </c>
      <c r="FX1" s="186" t="s">
        <v>298</v>
      </c>
      <c r="FY1" s="177" t="s">
        <v>304</v>
      </c>
      <c r="FZ1" s="177" t="s">
        <v>749</v>
      </c>
      <c r="GA1" s="177" t="s">
        <v>751</v>
      </c>
      <c r="GB1" s="177" t="s">
        <v>753</v>
      </c>
      <c r="GC1" s="177" t="s">
        <v>755</v>
      </c>
      <c r="GD1" s="177" t="s">
        <v>757</v>
      </c>
      <c r="GE1" s="177" t="s">
        <v>759</v>
      </c>
      <c r="GF1" s="186" t="s">
        <v>299</v>
      </c>
      <c r="GG1" s="177" t="s">
        <v>305</v>
      </c>
      <c r="GH1" s="177" t="s">
        <v>761</v>
      </c>
      <c r="GI1" s="177" t="s">
        <v>763</v>
      </c>
      <c r="GJ1" s="177" t="s">
        <v>764</v>
      </c>
      <c r="GK1" s="177" t="s">
        <v>306</v>
      </c>
      <c r="GL1" s="177" t="s">
        <v>767</v>
      </c>
      <c r="GM1" s="177" t="s">
        <v>768</v>
      </c>
      <c r="GN1" s="186" t="s">
        <v>300</v>
      </c>
      <c r="GO1" s="177" t="s">
        <v>301</v>
      </c>
      <c r="GP1" s="177" t="s">
        <v>770</v>
      </c>
      <c r="GQ1" s="177" t="s">
        <v>772</v>
      </c>
      <c r="GR1" s="177" t="s">
        <v>774</v>
      </c>
      <c r="GS1" s="177" t="s">
        <v>776</v>
      </c>
      <c r="GT1" s="177" t="s">
        <v>778</v>
      </c>
      <c r="GU1" s="186" t="s">
        <v>302</v>
      </c>
      <c r="GV1" s="177" t="s">
        <v>303</v>
      </c>
      <c r="GW1" s="177" t="s">
        <v>780</v>
      </c>
      <c r="GX1" s="177" t="s">
        <v>782</v>
      </c>
      <c r="GY1" s="177" t="s">
        <v>784</v>
      </c>
      <c r="GZ1" s="177" t="s">
        <v>786</v>
      </c>
      <c r="HA1" s="177" t="s">
        <v>788</v>
      </c>
      <c r="HB1" s="177" t="s">
        <v>790</v>
      </c>
      <c r="HC1" s="174" t="s">
        <v>307</v>
      </c>
      <c r="HD1" s="186" t="s">
        <v>308</v>
      </c>
      <c r="HE1" s="177" t="s">
        <v>309</v>
      </c>
      <c r="HF1" s="177" t="s">
        <v>792</v>
      </c>
      <c r="HG1" s="177" t="s">
        <v>794</v>
      </c>
      <c r="HH1" s="177" t="s">
        <v>796</v>
      </c>
      <c r="HI1" s="177" t="s">
        <v>798</v>
      </c>
      <c r="HJ1" s="177" t="s">
        <v>310</v>
      </c>
      <c r="HK1" s="177" t="s">
        <v>801</v>
      </c>
      <c r="HL1" s="177" t="s">
        <v>327</v>
      </c>
      <c r="HM1" s="177" t="s">
        <v>839</v>
      </c>
      <c r="HN1" s="177" t="s">
        <v>841</v>
      </c>
      <c r="HO1" s="177" t="s">
        <v>843</v>
      </c>
      <c r="HP1" s="186" t="s">
        <v>311</v>
      </c>
      <c r="HQ1" s="177" t="s">
        <v>803</v>
      </c>
      <c r="HR1" s="177" t="s">
        <v>805</v>
      </c>
      <c r="HS1" s="177" t="s">
        <v>312</v>
      </c>
      <c r="HT1" s="177" t="s">
        <v>808</v>
      </c>
      <c r="HU1" s="177" t="s">
        <v>810</v>
      </c>
      <c r="HV1" s="177" t="s">
        <v>811</v>
      </c>
      <c r="HW1" s="177" t="s">
        <v>813</v>
      </c>
      <c r="HX1" s="186" t="s">
        <v>313</v>
      </c>
      <c r="HY1" s="177" t="s">
        <v>815</v>
      </c>
      <c r="HZ1" s="177" t="s">
        <v>817</v>
      </c>
      <c r="IA1" s="177" t="s">
        <v>819</v>
      </c>
      <c r="IB1" s="177" t="s">
        <v>314</v>
      </c>
      <c r="IC1" s="177" t="s">
        <v>821</v>
      </c>
      <c r="ID1" s="177" t="s">
        <v>823</v>
      </c>
      <c r="IE1" s="177" t="s">
        <v>315</v>
      </c>
      <c r="IF1" s="177" t="s">
        <v>825</v>
      </c>
      <c r="IG1" s="177" t="s">
        <v>827</v>
      </c>
      <c r="IH1" s="177" t="s">
        <v>316</v>
      </c>
      <c r="II1" s="177" t="s">
        <v>829</v>
      </c>
      <c r="IJ1" s="177" t="s">
        <v>831</v>
      </c>
      <c r="IK1" s="177" t="s">
        <v>833</v>
      </c>
      <c r="IL1" s="177" t="s">
        <v>835</v>
      </c>
      <c r="IM1" s="177" t="s">
        <v>317</v>
      </c>
      <c r="IN1" s="177" t="s">
        <v>837</v>
      </c>
      <c r="IO1" s="186" t="s">
        <v>318</v>
      </c>
      <c r="IP1" s="177" t="s">
        <v>845</v>
      </c>
      <c r="IQ1" s="177" t="s">
        <v>847</v>
      </c>
      <c r="IR1" s="177" t="s">
        <v>319</v>
      </c>
      <c r="IS1" s="177" t="s">
        <v>849</v>
      </c>
      <c r="IT1" s="177" t="s">
        <v>851</v>
      </c>
      <c r="IU1" s="177" t="s">
        <v>853</v>
      </c>
      <c r="IV1" s="186" t="s">
        <v>320</v>
      </c>
      <c r="IW1" s="177" t="s">
        <v>855</v>
      </c>
      <c r="IX1" s="177" t="s">
        <v>321</v>
      </c>
      <c r="IY1" s="177" t="s">
        <v>858</v>
      </c>
      <c r="IZ1" s="177" t="s">
        <v>860</v>
      </c>
      <c r="JA1" s="177" t="s">
        <v>862</v>
      </c>
      <c r="JB1" s="177" t="s">
        <v>864</v>
      </c>
      <c r="JC1" s="177" t="s">
        <v>866</v>
      </c>
      <c r="JD1" s="177" t="s">
        <v>868</v>
      </c>
      <c r="JE1" s="177" t="s">
        <v>322</v>
      </c>
      <c r="JF1" s="177" t="s">
        <v>871</v>
      </c>
      <c r="JG1" s="177" t="s">
        <v>873</v>
      </c>
      <c r="JH1" s="177" t="s">
        <v>875</v>
      </c>
      <c r="JI1" s="177" t="s">
        <v>877</v>
      </c>
      <c r="JJ1" s="177" t="s">
        <v>879</v>
      </c>
      <c r="JK1" s="177" t="s">
        <v>881</v>
      </c>
      <c r="JL1" s="177" t="s">
        <v>883</v>
      </c>
      <c r="JM1" s="177" t="s">
        <v>885</v>
      </c>
      <c r="JN1" s="177" t="s">
        <v>323</v>
      </c>
      <c r="JO1" s="177" t="s">
        <v>888</v>
      </c>
      <c r="JP1" s="177" t="s">
        <v>890</v>
      </c>
      <c r="JQ1" s="177" t="s">
        <v>892</v>
      </c>
      <c r="JR1" s="177" t="s">
        <v>894</v>
      </c>
      <c r="JS1" s="177" t="s">
        <v>895</v>
      </c>
      <c r="JT1" s="177" t="s">
        <v>897</v>
      </c>
      <c r="JU1" s="177" t="s">
        <v>899</v>
      </c>
      <c r="JV1" s="177" t="s">
        <v>901</v>
      </c>
      <c r="JW1" s="177" t="s">
        <v>903</v>
      </c>
      <c r="JX1" s="177" t="s">
        <v>905</v>
      </c>
      <c r="JY1" s="177" t="s">
        <v>907</v>
      </c>
      <c r="JZ1" s="177" t="s">
        <v>909</v>
      </c>
      <c r="KA1" s="177" t="s">
        <v>911</v>
      </c>
      <c r="KB1" s="177" t="s">
        <v>913</v>
      </c>
      <c r="KC1" s="177" t="s">
        <v>915</v>
      </c>
      <c r="KD1" s="177" t="s">
        <v>917</v>
      </c>
      <c r="KE1" s="177" t="s">
        <v>919</v>
      </c>
      <c r="KF1" s="177" t="s">
        <v>921</v>
      </c>
      <c r="KG1" s="177" t="s">
        <v>923</v>
      </c>
      <c r="KH1" s="177" t="s">
        <v>925</v>
      </c>
      <c r="KI1" s="177" t="s">
        <v>927</v>
      </c>
      <c r="KJ1" s="177" t="s">
        <v>929</v>
      </c>
      <c r="KK1" s="177" t="s">
        <v>931</v>
      </c>
      <c r="KL1" s="177" t="s">
        <v>933</v>
      </c>
      <c r="KM1" s="177" t="s">
        <v>935</v>
      </c>
      <c r="KN1" s="177" t="s">
        <v>937</v>
      </c>
      <c r="KO1" s="186" t="s">
        <v>324</v>
      </c>
      <c r="KP1" s="177" t="s">
        <v>939</v>
      </c>
      <c r="KQ1" s="177" t="s">
        <v>325</v>
      </c>
      <c r="KR1" s="177" t="s">
        <v>942</v>
      </c>
      <c r="KS1" s="177" t="s">
        <v>944</v>
      </c>
      <c r="KT1" s="177" t="s">
        <v>946</v>
      </c>
      <c r="KU1" s="177" t="s">
        <v>948</v>
      </c>
      <c r="KV1" s="177" t="s">
        <v>326</v>
      </c>
      <c r="KW1" s="177" t="s">
        <v>951</v>
      </c>
      <c r="KX1" s="177" t="s">
        <v>953</v>
      </c>
      <c r="KY1" s="177" t="s">
        <v>955</v>
      </c>
      <c r="KZ1" s="177" t="s">
        <v>957</v>
      </c>
      <c r="LA1" s="177" t="s">
        <v>959</v>
      </c>
      <c r="LB1" s="177" t="s">
        <v>961</v>
      </c>
      <c r="LC1" s="177" t="s">
        <v>963</v>
      </c>
      <c r="LD1" s="174" t="s">
        <v>328</v>
      </c>
      <c r="LE1" s="186" t="s">
        <v>329</v>
      </c>
      <c r="LF1" s="177" t="s">
        <v>330</v>
      </c>
      <c r="LG1" s="177" t="s">
        <v>344</v>
      </c>
      <c r="LH1" s="177" t="s">
        <v>965</v>
      </c>
      <c r="LI1" s="177" t="s">
        <v>967</v>
      </c>
      <c r="LJ1" s="177" t="s">
        <v>969</v>
      </c>
      <c r="LK1" s="177" t="s">
        <v>971</v>
      </c>
      <c r="LL1" s="177" t="s">
        <v>345</v>
      </c>
      <c r="LM1" s="177" t="s">
        <v>973</v>
      </c>
      <c r="LN1" s="177" t="s">
        <v>346</v>
      </c>
      <c r="LO1" s="177" t="s">
        <v>975</v>
      </c>
      <c r="LP1" s="177" t="s">
        <v>331</v>
      </c>
      <c r="LQ1" s="177" t="s">
        <v>977</v>
      </c>
      <c r="LR1" s="177" t="s">
        <v>347</v>
      </c>
      <c r="LS1" s="177" t="s">
        <v>979</v>
      </c>
      <c r="LT1" s="177" t="s">
        <v>981</v>
      </c>
      <c r="LU1" s="177" t="s">
        <v>348</v>
      </c>
      <c r="LV1" s="186" t="s">
        <v>332</v>
      </c>
      <c r="LW1" s="177" t="s">
        <v>333</v>
      </c>
      <c r="LX1" s="177" t="s">
        <v>983</v>
      </c>
      <c r="LY1" s="177" t="s">
        <v>985</v>
      </c>
      <c r="LZ1" s="177" t="s">
        <v>986</v>
      </c>
      <c r="MA1" s="177" t="s">
        <v>988</v>
      </c>
      <c r="MB1" s="177" t="s">
        <v>989</v>
      </c>
      <c r="MC1" s="177" t="s">
        <v>991</v>
      </c>
      <c r="MD1" s="177" t="s">
        <v>993</v>
      </c>
      <c r="ME1" s="177" t="s">
        <v>995</v>
      </c>
      <c r="MF1" s="177" t="s">
        <v>997</v>
      </c>
      <c r="MG1" s="177" t="s">
        <v>334</v>
      </c>
      <c r="MH1" s="177" t="s">
        <v>1000</v>
      </c>
      <c r="MI1" s="177" t="s">
        <v>1001</v>
      </c>
      <c r="MJ1" s="177" t="s">
        <v>1003</v>
      </c>
      <c r="MK1" s="177" t="s">
        <v>335</v>
      </c>
      <c r="ML1" s="177" t="s">
        <v>1006</v>
      </c>
      <c r="MM1" s="177" t="s">
        <v>1007</v>
      </c>
      <c r="MN1" s="177" t="s">
        <v>1009</v>
      </c>
      <c r="MO1" s="177" t="s">
        <v>1011</v>
      </c>
      <c r="MP1" s="177" t="s">
        <v>336</v>
      </c>
      <c r="MQ1" s="177" t="s">
        <v>1014</v>
      </c>
      <c r="MR1" s="177" t="s">
        <v>1016</v>
      </c>
      <c r="MS1" s="177" t="s">
        <v>1018</v>
      </c>
      <c r="MT1" s="177" t="s">
        <v>1020</v>
      </c>
      <c r="MU1" s="177" t="s">
        <v>337</v>
      </c>
      <c r="MV1" s="177" t="s">
        <v>1023</v>
      </c>
      <c r="MW1" s="177" t="s">
        <v>1025</v>
      </c>
      <c r="MX1" s="177" t="s">
        <v>1027</v>
      </c>
      <c r="MY1" s="177" t="s">
        <v>1029</v>
      </c>
      <c r="MZ1" s="177" t="s">
        <v>1031</v>
      </c>
      <c r="NA1" s="177" t="s">
        <v>1033</v>
      </c>
      <c r="NB1" s="177" t="s">
        <v>1035</v>
      </c>
      <c r="NC1" s="177" t="s">
        <v>1037</v>
      </c>
      <c r="ND1" s="177" t="s">
        <v>1039</v>
      </c>
      <c r="NE1" s="177" t="s">
        <v>1041</v>
      </c>
      <c r="NF1" s="177" t="s">
        <v>1043</v>
      </c>
      <c r="NG1" s="177" t="s">
        <v>1044</v>
      </c>
      <c r="NH1" s="186" t="s">
        <v>338</v>
      </c>
      <c r="NI1" s="177" t="s">
        <v>339</v>
      </c>
      <c r="NJ1" s="177" t="s">
        <v>1046</v>
      </c>
      <c r="NK1" s="177" t="s">
        <v>1048</v>
      </c>
      <c r="NL1" s="177" t="s">
        <v>1050</v>
      </c>
      <c r="NM1" s="177" t="s">
        <v>1052</v>
      </c>
      <c r="NN1" s="186" t="s">
        <v>340</v>
      </c>
      <c r="NO1" s="177" t="s">
        <v>341</v>
      </c>
      <c r="NP1" s="177" t="s">
        <v>1053</v>
      </c>
      <c r="NQ1" s="177" t="s">
        <v>342</v>
      </c>
      <c r="NR1" s="177" t="s">
        <v>1055</v>
      </c>
      <c r="NS1" s="177" t="s">
        <v>1057</v>
      </c>
      <c r="NT1" s="177" t="s">
        <v>343</v>
      </c>
      <c r="NU1" s="177" t="s">
        <v>1059</v>
      </c>
      <c r="NV1" s="174" t="s">
        <v>349</v>
      </c>
      <c r="NW1" s="186" t="s">
        <v>350</v>
      </c>
      <c r="NX1" s="177" t="s">
        <v>351</v>
      </c>
      <c r="NY1" s="177" t="s">
        <v>1062</v>
      </c>
      <c r="NZ1" s="177" t="s">
        <v>1064</v>
      </c>
      <c r="OA1" s="177" t="s">
        <v>352</v>
      </c>
      <c r="OB1" s="177" t="s">
        <v>362</v>
      </c>
      <c r="OC1" s="177" t="s">
        <v>1066</v>
      </c>
      <c r="OD1" s="177" t="s">
        <v>1068</v>
      </c>
      <c r="OE1" s="177" t="s">
        <v>1070</v>
      </c>
      <c r="OF1" s="177" t="s">
        <v>1072</v>
      </c>
      <c r="OG1" s="177" t="s">
        <v>1074</v>
      </c>
      <c r="OH1" s="177" t="s">
        <v>1076</v>
      </c>
      <c r="OI1" s="177" t="s">
        <v>1078</v>
      </c>
      <c r="OJ1" s="177" t="s">
        <v>1080</v>
      </c>
      <c r="OK1" s="177" t="s">
        <v>1082</v>
      </c>
      <c r="OL1" s="177" t="s">
        <v>1084</v>
      </c>
      <c r="OM1" s="177" t="s">
        <v>1086</v>
      </c>
      <c r="ON1" s="177" t="s">
        <v>1088</v>
      </c>
      <c r="OO1" s="177" t="s">
        <v>1090</v>
      </c>
      <c r="OP1" s="177" t="s">
        <v>1092</v>
      </c>
      <c r="OQ1" s="177" t="s">
        <v>1094</v>
      </c>
      <c r="OR1" s="177" t="s">
        <v>1096</v>
      </c>
      <c r="OS1" s="177" t="s">
        <v>1098</v>
      </c>
      <c r="OT1" s="177" t="s">
        <v>1100</v>
      </c>
      <c r="OU1" s="177" t="s">
        <v>1102</v>
      </c>
      <c r="OV1" s="177" t="s">
        <v>1104</v>
      </c>
      <c r="OW1" s="177" t="s">
        <v>1106</v>
      </c>
      <c r="OX1" s="177" t="s">
        <v>1108</v>
      </c>
      <c r="OY1" s="177" t="s">
        <v>363</v>
      </c>
      <c r="OZ1" s="177" t="s">
        <v>1111</v>
      </c>
      <c r="PA1" s="177" t="s">
        <v>1113</v>
      </c>
      <c r="PB1" s="177" t="s">
        <v>1114</v>
      </c>
      <c r="PC1" s="177" t="s">
        <v>1116</v>
      </c>
      <c r="PD1" s="177" t="s">
        <v>1118</v>
      </c>
      <c r="PE1" s="177" t="s">
        <v>1120</v>
      </c>
      <c r="PF1" s="177" t="s">
        <v>1122</v>
      </c>
      <c r="PG1" s="177" t="s">
        <v>1124</v>
      </c>
      <c r="PH1" s="177" t="s">
        <v>1126</v>
      </c>
      <c r="PI1" s="177" t="s">
        <v>1128</v>
      </c>
      <c r="PJ1" s="177" t="s">
        <v>1130</v>
      </c>
      <c r="PK1" s="177" t="s">
        <v>1132</v>
      </c>
      <c r="PL1" s="177" t="s">
        <v>1134</v>
      </c>
      <c r="PM1" s="177" t="s">
        <v>1136</v>
      </c>
      <c r="PN1" s="177" t="s">
        <v>1138</v>
      </c>
      <c r="PO1" s="177" t="s">
        <v>1140</v>
      </c>
      <c r="PP1" s="177" t="s">
        <v>1142</v>
      </c>
      <c r="PQ1" s="177" t="s">
        <v>1144</v>
      </c>
      <c r="PR1" s="177" t="s">
        <v>1146</v>
      </c>
      <c r="PS1" s="177" t="s">
        <v>1148</v>
      </c>
      <c r="PT1" s="177" t="s">
        <v>1150</v>
      </c>
      <c r="PU1" s="177" t="s">
        <v>1152</v>
      </c>
      <c r="PV1" s="177" t="s">
        <v>1154</v>
      </c>
      <c r="PW1" s="177" t="s">
        <v>1156</v>
      </c>
      <c r="PX1" s="177" t="s">
        <v>1158</v>
      </c>
      <c r="PY1" s="177" t="s">
        <v>1160</v>
      </c>
      <c r="PZ1" s="177" t="s">
        <v>353</v>
      </c>
      <c r="QA1" s="177" t="s">
        <v>1162</v>
      </c>
      <c r="QB1" s="177" t="s">
        <v>1164</v>
      </c>
      <c r="QC1" s="177" t="s">
        <v>1166</v>
      </c>
      <c r="QD1" s="177" t="s">
        <v>1168</v>
      </c>
      <c r="QE1" s="177" t="s">
        <v>1170</v>
      </c>
      <c r="QF1" s="186" t="s">
        <v>354</v>
      </c>
      <c r="QG1" s="177" t="s">
        <v>355</v>
      </c>
      <c r="QH1" s="177" t="s">
        <v>1172</v>
      </c>
      <c r="QI1" s="177" t="s">
        <v>1174</v>
      </c>
      <c r="QJ1" s="177" t="s">
        <v>1176</v>
      </c>
      <c r="QK1" s="177" t="s">
        <v>1178</v>
      </c>
      <c r="QL1" s="177" t="s">
        <v>1180</v>
      </c>
      <c r="QM1" s="177" t="s">
        <v>1182</v>
      </c>
      <c r="QN1" s="186" t="s">
        <v>356</v>
      </c>
      <c r="QO1" s="177" t="s">
        <v>1184</v>
      </c>
      <c r="QP1" s="177" t="s">
        <v>357</v>
      </c>
      <c r="QQ1" s="177" t="s">
        <v>364</v>
      </c>
      <c r="QR1" s="177" t="s">
        <v>1186</v>
      </c>
      <c r="QS1" s="177" t="s">
        <v>1188</v>
      </c>
      <c r="QT1" s="177" t="s">
        <v>1190</v>
      </c>
      <c r="QU1" s="177" t="s">
        <v>1192</v>
      </c>
      <c r="QV1" s="177" t="s">
        <v>1194</v>
      </c>
      <c r="QW1" s="177" t="s">
        <v>1196</v>
      </c>
      <c r="QX1" s="177" t="s">
        <v>1198</v>
      </c>
      <c r="QY1" s="177" t="s">
        <v>1200</v>
      </c>
      <c r="QZ1" s="177" t="s">
        <v>1202</v>
      </c>
      <c r="RA1" s="177" t="s">
        <v>1204</v>
      </c>
      <c r="RB1" s="177" t="s">
        <v>1206</v>
      </c>
      <c r="RC1" s="177" t="s">
        <v>1208</v>
      </c>
      <c r="RD1" s="177" t="s">
        <v>1210</v>
      </c>
      <c r="RE1" s="177" t="s">
        <v>1212</v>
      </c>
      <c r="RF1" s="186" t="s">
        <v>358</v>
      </c>
      <c r="RG1" s="177" t="s">
        <v>359</v>
      </c>
      <c r="RH1" s="177" t="s">
        <v>1214</v>
      </c>
      <c r="RI1" s="177" t="s">
        <v>1216</v>
      </c>
      <c r="RJ1" s="186" t="s">
        <v>360</v>
      </c>
      <c r="RK1" s="177" t="s">
        <v>361</v>
      </c>
      <c r="RL1" s="177" t="s">
        <v>1218</v>
      </c>
      <c r="RM1" s="177" t="s">
        <v>1219</v>
      </c>
      <c r="RN1" s="177" t="s">
        <v>1220</v>
      </c>
      <c r="RO1" s="177" t="s">
        <v>1221</v>
      </c>
      <c r="RP1" s="177" t="s">
        <v>1223</v>
      </c>
      <c r="RQ1" s="177" t="s">
        <v>1224</v>
      </c>
      <c r="RR1" s="177" t="s">
        <v>1226</v>
      </c>
      <c r="RS1" s="177" t="s">
        <v>1227</v>
      </c>
      <c r="RT1" s="174" t="s">
        <v>365</v>
      </c>
      <c r="RU1" s="186" t="s">
        <v>366</v>
      </c>
      <c r="RV1" s="177" t="s">
        <v>367</v>
      </c>
      <c r="RW1" s="177" t="s">
        <v>1229</v>
      </c>
      <c r="RX1" s="177" t="s">
        <v>1231</v>
      </c>
      <c r="RY1" s="177" t="s">
        <v>368</v>
      </c>
      <c r="RZ1" s="177" t="s">
        <v>1233</v>
      </c>
      <c r="SA1" s="177" t="s">
        <v>1235</v>
      </c>
      <c r="SB1" s="177" t="s">
        <v>1237</v>
      </c>
      <c r="SC1" s="177" t="s">
        <v>1239</v>
      </c>
      <c r="SD1" s="186" t="s">
        <v>369</v>
      </c>
      <c r="SE1" s="177" t="s">
        <v>370</v>
      </c>
      <c r="SF1" s="177" t="s">
        <v>1241</v>
      </c>
      <c r="SG1" s="177" t="s">
        <v>1243</v>
      </c>
      <c r="SH1" s="177" t="s">
        <v>1245</v>
      </c>
      <c r="SI1" s="177" t="s">
        <v>1247</v>
      </c>
      <c r="SJ1" s="177" t="s">
        <v>1249</v>
      </c>
      <c r="SK1" s="177" t="s">
        <v>1251</v>
      </c>
      <c r="SL1" s="177" t="s">
        <v>1253</v>
      </c>
      <c r="SM1" s="177" t="s">
        <v>1255</v>
      </c>
      <c r="SN1" s="177" t="s">
        <v>1257</v>
      </c>
      <c r="SO1" s="177" t="s">
        <v>1259</v>
      </c>
      <c r="SP1" s="177" t="s">
        <v>1261</v>
      </c>
      <c r="SQ1" s="177" t="s">
        <v>1263</v>
      </c>
      <c r="SR1" s="177" t="s">
        <v>1265</v>
      </c>
      <c r="SS1" s="177" t="s">
        <v>1267</v>
      </c>
      <c r="ST1" s="177" t="s">
        <v>1269</v>
      </c>
      <c r="SU1" s="174" t="s">
        <v>371</v>
      </c>
      <c r="SV1" s="186" t="s">
        <v>372</v>
      </c>
      <c r="SW1" s="177" t="s">
        <v>373</v>
      </c>
      <c r="SX1" s="177" t="s">
        <v>1271</v>
      </c>
      <c r="SY1" s="177" t="s">
        <v>1273</v>
      </c>
      <c r="SZ1" s="177" t="s">
        <v>1275</v>
      </c>
      <c r="TA1" s="177" t="s">
        <v>1277</v>
      </c>
      <c r="TB1" s="177" t="s">
        <v>1279</v>
      </c>
      <c r="TC1" s="177" t="s">
        <v>374</v>
      </c>
      <c r="TD1" s="177" t="s">
        <v>1281</v>
      </c>
      <c r="TE1" s="177" t="s">
        <v>1283</v>
      </c>
      <c r="TF1" s="177" t="s">
        <v>1285</v>
      </c>
      <c r="TG1" s="177" t="s">
        <v>1287</v>
      </c>
      <c r="TH1" s="177" t="s">
        <v>1289</v>
      </c>
      <c r="TI1" s="177" t="s">
        <v>1291</v>
      </c>
      <c r="TJ1" s="186" t="s">
        <v>375</v>
      </c>
      <c r="TK1" s="177" t="s">
        <v>376</v>
      </c>
      <c r="TL1" s="177" t="s">
        <v>377</v>
      </c>
      <c r="TM1" s="177" t="s">
        <v>1293</v>
      </c>
      <c r="TN1" s="177" t="s">
        <v>1295</v>
      </c>
      <c r="TO1" s="177" t="s">
        <v>1296</v>
      </c>
      <c r="TP1" s="177" t="s">
        <v>1298</v>
      </c>
      <c r="TQ1" s="177" t="s">
        <v>1300</v>
      </c>
      <c r="TR1" s="177" t="s">
        <v>1302</v>
      </c>
      <c r="TS1" s="177" t="s">
        <v>1304</v>
      </c>
      <c r="TT1" s="177" t="s">
        <v>1306</v>
      </c>
      <c r="TU1" s="177" t="s">
        <v>1308</v>
      </c>
      <c r="TV1" s="177" t="s">
        <v>1310</v>
      </c>
      <c r="TW1" s="177" t="s">
        <v>1312</v>
      </c>
      <c r="TX1" s="177" t="s">
        <v>1314</v>
      </c>
      <c r="TY1" s="177" t="s">
        <v>1316</v>
      </c>
      <c r="TZ1" s="177" t="s">
        <v>1318</v>
      </c>
      <c r="UA1" s="177" t="s">
        <v>1320</v>
      </c>
      <c r="UB1" s="177" t="s">
        <v>1322</v>
      </c>
      <c r="UC1" s="174" t="s">
        <v>1324</v>
      </c>
      <c r="UD1" s="177" t="s">
        <v>1326</v>
      </c>
      <c r="UE1" s="177" t="s">
        <v>1328</v>
      </c>
      <c r="UF1" s="177" t="s">
        <v>1330</v>
      </c>
      <c r="UG1" s="177" t="s">
        <v>1332</v>
      </c>
      <c r="UH1" s="177" t="s">
        <v>1334</v>
      </c>
      <c r="UI1" s="180"/>
    </row>
    <row r="2" spans="1:555" s="121" customFormat="1" hidden="1" x14ac:dyDescent="0.25">
      <c r="A2" s="121" t="s">
        <v>1356</v>
      </c>
      <c r="B2" s="121" t="s">
        <v>1358</v>
      </c>
      <c r="C2" s="121" t="s">
        <v>470</v>
      </c>
      <c r="D2" s="121" t="s">
        <v>1357</v>
      </c>
      <c r="E2" s="121" t="s">
        <v>1359</v>
      </c>
      <c r="F2" s="121" t="s">
        <v>471</v>
      </c>
      <c r="G2" s="155" t="s">
        <v>1360</v>
      </c>
      <c r="H2" s="121" t="s">
        <v>1361</v>
      </c>
      <c r="I2" s="121" t="s">
        <v>1362</v>
      </c>
      <c r="J2" s="121" t="s">
        <v>1406</v>
      </c>
      <c r="K2" s="121" t="s">
        <v>1363</v>
      </c>
      <c r="L2" s="121" t="s">
        <v>1364</v>
      </c>
      <c r="M2" s="121" t="s">
        <v>1365</v>
      </c>
      <c r="N2" s="121" t="s">
        <v>1366</v>
      </c>
      <c r="R2" s="121" t="s">
        <v>126</v>
      </c>
      <c r="S2" s="121" t="s">
        <v>1402</v>
      </c>
      <c r="U2" s="121" t="s">
        <v>392</v>
      </c>
      <c r="V2" s="121" t="s">
        <v>410</v>
      </c>
      <c r="W2" s="121" t="s">
        <v>393</v>
      </c>
      <c r="X2" s="121" t="s">
        <v>394</v>
      </c>
      <c r="Y2" s="121" t="s">
        <v>395</v>
      </c>
      <c r="Z2" s="121" t="s">
        <v>396</v>
      </c>
      <c r="AA2" s="121" t="s">
        <v>397</v>
      </c>
      <c r="AB2" s="121" t="s">
        <v>398</v>
      </c>
      <c r="AC2" s="121" t="s">
        <v>399</v>
      </c>
      <c r="AD2" s="121" t="s">
        <v>400</v>
      </c>
      <c r="AE2" s="121" t="s">
        <v>401</v>
      </c>
      <c r="AF2" s="121" t="s">
        <v>402</v>
      </c>
      <c r="AH2" s="121" t="s">
        <v>419</v>
      </c>
      <c r="AI2" s="121" t="s">
        <v>420</v>
      </c>
      <c r="AJ2" s="121" t="s">
        <v>421</v>
      </c>
      <c r="AK2" s="121" t="s">
        <v>422</v>
      </c>
      <c r="AL2" s="121" t="s">
        <v>423</v>
      </c>
      <c r="AM2" s="121" t="s">
        <v>426</v>
      </c>
      <c r="AN2" s="121" t="s">
        <v>424</v>
      </c>
      <c r="AO2" s="121" t="s">
        <v>425</v>
      </c>
      <c r="AP2" s="121" t="s">
        <v>427</v>
      </c>
      <c r="AQ2" s="121" t="s">
        <v>428</v>
      </c>
      <c r="AR2" s="121" t="s">
        <v>429</v>
      </c>
      <c r="AS2" s="121" t="s">
        <v>430</v>
      </c>
      <c r="AT2" s="121" t="s">
        <v>431</v>
      </c>
      <c r="AU2" s="121" t="s">
        <v>432</v>
      </c>
      <c r="AV2" s="121" t="s">
        <v>433</v>
      </c>
      <c r="AW2" s="121" t="s">
        <v>434</v>
      </c>
      <c r="AX2" s="121" t="s">
        <v>435</v>
      </c>
      <c r="AY2" s="121" t="s">
        <v>436</v>
      </c>
      <c r="AZ2" s="121" t="s">
        <v>437</v>
      </c>
      <c r="BA2" s="121" t="s">
        <v>438</v>
      </c>
      <c r="BB2" s="121" t="s">
        <v>439</v>
      </c>
      <c r="BC2" s="121" t="s">
        <v>440</v>
      </c>
      <c r="BD2" s="121" t="s">
        <v>441</v>
      </c>
      <c r="BE2" s="121" t="s">
        <v>442</v>
      </c>
      <c r="BF2" s="121" t="s">
        <v>443</v>
      </c>
      <c r="BG2" s="121" t="s">
        <v>444</v>
      </c>
      <c r="BH2" s="121" t="s">
        <v>445</v>
      </c>
      <c r="BI2" s="121" t="s">
        <v>446</v>
      </c>
      <c r="BJ2" s="121" t="s">
        <v>447</v>
      </c>
      <c r="BK2" s="121" t="s">
        <v>448</v>
      </c>
      <c r="BL2" s="121" t="s">
        <v>449</v>
      </c>
      <c r="BM2" s="121" t="s">
        <v>450</v>
      </c>
      <c r="BN2" s="121" t="s">
        <v>451</v>
      </c>
      <c r="BO2" s="121" t="s">
        <v>452</v>
      </c>
      <c r="BP2" s="121" t="s">
        <v>453</v>
      </c>
      <c r="BQ2" s="121" t="s">
        <v>454</v>
      </c>
      <c r="BR2" s="121" t="s">
        <v>455</v>
      </c>
      <c r="BS2" s="121" t="s">
        <v>456</v>
      </c>
      <c r="BT2" s="121" t="s">
        <v>457</v>
      </c>
      <c r="BU2" s="121" t="s">
        <v>458</v>
      </c>
    </row>
    <row r="3" spans="1:555" hidden="1" x14ac:dyDescent="0.25">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5" spans="1:555" ht="52.5" x14ac:dyDescent="0.25">
      <c r="C5" s="87" t="s">
        <v>382</v>
      </c>
      <c r="D5" s="88">
        <f>SUMIF($C:$C,$C$10,D:D)</f>
        <v>283600</v>
      </c>
    </row>
    <row r="8" spans="1:555" x14ac:dyDescent="0.25">
      <c r="C8" s="70" t="s">
        <v>61</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SUM(F17:F21)</f>
        <v>52800</v>
      </c>
      <c r="E10" s="95"/>
      <c r="F10" s="95"/>
      <c r="G10" s="78"/>
      <c r="H10" s="95"/>
      <c r="I10" s="120"/>
    </row>
    <row r="11" spans="1:555" x14ac:dyDescent="0.25">
      <c r="B11" s="94"/>
      <c r="C11" s="70"/>
      <c r="D11" s="31"/>
      <c r="E11" s="94"/>
      <c r="F11" s="94"/>
      <c r="G11" s="94"/>
      <c r="H11" s="75"/>
      <c r="I11" s="75"/>
      <c r="J11" s="75"/>
      <c r="K11" s="111"/>
    </row>
    <row r="12" spans="1:555" x14ac:dyDescent="0.25">
      <c r="B12" s="94"/>
      <c r="C12" s="70"/>
      <c r="D12" s="31"/>
      <c r="E12" s="94"/>
      <c r="F12" s="94"/>
      <c r="G12" s="94"/>
      <c r="H12" s="75"/>
      <c r="I12" s="75"/>
      <c r="J12" s="75"/>
      <c r="K12" s="111"/>
    </row>
    <row r="13" spans="1:555" ht="15.75" x14ac:dyDescent="0.25">
      <c r="B13" s="559"/>
      <c r="C13" s="201" t="s">
        <v>390</v>
      </c>
      <c r="D13" s="202" t="str">
        <f>'Desarrollo e Innov. Curricular'!F8</f>
        <v>1.a.1</v>
      </c>
      <c r="E13" s="94"/>
      <c r="F13" s="94"/>
      <c r="G13" s="94"/>
      <c r="H13" s="75"/>
      <c r="I13" s="75"/>
      <c r="J13" s="75"/>
      <c r="K13" s="111"/>
    </row>
    <row r="14" spans="1:555" ht="18.75" x14ac:dyDescent="0.25">
      <c r="B14" s="94"/>
      <c r="C14" s="207" t="str">
        <f>IFERROR(VLOOKUP(D13,'Desarrollo e Innov. Curricular'!$F:$G,2,FALSE),IFERROR(VLOOKUP(D13,'Investigación Científica'!$F:$G,2,FALSE),IFERROR(VLOOKUP(D13,'Vinculación Univ. Sociedad'!$F:$G,2,FALSE),IFERROR(VLOOKUP(D13,'Docencia y Profesorado Universi'!$F:$G,2,FALSE),IFERROR(VLOOKUP(D13,'Estudiantes y Graduados'!$F:$G,2,FALSE),IFERROR(VLOOKUP(D13,'Gestion Administrativa'!$F:$G,2,FALSE),IFERROR(VLOOKUP(D13,'Gestión Académica'!$F:$G,2,FALSE),IFERROR(VLOOKUP(D13,'Aseguramiento de la Calidad'!$F:$G,2,FALSE),IFERROR(VLOOKUP(D13,'Gestión del Conocimiento'!$F:$G,2,FALSE),IFERROR(VLOOKUP(D13,'Gobernabilidad y Procesos...'!$F:$G,2,FALSE),IFERROR(VLOOKUP(D13,'Gestión del Talento Humano'!$F:$G,2,FALSE),IFERROR(VLOOKUP(D13,'Internacionalización de la E.S.'!$F:$G,2,FALSE),IFERROR(VLOOKUP(D13,Posgrado!$F:$G,2,FALSE),IFERROR(VLOOKUP(D13,'Cultura de Innovación Insti...'!$F:$G,2,FALSE),VLOOKUP(D13,'Lo Esencial de la Reforma Univ.'!$F:$G,2,0)))))))))))))))</f>
        <v>Acondicionamiento de la Oficina de Desarrollo Curricular para su funcionamiento.</v>
      </c>
      <c r="D14" s="31"/>
      <c r="E14" s="94"/>
      <c r="F14" s="94"/>
      <c r="G14" s="94"/>
      <c r="H14" s="75"/>
      <c r="I14" s="75"/>
      <c r="J14" s="75"/>
      <c r="K14" s="111"/>
    </row>
    <row r="15" spans="1:555" ht="15.75" thickBot="1" x14ac:dyDescent="0.3">
      <c r="B15" s="94"/>
      <c r="C15" s="70"/>
      <c r="D15" s="31"/>
      <c r="E15" s="94"/>
      <c r="F15" s="94"/>
      <c r="G15" s="94"/>
      <c r="H15" s="75"/>
      <c r="I15" s="75"/>
      <c r="J15" s="75"/>
      <c r="K15" s="111"/>
    </row>
    <row r="16" spans="1:555" ht="30.75" thickBot="1" x14ac:dyDescent="0.3">
      <c r="B16" s="94"/>
      <c r="C16" s="125" t="s">
        <v>44</v>
      </c>
      <c r="D16" s="127" t="s">
        <v>54</v>
      </c>
      <c r="E16" s="127" t="s">
        <v>56</v>
      </c>
      <c r="F16" s="126" t="s">
        <v>27</v>
      </c>
      <c r="G16" s="132" t="s">
        <v>128</v>
      </c>
      <c r="H16" s="127" t="s">
        <v>46</v>
      </c>
      <c r="I16" s="127" t="s">
        <v>129</v>
      </c>
      <c r="J16" s="127" t="s">
        <v>408</v>
      </c>
      <c r="K16" s="127" t="s">
        <v>409</v>
      </c>
    </row>
    <row r="17" spans="2:11" x14ac:dyDescent="0.25">
      <c r="B17" s="94"/>
      <c r="C17" s="96" t="s">
        <v>62</v>
      </c>
      <c r="D17" s="154">
        <v>1</v>
      </c>
      <c r="E17" s="97">
        <v>2800</v>
      </c>
      <c r="F17" s="98">
        <f>D17*E17</f>
        <v>2800</v>
      </c>
      <c r="G17" s="156" t="s">
        <v>1402</v>
      </c>
      <c r="H17" s="99" t="s">
        <v>985</v>
      </c>
      <c r="I17" s="99" t="str">
        <f>VLOOKUP(H17,Presupuesto!$B$11:$C$565,2,0)</f>
        <v>MUEBLES VARIOS DE OFICINA</v>
      </c>
      <c r="J17" s="99" t="s">
        <v>1356</v>
      </c>
      <c r="K17" s="99" t="s">
        <v>392</v>
      </c>
    </row>
    <row r="18" spans="2:11" x14ac:dyDescent="0.25">
      <c r="B18" s="94"/>
      <c r="C18" s="100" t="s">
        <v>64</v>
      </c>
      <c r="D18" s="147">
        <v>16</v>
      </c>
      <c r="E18" s="101">
        <v>1000</v>
      </c>
      <c r="F18" s="98">
        <f t="shared" ref="F18:F21" si="0">D18*E18</f>
        <v>16000</v>
      </c>
      <c r="G18" s="156" t="s">
        <v>1402</v>
      </c>
      <c r="H18" s="102" t="s">
        <v>985</v>
      </c>
      <c r="I18" s="99" t="str">
        <f>VLOOKUP(H18,Presupuesto!$B$11:$C$565,2,0)</f>
        <v>MUEBLES VARIOS DE OFICINA</v>
      </c>
      <c r="J18" s="99" t="str">
        <f t="shared" ref="J18:J21" si="1">$J$17</f>
        <v>Desarrollo e Innovación Curricular</v>
      </c>
      <c r="K18" s="99" t="s">
        <v>392</v>
      </c>
    </row>
    <row r="19" spans="2:11" x14ac:dyDescent="0.25">
      <c r="B19" s="94"/>
      <c r="C19" s="100" t="s">
        <v>65</v>
      </c>
      <c r="D19" s="147">
        <v>1</v>
      </c>
      <c r="E19" s="101">
        <v>6000</v>
      </c>
      <c r="F19" s="98">
        <f t="shared" si="0"/>
        <v>6000</v>
      </c>
      <c r="G19" s="156" t="s">
        <v>1402</v>
      </c>
      <c r="H19" s="102" t="s">
        <v>985</v>
      </c>
      <c r="I19" s="99" t="str">
        <f>VLOOKUP(H19,Presupuesto!$B$11:$C$565,2,0)</f>
        <v>MUEBLES VARIOS DE OFICINA</v>
      </c>
      <c r="J19" s="99" t="str">
        <f t="shared" si="1"/>
        <v>Desarrollo e Innovación Curricular</v>
      </c>
      <c r="K19" s="99" t="s">
        <v>392</v>
      </c>
    </row>
    <row r="20" spans="2:11" x14ac:dyDescent="0.25">
      <c r="B20" s="94"/>
      <c r="C20" s="100" t="s">
        <v>67</v>
      </c>
      <c r="D20" s="147">
        <v>2</v>
      </c>
      <c r="E20" s="101">
        <v>10000</v>
      </c>
      <c r="F20" s="98">
        <f t="shared" si="0"/>
        <v>20000</v>
      </c>
      <c r="G20" s="156" t="s">
        <v>1402</v>
      </c>
      <c r="H20" s="102" t="s">
        <v>985</v>
      </c>
      <c r="I20" s="99" t="str">
        <f>VLOOKUP(H20,Presupuesto!$B$11:$C$565,2,0)</f>
        <v>MUEBLES VARIOS DE OFICINA</v>
      </c>
      <c r="J20" s="99" t="str">
        <f t="shared" si="1"/>
        <v>Desarrollo e Innovación Curricular</v>
      </c>
      <c r="K20" s="99" t="s">
        <v>392</v>
      </c>
    </row>
    <row r="21" spans="2:11" x14ac:dyDescent="0.25">
      <c r="B21" s="94"/>
      <c r="C21" s="100" t="s">
        <v>68</v>
      </c>
      <c r="D21" s="147">
        <v>1</v>
      </c>
      <c r="E21" s="101">
        <v>8000</v>
      </c>
      <c r="F21" s="98">
        <f t="shared" si="0"/>
        <v>8000</v>
      </c>
      <c r="G21" s="156" t="s">
        <v>1402</v>
      </c>
      <c r="H21" s="102" t="s">
        <v>988</v>
      </c>
      <c r="I21" s="99" t="str">
        <f>VLOOKUP(H21,Presupuesto!$B$11:$C$565,2,0)</f>
        <v>EQUIPOS VARIOS DE OFICINA</v>
      </c>
      <c r="J21" s="99" t="str">
        <f t="shared" si="1"/>
        <v>Desarrollo e Innovación Curricular</v>
      </c>
      <c r="K21" s="99" t="s">
        <v>392</v>
      </c>
    </row>
    <row r="22" spans="2:11" x14ac:dyDescent="0.25">
      <c r="B22" s="94"/>
    </row>
    <row r="23" spans="2:11" x14ac:dyDescent="0.25">
      <c r="B23" s="94"/>
      <c r="C23" s="345"/>
      <c r="D23" s="346"/>
      <c r="E23" s="347"/>
      <c r="F23" s="347"/>
      <c r="G23" s="348"/>
      <c r="H23" s="347"/>
      <c r="I23" s="347"/>
      <c r="J23" s="151"/>
      <c r="K23" s="151"/>
    </row>
    <row r="24" spans="2:11" ht="15.75" thickBot="1" x14ac:dyDescent="0.3">
      <c r="B24" s="94"/>
      <c r="C24" s="349"/>
      <c r="D24" s="350"/>
      <c r="E24" s="351"/>
      <c r="F24" s="351"/>
      <c r="G24" s="351"/>
      <c r="H24" s="352"/>
      <c r="I24" s="352"/>
      <c r="J24" s="352"/>
      <c r="K24" s="351"/>
    </row>
    <row r="25" spans="2:11" ht="15.75" thickBot="1" x14ac:dyDescent="0.3">
      <c r="B25" s="560"/>
      <c r="C25" s="29" t="s">
        <v>43</v>
      </c>
      <c r="D25" s="30">
        <f>SUM(F32:F33)</f>
        <v>65000</v>
      </c>
      <c r="E25" s="173"/>
      <c r="F25" s="173"/>
      <c r="G25" s="78"/>
      <c r="H25" s="173"/>
      <c r="I25" s="173"/>
    </row>
    <row r="26" spans="2:11" x14ac:dyDescent="0.25">
      <c r="C26" s="70"/>
      <c r="D26" s="31"/>
      <c r="E26" s="94"/>
      <c r="F26" s="94"/>
      <c r="G26" s="94"/>
      <c r="H26" s="75"/>
      <c r="I26" s="75"/>
      <c r="J26" s="75"/>
      <c r="K26" s="111"/>
    </row>
    <row r="27" spans="2:11" x14ac:dyDescent="0.25">
      <c r="C27" s="70"/>
      <c r="D27" s="31"/>
      <c r="E27" s="94"/>
      <c r="F27" s="94"/>
      <c r="G27" s="94"/>
      <c r="H27" s="75"/>
      <c r="I27" s="75"/>
      <c r="J27" s="75"/>
      <c r="K27" s="111"/>
    </row>
    <row r="28" spans="2:11" ht="15.75" x14ac:dyDescent="0.25">
      <c r="C28" s="201" t="s">
        <v>390</v>
      </c>
      <c r="D28" s="202" t="str">
        <f>Posgrado!F7</f>
        <v>10.a.1</v>
      </c>
      <c r="E28" s="94"/>
      <c r="F28" s="94"/>
      <c r="G28" s="94"/>
      <c r="H28" s="75"/>
      <c r="I28" s="75"/>
      <c r="J28" s="75"/>
      <c r="K28" s="111"/>
    </row>
    <row r="29" spans="2:11" ht="18.75" x14ac:dyDescent="0.25">
      <c r="C29" s="207" t="str">
        <f>IFERROR(VLOOKUP(D28,'Desarrollo e Innov. Curricular'!$F:$G,2,FALSE),IFERROR(VLOOKUP(D28,'Investigación Científica'!$F:$G,2,FALSE),IFERROR(VLOOKUP(D28,'Vinculación Univ. Sociedad'!$F:$G,2,FALSE),IFERROR(VLOOKUP(D28,'Docencia y Profesorado Universi'!$F:$G,2,FALSE),IFERROR(VLOOKUP(D28,'Estudiantes y Graduados'!$F:$G,2,FALSE),IFERROR(VLOOKUP(D28,'Gestion Administrativa'!$F:$G,2,FALSE),IFERROR(VLOOKUP(D28,'Gestión Académica'!$F:$G,2,FALSE),IFERROR(VLOOKUP(D28,'Aseguramiento de la Calidad'!$F:$G,2,FALSE),IFERROR(VLOOKUP(D28,'Gestión del Conocimiento'!$F:$G,2,FALSE),IFERROR(VLOOKUP(D28,'Gobernabilidad y Procesos...'!$F:$G,2,FALSE),IFERROR(VLOOKUP(D28,'Gestión del Talento Humano'!$F:$G,2,FALSE),IFERROR(VLOOKUP(D28,'Internacionalización de la E.S.'!$F:$G,2,FALSE),IFERROR(VLOOKUP(D28,Posgrado!$F:$G,2,FALSE),IFERROR(VLOOKUP(D28,'Cultura de Innovación Insti...'!$F:$G,2,FALSE),VLOOKUP(D28,'Lo Esencial de la Reforma Univ.'!$F:$G,2,0)))))))))))))))</f>
        <v>Acondicionamiento de Aula de Clase Maestría en Tecnología Farmacéutica.</v>
      </c>
      <c r="D29" s="31"/>
      <c r="E29" s="94"/>
      <c r="F29" s="94"/>
      <c r="G29" s="94"/>
      <c r="H29" s="75"/>
      <c r="I29" s="75"/>
      <c r="J29" s="75"/>
      <c r="K29" s="111"/>
    </row>
    <row r="30" spans="2:11" ht="15.75" thickBot="1" x14ac:dyDescent="0.3">
      <c r="C30" s="70"/>
      <c r="D30" s="31"/>
      <c r="E30" s="94"/>
      <c r="F30" s="94"/>
      <c r="G30" s="94"/>
      <c r="H30" s="75"/>
      <c r="I30" s="75"/>
      <c r="J30" s="75"/>
      <c r="K30" s="111"/>
    </row>
    <row r="31" spans="2:11" ht="30.75" thickBot="1" x14ac:dyDescent="0.3">
      <c r="C31" s="125" t="s">
        <v>44</v>
      </c>
      <c r="D31" s="127" t="s">
        <v>54</v>
      </c>
      <c r="E31" s="127" t="s">
        <v>56</v>
      </c>
      <c r="F31" s="126" t="s">
        <v>27</v>
      </c>
      <c r="G31" s="132" t="s">
        <v>128</v>
      </c>
      <c r="H31" s="127" t="s">
        <v>46</v>
      </c>
      <c r="I31" s="127" t="s">
        <v>129</v>
      </c>
      <c r="J31" s="127" t="s">
        <v>408</v>
      </c>
      <c r="K31" s="127" t="s">
        <v>409</v>
      </c>
    </row>
    <row r="32" spans="2:11" x14ac:dyDescent="0.25">
      <c r="C32" s="100" t="s">
        <v>2740</v>
      </c>
      <c r="D32" s="147">
        <v>20</v>
      </c>
      <c r="E32" s="101">
        <v>1000</v>
      </c>
      <c r="F32" s="98">
        <f>D32*E32</f>
        <v>20000</v>
      </c>
      <c r="G32" s="156" t="s">
        <v>1402</v>
      </c>
      <c r="H32" s="102" t="s">
        <v>985</v>
      </c>
      <c r="I32" s="99" t="str">
        <f>VLOOKUP(H32,Presupuesto!$B$11:$C$565,2,0)</f>
        <v>MUEBLES VARIOS DE OFICINA</v>
      </c>
      <c r="J32" s="570" t="s">
        <v>1406</v>
      </c>
      <c r="K32" s="99" t="s">
        <v>392</v>
      </c>
    </row>
    <row r="33" spans="2:11" x14ac:dyDescent="0.25">
      <c r="C33" s="100" t="s">
        <v>2756</v>
      </c>
      <c r="D33" s="147">
        <v>20</v>
      </c>
      <c r="E33" s="101">
        <v>2250</v>
      </c>
      <c r="F33" s="98">
        <f t="shared" ref="F33" si="2">D33*E33</f>
        <v>45000</v>
      </c>
      <c r="G33" s="156" t="s">
        <v>1402</v>
      </c>
      <c r="H33" s="102" t="s">
        <v>985</v>
      </c>
      <c r="I33" s="99" t="str">
        <f>VLOOKUP(H33,Presupuesto!$B$11:$C$565,2,0)</f>
        <v>MUEBLES VARIOS DE OFICINA</v>
      </c>
      <c r="J33" s="570" t="s">
        <v>1406</v>
      </c>
      <c r="K33" s="99" t="s">
        <v>392</v>
      </c>
    </row>
    <row r="36" spans="2:11" ht="15.75" thickBot="1" x14ac:dyDescent="0.3"/>
    <row r="37" spans="2:11" ht="15.75" thickBot="1" x14ac:dyDescent="0.3">
      <c r="B37" s="560"/>
      <c r="C37" s="29" t="s">
        <v>43</v>
      </c>
      <c r="D37" s="30">
        <f>SUM(F44:F45)</f>
        <v>30000</v>
      </c>
      <c r="E37" s="173"/>
      <c r="F37" s="173"/>
      <c r="G37" s="78"/>
      <c r="H37" s="173"/>
      <c r="I37" s="173"/>
    </row>
    <row r="38" spans="2:11" x14ac:dyDescent="0.25">
      <c r="C38" s="70"/>
      <c r="D38" s="31"/>
      <c r="E38" s="94"/>
      <c r="F38" s="94"/>
      <c r="G38" s="94"/>
      <c r="H38" s="75"/>
      <c r="I38" s="75"/>
      <c r="J38" s="75"/>
      <c r="K38" s="111"/>
    </row>
    <row r="39" spans="2:11" x14ac:dyDescent="0.25">
      <c r="C39" s="70"/>
      <c r="D39" s="31"/>
      <c r="E39" s="94"/>
      <c r="F39" s="94"/>
      <c r="G39" s="94"/>
      <c r="H39" s="75"/>
      <c r="I39" s="75"/>
      <c r="J39" s="75"/>
      <c r="K39" s="111"/>
    </row>
    <row r="40" spans="2:11" ht="15.75" x14ac:dyDescent="0.25">
      <c r="C40" s="201" t="s">
        <v>390</v>
      </c>
      <c r="D40" s="202" t="str">
        <f>Posgrado!F8</f>
        <v>10.a.2</v>
      </c>
      <c r="E40" s="94"/>
      <c r="F40" s="94"/>
      <c r="G40" s="94"/>
      <c r="H40" s="75"/>
      <c r="I40" s="75"/>
      <c r="J40" s="75"/>
      <c r="K40" s="111"/>
    </row>
    <row r="41" spans="2:11" ht="18.75" x14ac:dyDescent="0.25">
      <c r="C41" s="207" t="str">
        <f>IFERROR(VLOOKUP(D40,'Desarrollo e Innov. Curricular'!$F:$G,2,FALSE),IFERROR(VLOOKUP(D40,'Investigación Científica'!$F:$G,2,FALSE),IFERROR(VLOOKUP(D40,'Vinculación Univ. Sociedad'!$F:$G,2,FALSE),IFERROR(VLOOKUP(D40,'Docencia y Profesorado Universi'!$F:$G,2,FALSE),IFERROR(VLOOKUP(D40,'Estudiantes y Graduados'!$F:$G,2,FALSE),IFERROR(VLOOKUP(D40,'Gestion Administrativa'!$F:$G,2,FALSE),IFERROR(VLOOKUP(D40,'Gestión Académica'!$F:$G,2,FALSE),IFERROR(VLOOKUP(D40,'Aseguramiento de la Calidad'!$F:$G,2,FALSE),IFERROR(VLOOKUP(D40,'Gestión del Conocimiento'!$F:$G,2,FALSE),IFERROR(VLOOKUP(D40,'Gobernabilidad y Procesos...'!$F:$G,2,FALSE),IFERROR(VLOOKUP(D40,'Gestión del Talento Humano'!$F:$G,2,FALSE),IFERROR(VLOOKUP(D40,'Internacionalización de la E.S.'!$F:$G,2,FALSE),IFERROR(VLOOKUP(D40,Posgrado!$F:$G,2,FALSE),IFERROR(VLOOKUP(D40,'Cultura de Innovación Insti...'!$F:$G,2,FALSE),VLOOKUP(D40,'Lo Esencial de la Reforma Univ.'!$F:$G,2,0)))))))))))))))</f>
        <v xml:space="preserve">Acondicionamiento de Aula de Clase Maestría en Farmacia Clínica </v>
      </c>
      <c r="D41" s="31"/>
      <c r="E41" s="94"/>
      <c r="F41" s="94"/>
      <c r="G41" s="94"/>
      <c r="H41" s="75"/>
      <c r="I41" s="75"/>
      <c r="J41" s="75"/>
      <c r="K41" s="111"/>
    </row>
    <row r="42" spans="2:11" ht="15.75" thickBot="1" x14ac:dyDescent="0.3">
      <c r="C42" s="70"/>
      <c r="D42" s="31"/>
      <c r="E42" s="94"/>
      <c r="F42" s="94"/>
      <c r="G42" s="94"/>
      <c r="H42" s="75"/>
      <c r="I42" s="75"/>
      <c r="J42" s="75"/>
      <c r="K42" s="111"/>
    </row>
    <row r="43" spans="2:11" ht="30.75" thickBot="1" x14ac:dyDescent="0.3">
      <c r="C43" s="125" t="s">
        <v>44</v>
      </c>
      <c r="D43" s="127" t="s">
        <v>54</v>
      </c>
      <c r="E43" s="127" t="s">
        <v>56</v>
      </c>
      <c r="F43" s="126" t="s">
        <v>27</v>
      </c>
      <c r="G43" s="132" t="s">
        <v>128</v>
      </c>
      <c r="H43" s="127" t="s">
        <v>46</v>
      </c>
      <c r="I43" s="127" t="s">
        <v>129</v>
      </c>
      <c r="J43" s="127" t="s">
        <v>408</v>
      </c>
      <c r="K43" s="127" t="s">
        <v>409</v>
      </c>
    </row>
    <row r="44" spans="2:11" x14ac:dyDescent="0.25">
      <c r="C44" s="100" t="s">
        <v>2740</v>
      </c>
      <c r="D44" s="147">
        <v>15</v>
      </c>
      <c r="E44" s="101">
        <v>1000</v>
      </c>
      <c r="F44" s="98">
        <f>D44*E44</f>
        <v>15000</v>
      </c>
      <c r="G44" s="156" t="s">
        <v>1402</v>
      </c>
      <c r="H44" s="102" t="s">
        <v>985</v>
      </c>
      <c r="I44" s="99" t="str">
        <f>VLOOKUP(H44,Presupuesto!$B$11:$C$565,2,0)</f>
        <v>MUEBLES VARIOS DE OFICINA</v>
      </c>
      <c r="J44" s="570" t="s">
        <v>1406</v>
      </c>
      <c r="K44" s="99" t="s">
        <v>392</v>
      </c>
    </row>
    <row r="45" spans="2:11" x14ac:dyDescent="0.25">
      <c r="C45" s="100" t="s">
        <v>2739</v>
      </c>
      <c r="D45" s="147">
        <v>15</v>
      </c>
      <c r="E45" s="101">
        <v>1000</v>
      </c>
      <c r="F45" s="98">
        <f t="shared" ref="F45" si="3">D45*E45</f>
        <v>15000</v>
      </c>
      <c r="G45" s="156" t="s">
        <v>1402</v>
      </c>
      <c r="H45" s="102" t="s">
        <v>985</v>
      </c>
      <c r="I45" s="99" t="str">
        <f>VLOOKUP(H45,Presupuesto!$B$11:$C$565,2,0)</f>
        <v>MUEBLES VARIOS DE OFICINA</v>
      </c>
      <c r="J45" s="570" t="s">
        <v>1406</v>
      </c>
      <c r="K45" s="99" t="s">
        <v>392</v>
      </c>
    </row>
    <row r="48" spans="2:11" ht="15.75" thickBot="1" x14ac:dyDescent="0.3"/>
    <row r="49" spans="2:11" ht="15.75" thickBot="1" x14ac:dyDescent="0.3">
      <c r="B49" s="560"/>
      <c r="C49" s="29" t="s">
        <v>43</v>
      </c>
      <c r="D49" s="30">
        <f>SUM(F56:F62)</f>
        <v>36200</v>
      </c>
      <c r="E49" s="173"/>
      <c r="F49" s="173"/>
      <c r="G49" s="78"/>
      <c r="H49" s="173"/>
      <c r="I49" s="173"/>
    </row>
    <row r="50" spans="2:11" x14ac:dyDescent="0.25">
      <c r="C50" s="70"/>
      <c r="D50" s="31"/>
      <c r="E50" s="94"/>
      <c r="F50" s="94"/>
      <c r="G50" s="94"/>
      <c r="H50" s="75"/>
      <c r="I50" s="75"/>
      <c r="J50" s="75"/>
      <c r="K50" s="111"/>
    </row>
    <row r="51" spans="2:11" x14ac:dyDescent="0.25">
      <c r="C51" s="70"/>
      <c r="D51" s="31"/>
      <c r="E51" s="94"/>
      <c r="F51" s="94"/>
      <c r="G51" s="94"/>
      <c r="H51" s="75"/>
      <c r="I51" s="75"/>
      <c r="J51" s="75"/>
      <c r="K51" s="111"/>
    </row>
    <row r="52" spans="2:11" ht="15.75" x14ac:dyDescent="0.25">
      <c r="C52" s="201" t="s">
        <v>390</v>
      </c>
      <c r="D52" s="202" t="str">
        <f>'Gestion Administrativa'!F12</f>
        <v>11.a.4</v>
      </c>
      <c r="E52" s="94"/>
      <c r="F52" s="94"/>
      <c r="G52" s="94"/>
      <c r="H52" s="75"/>
      <c r="I52" s="75"/>
      <c r="J52" s="75"/>
      <c r="K52" s="111"/>
    </row>
    <row r="53" spans="2:11" ht="18.75" x14ac:dyDescent="0.25">
      <c r="C53" s="207" t="str">
        <f>IFERROR(VLOOKUP(D52,'Desarrollo e Innov. Curricular'!$F:$G,2,FALSE),IFERROR(VLOOKUP(D52,'Investigación Científica'!$F:$G,2,FALSE),IFERROR(VLOOKUP(D52,'Vinculación Univ. Sociedad'!$F:$G,2,FALSE),IFERROR(VLOOKUP(D52,'Docencia y Profesorado Universi'!$F:$G,2,FALSE),IFERROR(VLOOKUP(D52,'Estudiantes y Graduados'!$F:$G,2,FALSE),IFERROR(VLOOKUP(D52,'Gestion Administrativa'!$F:$G,2,FALSE),IFERROR(VLOOKUP(D52,'Gestión Académica'!$F:$G,2,FALSE),IFERROR(VLOOKUP(D52,'Aseguramiento de la Calidad'!$F:$G,2,FALSE),IFERROR(VLOOKUP(D52,'Gestión del Conocimiento'!$F:$G,2,FALSE),IFERROR(VLOOKUP(D52,'Gobernabilidad y Procesos...'!$F:$G,2,FALSE),IFERROR(VLOOKUP(D52,'Gestión del Talento Humano'!$F:$G,2,FALSE),IFERROR(VLOOKUP(D52,'Internacionalización de la E.S.'!$F:$G,2,FALSE),IFERROR(VLOOKUP(D52,Posgrado!$F:$G,2,FALSE),IFERROR(VLOOKUP(D52,'Cultura de Innovación Insti...'!$F:$G,2,FALSE),VLOOKUP(D52,'Lo Esencial de la Reforma Univ.'!$F:$G,2,0)))))))))))))))</f>
        <v>Acondicionamiento de la oficina de Gestión de Calidad y los recusos necesarios para el funcionamiento del sistema de gestion de calidad.</v>
      </c>
      <c r="D53" s="31"/>
      <c r="E53" s="94"/>
      <c r="F53" s="94"/>
      <c r="G53" s="94"/>
      <c r="H53" s="75"/>
      <c r="I53" s="75"/>
      <c r="J53" s="75"/>
      <c r="K53" s="111"/>
    </row>
    <row r="54" spans="2:11" ht="15.75" thickBot="1" x14ac:dyDescent="0.3">
      <c r="C54" s="70"/>
      <c r="D54" s="31"/>
      <c r="E54" s="94"/>
      <c r="F54" s="94"/>
      <c r="G54" s="94"/>
      <c r="H54" s="75"/>
      <c r="I54" s="75"/>
      <c r="J54" s="75"/>
      <c r="K54" s="111"/>
    </row>
    <row r="55" spans="2:11" ht="30.75" thickBot="1" x14ac:dyDescent="0.3">
      <c r="C55" s="125" t="s">
        <v>44</v>
      </c>
      <c r="D55" s="127" t="s">
        <v>54</v>
      </c>
      <c r="E55" s="127" t="s">
        <v>56</v>
      </c>
      <c r="F55" s="126" t="s">
        <v>27</v>
      </c>
      <c r="G55" s="132" t="s">
        <v>128</v>
      </c>
      <c r="H55" s="127" t="s">
        <v>46</v>
      </c>
      <c r="I55" s="127" t="s">
        <v>129</v>
      </c>
      <c r="J55" s="127" t="s">
        <v>408</v>
      </c>
      <c r="K55" s="127" t="s">
        <v>409</v>
      </c>
    </row>
    <row r="56" spans="2:11" x14ac:dyDescent="0.25">
      <c r="C56" s="96" t="s">
        <v>62</v>
      </c>
      <c r="D56" s="154">
        <v>1</v>
      </c>
      <c r="E56" s="97">
        <v>2800</v>
      </c>
      <c r="F56" s="98">
        <f>D56*E56</f>
        <v>2800</v>
      </c>
      <c r="G56" s="156" t="s">
        <v>1402</v>
      </c>
      <c r="H56" s="99" t="s">
        <v>985</v>
      </c>
      <c r="I56" s="99" t="str">
        <f>VLOOKUP(H56,Presupuesto!$B$11:$C$565,2,0)</f>
        <v>MUEBLES VARIOS DE OFICINA</v>
      </c>
      <c r="J56" s="570" t="s">
        <v>1363</v>
      </c>
      <c r="K56" s="99" t="s">
        <v>392</v>
      </c>
    </row>
    <row r="57" spans="2:11" x14ac:dyDescent="0.25">
      <c r="C57" s="100" t="s">
        <v>63</v>
      </c>
      <c r="D57" s="147">
        <v>1</v>
      </c>
      <c r="E57" s="101">
        <v>2400</v>
      </c>
      <c r="F57" s="98">
        <f>D57*E57</f>
        <v>2400</v>
      </c>
      <c r="G57" s="156" t="s">
        <v>1402</v>
      </c>
      <c r="H57" s="102" t="s">
        <v>985</v>
      </c>
      <c r="I57" s="99" t="str">
        <f>VLOOKUP(H57,Presupuesto!$B$11:$C$565,2,0)</f>
        <v>MUEBLES VARIOS DE OFICINA</v>
      </c>
      <c r="J57" s="570" t="s">
        <v>1363</v>
      </c>
      <c r="K57" s="99" t="s">
        <v>392</v>
      </c>
    </row>
    <row r="58" spans="2:11" x14ac:dyDescent="0.25">
      <c r="C58" s="100" t="s">
        <v>64</v>
      </c>
      <c r="D58" s="147">
        <v>4</v>
      </c>
      <c r="E58" s="101">
        <v>1000</v>
      </c>
      <c r="F58" s="98">
        <f t="shared" ref="F58:F62" si="4">D58*E58</f>
        <v>4000</v>
      </c>
      <c r="G58" s="156" t="s">
        <v>1402</v>
      </c>
      <c r="H58" s="102" t="s">
        <v>985</v>
      </c>
      <c r="I58" s="99" t="str">
        <f>VLOOKUP(H58,Presupuesto!$B$11:$C$565,2,0)</f>
        <v>MUEBLES VARIOS DE OFICINA</v>
      </c>
      <c r="J58" s="570" t="s">
        <v>1363</v>
      </c>
      <c r="K58" s="99" t="s">
        <v>392</v>
      </c>
    </row>
    <row r="59" spans="2:11" x14ac:dyDescent="0.25">
      <c r="C59" s="100" t="s">
        <v>65</v>
      </c>
      <c r="D59" s="147">
        <v>1</v>
      </c>
      <c r="E59" s="101">
        <v>6000</v>
      </c>
      <c r="F59" s="98">
        <f t="shared" si="4"/>
        <v>6000</v>
      </c>
      <c r="G59" s="156" t="s">
        <v>1402</v>
      </c>
      <c r="H59" s="102" t="s">
        <v>985</v>
      </c>
      <c r="I59" s="99" t="str">
        <f>VLOOKUP(H59,Presupuesto!$B$11:$C$565,2,0)</f>
        <v>MUEBLES VARIOS DE OFICINA</v>
      </c>
      <c r="J59" s="570" t="s">
        <v>1363</v>
      </c>
      <c r="K59" s="99" t="s">
        <v>392</v>
      </c>
    </row>
    <row r="60" spans="2:11" x14ac:dyDescent="0.25">
      <c r="C60" s="100" t="s">
        <v>66</v>
      </c>
      <c r="D60" s="147">
        <v>1</v>
      </c>
      <c r="E60" s="101">
        <v>3000</v>
      </c>
      <c r="F60" s="98">
        <f t="shared" si="4"/>
        <v>3000</v>
      </c>
      <c r="G60" s="156" t="s">
        <v>1402</v>
      </c>
      <c r="H60" s="102" t="s">
        <v>985</v>
      </c>
      <c r="I60" s="99" t="str">
        <f>VLOOKUP(H60,Presupuesto!$B$11:$C$565,2,0)</f>
        <v>MUEBLES VARIOS DE OFICINA</v>
      </c>
      <c r="J60" s="570" t="s">
        <v>1363</v>
      </c>
      <c r="K60" s="99" t="s">
        <v>392</v>
      </c>
    </row>
    <row r="61" spans="2:11" x14ac:dyDescent="0.25">
      <c r="C61" s="100" t="s">
        <v>67</v>
      </c>
      <c r="D61" s="147">
        <v>1</v>
      </c>
      <c r="E61" s="101">
        <v>10000</v>
      </c>
      <c r="F61" s="98">
        <f t="shared" si="4"/>
        <v>10000</v>
      </c>
      <c r="G61" s="156" t="s">
        <v>1402</v>
      </c>
      <c r="H61" s="102" t="s">
        <v>985</v>
      </c>
      <c r="I61" s="99" t="str">
        <f>VLOOKUP(H61,Presupuesto!$B$11:$C$565,2,0)</f>
        <v>MUEBLES VARIOS DE OFICINA</v>
      </c>
      <c r="J61" s="570" t="s">
        <v>1363</v>
      </c>
      <c r="K61" s="99" t="s">
        <v>392</v>
      </c>
    </row>
    <row r="62" spans="2:11" x14ac:dyDescent="0.25">
      <c r="C62" s="100" t="s">
        <v>68</v>
      </c>
      <c r="D62" s="147">
        <v>1</v>
      </c>
      <c r="E62" s="101">
        <v>8000</v>
      </c>
      <c r="F62" s="98">
        <f t="shared" si="4"/>
        <v>8000</v>
      </c>
      <c r="G62" s="156" t="s">
        <v>1402</v>
      </c>
      <c r="H62" s="102" t="s">
        <v>988</v>
      </c>
      <c r="I62" s="99" t="str">
        <f>VLOOKUP(H62,Presupuesto!$B$11:$C$565,2,0)</f>
        <v>EQUIPOS VARIOS DE OFICINA</v>
      </c>
      <c r="J62" s="570" t="s">
        <v>1363</v>
      </c>
      <c r="K62" s="99" t="s">
        <v>392</v>
      </c>
    </row>
    <row r="65" spans="2:11" ht="15.75" thickBot="1" x14ac:dyDescent="0.3"/>
    <row r="66" spans="2:11" ht="15.75" thickBot="1" x14ac:dyDescent="0.3">
      <c r="B66" s="560"/>
      <c r="C66" s="29" t="s">
        <v>43</v>
      </c>
      <c r="D66" s="30">
        <f>SUM(F73:F79)</f>
        <v>39200</v>
      </c>
      <c r="E66" s="173"/>
      <c r="F66" s="173"/>
      <c r="G66" s="78"/>
      <c r="H66" s="173"/>
      <c r="I66" s="173"/>
    </row>
    <row r="67" spans="2:11" x14ac:dyDescent="0.25">
      <c r="C67" s="70"/>
      <c r="D67" s="31"/>
      <c r="E67" s="94"/>
      <c r="F67" s="94"/>
      <c r="G67" s="94"/>
      <c r="H67" s="75"/>
      <c r="I67" s="75"/>
      <c r="J67" s="75"/>
      <c r="K67" s="111"/>
    </row>
    <row r="68" spans="2:11" x14ac:dyDescent="0.25">
      <c r="C68" s="70"/>
      <c r="D68" s="31"/>
      <c r="E68" s="94"/>
      <c r="F68" s="94"/>
      <c r="G68" s="94"/>
      <c r="H68" s="75"/>
      <c r="I68" s="75"/>
      <c r="J68" s="75"/>
      <c r="K68" s="111"/>
    </row>
    <row r="69" spans="2:11" ht="15.75" x14ac:dyDescent="0.25">
      <c r="C69" s="201" t="s">
        <v>390</v>
      </c>
      <c r="D69" s="202" t="str">
        <f>'Gestion Administrativa'!F40</f>
        <v>11.a.32</v>
      </c>
      <c r="E69" s="94"/>
      <c r="F69" s="94"/>
      <c r="G69" s="94"/>
      <c r="H69" s="75"/>
      <c r="I69" s="75"/>
      <c r="J69" s="75"/>
      <c r="K69" s="111"/>
    </row>
    <row r="70" spans="2:11" ht="18.75" x14ac:dyDescent="0.25">
      <c r="C70" s="207" t="str">
        <f>IFERROR(VLOOKUP(D69,'Desarrollo e Innov. Curricular'!$F:$G,2,FALSE),IFERROR(VLOOKUP(D69,'Investigación Científica'!$F:$G,2,FALSE),IFERROR(VLOOKUP(D69,'Vinculación Univ. Sociedad'!$F:$G,2,FALSE),IFERROR(VLOOKUP(D69,'Docencia y Profesorado Universi'!$F:$G,2,FALSE),IFERROR(VLOOKUP(D69,'Estudiantes y Graduados'!$F:$G,2,FALSE),IFERROR(VLOOKUP(D69,'Gestion Administrativa'!$F:$G,2,FALSE),IFERROR(VLOOKUP(D69,'Gestión Académica'!$F:$G,2,FALSE),IFERROR(VLOOKUP(D69,'Aseguramiento de la Calidad'!$F:$G,2,FALSE),IFERROR(VLOOKUP(D69,'Gestión del Conocimiento'!$F:$G,2,FALSE),IFERROR(VLOOKUP(D69,'Gobernabilidad y Procesos...'!$F:$G,2,FALSE),IFERROR(VLOOKUP(D69,'Gestión del Talento Humano'!$F:$G,2,FALSE),IFERROR(VLOOKUP(D69,'Internacionalización de la E.S.'!$F:$G,2,FALSE),IFERROR(VLOOKUP(D69,Posgrado!$F:$G,2,FALSE),IFERROR(VLOOKUP(D69,'Cultura de Innovación Insti...'!$F:$G,2,FALSE),VLOOKUP(D69,'Lo Esencial de la Reforma Univ.'!$F:$G,2,0)))))))))))))))</f>
        <v>Acondicionamiento de la Oficina de la Unidad de BPM y BPL.</v>
      </c>
      <c r="D70" s="31"/>
      <c r="E70" s="94"/>
      <c r="F70" s="94"/>
      <c r="G70" s="94"/>
      <c r="H70" s="75"/>
      <c r="I70" s="75"/>
      <c r="J70" s="75"/>
      <c r="K70" s="111"/>
    </row>
    <row r="71" spans="2:11" ht="15.75" thickBot="1" x14ac:dyDescent="0.3">
      <c r="C71" s="70"/>
      <c r="D71" s="31"/>
      <c r="E71" s="94"/>
      <c r="F71" s="94"/>
      <c r="G71" s="94"/>
      <c r="H71" s="75"/>
      <c r="I71" s="75"/>
      <c r="J71" s="75"/>
      <c r="K71" s="111"/>
    </row>
    <row r="72" spans="2:11" ht="30.75" thickBot="1" x14ac:dyDescent="0.3">
      <c r="C72" s="125" t="s">
        <v>44</v>
      </c>
      <c r="D72" s="127" t="s">
        <v>54</v>
      </c>
      <c r="E72" s="127" t="s">
        <v>56</v>
      </c>
      <c r="F72" s="126" t="s">
        <v>27</v>
      </c>
      <c r="G72" s="132" t="s">
        <v>128</v>
      </c>
      <c r="H72" s="127" t="s">
        <v>46</v>
      </c>
      <c r="I72" s="127" t="s">
        <v>129</v>
      </c>
      <c r="J72" s="127" t="s">
        <v>408</v>
      </c>
      <c r="K72" s="127" t="s">
        <v>409</v>
      </c>
    </row>
    <row r="73" spans="2:11" x14ac:dyDescent="0.25">
      <c r="C73" s="96" t="s">
        <v>62</v>
      </c>
      <c r="D73" s="154">
        <v>1</v>
      </c>
      <c r="E73" s="97">
        <v>2800</v>
      </c>
      <c r="F73" s="98">
        <f>D73*E73</f>
        <v>2800</v>
      </c>
      <c r="G73" s="156" t="s">
        <v>1402</v>
      </c>
      <c r="H73" s="99" t="s">
        <v>985</v>
      </c>
      <c r="I73" s="99" t="str">
        <f>VLOOKUP(H73,Presupuesto!$B$11:$C$565,2,0)</f>
        <v>MUEBLES VARIOS DE OFICINA</v>
      </c>
      <c r="J73" s="215" t="s">
        <v>1363</v>
      </c>
      <c r="K73" s="99" t="s">
        <v>392</v>
      </c>
    </row>
    <row r="74" spans="2:11" x14ac:dyDescent="0.25">
      <c r="C74" s="100" t="s">
        <v>63</v>
      </c>
      <c r="D74" s="147">
        <v>1</v>
      </c>
      <c r="E74" s="101">
        <v>2400</v>
      </c>
      <c r="F74" s="98">
        <f>D74*E74</f>
        <v>2400</v>
      </c>
      <c r="G74" s="156" t="s">
        <v>1402</v>
      </c>
      <c r="H74" s="102" t="s">
        <v>985</v>
      </c>
      <c r="I74" s="99" t="str">
        <f>VLOOKUP(H74,Presupuesto!$B$11:$C$565,2,0)</f>
        <v>MUEBLES VARIOS DE OFICINA</v>
      </c>
      <c r="J74" s="215" t="s">
        <v>1363</v>
      </c>
      <c r="K74" s="99" t="s">
        <v>392</v>
      </c>
    </row>
    <row r="75" spans="2:11" x14ac:dyDescent="0.25">
      <c r="C75" s="100" t="s">
        <v>64</v>
      </c>
      <c r="D75" s="147">
        <v>4</v>
      </c>
      <c r="E75" s="101">
        <v>1000</v>
      </c>
      <c r="F75" s="98">
        <f t="shared" ref="F75:F79" si="5">D75*E75</f>
        <v>4000</v>
      </c>
      <c r="G75" s="156" t="s">
        <v>1402</v>
      </c>
      <c r="H75" s="102" t="s">
        <v>985</v>
      </c>
      <c r="I75" s="99" t="str">
        <f>VLOOKUP(H75,Presupuesto!$B$11:$C$565,2,0)</f>
        <v>MUEBLES VARIOS DE OFICINA</v>
      </c>
      <c r="J75" s="215" t="s">
        <v>1363</v>
      </c>
      <c r="K75" s="99" t="s">
        <v>392</v>
      </c>
    </row>
    <row r="76" spans="2:11" x14ac:dyDescent="0.25">
      <c r="C76" s="100" t="s">
        <v>65</v>
      </c>
      <c r="D76" s="147">
        <v>1</v>
      </c>
      <c r="E76" s="101">
        <v>6000</v>
      </c>
      <c r="F76" s="98">
        <f t="shared" si="5"/>
        <v>6000</v>
      </c>
      <c r="G76" s="156" t="s">
        <v>1402</v>
      </c>
      <c r="H76" s="102" t="s">
        <v>985</v>
      </c>
      <c r="I76" s="99" t="str">
        <f>VLOOKUP(H76,Presupuesto!$B$11:$C$565,2,0)</f>
        <v>MUEBLES VARIOS DE OFICINA</v>
      </c>
      <c r="J76" s="215" t="s">
        <v>1363</v>
      </c>
      <c r="K76" s="99" t="s">
        <v>392</v>
      </c>
    </row>
    <row r="77" spans="2:11" x14ac:dyDescent="0.25">
      <c r="C77" s="100" t="s">
        <v>66</v>
      </c>
      <c r="D77" s="147">
        <v>2</v>
      </c>
      <c r="E77" s="101">
        <v>3000</v>
      </c>
      <c r="F77" s="98">
        <f t="shared" si="5"/>
        <v>6000</v>
      </c>
      <c r="G77" s="156" t="s">
        <v>1402</v>
      </c>
      <c r="H77" s="102" t="s">
        <v>985</v>
      </c>
      <c r="I77" s="99" t="str">
        <f>VLOOKUP(H77,Presupuesto!$B$11:$C$565,2,0)</f>
        <v>MUEBLES VARIOS DE OFICINA</v>
      </c>
      <c r="J77" s="215" t="s">
        <v>1363</v>
      </c>
      <c r="K77" s="99" t="s">
        <v>392</v>
      </c>
    </row>
    <row r="78" spans="2:11" x14ac:dyDescent="0.25">
      <c r="C78" s="100" t="s">
        <v>67</v>
      </c>
      <c r="D78" s="147">
        <v>1</v>
      </c>
      <c r="E78" s="101">
        <v>10000</v>
      </c>
      <c r="F78" s="98">
        <f t="shared" si="5"/>
        <v>10000</v>
      </c>
      <c r="G78" s="156" t="s">
        <v>1402</v>
      </c>
      <c r="H78" s="102" t="s">
        <v>985</v>
      </c>
      <c r="I78" s="99" t="str">
        <f>VLOOKUP(H78,Presupuesto!$B$11:$C$565,2,0)</f>
        <v>MUEBLES VARIOS DE OFICINA</v>
      </c>
      <c r="J78" s="215" t="s">
        <v>1363</v>
      </c>
      <c r="K78" s="99" t="s">
        <v>392</v>
      </c>
    </row>
    <row r="79" spans="2:11" x14ac:dyDescent="0.25">
      <c r="C79" s="100" t="s">
        <v>68</v>
      </c>
      <c r="D79" s="147">
        <v>1</v>
      </c>
      <c r="E79" s="101">
        <v>8000</v>
      </c>
      <c r="F79" s="98">
        <f t="shared" si="5"/>
        <v>8000</v>
      </c>
      <c r="G79" s="156" t="s">
        <v>1402</v>
      </c>
      <c r="H79" s="102" t="s">
        <v>985</v>
      </c>
      <c r="I79" s="99" t="str">
        <f>VLOOKUP(H79,Presupuesto!$B$11:$C$565,2,0)</f>
        <v>MUEBLES VARIOS DE OFICINA</v>
      </c>
      <c r="J79" s="215" t="s">
        <v>1363</v>
      </c>
      <c r="K79" s="99" t="s">
        <v>392</v>
      </c>
    </row>
    <row r="84" spans="2:11" ht="15.75" thickBot="1" x14ac:dyDescent="0.3"/>
    <row r="85" spans="2:11" ht="15.75" thickBot="1" x14ac:dyDescent="0.3">
      <c r="B85" s="560"/>
      <c r="C85" s="29" t="s">
        <v>43</v>
      </c>
      <c r="D85" s="30">
        <f>SUM(F92:F95)</f>
        <v>20800</v>
      </c>
      <c r="E85" s="173"/>
      <c r="F85" s="173"/>
      <c r="G85" s="78"/>
      <c r="H85" s="173"/>
      <c r="I85" s="173"/>
    </row>
    <row r="86" spans="2:11" x14ac:dyDescent="0.25">
      <c r="C86" s="70"/>
      <c r="D86" s="31"/>
      <c r="E86" s="94"/>
      <c r="F86" s="94"/>
      <c r="G86" s="94"/>
      <c r="H86" s="75"/>
      <c r="I86" s="75"/>
      <c r="J86" s="75"/>
      <c r="K86" s="111"/>
    </row>
    <row r="87" spans="2:11" x14ac:dyDescent="0.25">
      <c r="C87" s="70"/>
      <c r="D87" s="31"/>
      <c r="E87" s="94"/>
      <c r="F87" s="94"/>
      <c r="G87" s="94"/>
      <c r="H87" s="75"/>
      <c r="I87" s="75"/>
      <c r="J87" s="75"/>
      <c r="K87" s="111"/>
    </row>
    <row r="88" spans="2:11" ht="15.75" x14ac:dyDescent="0.25">
      <c r="C88" s="201" t="s">
        <v>390</v>
      </c>
      <c r="D88" s="202" t="str">
        <f>'Gestion Administrativa'!F42</f>
        <v>11.a.34</v>
      </c>
      <c r="E88" s="94"/>
      <c r="F88" s="94"/>
      <c r="G88" s="94"/>
      <c r="H88" s="75"/>
      <c r="I88" s="75"/>
      <c r="J88" s="75"/>
      <c r="K88" s="111"/>
    </row>
    <row r="89" spans="2:11" ht="18.75" x14ac:dyDescent="0.25">
      <c r="C89" s="207" t="str">
        <f>IFERROR(VLOOKUP(D88,'Desarrollo e Innov. Curricular'!$F:$G,2,FALSE),IFERROR(VLOOKUP(D88,'Investigación Científica'!$F:$G,2,FALSE),IFERROR(VLOOKUP(D88,'Vinculación Univ. Sociedad'!$F:$G,2,FALSE),IFERROR(VLOOKUP(D88,'Docencia y Profesorado Universi'!$F:$G,2,FALSE),IFERROR(VLOOKUP(D88,'Estudiantes y Graduados'!$F:$G,2,FALSE),IFERROR(VLOOKUP(D88,'Gestion Administrativa'!$F:$G,2,FALSE),IFERROR(VLOOKUP(D88,'Gestión Académica'!$F:$G,2,FALSE),IFERROR(VLOOKUP(D88,'Aseguramiento de la Calidad'!$F:$G,2,FALSE),IFERROR(VLOOKUP(D88,'Gestión del Conocimiento'!$F:$G,2,FALSE),IFERROR(VLOOKUP(D88,'Gobernabilidad y Procesos...'!$F:$G,2,FALSE),IFERROR(VLOOKUP(D88,'Gestión del Talento Humano'!$F:$G,2,FALSE),IFERROR(VLOOKUP(D88,'Internacionalización de la E.S.'!$F:$G,2,FALSE),IFERROR(VLOOKUP(D88,Posgrado!$F:$G,2,FALSE),IFERROR(VLOOKUP(D88,'Cultura de Innovación Insti...'!$F:$G,2,FALSE),VLOOKUP(D88,'Lo Esencial de la Reforma Univ.'!$F:$G,2,0)))))))))))))))</f>
        <v>Creación del Centro de Informacion Toxicologico (CIT) y el Centro de Informacion de Medicamentos (CIM) (documentacion y recursos necesarios para su funcionamiento)</v>
      </c>
      <c r="D89" s="31"/>
      <c r="E89" s="94"/>
      <c r="F89" s="94"/>
      <c r="G89" s="94"/>
      <c r="H89" s="75"/>
      <c r="I89" s="75"/>
      <c r="J89" s="75"/>
      <c r="K89" s="111"/>
    </row>
    <row r="90" spans="2:11" ht="15.75" thickBot="1" x14ac:dyDescent="0.3">
      <c r="C90" s="70"/>
      <c r="D90" s="31"/>
      <c r="E90" s="94"/>
      <c r="F90" s="94"/>
      <c r="G90" s="94"/>
      <c r="H90" s="75"/>
      <c r="I90" s="75"/>
      <c r="J90" s="75"/>
      <c r="K90" s="111"/>
    </row>
    <row r="91" spans="2:11" ht="30.75" thickBot="1" x14ac:dyDescent="0.3">
      <c r="C91" s="125" t="s">
        <v>44</v>
      </c>
      <c r="D91" s="127" t="s">
        <v>54</v>
      </c>
      <c r="E91" s="127" t="s">
        <v>56</v>
      </c>
      <c r="F91" s="126" t="s">
        <v>27</v>
      </c>
      <c r="G91" s="132" t="s">
        <v>128</v>
      </c>
      <c r="H91" s="127" t="s">
        <v>46</v>
      </c>
      <c r="I91" s="127" t="s">
        <v>129</v>
      </c>
      <c r="J91" s="127" t="s">
        <v>408</v>
      </c>
      <c r="K91" s="127" t="s">
        <v>409</v>
      </c>
    </row>
    <row r="92" spans="2:11" x14ac:dyDescent="0.25">
      <c r="C92" s="100" t="s">
        <v>63</v>
      </c>
      <c r="D92" s="147">
        <v>2</v>
      </c>
      <c r="E92" s="101">
        <v>2400</v>
      </c>
      <c r="F92" s="98">
        <f>D92*E92</f>
        <v>4800</v>
      </c>
      <c r="G92" s="156" t="s">
        <v>126</v>
      </c>
      <c r="H92" s="102" t="s">
        <v>985</v>
      </c>
      <c r="I92" s="99" t="str">
        <f>VLOOKUP(H92,Presupuesto!$B$11:$C$565,2,0)</f>
        <v>MUEBLES VARIOS DE OFICINA</v>
      </c>
      <c r="J92" s="215" t="s">
        <v>1363</v>
      </c>
      <c r="K92" s="99" t="s">
        <v>392</v>
      </c>
    </row>
    <row r="93" spans="2:11" x14ac:dyDescent="0.25">
      <c r="C93" s="100" t="s">
        <v>64</v>
      </c>
      <c r="D93" s="147">
        <v>2</v>
      </c>
      <c r="E93" s="101">
        <v>1000</v>
      </c>
      <c r="F93" s="98">
        <f t="shared" ref="F93:F95" si="6">D93*E93</f>
        <v>2000</v>
      </c>
      <c r="G93" s="156" t="s">
        <v>126</v>
      </c>
      <c r="H93" s="102" t="s">
        <v>985</v>
      </c>
      <c r="I93" s="99" t="str">
        <f>VLOOKUP(H93,Presupuesto!$B$11:$C$565,2,0)</f>
        <v>MUEBLES VARIOS DE OFICINA</v>
      </c>
      <c r="J93" s="215" t="s">
        <v>1363</v>
      </c>
      <c r="K93" s="99" t="s">
        <v>392</v>
      </c>
    </row>
    <row r="94" spans="2:11" x14ac:dyDescent="0.25">
      <c r="C94" s="100" t="s">
        <v>66</v>
      </c>
      <c r="D94" s="147">
        <v>2</v>
      </c>
      <c r="E94" s="101">
        <v>3000</v>
      </c>
      <c r="F94" s="98">
        <f t="shared" si="6"/>
        <v>6000</v>
      </c>
      <c r="G94" s="156" t="s">
        <v>126</v>
      </c>
      <c r="H94" s="102" t="s">
        <v>985</v>
      </c>
      <c r="I94" s="99" t="str">
        <f>VLOOKUP(H94,Presupuesto!$B$11:$C$565,2,0)</f>
        <v>MUEBLES VARIOS DE OFICINA</v>
      </c>
      <c r="J94" s="215" t="s">
        <v>1363</v>
      </c>
      <c r="K94" s="99" t="s">
        <v>392</v>
      </c>
    </row>
    <row r="95" spans="2:11" x14ac:dyDescent="0.25">
      <c r="C95" s="100" t="s">
        <v>68</v>
      </c>
      <c r="D95" s="147">
        <v>1</v>
      </c>
      <c r="E95" s="101">
        <v>8000</v>
      </c>
      <c r="F95" s="98">
        <f t="shared" si="6"/>
        <v>8000</v>
      </c>
      <c r="G95" s="156" t="s">
        <v>126</v>
      </c>
      <c r="H95" s="102" t="s">
        <v>985</v>
      </c>
      <c r="I95" s="99" t="str">
        <f>VLOOKUP(H95,Presupuesto!$B$11:$C$565,2,0)</f>
        <v>MUEBLES VARIOS DE OFICINA</v>
      </c>
      <c r="J95" s="215" t="s">
        <v>1363</v>
      </c>
      <c r="K95" s="99" t="s">
        <v>392</v>
      </c>
    </row>
    <row r="99" spans="2:11" ht="15.75" thickBot="1" x14ac:dyDescent="0.3"/>
    <row r="100" spans="2:11" ht="15.75" thickBot="1" x14ac:dyDescent="0.3">
      <c r="B100" s="560"/>
      <c r="C100" s="29" t="s">
        <v>43</v>
      </c>
      <c r="D100" s="30">
        <f>SUM(F107:F111)</f>
        <v>39600</v>
      </c>
      <c r="E100" s="173"/>
      <c r="F100" s="173"/>
      <c r="G100" s="78"/>
      <c r="H100" s="173"/>
      <c r="I100" s="173"/>
    </row>
    <row r="101" spans="2:11" x14ac:dyDescent="0.25">
      <c r="C101" s="70"/>
      <c r="D101" s="31"/>
      <c r="E101" s="94"/>
      <c r="F101" s="94"/>
      <c r="G101" s="94"/>
      <c r="H101" s="75"/>
      <c r="I101" s="75"/>
      <c r="J101" s="75"/>
      <c r="K101" s="111"/>
    </row>
    <row r="102" spans="2:11" x14ac:dyDescent="0.25">
      <c r="C102" s="70"/>
      <c r="D102" s="31"/>
      <c r="E102" s="94"/>
      <c r="F102" s="94"/>
      <c r="G102" s="94"/>
      <c r="H102" s="75"/>
      <c r="I102" s="75"/>
      <c r="J102" s="75"/>
      <c r="K102" s="111"/>
    </row>
    <row r="103" spans="2:11" ht="15.75" x14ac:dyDescent="0.25">
      <c r="C103" s="201" t="s">
        <v>390</v>
      </c>
      <c r="D103" s="202" t="str">
        <f>'Gestión del Talento Humano'!F7</f>
        <v>12.a.1</v>
      </c>
      <c r="E103" s="94"/>
      <c r="F103" s="94"/>
      <c r="G103" s="94"/>
      <c r="H103" s="75"/>
      <c r="I103" s="75"/>
      <c r="J103" s="75"/>
      <c r="K103" s="111"/>
    </row>
    <row r="104" spans="2:11" ht="18.75" x14ac:dyDescent="0.25">
      <c r="C104" s="207" t="str">
        <f>IFERROR(VLOOKUP(D103,'Desarrollo e Innov. Curricular'!$F:$G,2,FALSE),IFERROR(VLOOKUP(D103,'Investigación Científica'!$F:$G,2,FALSE),IFERROR(VLOOKUP(D103,'Vinculación Univ. Sociedad'!$F:$G,2,FALSE),IFERROR(VLOOKUP(D103,'Docencia y Profesorado Universi'!$F:$G,2,FALSE),IFERROR(VLOOKUP(D103,'Estudiantes y Graduados'!$F:$G,2,FALSE),IFERROR(VLOOKUP(D103,'Gestion Administrativa'!$F:$G,2,FALSE),IFERROR(VLOOKUP(D103,'Gestión Académica'!$F:$G,2,FALSE),IFERROR(VLOOKUP(D103,'Aseguramiento de la Calidad'!$F:$G,2,FALSE),IFERROR(VLOOKUP(D103,'Gestión del Conocimiento'!$F:$G,2,FALSE),IFERROR(VLOOKUP(D103,'Gobernabilidad y Procesos...'!$F:$G,2,FALSE),IFERROR(VLOOKUP(D103,'Gestión del Talento Humano'!$F:$G,2,FALSE),IFERROR(VLOOKUP(D103,'Internacionalización de la E.S.'!$F:$G,2,FALSE),IFERROR(VLOOKUP(D103,Posgrado!$F:$G,2,FALSE),IFERROR(VLOOKUP(D103,'Cultura de Innovación Insti...'!$F:$G,2,FALSE),VLOOKUP(D103,'Lo Esencial de la Reforma Univ.'!$F:$G,2,0)))))))))))))))</f>
        <v xml:space="preserve">Creación del comité y la unidad  de evaluación Administrativa y Docente de la Facultad. </v>
      </c>
      <c r="D104" s="31"/>
      <c r="E104" s="94"/>
      <c r="F104" s="94"/>
      <c r="G104" s="94"/>
      <c r="H104" s="75"/>
      <c r="I104" s="75"/>
      <c r="J104" s="75"/>
      <c r="K104" s="111"/>
    </row>
    <row r="105" spans="2:11" ht="15.75" thickBot="1" x14ac:dyDescent="0.3">
      <c r="C105" s="70"/>
      <c r="D105" s="31"/>
      <c r="E105" s="94"/>
      <c r="F105" s="94"/>
      <c r="G105" s="94"/>
      <c r="H105" s="75"/>
      <c r="I105" s="75"/>
      <c r="J105" s="75"/>
      <c r="K105" s="111"/>
    </row>
    <row r="106" spans="2:11" ht="30.75" thickBot="1" x14ac:dyDescent="0.3">
      <c r="C106" s="125" t="s">
        <v>44</v>
      </c>
      <c r="D106" s="127" t="s">
        <v>54</v>
      </c>
      <c r="E106" s="127" t="s">
        <v>56</v>
      </c>
      <c r="F106" s="126" t="s">
        <v>27</v>
      </c>
      <c r="G106" s="132" t="s">
        <v>128</v>
      </c>
      <c r="H106" s="127" t="s">
        <v>46</v>
      </c>
      <c r="I106" s="127" t="s">
        <v>129</v>
      </c>
      <c r="J106" s="127" t="s">
        <v>408</v>
      </c>
      <c r="K106" s="127" t="s">
        <v>409</v>
      </c>
    </row>
    <row r="107" spans="2:11" x14ac:dyDescent="0.25">
      <c r="C107" s="96" t="s">
        <v>62</v>
      </c>
      <c r="D107" s="154">
        <v>2</v>
      </c>
      <c r="E107" s="97">
        <v>2800</v>
      </c>
      <c r="F107" s="98">
        <f>D107*E107</f>
        <v>5600</v>
      </c>
      <c r="G107" s="156" t="s">
        <v>1402</v>
      </c>
      <c r="H107" s="99" t="s">
        <v>985</v>
      </c>
      <c r="I107" s="99" t="str">
        <f>VLOOKUP(H107,Presupuesto!$B$11:$C$565,2,0)</f>
        <v>MUEBLES VARIOS DE OFICINA</v>
      </c>
      <c r="J107" s="215" t="s">
        <v>1364</v>
      </c>
      <c r="K107" s="99" t="s">
        <v>392</v>
      </c>
    </row>
    <row r="108" spans="2:11" x14ac:dyDescent="0.25">
      <c r="C108" s="100" t="s">
        <v>64</v>
      </c>
      <c r="D108" s="147">
        <v>4</v>
      </c>
      <c r="E108" s="101">
        <v>1000</v>
      </c>
      <c r="F108" s="98">
        <f t="shared" ref="F108:F111" si="7">D108*E108</f>
        <v>4000</v>
      </c>
      <c r="G108" s="156" t="s">
        <v>1402</v>
      </c>
      <c r="H108" s="102" t="s">
        <v>985</v>
      </c>
      <c r="I108" s="99" t="str">
        <f>VLOOKUP(H108,Presupuesto!$B$11:$C$565,2,0)</f>
        <v>MUEBLES VARIOS DE OFICINA</v>
      </c>
      <c r="J108" s="215" t="s">
        <v>1364</v>
      </c>
      <c r="K108" s="99" t="s">
        <v>392</v>
      </c>
    </row>
    <row r="109" spans="2:11" x14ac:dyDescent="0.25">
      <c r="C109" s="100" t="s">
        <v>65</v>
      </c>
      <c r="D109" s="147">
        <v>2</v>
      </c>
      <c r="E109" s="101">
        <v>6000</v>
      </c>
      <c r="F109" s="98">
        <f t="shared" si="7"/>
        <v>12000</v>
      </c>
      <c r="G109" s="156" t="s">
        <v>1402</v>
      </c>
      <c r="H109" s="102" t="s">
        <v>985</v>
      </c>
      <c r="I109" s="99" t="str">
        <f>VLOOKUP(H109,Presupuesto!$B$11:$C$565,2,0)</f>
        <v>MUEBLES VARIOS DE OFICINA</v>
      </c>
      <c r="J109" s="215" t="s">
        <v>1364</v>
      </c>
      <c r="K109" s="99" t="s">
        <v>392</v>
      </c>
    </row>
    <row r="110" spans="2:11" x14ac:dyDescent="0.25">
      <c r="C110" s="100" t="s">
        <v>67</v>
      </c>
      <c r="D110" s="147">
        <v>1</v>
      </c>
      <c r="E110" s="101">
        <v>10000</v>
      </c>
      <c r="F110" s="98">
        <f t="shared" si="7"/>
        <v>10000</v>
      </c>
      <c r="G110" s="156" t="s">
        <v>1402</v>
      </c>
      <c r="H110" s="102" t="s">
        <v>985</v>
      </c>
      <c r="I110" s="99" t="str">
        <f>VLOOKUP(H110,Presupuesto!$B$11:$C$565,2,0)</f>
        <v>MUEBLES VARIOS DE OFICINA</v>
      </c>
      <c r="J110" s="215" t="s">
        <v>1364</v>
      </c>
      <c r="K110" s="99" t="s">
        <v>392</v>
      </c>
    </row>
    <row r="111" spans="2:11" x14ac:dyDescent="0.25">
      <c r="C111" s="100" t="s">
        <v>68</v>
      </c>
      <c r="D111" s="147">
        <v>1</v>
      </c>
      <c r="E111" s="101">
        <v>8000</v>
      </c>
      <c r="F111" s="98">
        <f t="shared" si="7"/>
        <v>8000</v>
      </c>
      <c r="G111" s="156" t="s">
        <v>1402</v>
      </c>
      <c r="H111" s="102" t="s">
        <v>985</v>
      </c>
      <c r="I111" s="99" t="str">
        <f>VLOOKUP(H111,Presupuesto!$B$11:$C$565,2,0)</f>
        <v>MUEBLES VARIOS DE OFICINA</v>
      </c>
      <c r="J111" s="215" t="s">
        <v>1364</v>
      </c>
      <c r="K111" s="99" t="s">
        <v>392</v>
      </c>
    </row>
  </sheetData>
  <dataValidations count="4">
    <dataValidation type="list" allowBlank="1" showInputMessage="1" showErrorMessage="1" errorTitle="¡Ingreso Invalido!" error="Seleccione una opción de la lista" promptTitle="Tipo de Presupuesto" prompt="Seleccione una opción de la lista" sqref="G32:G33 G44:G45 G17:G21 G56:G62 G92:G95 G73:G79 G107:G111">
      <formula1>$R$2:$S$2</formula1>
    </dataValidation>
    <dataValidation type="list" allowBlank="1" showInputMessage="1" showErrorMessage="1" errorTitle="¡Ingreso Inválido!" error="Seleccione una opción de la lista" promptTitle="Mes Requerido" prompt="Seleccione el mes en el que requiere el recurso." sqref="K32:K33 K44:K45 K56:K62 K73:K79 K92:K95 K107:K111 K17:K21">
      <formula1>$U$2:$AF$2</formula1>
    </dataValidation>
    <dataValidation type="list" allowBlank="1" showInputMessage="1" showErrorMessage="1" errorTitle="¡Ingreso Inválido!" error="Verifique el valor ingresado." promptTitle="Objeto de Gasto" prompt="Ingrese el Objeto de Gasto." sqref="H32:H33 H44:H45 H56:H62 H17:H21 H92:H95 H107:H111 H73:H79">
      <formula1>$A$1:$UI$1</formula1>
    </dataValidation>
    <dataValidation type="list" allowBlank="1" showInputMessage="1" showErrorMessage="1" errorTitle="¡Ingreso Inválido!" error="Seleccione una opción de la lista." promptTitle="Dimensión Estratégica" prompt="Seleccione una opción de la lista." sqref="J32:J33 J44:J45 J56:J62 J73:J79 J92:J95 J107:J111 J17:J21">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12"/>
  <sheetViews>
    <sheetView showGridLines="0" topLeftCell="A4" zoomScale="86" zoomScaleNormal="86" workbookViewId="0">
      <selection activeCell="D5" sqref="D5"/>
    </sheetView>
  </sheetViews>
  <sheetFormatPr baseColWidth="10" defaultColWidth="11.5703125" defaultRowHeight="15" x14ac:dyDescent="0.25"/>
  <cols>
    <col min="1" max="1" width="5.7109375" style="86" customWidth="1"/>
    <col min="2" max="2" width="17" style="86" customWidth="1"/>
    <col min="3" max="3" width="46.85546875" style="86" bestFit="1" customWidth="1"/>
    <col min="4" max="4" width="23.7109375" style="86" bestFit="1" customWidth="1"/>
    <col min="5" max="6" width="13.85546875" style="86" customWidth="1"/>
    <col min="7" max="7" width="13.85546875" style="76" customWidth="1"/>
    <col min="8" max="8" width="16.42578125" style="86" customWidth="1"/>
    <col min="9" max="9" width="58.42578125" style="86" customWidth="1"/>
    <col min="10" max="10" width="74.140625" style="86" customWidth="1"/>
    <col min="11" max="11" width="11.5703125" style="86"/>
    <col min="12" max="12" width="15" style="86" customWidth="1"/>
    <col min="13" max="16384" width="11.5703125" style="86"/>
  </cols>
  <sheetData>
    <row r="1" spans="1:555" ht="26.25" hidden="1" x14ac:dyDescent="0.25">
      <c r="A1" s="183" t="s">
        <v>249</v>
      </c>
      <c r="B1" s="186" t="s">
        <v>250</v>
      </c>
      <c r="C1" s="177" t="s">
        <v>251</v>
      </c>
      <c r="D1" s="177" t="s">
        <v>496</v>
      </c>
      <c r="E1" s="177" t="s">
        <v>498</v>
      </c>
      <c r="F1" s="177" t="s">
        <v>500</v>
      </c>
      <c r="G1" s="177" t="s">
        <v>502</v>
      </c>
      <c r="H1" s="177" t="s">
        <v>504</v>
      </c>
      <c r="I1" s="177" t="s">
        <v>506</v>
      </c>
      <c r="J1" s="177" t="s">
        <v>252</v>
      </c>
      <c r="K1" s="177" t="s">
        <v>509</v>
      </c>
      <c r="L1" s="177" t="s">
        <v>253</v>
      </c>
      <c r="M1" s="177" t="s">
        <v>511</v>
      </c>
      <c r="N1" s="177" t="s">
        <v>513</v>
      </c>
      <c r="O1" s="177" t="s">
        <v>515</v>
      </c>
      <c r="P1" s="177" t="s">
        <v>254</v>
      </c>
      <c r="Q1" s="177" t="s">
        <v>516</v>
      </c>
      <c r="R1" s="177" t="s">
        <v>519</v>
      </c>
      <c r="S1" s="177" t="s">
        <v>255</v>
      </c>
      <c r="T1" s="177" t="s">
        <v>521</v>
      </c>
      <c r="U1" s="177" t="s">
        <v>256</v>
      </c>
      <c r="V1" s="177" t="s">
        <v>522</v>
      </c>
      <c r="W1" s="177" t="s">
        <v>523</v>
      </c>
      <c r="X1" s="177" t="s">
        <v>527</v>
      </c>
      <c r="Y1" s="177" t="s">
        <v>272</v>
      </c>
      <c r="Z1" s="177" t="s">
        <v>528</v>
      </c>
      <c r="AA1" s="177" t="s">
        <v>530</v>
      </c>
      <c r="AB1" s="177" t="s">
        <v>532</v>
      </c>
      <c r="AC1" s="177" t="s">
        <v>273</v>
      </c>
      <c r="AD1" s="177" t="s">
        <v>534</v>
      </c>
      <c r="AE1" s="177" t="s">
        <v>536</v>
      </c>
      <c r="AF1" s="177" t="s">
        <v>538</v>
      </c>
      <c r="AG1" s="177" t="s">
        <v>540</v>
      </c>
      <c r="AH1" s="177" t="s">
        <v>248</v>
      </c>
      <c r="AI1" s="177" t="s">
        <v>542</v>
      </c>
      <c r="AJ1" s="186" t="s">
        <v>257</v>
      </c>
      <c r="AK1" s="177" t="s">
        <v>544</v>
      </c>
      <c r="AL1" s="177" t="s">
        <v>258</v>
      </c>
      <c r="AM1" s="177" t="s">
        <v>546</v>
      </c>
      <c r="AN1" s="177" t="s">
        <v>548</v>
      </c>
      <c r="AO1" s="177" t="s">
        <v>259</v>
      </c>
      <c r="AP1" s="177" t="s">
        <v>550</v>
      </c>
      <c r="AQ1" s="177" t="s">
        <v>552</v>
      </c>
      <c r="AR1" s="177" t="s">
        <v>260</v>
      </c>
      <c r="AS1" s="177" t="s">
        <v>553</v>
      </c>
      <c r="AT1" s="177" t="s">
        <v>555</v>
      </c>
      <c r="AU1" s="177" t="s">
        <v>556</v>
      </c>
      <c r="AV1" s="177" t="s">
        <v>557</v>
      </c>
      <c r="AW1" s="177" t="s">
        <v>559</v>
      </c>
      <c r="AX1" s="177" t="s">
        <v>561</v>
      </c>
      <c r="AY1" s="177" t="s">
        <v>562</v>
      </c>
      <c r="AZ1" s="177" t="s">
        <v>261</v>
      </c>
      <c r="BA1" s="177" t="s">
        <v>564</v>
      </c>
      <c r="BB1" s="177" t="s">
        <v>566</v>
      </c>
      <c r="BC1" s="177" t="s">
        <v>568</v>
      </c>
      <c r="BD1" s="177" t="s">
        <v>570</v>
      </c>
      <c r="BE1" s="177" t="s">
        <v>572</v>
      </c>
      <c r="BF1" s="177" t="s">
        <v>574</v>
      </c>
      <c r="BG1" s="177" t="s">
        <v>576</v>
      </c>
      <c r="BH1" s="177" t="s">
        <v>578</v>
      </c>
      <c r="BI1" s="177" t="s">
        <v>274</v>
      </c>
      <c r="BJ1" s="177" t="s">
        <v>580</v>
      </c>
      <c r="BK1" s="177" t="s">
        <v>582</v>
      </c>
      <c r="BL1" s="177" t="s">
        <v>584</v>
      </c>
      <c r="BM1" s="177" t="s">
        <v>586</v>
      </c>
      <c r="BN1" s="177" t="s">
        <v>588</v>
      </c>
      <c r="BO1" s="177" t="s">
        <v>590</v>
      </c>
      <c r="BP1" s="177" t="s">
        <v>592</v>
      </c>
      <c r="BQ1" s="177" t="s">
        <v>594</v>
      </c>
      <c r="BR1" s="177" t="s">
        <v>596</v>
      </c>
      <c r="BS1" s="177" t="s">
        <v>598</v>
      </c>
      <c r="BT1" s="186" t="s">
        <v>262</v>
      </c>
      <c r="BU1" s="177" t="s">
        <v>263</v>
      </c>
      <c r="BV1" s="177" t="s">
        <v>600</v>
      </c>
      <c r="BW1" s="177" t="s">
        <v>264</v>
      </c>
      <c r="BX1" s="177" t="s">
        <v>602</v>
      </c>
      <c r="BY1" s="177" t="s">
        <v>604</v>
      </c>
      <c r="BZ1" s="186" t="s">
        <v>265</v>
      </c>
      <c r="CA1" s="177" t="s">
        <v>266</v>
      </c>
      <c r="CB1" s="177" t="s">
        <v>606</v>
      </c>
      <c r="CC1" s="177" t="s">
        <v>267</v>
      </c>
      <c r="CD1" s="177" t="s">
        <v>608</v>
      </c>
      <c r="CE1" s="177" t="s">
        <v>610</v>
      </c>
      <c r="CF1" s="177" t="s">
        <v>612</v>
      </c>
      <c r="CG1" s="186" t="s">
        <v>268</v>
      </c>
      <c r="CH1" s="177" t="s">
        <v>618</v>
      </c>
      <c r="CI1" s="177" t="s">
        <v>620</v>
      </c>
      <c r="CJ1" s="177" t="s">
        <v>269</v>
      </c>
      <c r="CK1" s="177" t="s">
        <v>614</v>
      </c>
      <c r="CL1" s="177" t="s">
        <v>616</v>
      </c>
      <c r="CM1" s="177" t="s">
        <v>270</v>
      </c>
      <c r="CN1" s="177" t="s">
        <v>622</v>
      </c>
      <c r="CO1" s="177" t="s">
        <v>271</v>
      </c>
      <c r="CP1" s="177" t="s">
        <v>623</v>
      </c>
      <c r="CQ1" s="174" t="s">
        <v>275</v>
      </c>
      <c r="CR1" s="186" t="s">
        <v>276</v>
      </c>
      <c r="CS1" s="177" t="s">
        <v>624</v>
      </c>
      <c r="CT1" s="177" t="s">
        <v>625</v>
      </c>
      <c r="CU1" s="177" t="s">
        <v>627</v>
      </c>
      <c r="CV1" s="177" t="s">
        <v>277</v>
      </c>
      <c r="CW1" s="177" t="s">
        <v>629</v>
      </c>
      <c r="CX1" s="177" t="s">
        <v>631</v>
      </c>
      <c r="CY1" s="177" t="s">
        <v>633</v>
      </c>
      <c r="CZ1" s="177" t="s">
        <v>635</v>
      </c>
      <c r="DA1" s="177" t="s">
        <v>637</v>
      </c>
      <c r="DB1" s="177" t="s">
        <v>639</v>
      </c>
      <c r="DC1" s="186" t="s">
        <v>278</v>
      </c>
      <c r="DD1" s="177" t="s">
        <v>279</v>
      </c>
      <c r="DE1" s="177" t="s">
        <v>641</v>
      </c>
      <c r="DF1" s="177" t="s">
        <v>280</v>
      </c>
      <c r="DG1" s="177" t="s">
        <v>643</v>
      </c>
      <c r="DH1" s="177" t="s">
        <v>645</v>
      </c>
      <c r="DI1" s="177" t="s">
        <v>647</v>
      </c>
      <c r="DJ1" s="177" t="s">
        <v>649</v>
      </c>
      <c r="DK1" s="177" t="s">
        <v>651</v>
      </c>
      <c r="DL1" s="177" t="s">
        <v>653</v>
      </c>
      <c r="DM1" s="177" t="s">
        <v>655</v>
      </c>
      <c r="DN1" s="177" t="s">
        <v>281</v>
      </c>
      <c r="DO1" s="177" t="s">
        <v>657</v>
      </c>
      <c r="DP1" s="177" t="s">
        <v>659</v>
      </c>
      <c r="DQ1" s="177" t="s">
        <v>661</v>
      </c>
      <c r="DR1" s="186" t="s">
        <v>282</v>
      </c>
      <c r="DS1" s="177" t="s">
        <v>663</v>
      </c>
      <c r="DT1" s="177" t="s">
        <v>283</v>
      </c>
      <c r="DU1" s="177" t="s">
        <v>665</v>
      </c>
      <c r="DV1" s="177" t="s">
        <v>284</v>
      </c>
      <c r="DW1" s="177" t="s">
        <v>667</v>
      </c>
      <c r="DX1" s="177" t="s">
        <v>669</v>
      </c>
      <c r="DY1" s="177" t="s">
        <v>671</v>
      </c>
      <c r="DZ1" s="177" t="s">
        <v>673</v>
      </c>
      <c r="EA1" s="177" t="s">
        <v>675</v>
      </c>
      <c r="EB1" s="177" t="s">
        <v>677</v>
      </c>
      <c r="EC1" s="177" t="s">
        <v>679</v>
      </c>
      <c r="ED1" s="177" t="s">
        <v>681</v>
      </c>
      <c r="EE1" s="177" t="s">
        <v>683</v>
      </c>
      <c r="EF1" s="177" t="s">
        <v>685</v>
      </c>
      <c r="EG1" s="177" t="s">
        <v>687</v>
      </c>
      <c r="EH1" s="186" t="s">
        <v>285</v>
      </c>
      <c r="EI1" s="177" t="s">
        <v>689</v>
      </c>
      <c r="EJ1" s="177" t="s">
        <v>286</v>
      </c>
      <c r="EK1" s="177" t="s">
        <v>691</v>
      </c>
      <c r="EL1" s="177" t="s">
        <v>693</v>
      </c>
      <c r="EM1" s="177" t="s">
        <v>287</v>
      </c>
      <c r="EN1" s="177" t="s">
        <v>695</v>
      </c>
      <c r="EO1" s="177" t="s">
        <v>697</v>
      </c>
      <c r="EP1" s="177" t="s">
        <v>288</v>
      </c>
      <c r="EQ1" s="177" t="s">
        <v>699</v>
      </c>
      <c r="ER1" s="177" t="s">
        <v>701</v>
      </c>
      <c r="ES1" s="177" t="s">
        <v>703</v>
      </c>
      <c r="ET1" s="177" t="s">
        <v>289</v>
      </c>
      <c r="EU1" s="177" t="s">
        <v>705</v>
      </c>
      <c r="EV1" s="177" t="s">
        <v>707</v>
      </c>
      <c r="EW1" s="186" t="s">
        <v>290</v>
      </c>
      <c r="EX1" s="177" t="s">
        <v>291</v>
      </c>
      <c r="EY1" s="177" t="s">
        <v>709</v>
      </c>
      <c r="EZ1" s="177" t="s">
        <v>711</v>
      </c>
      <c r="FA1" s="177" t="s">
        <v>713</v>
      </c>
      <c r="FB1" s="177" t="s">
        <v>715</v>
      </c>
      <c r="FC1" s="177" t="s">
        <v>292</v>
      </c>
      <c r="FD1" s="177" t="s">
        <v>717</v>
      </c>
      <c r="FE1" s="177" t="s">
        <v>719</v>
      </c>
      <c r="FF1" s="177" t="s">
        <v>721</v>
      </c>
      <c r="FG1" s="177" t="s">
        <v>723</v>
      </c>
      <c r="FH1" s="177" t="s">
        <v>725</v>
      </c>
      <c r="FI1" s="177" t="s">
        <v>293</v>
      </c>
      <c r="FJ1" s="177" t="s">
        <v>728</v>
      </c>
      <c r="FK1" s="177" t="s">
        <v>294</v>
      </c>
      <c r="FL1" s="177" t="s">
        <v>731</v>
      </c>
      <c r="FM1" s="177" t="s">
        <v>732</v>
      </c>
      <c r="FN1" s="177" t="s">
        <v>734</v>
      </c>
      <c r="FO1" s="177" t="s">
        <v>295</v>
      </c>
      <c r="FP1" s="177" t="s">
        <v>737</v>
      </c>
      <c r="FQ1" s="177" t="s">
        <v>738</v>
      </c>
      <c r="FR1" s="177" t="s">
        <v>740</v>
      </c>
      <c r="FS1" s="177" t="s">
        <v>296</v>
      </c>
      <c r="FT1" s="177" t="s">
        <v>743</v>
      </c>
      <c r="FU1" s="177" t="s">
        <v>745</v>
      </c>
      <c r="FV1" s="177" t="s">
        <v>747</v>
      </c>
      <c r="FW1" s="186" t="s">
        <v>297</v>
      </c>
      <c r="FX1" s="186" t="s">
        <v>298</v>
      </c>
      <c r="FY1" s="177" t="s">
        <v>304</v>
      </c>
      <c r="FZ1" s="177" t="s">
        <v>749</v>
      </c>
      <c r="GA1" s="177" t="s">
        <v>751</v>
      </c>
      <c r="GB1" s="177" t="s">
        <v>753</v>
      </c>
      <c r="GC1" s="177" t="s">
        <v>755</v>
      </c>
      <c r="GD1" s="177" t="s">
        <v>757</v>
      </c>
      <c r="GE1" s="177" t="s">
        <v>759</v>
      </c>
      <c r="GF1" s="186" t="s">
        <v>299</v>
      </c>
      <c r="GG1" s="177" t="s">
        <v>305</v>
      </c>
      <c r="GH1" s="177" t="s">
        <v>761</v>
      </c>
      <c r="GI1" s="177" t="s">
        <v>763</v>
      </c>
      <c r="GJ1" s="177" t="s">
        <v>764</v>
      </c>
      <c r="GK1" s="177" t="s">
        <v>306</v>
      </c>
      <c r="GL1" s="177" t="s">
        <v>767</v>
      </c>
      <c r="GM1" s="177" t="s">
        <v>768</v>
      </c>
      <c r="GN1" s="186" t="s">
        <v>300</v>
      </c>
      <c r="GO1" s="177" t="s">
        <v>301</v>
      </c>
      <c r="GP1" s="177" t="s">
        <v>770</v>
      </c>
      <c r="GQ1" s="177" t="s">
        <v>772</v>
      </c>
      <c r="GR1" s="177" t="s">
        <v>774</v>
      </c>
      <c r="GS1" s="177" t="s">
        <v>776</v>
      </c>
      <c r="GT1" s="177" t="s">
        <v>778</v>
      </c>
      <c r="GU1" s="186" t="s">
        <v>302</v>
      </c>
      <c r="GV1" s="177" t="s">
        <v>303</v>
      </c>
      <c r="GW1" s="177" t="s">
        <v>780</v>
      </c>
      <c r="GX1" s="177" t="s">
        <v>782</v>
      </c>
      <c r="GY1" s="177" t="s">
        <v>784</v>
      </c>
      <c r="GZ1" s="177" t="s">
        <v>786</v>
      </c>
      <c r="HA1" s="177" t="s">
        <v>788</v>
      </c>
      <c r="HB1" s="177" t="s">
        <v>790</v>
      </c>
      <c r="HC1" s="174" t="s">
        <v>307</v>
      </c>
      <c r="HD1" s="186" t="s">
        <v>308</v>
      </c>
      <c r="HE1" s="177" t="s">
        <v>309</v>
      </c>
      <c r="HF1" s="177" t="s">
        <v>792</v>
      </c>
      <c r="HG1" s="177" t="s">
        <v>794</v>
      </c>
      <c r="HH1" s="177" t="s">
        <v>796</v>
      </c>
      <c r="HI1" s="177" t="s">
        <v>798</v>
      </c>
      <c r="HJ1" s="177" t="s">
        <v>310</v>
      </c>
      <c r="HK1" s="177" t="s">
        <v>801</v>
      </c>
      <c r="HL1" s="177" t="s">
        <v>327</v>
      </c>
      <c r="HM1" s="177" t="s">
        <v>839</v>
      </c>
      <c r="HN1" s="177" t="s">
        <v>841</v>
      </c>
      <c r="HO1" s="177" t="s">
        <v>843</v>
      </c>
      <c r="HP1" s="186" t="s">
        <v>311</v>
      </c>
      <c r="HQ1" s="177" t="s">
        <v>803</v>
      </c>
      <c r="HR1" s="177" t="s">
        <v>805</v>
      </c>
      <c r="HS1" s="177" t="s">
        <v>312</v>
      </c>
      <c r="HT1" s="177" t="s">
        <v>808</v>
      </c>
      <c r="HU1" s="177" t="s">
        <v>810</v>
      </c>
      <c r="HV1" s="177" t="s">
        <v>811</v>
      </c>
      <c r="HW1" s="177" t="s">
        <v>813</v>
      </c>
      <c r="HX1" s="186" t="s">
        <v>313</v>
      </c>
      <c r="HY1" s="177" t="s">
        <v>815</v>
      </c>
      <c r="HZ1" s="177" t="s">
        <v>817</v>
      </c>
      <c r="IA1" s="177" t="s">
        <v>819</v>
      </c>
      <c r="IB1" s="177" t="s">
        <v>314</v>
      </c>
      <c r="IC1" s="177" t="s">
        <v>821</v>
      </c>
      <c r="ID1" s="177" t="s">
        <v>823</v>
      </c>
      <c r="IE1" s="177" t="s">
        <v>315</v>
      </c>
      <c r="IF1" s="177" t="s">
        <v>825</v>
      </c>
      <c r="IG1" s="177" t="s">
        <v>827</v>
      </c>
      <c r="IH1" s="177" t="s">
        <v>316</v>
      </c>
      <c r="II1" s="177" t="s">
        <v>829</v>
      </c>
      <c r="IJ1" s="177" t="s">
        <v>831</v>
      </c>
      <c r="IK1" s="177" t="s">
        <v>833</v>
      </c>
      <c r="IL1" s="177" t="s">
        <v>835</v>
      </c>
      <c r="IM1" s="177" t="s">
        <v>317</v>
      </c>
      <c r="IN1" s="177" t="s">
        <v>837</v>
      </c>
      <c r="IO1" s="186" t="s">
        <v>318</v>
      </c>
      <c r="IP1" s="177" t="s">
        <v>845</v>
      </c>
      <c r="IQ1" s="177" t="s">
        <v>847</v>
      </c>
      <c r="IR1" s="177" t="s">
        <v>319</v>
      </c>
      <c r="IS1" s="177" t="s">
        <v>849</v>
      </c>
      <c r="IT1" s="177" t="s">
        <v>851</v>
      </c>
      <c r="IU1" s="177" t="s">
        <v>853</v>
      </c>
      <c r="IV1" s="186" t="s">
        <v>320</v>
      </c>
      <c r="IW1" s="177" t="s">
        <v>855</v>
      </c>
      <c r="IX1" s="177" t="s">
        <v>321</v>
      </c>
      <c r="IY1" s="177" t="s">
        <v>858</v>
      </c>
      <c r="IZ1" s="177" t="s">
        <v>860</v>
      </c>
      <c r="JA1" s="177" t="s">
        <v>862</v>
      </c>
      <c r="JB1" s="177" t="s">
        <v>864</v>
      </c>
      <c r="JC1" s="177" t="s">
        <v>866</v>
      </c>
      <c r="JD1" s="177" t="s">
        <v>868</v>
      </c>
      <c r="JE1" s="177" t="s">
        <v>322</v>
      </c>
      <c r="JF1" s="177" t="s">
        <v>871</v>
      </c>
      <c r="JG1" s="177" t="s">
        <v>873</v>
      </c>
      <c r="JH1" s="177" t="s">
        <v>875</v>
      </c>
      <c r="JI1" s="177" t="s">
        <v>877</v>
      </c>
      <c r="JJ1" s="177" t="s">
        <v>879</v>
      </c>
      <c r="JK1" s="177" t="s">
        <v>881</v>
      </c>
      <c r="JL1" s="177" t="s">
        <v>883</v>
      </c>
      <c r="JM1" s="177" t="s">
        <v>885</v>
      </c>
      <c r="JN1" s="177" t="s">
        <v>323</v>
      </c>
      <c r="JO1" s="177" t="s">
        <v>888</v>
      </c>
      <c r="JP1" s="177" t="s">
        <v>890</v>
      </c>
      <c r="JQ1" s="177" t="s">
        <v>892</v>
      </c>
      <c r="JR1" s="177" t="s">
        <v>894</v>
      </c>
      <c r="JS1" s="177" t="s">
        <v>895</v>
      </c>
      <c r="JT1" s="177" t="s">
        <v>897</v>
      </c>
      <c r="JU1" s="177" t="s">
        <v>899</v>
      </c>
      <c r="JV1" s="177" t="s">
        <v>901</v>
      </c>
      <c r="JW1" s="177" t="s">
        <v>903</v>
      </c>
      <c r="JX1" s="177" t="s">
        <v>905</v>
      </c>
      <c r="JY1" s="177" t="s">
        <v>907</v>
      </c>
      <c r="JZ1" s="177" t="s">
        <v>909</v>
      </c>
      <c r="KA1" s="177" t="s">
        <v>911</v>
      </c>
      <c r="KB1" s="177" t="s">
        <v>913</v>
      </c>
      <c r="KC1" s="177" t="s">
        <v>915</v>
      </c>
      <c r="KD1" s="177" t="s">
        <v>917</v>
      </c>
      <c r="KE1" s="177" t="s">
        <v>919</v>
      </c>
      <c r="KF1" s="177" t="s">
        <v>921</v>
      </c>
      <c r="KG1" s="177" t="s">
        <v>923</v>
      </c>
      <c r="KH1" s="177" t="s">
        <v>925</v>
      </c>
      <c r="KI1" s="177" t="s">
        <v>927</v>
      </c>
      <c r="KJ1" s="177" t="s">
        <v>929</v>
      </c>
      <c r="KK1" s="177" t="s">
        <v>931</v>
      </c>
      <c r="KL1" s="177" t="s">
        <v>933</v>
      </c>
      <c r="KM1" s="177" t="s">
        <v>935</v>
      </c>
      <c r="KN1" s="177" t="s">
        <v>937</v>
      </c>
      <c r="KO1" s="186" t="s">
        <v>324</v>
      </c>
      <c r="KP1" s="177" t="s">
        <v>939</v>
      </c>
      <c r="KQ1" s="177" t="s">
        <v>325</v>
      </c>
      <c r="KR1" s="177" t="s">
        <v>942</v>
      </c>
      <c r="KS1" s="177" t="s">
        <v>944</v>
      </c>
      <c r="KT1" s="177" t="s">
        <v>946</v>
      </c>
      <c r="KU1" s="177" t="s">
        <v>948</v>
      </c>
      <c r="KV1" s="177" t="s">
        <v>326</v>
      </c>
      <c r="KW1" s="177" t="s">
        <v>951</v>
      </c>
      <c r="KX1" s="177" t="s">
        <v>953</v>
      </c>
      <c r="KY1" s="177" t="s">
        <v>955</v>
      </c>
      <c r="KZ1" s="177" t="s">
        <v>957</v>
      </c>
      <c r="LA1" s="177" t="s">
        <v>959</v>
      </c>
      <c r="LB1" s="177" t="s">
        <v>961</v>
      </c>
      <c r="LC1" s="177" t="s">
        <v>963</v>
      </c>
      <c r="LD1" s="174" t="s">
        <v>328</v>
      </c>
      <c r="LE1" s="186" t="s">
        <v>329</v>
      </c>
      <c r="LF1" s="177" t="s">
        <v>330</v>
      </c>
      <c r="LG1" s="177" t="s">
        <v>344</v>
      </c>
      <c r="LH1" s="177" t="s">
        <v>965</v>
      </c>
      <c r="LI1" s="177" t="s">
        <v>967</v>
      </c>
      <c r="LJ1" s="177" t="s">
        <v>969</v>
      </c>
      <c r="LK1" s="177" t="s">
        <v>971</v>
      </c>
      <c r="LL1" s="177" t="s">
        <v>345</v>
      </c>
      <c r="LM1" s="177" t="s">
        <v>973</v>
      </c>
      <c r="LN1" s="177" t="s">
        <v>346</v>
      </c>
      <c r="LO1" s="177" t="s">
        <v>975</v>
      </c>
      <c r="LP1" s="177" t="s">
        <v>331</v>
      </c>
      <c r="LQ1" s="177" t="s">
        <v>977</v>
      </c>
      <c r="LR1" s="177" t="s">
        <v>347</v>
      </c>
      <c r="LS1" s="177" t="s">
        <v>979</v>
      </c>
      <c r="LT1" s="177" t="s">
        <v>981</v>
      </c>
      <c r="LU1" s="177" t="s">
        <v>348</v>
      </c>
      <c r="LV1" s="186" t="s">
        <v>332</v>
      </c>
      <c r="LW1" s="177" t="s">
        <v>333</v>
      </c>
      <c r="LX1" s="177" t="s">
        <v>983</v>
      </c>
      <c r="LY1" s="177" t="s">
        <v>985</v>
      </c>
      <c r="LZ1" s="177" t="s">
        <v>986</v>
      </c>
      <c r="MA1" s="177" t="s">
        <v>988</v>
      </c>
      <c r="MB1" s="177" t="s">
        <v>989</v>
      </c>
      <c r="MC1" s="177" t="s">
        <v>991</v>
      </c>
      <c r="MD1" s="177" t="s">
        <v>993</v>
      </c>
      <c r="ME1" s="177" t="s">
        <v>995</v>
      </c>
      <c r="MF1" s="177" t="s">
        <v>997</v>
      </c>
      <c r="MG1" s="177" t="s">
        <v>334</v>
      </c>
      <c r="MH1" s="177" t="s">
        <v>1000</v>
      </c>
      <c r="MI1" s="177" t="s">
        <v>1001</v>
      </c>
      <c r="MJ1" s="177" t="s">
        <v>1003</v>
      </c>
      <c r="MK1" s="177" t="s">
        <v>335</v>
      </c>
      <c r="ML1" s="177" t="s">
        <v>1006</v>
      </c>
      <c r="MM1" s="177" t="s">
        <v>1007</v>
      </c>
      <c r="MN1" s="177" t="s">
        <v>1009</v>
      </c>
      <c r="MO1" s="177" t="s">
        <v>1011</v>
      </c>
      <c r="MP1" s="177" t="s">
        <v>336</v>
      </c>
      <c r="MQ1" s="177" t="s">
        <v>1014</v>
      </c>
      <c r="MR1" s="177" t="s">
        <v>1016</v>
      </c>
      <c r="MS1" s="177" t="s">
        <v>1018</v>
      </c>
      <c r="MT1" s="177" t="s">
        <v>1020</v>
      </c>
      <c r="MU1" s="177" t="s">
        <v>337</v>
      </c>
      <c r="MV1" s="177" t="s">
        <v>1023</v>
      </c>
      <c r="MW1" s="177" t="s">
        <v>1025</v>
      </c>
      <c r="MX1" s="177" t="s">
        <v>1027</v>
      </c>
      <c r="MY1" s="177" t="s">
        <v>1029</v>
      </c>
      <c r="MZ1" s="177" t="s">
        <v>1031</v>
      </c>
      <c r="NA1" s="177" t="s">
        <v>1033</v>
      </c>
      <c r="NB1" s="177" t="s">
        <v>1035</v>
      </c>
      <c r="NC1" s="177" t="s">
        <v>1037</v>
      </c>
      <c r="ND1" s="177" t="s">
        <v>1039</v>
      </c>
      <c r="NE1" s="177" t="s">
        <v>1041</v>
      </c>
      <c r="NF1" s="177" t="s">
        <v>1043</v>
      </c>
      <c r="NG1" s="177" t="s">
        <v>1044</v>
      </c>
      <c r="NH1" s="186" t="s">
        <v>338</v>
      </c>
      <c r="NI1" s="177" t="s">
        <v>339</v>
      </c>
      <c r="NJ1" s="177" t="s">
        <v>1046</v>
      </c>
      <c r="NK1" s="177" t="s">
        <v>1048</v>
      </c>
      <c r="NL1" s="177" t="s">
        <v>1050</v>
      </c>
      <c r="NM1" s="177" t="s">
        <v>1052</v>
      </c>
      <c r="NN1" s="186" t="s">
        <v>340</v>
      </c>
      <c r="NO1" s="177" t="s">
        <v>341</v>
      </c>
      <c r="NP1" s="177" t="s">
        <v>1053</v>
      </c>
      <c r="NQ1" s="177" t="s">
        <v>342</v>
      </c>
      <c r="NR1" s="177" t="s">
        <v>1055</v>
      </c>
      <c r="NS1" s="177" t="s">
        <v>1057</v>
      </c>
      <c r="NT1" s="177" t="s">
        <v>343</v>
      </c>
      <c r="NU1" s="177" t="s">
        <v>1059</v>
      </c>
      <c r="NV1" s="174" t="s">
        <v>349</v>
      </c>
      <c r="NW1" s="186" t="s">
        <v>350</v>
      </c>
      <c r="NX1" s="177" t="s">
        <v>351</v>
      </c>
      <c r="NY1" s="177" t="s">
        <v>1062</v>
      </c>
      <c r="NZ1" s="177" t="s">
        <v>1064</v>
      </c>
      <c r="OA1" s="177" t="s">
        <v>352</v>
      </c>
      <c r="OB1" s="177" t="s">
        <v>362</v>
      </c>
      <c r="OC1" s="177" t="s">
        <v>1066</v>
      </c>
      <c r="OD1" s="177" t="s">
        <v>1068</v>
      </c>
      <c r="OE1" s="177" t="s">
        <v>1070</v>
      </c>
      <c r="OF1" s="177" t="s">
        <v>1072</v>
      </c>
      <c r="OG1" s="177" t="s">
        <v>1074</v>
      </c>
      <c r="OH1" s="177" t="s">
        <v>1076</v>
      </c>
      <c r="OI1" s="177" t="s">
        <v>1078</v>
      </c>
      <c r="OJ1" s="177" t="s">
        <v>1080</v>
      </c>
      <c r="OK1" s="177" t="s">
        <v>1082</v>
      </c>
      <c r="OL1" s="177" t="s">
        <v>1084</v>
      </c>
      <c r="OM1" s="177" t="s">
        <v>1086</v>
      </c>
      <c r="ON1" s="177" t="s">
        <v>1088</v>
      </c>
      <c r="OO1" s="177" t="s">
        <v>1090</v>
      </c>
      <c r="OP1" s="177" t="s">
        <v>1092</v>
      </c>
      <c r="OQ1" s="177" t="s">
        <v>1094</v>
      </c>
      <c r="OR1" s="177" t="s">
        <v>1096</v>
      </c>
      <c r="OS1" s="177" t="s">
        <v>1098</v>
      </c>
      <c r="OT1" s="177" t="s">
        <v>1100</v>
      </c>
      <c r="OU1" s="177" t="s">
        <v>1102</v>
      </c>
      <c r="OV1" s="177" t="s">
        <v>1104</v>
      </c>
      <c r="OW1" s="177" t="s">
        <v>1106</v>
      </c>
      <c r="OX1" s="177" t="s">
        <v>1108</v>
      </c>
      <c r="OY1" s="177" t="s">
        <v>363</v>
      </c>
      <c r="OZ1" s="177" t="s">
        <v>1111</v>
      </c>
      <c r="PA1" s="177" t="s">
        <v>1113</v>
      </c>
      <c r="PB1" s="177" t="s">
        <v>1114</v>
      </c>
      <c r="PC1" s="177" t="s">
        <v>1116</v>
      </c>
      <c r="PD1" s="177" t="s">
        <v>1118</v>
      </c>
      <c r="PE1" s="177" t="s">
        <v>1120</v>
      </c>
      <c r="PF1" s="177" t="s">
        <v>1122</v>
      </c>
      <c r="PG1" s="177" t="s">
        <v>1124</v>
      </c>
      <c r="PH1" s="177" t="s">
        <v>1126</v>
      </c>
      <c r="PI1" s="177" t="s">
        <v>1128</v>
      </c>
      <c r="PJ1" s="177" t="s">
        <v>1130</v>
      </c>
      <c r="PK1" s="177" t="s">
        <v>1132</v>
      </c>
      <c r="PL1" s="177" t="s">
        <v>1134</v>
      </c>
      <c r="PM1" s="177" t="s">
        <v>1136</v>
      </c>
      <c r="PN1" s="177" t="s">
        <v>1138</v>
      </c>
      <c r="PO1" s="177" t="s">
        <v>1140</v>
      </c>
      <c r="PP1" s="177" t="s">
        <v>1142</v>
      </c>
      <c r="PQ1" s="177" t="s">
        <v>1144</v>
      </c>
      <c r="PR1" s="177" t="s">
        <v>1146</v>
      </c>
      <c r="PS1" s="177" t="s">
        <v>1148</v>
      </c>
      <c r="PT1" s="177" t="s">
        <v>1150</v>
      </c>
      <c r="PU1" s="177" t="s">
        <v>1152</v>
      </c>
      <c r="PV1" s="177" t="s">
        <v>1154</v>
      </c>
      <c r="PW1" s="177" t="s">
        <v>1156</v>
      </c>
      <c r="PX1" s="177" t="s">
        <v>1158</v>
      </c>
      <c r="PY1" s="177" t="s">
        <v>1160</v>
      </c>
      <c r="PZ1" s="177" t="s">
        <v>353</v>
      </c>
      <c r="QA1" s="177" t="s">
        <v>1162</v>
      </c>
      <c r="QB1" s="177" t="s">
        <v>1164</v>
      </c>
      <c r="QC1" s="177" t="s">
        <v>1166</v>
      </c>
      <c r="QD1" s="177" t="s">
        <v>1168</v>
      </c>
      <c r="QE1" s="177" t="s">
        <v>1170</v>
      </c>
      <c r="QF1" s="186" t="s">
        <v>354</v>
      </c>
      <c r="QG1" s="177" t="s">
        <v>355</v>
      </c>
      <c r="QH1" s="177" t="s">
        <v>1172</v>
      </c>
      <c r="QI1" s="177" t="s">
        <v>1174</v>
      </c>
      <c r="QJ1" s="177" t="s">
        <v>1176</v>
      </c>
      <c r="QK1" s="177" t="s">
        <v>1178</v>
      </c>
      <c r="QL1" s="177" t="s">
        <v>1180</v>
      </c>
      <c r="QM1" s="177" t="s">
        <v>1182</v>
      </c>
      <c r="QN1" s="186" t="s">
        <v>356</v>
      </c>
      <c r="QO1" s="177" t="s">
        <v>1184</v>
      </c>
      <c r="QP1" s="177" t="s">
        <v>357</v>
      </c>
      <c r="QQ1" s="177" t="s">
        <v>364</v>
      </c>
      <c r="QR1" s="177" t="s">
        <v>1186</v>
      </c>
      <c r="QS1" s="177" t="s">
        <v>1188</v>
      </c>
      <c r="QT1" s="177" t="s">
        <v>1190</v>
      </c>
      <c r="QU1" s="177" t="s">
        <v>1192</v>
      </c>
      <c r="QV1" s="177" t="s">
        <v>1194</v>
      </c>
      <c r="QW1" s="177" t="s">
        <v>1196</v>
      </c>
      <c r="QX1" s="177" t="s">
        <v>1198</v>
      </c>
      <c r="QY1" s="177" t="s">
        <v>1200</v>
      </c>
      <c r="QZ1" s="177" t="s">
        <v>1202</v>
      </c>
      <c r="RA1" s="177" t="s">
        <v>1204</v>
      </c>
      <c r="RB1" s="177" t="s">
        <v>1206</v>
      </c>
      <c r="RC1" s="177" t="s">
        <v>1208</v>
      </c>
      <c r="RD1" s="177" t="s">
        <v>1210</v>
      </c>
      <c r="RE1" s="177" t="s">
        <v>1212</v>
      </c>
      <c r="RF1" s="186" t="s">
        <v>358</v>
      </c>
      <c r="RG1" s="177" t="s">
        <v>359</v>
      </c>
      <c r="RH1" s="177" t="s">
        <v>1214</v>
      </c>
      <c r="RI1" s="177" t="s">
        <v>1216</v>
      </c>
      <c r="RJ1" s="186" t="s">
        <v>360</v>
      </c>
      <c r="RK1" s="177" t="s">
        <v>361</v>
      </c>
      <c r="RL1" s="177" t="s">
        <v>1218</v>
      </c>
      <c r="RM1" s="177" t="s">
        <v>1219</v>
      </c>
      <c r="RN1" s="177" t="s">
        <v>1220</v>
      </c>
      <c r="RO1" s="177" t="s">
        <v>1221</v>
      </c>
      <c r="RP1" s="177" t="s">
        <v>1223</v>
      </c>
      <c r="RQ1" s="177" t="s">
        <v>1224</v>
      </c>
      <c r="RR1" s="177" t="s">
        <v>1226</v>
      </c>
      <c r="RS1" s="177" t="s">
        <v>1227</v>
      </c>
      <c r="RT1" s="174" t="s">
        <v>365</v>
      </c>
      <c r="RU1" s="186" t="s">
        <v>366</v>
      </c>
      <c r="RV1" s="177" t="s">
        <v>367</v>
      </c>
      <c r="RW1" s="177" t="s">
        <v>1229</v>
      </c>
      <c r="RX1" s="177" t="s">
        <v>1231</v>
      </c>
      <c r="RY1" s="177" t="s">
        <v>368</v>
      </c>
      <c r="RZ1" s="177" t="s">
        <v>1233</v>
      </c>
      <c r="SA1" s="177" t="s">
        <v>1235</v>
      </c>
      <c r="SB1" s="177" t="s">
        <v>1237</v>
      </c>
      <c r="SC1" s="177" t="s">
        <v>1239</v>
      </c>
      <c r="SD1" s="186" t="s">
        <v>369</v>
      </c>
      <c r="SE1" s="177" t="s">
        <v>370</v>
      </c>
      <c r="SF1" s="177" t="s">
        <v>1241</v>
      </c>
      <c r="SG1" s="177" t="s">
        <v>1243</v>
      </c>
      <c r="SH1" s="177" t="s">
        <v>1245</v>
      </c>
      <c r="SI1" s="177" t="s">
        <v>1247</v>
      </c>
      <c r="SJ1" s="177" t="s">
        <v>1249</v>
      </c>
      <c r="SK1" s="177" t="s">
        <v>1251</v>
      </c>
      <c r="SL1" s="177" t="s">
        <v>1253</v>
      </c>
      <c r="SM1" s="177" t="s">
        <v>1255</v>
      </c>
      <c r="SN1" s="177" t="s">
        <v>1257</v>
      </c>
      <c r="SO1" s="177" t="s">
        <v>1259</v>
      </c>
      <c r="SP1" s="177" t="s">
        <v>1261</v>
      </c>
      <c r="SQ1" s="177" t="s">
        <v>1263</v>
      </c>
      <c r="SR1" s="177" t="s">
        <v>1265</v>
      </c>
      <c r="SS1" s="177" t="s">
        <v>1267</v>
      </c>
      <c r="ST1" s="177" t="s">
        <v>1269</v>
      </c>
      <c r="SU1" s="174" t="s">
        <v>371</v>
      </c>
      <c r="SV1" s="186" t="s">
        <v>372</v>
      </c>
      <c r="SW1" s="177" t="s">
        <v>373</v>
      </c>
      <c r="SX1" s="177" t="s">
        <v>1271</v>
      </c>
      <c r="SY1" s="177" t="s">
        <v>1273</v>
      </c>
      <c r="SZ1" s="177" t="s">
        <v>1275</v>
      </c>
      <c r="TA1" s="177" t="s">
        <v>1277</v>
      </c>
      <c r="TB1" s="177" t="s">
        <v>1279</v>
      </c>
      <c r="TC1" s="177" t="s">
        <v>374</v>
      </c>
      <c r="TD1" s="177" t="s">
        <v>1281</v>
      </c>
      <c r="TE1" s="177" t="s">
        <v>1283</v>
      </c>
      <c r="TF1" s="177" t="s">
        <v>1285</v>
      </c>
      <c r="TG1" s="177" t="s">
        <v>1287</v>
      </c>
      <c r="TH1" s="177" t="s">
        <v>1289</v>
      </c>
      <c r="TI1" s="177" t="s">
        <v>1291</v>
      </c>
      <c r="TJ1" s="186" t="s">
        <v>375</v>
      </c>
      <c r="TK1" s="177" t="s">
        <v>376</v>
      </c>
      <c r="TL1" s="177" t="s">
        <v>377</v>
      </c>
      <c r="TM1" s="177" t="s">
        <v>1293</v>
      </c>
      <c r="TN1" s="177" t="s">
        <v>1295</v>
      </c>
      <c r="TO1" s="177" t="s">
        <v>1296</v>
      </c>
      <c r="TP1" s="177" t="s">
        <v>1298</v>
      </c>
      <c r="TQ1" s="177" t="s">
        <v>1300</v>
      </c>
      <c r="TR1" s="177" t="s">
        <v>1302</v>
      </c>
      <c r="TS1" s="177" t="s">
        <v>1304</v>
      </c>
      <c r="TT1" s="177" t="s">
        <v>1306</v>
      </c>
      <c r="TU1" s="177" t="s">
        <v>1308</v>
      </c>
      <c r="TV1" s="177" t="s">
        <v>1310</v>
      </c>
      <c r="TW1" s="177" t="s">
        <v>1312</v>
      </c>
      <c r="TX1" s="177" t="s">
        <v>1314</v>
      </c>
      <c r="TY1" s="177" t="s">
        <v>1316</v>
      </c>
      <c r="TZ1" s="177" t="s">
        <v>1318</v>
      </c>
      <c r="UA1" s="177" t="s">
        <v>1320</v>
      </c>
      <c r="UB1" s="177" t="s">
        <v>1322</v>
      </c>
      <c r="UC1" s="174" t="s">
        <v>1324</v>
      </c>
      <c r="UD1" s="177" t="s">
        <v>1326</v>
      </c>
      <c r="UE1" s="177" t="s">
        <v>1328</v>
      </c>
      <c r="UF1" s="177" t="s">
        <v>1330</v>
      </c>
      <c r="UG1" s="177" t="s">
        <v>1332</v>
      </c>
      <c r="UH1" s="177" t="s">
        <v>1334</v>
      </c>
      <c r="UI1" s="180"/>
    </row>
    <row r="2" spans="1:555" s="121" customFormat="1" hidden="1" x14ac:dyDescent="0.25">
      <c r="A2" s="121" t="s">
        <v>1356</v>
      </c>
      <c r="B2" s="121" t="s">
        <v>1358</v>
      </c>
      <c r="C2" s="121" t="s">
        <v>470</v>
      </c>
      <c r="D2" s="121" t="s">
        <v>1357</v>
      </c>
      <c r="E2" s="121" t="s">
        <v>1359</v>
      </c>
      <c r="F2" s="121" t="s">
        <v>471</v>
      </c>
      <c r="G2" s="155" t="s">
        <v>1360</v>
      </c>
      <c r="H2" s="121" t="s">
        <v>1361</v>
      </c>
      <c r="I2" s="121" t="s">
        <v>1362</v>
      </c>
      <c r="J2" s="121" t="s">
        <v>1406</v>
      </c>
      <c r="K2" s="121" t="s">
        <v>1363</v>
      </c>
      <c r="L2" s="121" t="s">
        <v>1364</v>
      </c>
      <c r="M2" s="121" t="s">
        <v>1365</v>
      </c>
      <c r="N2" s="121" t="s">
        <v>1366</v>
      </c>
      <c r="O2" s="121" t="s">
        <v>1367</v>
      </c>
      <c r="R2" s="121" t="s">
        <v>126</v>
      </c>
      <c r="S2" s="121" t="s">
        <v>1402</v>
      </c>
      <c r="U2" s="121" t="s">
        <v>392</v>
      </c>
      <c r="V2" s="121" t="s">
        <v>410</v>
      </c>
      <c r="W2" s="121" t="s">
        <v>393</v>
      </c>
      <c r="X2" s="121" t="s">
        <v>394</v>
      </c>
      <c r="Y2" s="121" t="s">
        <v>395</v>
      </c>
      <c r="Z2" s="121" t="s">
        <v>396</v>
      </c>
      <c r="AA2" s="121" t="s">
        <v>397</v>
      </c>
      <c r="AB2" s="121" t="s">
        <v>398</v>
      </c>
      <c r="AC2" s="121" t="s">
        <v>399</v>
      </c>
      <c r="AD2" s="121" t="s">
        <v>400</v>
      </c>
      <c r="AE2" s="121" t="s">
        <v>401</v>
      </c>
      <c r="AF2" s="121" t="s">
        <v>402</v>
      </c>
      <c r="AH2" s="121" t="s">
        <v>419</v>
      </c>
      <c r="AI2" s="121" t="s">
        <v>420</v>
      </c>
      <c r="AJ2" s="121" t="s">
        <v>421</v>
      </c>
      <c r="AK2" s="121" t="s">
        <v>422</v>
      </c>
      <c r="AL2" s="121" t="s">
        <v>423</v>
      </c>
      <c r="AM2" s="121" t="s">
        <v>426</v>
      </c>
      <c r="AN2" s="121" t="s">
        <v>424</v>
      </c>
      <c r="AO2" s="121" t="s">
        <v>425</v>
      </c>
      <c r="AP2" s="121" t="s">
        <v>427</v>
      </c>
      <c r="AQ2" s="121" t="s">
        <v>428</v>
      </c>
      <c r="AR2" s="121" t="s">
        <v>429</v>
      </c>
      <c r="AS2" s="121" t="s">
        <v>430</v>
      </c>
      <c r="AT2" s="121" t="s">
        <v>431</v>
      </c>
      <c r="AU2" s="121" t="s">
        <v>432</v>
      </c>
      <c r="AV2" s="121" t="s">
        <v>433</v>
      </c>
      <c r="AW2" s="121" t="s">
        <v>434</v>
      </c>
      <c r="AX2" s="121" t="s">
        <v>435</v>
      </c>
      <c r="AY2" s="121" t="s">
        <v>436</v>
      </c>
      <c r="AZ2" s="121" t="s">
        <v>437</v>
      </c>
      <c r="BA2" s="121" t="s">
        <v>438</v>
      </c>
      <c r="BB2" s="121" t="s">
        <v>439</v>
      </c>
      <c r="BC2" s="121" t="s">
        <v>440</v>
      </c>
      <c r="BD2" s="121" t="s">
        <v>441</v>
      </c>
      <c r="BE2" s="121" t="s">
        <v>442</v>
      </c>
      <c r="BF2" s="121" t="s">
        <v>443</v>
      </c>
      <c r="BG2" s="121" t="s">
        <v>444</v>
      </c>
      <c r="BH2" s="121" t="s">
        <v>445</v>
      </c>
      <c r="BI2" s="121" t="s">
        <v>446</v>
      </c>
      <c r="BJ2" s="121" t="s">
        <v>447</v>
      </c>
      <c r="BK2" s="121" t="s">
        <v>448</v>
      </c>
      <c r="BL2" s="121" t="s">
        <v>449</v>
      </c>
      <c r="BM2" s="121" t="s">
        <v>450</v>
      </c>
      <c r="BN2" s="121" t="s">
        <v>451</v>
      </c>
      <c r="BO2" s="121" t="s">
        <v>452</v>
      </c>
      <c r="BP2" s="121" t="s">
        <v>453</v>
      </c>
      <c r="BQ2" s="121" t="s">
        <v>454</v>
      </c>
      <c r="BR2" s="121" t="s">
        <v>455</v>
      </c>
      <c r="BS2" s="121" t="s">
        <v>456</v>
      </c>
      <c r="BT2" s="121" t="s">
        <v>457</v>
      </c>
      <c r="BU2" s="121" t="s">
        <v>458</v>
      </c>
      <c r="CB2" s="121" t="s">
        <v>1337</v>
      </c>
      <c r="CC2" s="121" t="s">
        <v>1338</v>
      </c>
      <c r="CD2" s="121" t="s">
        <v>1336</v>
      </c>
      <c r="CE2" s="121" t="s">
        <v>1339</v>
      </c>
    </row>
    <row r="3" spans="1:555" hidden="1" x14ac:dyDescent="0.25">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c r="CB3" s="86">
        <v>35000</v>
      </c>
      <c r="CC3" s="86">
        <v>15000</v>
      </c>
      <c r="CD3" s="86">
        <v>35000</v>
      </c>
      <c r="CE3" s="86">
        <v>15000</v>
      </c>
    </row>
    <row r="4" spans="1:555" ht="15.75" thickBot="1" x14ac:dyDescent="0.3"/>
    <row r="5" spans="1:555" ht="53.25" thickBot="1" x14ac:dyDescent="0.3">
      <c r="C5" s="87" t="s">
        <v>381</v>
      </c>
      <c r="D5" s="194">
        <f>SUMIF(C:C,$C$10,D:D)</f>
        <v>257849.2</v>
      </c>
    </row>
    <row r="8" spans="1:555" x14ac:dyDescent="0.25">
      <c r="C8" s="106"/>
      <c r="D8" s="106"/>
      <c r="E8" s="106"/>
      <c r="F8" s="106"/>
      <c r="G8" s="77"/>
      <c r="H8" s="106"/>
      <c r="I8" s="106"/>
    </row>
    <row r="9" spans="1:555" ht="15.75" thickBot="1" x14ac:dyDescent="0.3">
      <c r="C9" s="106"/>
      <c r="D9" s="106"/>
      <c r="E9" s="106"/>
      <c r="F9" s="106"/>
      <c r="G9" s="77"/>
      <c r="H9" s="106"/>
      <c r="I9" s="106"/>
    </row>
    <row r="10" spans="1:555" ht="15.75" thickBot="1" x14ac:dyDescent="0.3">
      <c r="B10" s="559"/>
      <c r="C10" s="29" t="s">
        <v>43</v>
      </c>
      <c r="D10" s="107">
        <f>SUM(F17:F23)</f>
        <v>42500</v>
      </c>
      <c r="F10" s="70"/>
      <c r="G10" s="78"/>
      <c r="H10" s="70"/>
      <c r="I10" s="70"/>
    </row>
    <row r="11" spans="1:555" x14ac:dyDescent="0.25">
      <c r="B11" s="94"/>
      <c r="C11" s="70"/>
      <c r="D11" s="31"/>
      <c r="E11" s="94"/>
      <c r="F11" s="94"/>
      <c r="G11" s="94"/>
      <c r="H11" s="75"/>
      <c r="I11" s="75"/>
      <c r="J11" s="75"/>
      <c r="K11" s="111"/>
    </row>
    <row r="12" spans="1:555" x14ac:dyDescent="0.25">
      <c r="B12" s="94"/>
      <c r="C12" s="70"/>
      <c r="D12" s="31"/>
      <c r="E12" s="94"/>
      <c r="F12" s="94"/>
      <c r="G12" s="94"/>
      <c r="H12" s="75"/>
      <c r="I12" s="75"/>
      <c r="J12" s="75"/>
      <c r="K12" s="111"/>
    </row>
    <row r="13" spans="1:555" ht="15.75" x14ac:dyDescent="0.25">
      <c r="B13" s="94"/>
      <c r="C13" s="201" t="s">
        <v>390</v>
      </c>
      <c r="D13" s="202" t="str">
        <f>'Desarrollo e Innov. Curricular'!F9</f>
        <v>1.a.2</v>
      </c>
      <c r="E13" s="94"/>
      <c r="F13" s="94"/>
      <c r="G13" s="94"/>
      <c r="H13" s="75"/>
      <c r="I13" s="75"/>
      <c r="J13" s="75"/>
      <c r="K13" s="111"/>
    </row>
    <row r="14" spans="1:555" ht="18.75" x14ac:dyDescent="0.25">
      <c r="B14" s="94"/>
      <c r="C14" s="207" t="str">
        <f>IFERROR(VLOOKUP(D13,'Desarrollo e Innov. Curricular'!$F:$G,2,FALSE),IFERROR(VLOOKUP(D13,'Investigación Científica'!$F:$G,2,FALSE),IFERROR(VLOOKUP(D13,'Vinculación Univ. Sociedad'!$F:$G,2,FALSE),IFERROR(VLOOKUP(D13,'Docencia y Profesorado Universi'!$F:$G,2,FALSE),IFERROR(VLOOKUP(D13,'Estudiantes y Graduados'!$F:$G,2,FALSE),IFERROR(VLOOKUP(D13,'Gestion Administrativa'!$F:$G,2,FALSE),IFERROR(VLOOKUP(D13,'Gestión Académica'!$F:$G,2,FALSE),IFERROR(VLOOKUP(D13,'Aseguramiento de la Calidad'!$F:$G,2,FALSE),IFERROR(VLOOKUP(D13,'Gestión del Conocimiento'!$F:$G,2,FALSE),IFERROR(VLOOKUP(D13,'Gobernabilidad y Procesos...'!$F:$G,2,FALSE),IFERROR(VLOOKUP(D13,'Gestión del Talento Humano'!$F:$G,2,FALSE),IFERROR(VLOOKUP(D13,'Internacionalización de la E.S.'!$F:$G,2,FALSE),IFERROR(VLOOKUP(D13,Posgrado!$F:$G,2,FALSE),IFERROR(VLOOKUP(D13,'Cultura de Innovación Insti...'!$F:$G,2,FALSE),VLOOKUP(D13,'Lo Esencial de la Reforma Univ.'!$F:$G,2,0)))))))))))))))</f>
        <v>Elaboración de los Fundamentos base para el Rediseño del Plan de Estudios de la Carrera de Química y Farmacia.</v>
      </c>
      <c r="D14" s="31"/>
      <c r="E14" s="94"/>
      <c r="F14" s="94"/>
      <c r="G14" s="94"/>
      <c r="H14" s="75"/>
      <c r="I14" s="75"/>
      <c r="J14" s="75"/>
      <c r="K14" s="111"/>
    </row>
    <row r="15" spans="1:555" x14ac:dyDescent="0.25">
      <c r="B15" s="94"/>
      <c r="F15" s="94"/>
      <c r="G15" s="75"/>
      <c r="H15" s="75"/>
      <c r="I15" s="75"/>
    </row>
    <row r="16" spans="1:555" ht="32.25" customHeight="1" thickBot="1" x14ac:dyDescent="0.3">
      <c r="B16" s="94"/>
      <c r="C16" s="145" t="s">
        <v>44</v>
      </c>
      <c r="D16" s="145" t="s">
        <v>54</v>
      </c>
      <c r="E16" s="145" t="s">
        <v>56</v>
      </c>
      <c r="F16" s="146" t="s">
        <v>27</v>
      </c>
      <c r="G16" s="146" t="s">
        <v>128</v>
      </c>
      <c r="H16" s="145" t="s">
        <v>46</v>
      </c>
      <c r="I16" s="145" t="s">
        <v>129</v>
      </c>
      <c r="J16" s="145" t="s">
        <v>408</v>
      </c>
      <c r="K16" s="145" t="s">
        <v>409</v>
      </c>
      <c r="L16" s="145" t="s">
        <v>463</v>
      </c>
    </row>
    <row r="17" spans="2:12" x14ac:dyDescent="0.25">
      <c r="B17" s="94"/>
      <c r="C17" s="302" t="s">
        <v>1339</v>
      </c>
      <c r="D17" s="154">
        <v>1</v>
      </c>
      <c r="E17" s="323">
        <f>HLOOKUP($C17,$CB$2:$CE$3,2,0)</f>
        <v>15000</v>
      </c>
      <c r="F17" s="98">
        <f>D17*E17</f>
        <v>15000</v>
      </c>
      <c r="G17" s="160" t="s">
        <v>1402</v>
      </c>
      <c r="H17" s="99" t="s">
        <v>1014</v>
      </c>
      <c r="I17" s="99" t="str">
        <f>VLOOKUP(H17,Presupuesto!$B$11:$C$565,2,0)</f>
        <v>EQUIPO DE COMPUTACION</v>
      </c>
      <c r="J17" s="99" t="s">
        <v>1356</v>
      </c>
      <c r="K17" s="99" t="s">
        <v>392</v>
      </c>
      <c r="L17" s="99"/>
    </row>
    <row r="18" spans="2:12" x14ac:dyDescent="0.25">
      <c r="B18" s="94"/>
      <c r="C18" s="100" t="s">
        <v>73</v>
      </c>
      <c r="D18" s="147">
        <v>1</v>
      </c>
      <c r="E18" s="101">
        <v>8000</v>
      </c>
      <c r="F18" s="98">
        <f t="shared" ref="F18:F23" si="0">D18*E18</f>
        <v>8000</v>
      </c>
      <c r="G18" s="160" t="s">
        <v>1402</v>
      </c>
      <c r="H18" s="102" t="s">
        <v>1014</v>
      </c>
      <c r="I18" s="102" t="str">
        <f>VLOOKUP(H18,Presupuesto!$B$11:$C$565,2,0)</f>
        <v>EQUIPO DE COMPUTACION</v>
      </c>
      <c r="J18" s="99" t="str">
        <f t="shared" ref="J18:J23" si="1">$J$17</f>
        <v>Desarrollo e Innovación Curricular</v>
      </c>
      <c r="K18" s="99" t="s">
        <v>392</v>
      </c>
      <c r="L18" s="99"/>
    </row>
    <row r="19" spans="2:12" x14ac:dyDescent="0.25">
      <c r="B19" s="94"/>
      <c r="C19" s="100" t="s">
        <v>35</v>
      </c>
      <c r="D19" s="147">
        <v>1</v>
      </c>
      <c r="E19" s="101">
        <v>13000</v>
      </c>
      <c r="F19" s="98">
        <f t="shared" si="0"/>
        <v>13000</v>
      </c>
      <c r="G19" s="160" t="s">
        <v>1402</v>
      </c>
      <c r="H19" s="102" t="s">
        <v>986</v>
      </c>
      <c r="I19" s="102" t="str">
        <f>VLOOKUP(H19,Presupuesto!$B$11:$C$565,2,0)</f>
        <v>EQUIPOS VARIOS DE OFICINA</v>
      </c>
      <c r="J19" s="99" t="str">
        <f t="shared" si="1"/>
        <v>Desarrollo e Innovación Curricular</v>
      </c>
      <c r="K19" s="99" t="s">
        <v>392</v>
      </c>
      <c r="L19" s="99"/>
    </row>
    <row r="20" spans="2:12" x14ac:dyDescent="0.25">
      <c r="C20" s="108" t="s">
        <v>78</v>
      </c>
      <c r="D20" s="147">
        <v>1</v>
      </c>
      <c r="E20" s="101">
        <v>2500</v>
      </c>
      <c r="F20" s="98">
        <f t="shared" si="0"/>
        <v>2500</v>
      </c>
      <c r="G20" s="160" t="s">
        <v>1402</v>
      </c>
      <c r="H20" s="109" t="s">
        <v>1014</v>
      </c>
      <c r="I20" s="109" t="str">
        <f>VLOOKUP(H20,Presupuesto!$B$11:$C$565,2,0)</f>
        <v>EQUIPO DE COMPUTACION</v>
      </c>
      <c r="J20" s="99" t="str">
        <f t="shared" si="1"/>
        <v>Desarrollo e Innovación Curricular</v>
      </c>
      <c r="K20" s="99" t="s">
        <v>392</v>
      </c>
      <c r="L20" s="99"/>
    </row>
    <row r="21" spans="2:12" x14ac:dyDescent="0.25">
      <c r="C21" s="108" t="s">
        <v>79</v>
      </c>
      <c r="D21" s="147">
        <v>1</v>
      </c>
      <c r="E21" s="101">
        <v>1500</v>
      </c>
      <c r="F21" s="98">
        <f t="shared" si="0"/>
        <v>1500</v>
      </c>
      <c r="G21" s="160" t="s">
        <v>1402</v>
      </c>
      <c r="H21" s="109" t="s">
        <v>946</v>
      </c>
      <c r="I21" s="109" t="str">
        <f>VLOOKUP(H21,Presupuesto!$B$11:$C$565,2,0)</f>
        <v>UTILES Y MATERIALES ELECTRICOS</v>
      </c>
      <c r="J21" s="99" t="str">
        <f t="shared" si="1"/>
        <v>Desarrollo e Innovación Curricular</v>
      </c>
      <c r="K21" s="99" t="s">
        <v>392</v>
      </c>
      <c r="L21" s="99"/>
    </row>
    <row r="22" spans="2:12" x14ac:dyDescent="0.25">
      <c r="C22" s="108" t="s">
        <v>80</v>
      </c>
      <c r="D22" s="147">
        <v>1</v>
      </c>
      <c r="E22" s="101">
        <v>1500</v>
      </c>
      <c r="F22" s="98">
        <f t="shared" si="0"/>
        <v>1500</v>
      </c>
      <c r="G22" s="160" t="s">
        <v>1402</v>
      </c>
      <c r="H22" s="109" t="s">
        <v>1014</v>
      </c>
      <c r="I22" s="109" t="str">
        <f>VLOOKUP(H22,Presupuesto!$B$11:$C$565,2,0)</f>
        <v>EQUIPO DE COMPUTACION</v>
      </c>
      <c r="J22" s="99" t="str">
        <f t="shared" si="1"/>
        <v>Desarrollo e Innovación Curricular</v>
      </c>
      <c r="K22" s="99" t="s">
        <v>392</v>
      </c>
      <c r="L22" s="99"/>
    </row>
    <row r="23" spans="2:12" x14ac:dyDescent="0.25">
      <c r="C23" s="470" t="s">
        <v>81</v>
      </c>
      <c r="D23" s="449">
        <v>2</v>
      </c>
      <c r="E23" s="472">
        <v>500</v>
      </c>
      <c r="F23" s="472">
        <f t="shared" si="0"/>
        <v>1000</v>
      </c>
      <c r="G23" s="160" t="s">
        <v>1402</v>
      </c>
      <c r="H23" s="537" t="s">
        <v>955</v>
      </c>
      <c r="I23" s="537" t="str">
        <f>VLOOKUP(H23,Presupuesto!$B$11:$C$565,2,0)</f>
        <v>OTROS RESPUESTOS Y ACCESORIOS MENORES</v>
      </c>
      <c r="J23" s="537" t="str">
        <f t="shared" si="1"/>
        <v>Desarrollo e Innovación Curricular</v>
      </c>
      <c r="K23" s="537" t="s">
        <v>392</v>
      </c>
      <c r="L23" s="99"/>
    </row>
    <row r="24" spans="2:12" x14ac:dyDescent="0.25">
      <c r="B24" s="94"/>
      <c r="F24" s="94"/>
      <c r="G24" s="75"/>
      <c r="H24" s="75"/>
      <c r="I24" s="75"/>
    </row>
    <row r="25" spans="2:12" ht="15.75" thickBot="1" x14ac:dyDescent="0.3"/>
    <row r="26" spans="2:12" ht="15.75" thickBot="1" x14ac:dyDescent="0.3">
      <c r="B26" s="560"/>
      <c r="C26" s="29" t="s">
        <v>43</v>
      </c>
      <c r="D26" s="107">
        <f>SUM(F33:F37)</f>
        <v>35860</v>
      </c>
      <c r="F26" s="70"/>
      <c r="G26" s="78"/>
      <c r="H26" s="70"/>
      <c r="I26" s="70"/>
    </row>
    <row r="27" spans="2:12" x14ac:dyDescent="0.25">
      <c r="C27" s="70"/>
      <c r="D27" s="31"/>
      <c r="E27" s="94"/>
      <c r="F27" s="94"/>
      <c r="G27" s="94"/>
      <c r="H27" s="75"/>
      <c r="I27" s="75"/>
      <c r="J27" s="75"/>
      <c r="K27" s="111"/>
    </row>
    <row r="28" spans="2:12" x14ac:dyDescent="0.25">
      <c r="C28" s="70"/>
      <c r="D28" s="31"/>
      <c r="E28" s="94"/>
      <c r="F28" s="94"/>
      <c r="G28" s="94"/>
      <c r="H28" s="75"/>
      <c r="I28" s="75"/>
      <c r="J28" s="75"/>
      <c r="K28" s="111"/>
    </row>
    <row r="29" spans="2:12" ht="15.75" x14ac:dyDescent="0.25">
      <c r="C29" s="201" t="s">
        <v>390</v>
      </c>
      <c r="D29" s="202" t="str">
        <f>'Investigación Científica'!F47</f>
        <v>2.a.41</v>
      </c>
      <c r="E29" s="94"/>
      <c r="F29" s="94"/>
      <c r="G29" s="94"/>
      <c r="H29" s="75"/>
      <c r="I29" s="75"/>
      <c r="J29" s="75"/>
      <c r="K29" s="111"/>
    </row>
    <row r="30" spans="2:12" ht="18.75" x14ac:dyDescent="0.25">
      <c r="C30" s="207" t="str">
        <f>IFERROR(VLOOKUP(D29,'Desarrollo e Innov. Curricular'!$F:$G,2,FALSE),IFERROR(VLOOKUP(D29,'Investigación Científica'!$F:$G,2,FALSE),IFERROR(VLOOKUP(D29,'Vinculación Univ. Sociedad'!$F:$G,2,FALSE),IFERROR(VLOOKUP(D29,'Docencia y Profesorado Universi'!$F:$G,2,FALSE),IFERROR(VLOOKUP(D29,'Estudiantes y Graduados'!$F:$G,2,FALSE),IFERROR(VLOOKUP(D29,'Gestion Administrativa'!$F:$G,2,FALSE),IFERROR(VLOOKUP(D29,'Gestión Académica'!$F:$G,2,FALSE),IFERROR(VLOOKUP(D29,'Aseguramiento de la Calidad'!$F:$G,2,FALSE),IFERROR(VLOOKUP(D29,'Gestión del Conocimiento'!$F:$G,2,FALSE),IFERROR(VLOOKUP(D29,'Gobernabilidad y Procesos...'!$F:$G,2,FALSE),IFERROR(VLOOKUP(D29,'Gestión del Talento Humano'!$F:$G,2,FALSE),IFERROR(VLOOKUP(D29,'Internacionalización de la E.S.'!$F:$G,2,FALSE),IFERROR(VLOOKUP(D29,Posgrado!$F:$G,2,FALSE),IFERROR(VLOOKUP(D29,'Cultura de Innovación Insti...'!$F:$G,2,FALSE),VLOOKUP(D29,'Lo Esencial de la Reforma Univ.'!$F:$G,2,0)))))))))))))))</f>
        <v xml:space="preserve">Acondicionamiento de la Oficina de la Unidad de Gestión de la Investigación UGI. </v>
      </c>
      <c r="D30" s="31"/>
      <c r="E30" s="94"/>
      <c r="F30" s="94"/>
      <c r="G30" s="94"/>
      <c r="H30" s="75"/>
      <c r="I30" s="75"/>
      <c r="J30" s="75"/>
      <c r="K30" s="111"/>
    </row>
    <row r="31" spans="2:12" x14ac:dyDescent="0.25">
      <c r="F31" s="94"/>
      <c r="G31" s="75"/>
      <c r="H31" s="75"/>
      <c r="I31" s="75"/>
    </row>
    <row r="32" spans="2:12" ht="30.75" thickBot="1" x14ac:dyDescent="0.3">
      <c r="C32" s="145" t="s">
        <v>44</v>
      </c>
      <c r="D32" s="145" t="s">
        <v>54</v>
      </c>
      <c r="E32" s="145" t="s">
        <v>56</v>
      </c>
      <c r="F32" s="146" t="s">
        <v>27</v>
      </c>
      <c r="G32" s="146" t="s">
        <v>128</v>
      </c>
      <c r="H32" s="145" t="s">
        <v>46</v>
      </c>
      <c r="I32" s="145" t="s">
        <v>129</v>
      </c>
      <c r="J32" s="145" t="s">
        <v>408</v>
      </c>
      <c r="K32" s="145" t="s">
        <v>409</v>
      </c>
      <c r="L32" s="145" t="s">
        <v>463</v>
      </c>
    </row>
    <row r="33" spans="2:12" x14ac:dyDescent="0.25">
      <c r="C33" s="302" t="s">
        <v>1339</v>
      </c>
      <c r="D33" s="154">
        <v>1</v>
      </c>
      <c r="E33" s="323">
        <f>HLOOKUP($C33,$CB$2:$CE$3,2,0)</f>
        <v>15000</v>
      </c>
      <c r="F33" s="98">
        <f>D33*E33</f>
        <v>15000</v>
      </c>
      <c r="G33" s="160" t="s">
        <v>1402</v>
      </c>
      <c r="H33" s="99" t="s">
        <v>1014</v>
      </c>
      <c r="I33" s="99" t="str">
        <f>VLOOKUP(H33,Presupuesto!$B$11:$C$565,2,0)</f>
        <v>EQUIPO DE COMPUTACION</v>
      </c>
      <c r="J33" s="570" t="s">
        <v>1358</v>
      </c>
      <c r="K33" s="99" t="s">
        <v>392</v>
      </c>
      <c r="L33" s="99"/>
    </row>
    <row r="34" spans="2:12" x14ac:dyDescent="0.25">
      <c r="C34" s="100" t="s">
        <v>74</v>
      </c>
      <c r="D34" s="147">
        <v>1</v>
      </c>
      <c r="E34" s="101">
        <v>5000</v>
      </c>
      <c r="F34" s="98">
        <f t="shared" ref="F34:F37" si="2">D34*E34</f>
        <v>5000</v>
      </c>
      <c r="G34" s="160" t="s">
        <v>1402</v>
      </c>
      <c r="H34" s="102" t="s">
        <v>1014</v>
      </c>
      <c r="I34" s="102" t="str">
        <f>VLOOKUP(H34,Presupuesto!$B$11:$C$565,2,0)</f>
        <v>EQUIPO DE COMPUTACION</v>
      </c>
      <c r="J34" s="570" t="s">
        <v>1358</v>
      </c>
      <c r="K34" s="99" t="s">
        <v>392</v>
      </c>
      <c r="L34" s="99"/>
    </row>
    <row r="35" spans="2:12" x14ac:dyDescent="0.25">
      <c r="C35" s="100" t="s">
        <v>35</v>
      </c>
      <c r="D35" s="147">
        <v>1</v>
      </c>
      <c r="E35" s="101">
        <v>13000</v>
      </c>
      <c r="F35" s="98">
        <f t="shared" si="2"/>
        <v>13000</v>
      </c>
      <c r="G35" s="160" t="s">
        <v>1402</v>
      </c>
      <c r="H35" s="102" t="s">
        <v>986</v>
      </c>
      <c r="I35" s="102" t="str">
        <f>VLOOKUP(H35,Presupuesto!$B$11:$C$565,2,0)</f>
        <v>EQUIPOS VARIOS DE OFICINA</v>
      </c>
      <c r="J35" s="570" t="s">
        <v>1358</v>
      </c>
      <c r="K35" s="99" t="s">
        <v>392</v>
      </c>
      <c r="L35" s="99"/>
    </row>
    <row r="36" spans="2:12" x14ac:dyDescent="0.25">
      <c r="C36" s="108" t="s">
        <v>78</v>
      </c>
      <c r="D36" s="147">
        <v>1</v>
      </c>
      <c r="E36" s="101">
        <v>2500</v>
      </c>
      <c r="F36" s="98">
        <f t="shared" si="2"/>
        <v>2500</v>
      </c>
      <c r="G36" s="160" t="s">
        <v>1402</v>
      </c>
      <c r="H36" s="109" t="s">
        <v>1014</v>
      </c>
      <c r="I36" s="109" t="str">
        <f>VLOOKUP(H36,Presupuesto!$B$11:$C$565,2,0)</f>
        <v>EQUIPO DE COMPUTACION</v>
      </c>
      <c r="J36" s="570" t="s">
        <v>1358</v>
      </c>
      <c r="K36" s="99" t="s">
        <v>392</v>
      </c>
      <c r="L36" s="99"/>
    </row>
    <row r="37" spans="2:12" x14ac:dyDescent="0.25">
      <c r="C37" s="470" t="s">
        <v>81</v>
      </c>
      <c r="D37" s="147">
        <v>2</v>
      </c>
      <c r="E37" s="101">
        <v>180</v>
      </c>
      <c r="F37" s="98">
        <f t="shared" si="2"/>
        <v>360</v>
      </c>
      <c r="G37" s="160" t="s">
        <v>1402</v>
      </c>
      <c r="H37" s="537" t="s">
        <v>955</v>
      </c>
      <c r="I37" s="537" t="str">
        <f>VLOOKUP(H37,Presupuesto!$B$11:$C$565,2,0)</f>
        <v>OTROS RESPUESTOS Y ACCESORIOS MENORES</v>
      </c>
      <c r="J37" s="570" t="s">
        <v>1358</v>
      </c>
      <c r="K37" s="537" t="s">
        <v>392</v>
      </c>
      <c r="L37" s="537"/>
    </row>
    <row r="40" spans="2:12" ht="15.75" thickBot="1" x14ac:dyDescent="0.3"/>
    <row r="41" spans="2:12" ht="15.75" thickBot="1" x14ac:dyDescent="0.3">
      <c r="B41" s="560"/>
      <c r="C41" s="29" t="s">
        <v>43</v>
      </c>
      <c r="D41" s="107">
        <f>SUM(F48:F49)</f>
        <v>40994.6</v>
      </c>
      <c r="F41" s="70"/>
      <c r="G41" s="78"/>
      <c r="H41" s="70"/>
      <c r="I41" s="70"/>
    </row>
    <row r="42" spans="2:12" x14ac:dyDescent="0.25">
      <c r="C42" s="70"/>
      <c r="D42" s="31"/>
      <c r="E42" s="94"/>
      <c r="F42" s="94"/>
      <c r="G42" s="94"/>
      <c r="H42" s="75"/>
      <c r="I42" s="75"/>
      <c r="J42" s="75"/>
      <c r="K42" s="111"/>
    </row>
    <row r="43" spans="2:12" x14ac:dyDescent="0.25">
      <c r="C43" s="70"/>
      <c r="D43" s="31"/>
      <c r="E43" s="94"/>
      <c r="F43" s="94"/>
      <c r="G43" s="94"/>
      <c r="H43" s="75"/>
      <c r="I43" s="75"/>
      <c r="J43" s="75"/>
      <c r="K43" s="111"/>
    </row>
    <row r="44" spans="2:12" ht="15.75" x14ac:dyDescent="0.25">
      <c r="C44" s="201" t="s">
        <v>390</v>
      </c>
      <c r="D44" s="202" t="str">
        <f>Posgrado!F7</f>
        <v>10.a.1</v>
      </c>
      <c r="E44" s="94"/>
      <c r="F44" s="94"/>
      <c r="G44" s="94"/>
      <c r="H44" s="75"/>
      <c r="I44" s="75"/>
      <c r="J44" s="75"/>
      <c r="K44" s="111"/>
    </row>
    <row r="45" spans="2:12" ht="18.75" x14ac:dyDescent="0.25">
      <c r="C45" s="207" t="str">
        <f>IFERROR(VLOOKUP(D44,'Desarrollo e Innov. Curricular'!$F:$G,2,FALSE),IFERROR(VLOOKUP(D44,'Investigación Científica'!$F:$G,2,FALSE),IFERROR(VLOOKUP(D44,'Vinculación Univ. Sociedad'!$F:$G,2,FALSE),IFERROR(VLOOKUP(D44,'Docencia y Profesorado Universi'!$F:$G,2,FALSE),IFERROR(VLOOKUP(D44,'Estudiantes y Graduados'!$F:$G,2,FALSE),IFERROR(VLOOKUP(D44,'Gestion Administrativa'!$F:$G,2,FALSE),IFERROR(VLOOKUP(D44,'Gestión Académica'!$F:$G,2,FALSE),IFERROR(VLOOKUP(D44,'Aseguramiento de la Calidad'!$F:$G,2,FALSE),IFERROR(VLOOKUP(D44,'Gestión del Conocimiento'!$F:$G,2,FALSE),IFERROR(VLOOKUP(D44,'Gobernabilidad y Procesos...'!$F:$G,2,FALSE),IFERROR(VLOOKUP(D44,'Gestión del Talento Humano'!$F:$G,2,FALSE),IFERROR(VLOOKUP(D44,'Internacionalización de la E.S.'!$F:$G,2,FALSE),IFERROR(VLOOKUP(D44,Posgrado!$F:$G,2,FALSE),IFERROR(VLOOKUP(D44,'Cultura de Innovación Insti...'!$F:$G,2,FALSE),VLOOKUP(D44,'Lo Esencial de la Reforma Univ.'!$F:$G,2,0)))))))))))))))</f>
        <v>Acondicionamiento de Aula de Clase Maestría en Tecnología Farmacéutica.</v>
      </c>
      <c r="D45" s="31"/>
      <c r="E45" s="94"/>
      <c r="F45" s="94"/>
      <c r="G45" s="94"/>
      <c r="H45" s="75"/>
      <c r="I45" s="75"/>
      <c r="J45" s="75"/>
      <c r="K45" s="111"/>
    </row>
    <row r="46" spans="2:12" x14ac:dyDescent="0.25">
      <c r="F46" s="94"/>
      <c r="G46" s="75"/>
      <c r="H46" s="75"/>
      <c r="I46" s="75"/>
    </row>
    <row r="47" spans="2:12" ht="30" x14ac:dyDescent="0.25">
      <c r="C47" s="145" t="s">
        <v>44</v>
      </c>
      <c r="D47" s="145" t="s">
        <v>54</v>
      </c>
      <c r="E47" s="145" t="s">
        <v>56</v>
      </c>
      <c r="F47" s="146" t="s">
        <v>27</v>
      </c>
      <c r="G47" s="146" t="s">
        <v>128</v>
      </c>
      <c r="H47" s="145" t="s">
        <v>46</v>
      </c>
      <c r="I47" s="145" t="s">
        <v>129</v>
      </c>
      <c r="J47" s="145" t="s">
        <v>408</v>
      </c>
      <c r="K47" s="145" t="s">
        <v>409</v>
      </c>
      <c r="L47" s="145" t="s">
        <v>463</v>
      </c>
    </row>
    <row r="48" spans="2:12" x14ac:dyDescent="0.25">
      <c r="C48" s="302" t="s">
        <v>1337</v>
      </c>
      <c r="D48" s="147">
        <v>2</v>
      </c>
      <c r="E48" s="453">
        <v>13000</v>
      </c>
      <c r="F48" s="461">
        <f>D48*E48</f>
        <v>26000</v>
      </c>
      <c r="G48" s="160" t="s">
        <v>1402</v>
      </c>
      <c r="H48" s="102" t="s">
        <v>1014</v>
      </c>
      <c r="I48" s="102" t="str">
        <f>VLOOKUP(H48,Presupuesto!$B$11:$C$565,2,0)</f>
        <v>EQUIPO DE COMPUTACION</v>
      </c>
      <c r="J48" s="570" t="s">
        <v>1406</v>
      </c>
      <c r="K48" s="99" t="s">
        <v>392</v>
      </c>
      <c r="L48" s="99"/>
    </row>
    <row r="49" spans="2:12" x14ac:dyDescent="0.25">
      <c r="C49" s="100" t="s">
        <v>35</v>
      </c>
      <c r="D49" s="147">
        <v>1</v>
      </c>
      <c r="E49" s="101">
        <v>14994.6</v>
      </c>
      <c r="F49" s="461">
        <f t="shared" ref="F49" si="3">D49*E49</f>
        <v>14994.6</v>
      </c>
      <c r="G49" s="160" t="s">
        <v>1402</v>
      </c>
      <c r="H49" s="102" t="s">
        <v>986</v>
      </c>
      <c r="I49" s="102" t="str">
        <f>VLOOKUP(H49,Presupuesto!$B$11:$C$565,2,0)</f>
        <v>EQUIPOS VARIOS DE OFICINA</v>
      </c>
      <c r="J49" s="570" t="s">
        <v>1406</v>
      </c>
      <c r="K49" s="99" t="s">
        <v>392</v>
      </c>
      <c r="L49" s="99"/>
    </row>
    <row r="52" spans="2:12" ht="15.75" thickBot="1" x14ac:dyDescent="0.3"/>
    <row r="53" spans="2:12" ht="15.75" thickBot="1" x14ac:dyDescent="0.3">
      <c r="B53" s="560"/>
      <c r="C53" s="29" t="s">
        <v>43</v>
      </c>
      <c r="D53" s="107">
        <f>SUM(F60:F61)</f>
        <v>27994.6</v>
      </c>
      <c r="F53" s="70"/>
      <c r="G53" s="78"/>
      <c r="H53" s="70"/>
      <c r="I53" s="70"/>
    </row>
    <row r="54" spans="2:12" x14ac:dyDescent="0.25">
      <c r="C54" s="70"/>
      <c r="D54" s="31"/>
      <c r="E54" s="94"/>
      <c r="F54" s="94"/>
      <c r="G54" s="94"/>
      <c r="H54" s="75"/>
      <c r="I54" s="75"/>
      <c r="J54" s="75"/>
      <c r="K54" s="111"/>
    </row>
    <row r="55" spans="2:12" x14ac:dyDescent="0.25">
      <c r="C55" s="70"/>
      <c r="D55" s="31"/>
      <c r="E55" s="94"/>
      <c r="F55" s="94"/>
      <c r="G55" s="94"/>
      <c r="H55" s="75"/>
      <c r="I55" s="75"/>
      <c r="J55" s="75"/>
      <c r="K55" s="111"/>
    </row>
    <row r="56" spans="2:12" ht="15.75" x14ac:dyDescent="0.25">
      <c r="C56" s="201" t="s">
        <v>390</v>
      </c>
      <c r="D56" s="202" t="str">
        <f>Posgrado!F8</f>
        <v>10.a.2</v>
      </c>
      <c r="E56" s="94"/>
      <c r="F56" s="94"/>
      <c r="G56" s="94"/>
      <c r="H56" s="75"/>
      <c r="I56" s="75"/>
      <c r="J56" s="75"/>
      <c r="K56" s="111"/>
    </row>
    <row r="57" spans="2:12" ht="18.75" x14ac:dyDescent="0.25">
      <c r="C57" s="207" t="str">
        <f>IFERROR(VLOOKUP(D56,'Desarrollo e Innov. Curricular'!$F:$G,2,FALSE),IFERROR(VLOOKUP(D56,'Investigación Científica'!$F:$G,2,FALSE),IFERROR(VLOOKUP(D56,'Vinculación Univ. Sociedad'!$F:$G,2,FALSE),IFERROR(VLOOKUP(D56,'Docencia y Profesorado Universi'!$F:$G,2,FALSE),IFERROR(VLOOKUP(D56,'Estudiantes y Graduados'!$F:$G,2,FALSE),IFERROR(VLOOKUP(D56,'Gestion Administrativa'!$F:$G,2,FALSE),IFERROR(VLOOKUP(D56,'Gestión Académica'!$F:$G,2,FALSE),IFERROR(VLOOKUP(D56,'Aseguramiento de la Calidad'!$F:$G,2,FALSE),IFERROR(VLOOKUP(D56,'Gestión del Conocimiento'!$F:$G,2,FALSE),IFERROR(VLOOKUP(D56,'Gobernabilidad y Procesos...'!$F:$G,2,FALSE),IFERROR(VLOOKUP(D56,'Gestión del Talento Humano'!$F:$G,2,FALSE),IFERROR(VLOOKUP(D56,'Internacionalización de la E.S.'!$F:$G,2,FALSE),IFERROR(VLOOKUP(D56,Posgrado!$F:$G,2,FALSE),IFERROR(VLOOKUP(D56,'Cultura de Innovación Insti...'!$F:$G,2,FALSE),VLOOKUP(D56,'Lo Esencial de la Reforma Univ.'!$F:$G,2,0)))))))))))))))</f>
        <v xml:space="preserve">Acondicionamiento de Aula de Clase Maestría en Farmacia Clínica </v>
      </c>
      <c r="D57" s="31"/>
      <c r="E57" s="94"/>
      <c r="F57" s="94"/>
      <c r="G57" s="94"/>
      <c r="H57" s="75"/>
      <c r="I57" s="75"/>
      <c r="J57" s="75"/>
      <c r="K57" s="111"/>
    </row>
    <row r="58" spans="2:12" x14ac:dyDescent="0.25">
      <c r="F58" s="94"/>
      <c r="G58" s="75"/>
      <c r="H58" s="75"/>
      <c r="I58" s="75"/>
    </row>
    <row r="59" spans="2:12" ht="30" x14ac:dyDescent="0.25">
      <c r="C59" s="145" t="s">
        <v>44</v>
      </c>
      <c r="D59" s="145" t="s">
        <v>54</v>
      </c>
      <c r="E59" s="145" t="s">
        <v>56</v>
      </c>
      <c r="F59" s="146" t="s">
        <v>27</v>
      </c>
      <c r="G59" s="146" t="s">
        <v>128</v>
      </c>
      <c r="H59" s="145" t="s">
        <v>46</v>
      </c>
      <c r="I59" s="145" t="s">
        <v>129</v>
      </c>
      <c r="J59" s="145" t="s">
        <v>408</v>
      </c>
      <c r="K59" s="145" t="s">
        <v>409</v>
      </c>
      <c r="L59" s="145" t="s">
        <v>463</v>
      </c>
    </row>
    <row r="60" spans="2:12" x14ac:dyDescent="0.25">
      <c r="C60" s="302" t="s">
        <v>1337</v>
      </c>
      <c r="D60" s="147">
        <v>1</v>
      </c>
      <c r="E60" s="453">
        <v>13000</v>
      </c>
      <c r="F60" s="461">
        <f>D60*E60</f>
        <v>13000</v>
      </c>
      <c r="G60" s="160" t="s">
        <v>1402</v>
      </c>
      <c r="H60" s="102" t="s">
        <v>1014</v>
      </c>
      <c r="I60" s="102" t="str">
        <f>VLOOKUP(H60,Presupuesto!$B$11:$C$565,2,0)</f>
        <v>EQUIPO DE COMPUTACION</v>
      </c>
      <c r="J60" s="570" t="s">
        <v>1406</v>
      </c>
      <c r="K60" s="99" t="s">
        <v>392</v>
      </c>
      <c r="L60" s="99"/>
    </row>
    <row r="61" spans="2:12" x14ac:dyDescent="0.25">
      <c r="C61" s="100" t="s">
        <v>35</v>
      </c>
      <c r="D61" s="147">
        <v>1</v>
      </c>
      <c r="E61" s="101">
        <v>14994.6</v>
      </c>
      <c r="F61" s="461">
        <f t="shared" ref="F61" si="4">D61*E61</f>
        <v>14994.6</v>
      </c>
      <c r="G61" s="160" t="s">
        <v>1402</v>
      </c>
      <c r="H61" s="102" t="s">
        <v>986</v>
      </c>
      <c r="I61" s="102" t="str">
        <f>VLOOKUP(H61,Presupuesto!$B$11:$C$565,2,0)</f>
        <v>EQUIPOS VARIOS DE OFICINA</v>
      </c>
      <c r="J61" s="570" t="s">
        <v>1406</v>
      </c>
      <c r="K61" s="99" t="s">
        <v>392</v>
      </c>
      <c r="L61" s="99"/>
    </row>
    <row r="64" spans="2:12" ht="15.75" thickBot="1" x14ac:dyDescent="0.3"/>
    <row r="65" spans="2:12" ht="15.75" thickBot="1" x14ac:dyDescent="0.3">
      <c r="B65" s="560"/>
      <c r="C65" s="29" t="s">
        <v>43</v>
      </c>
      <c r="D65" s="107">
        <f>SUM(F72:F75)</f>
        <v>35500</v>
      </c>
      <c r="F65" s="70"/>
      <c r="G65" s="78"/>
      <c r="H65" s="70"/>
      <c r="I65" s="70"/>
    </row>
    <row r="66" spans="2:12" x14ac:dyDescent="0.25">
      <c r="C66" s="70"/>
      <c r="D66" s="31"/>
      <c r="E66" s="94"/>
      <c r="F66" s="94"/>
      <c r="G66" s="94"/>
      <c r="H66" s="75"/>
      <c r="I66" s="75"/>
      <c r="J66" s="75"/>
      <c r="K66" s="111"/>
    </row>
    <row r="67" spans="2:12" x14ac:dyDescent="0.25">
      <c r="C67" s="70"/>
      <c r="D67" s="31"/>
      <c r="E67" s="94"/>
      <c r="F67" s="94"/>
      <c r="G67" s="94"/>
      <c r="H67" s="75"/>
      <c r="I67" s="75"/>
      <c r="J67" s="75"/>
      <c r="K67" s="111"/>
    </row>
    <row r="68" spans="2:12" ht="15.75" x14ac:dyDescent="0.25">
      <c r="C68" s="201" t="s">
        <v>390</v>
      </c>
      <c r="D68" s="202" t="str">
        <f>'Gestion Administrativa'!F12</f>
        <v>11.a.4</v>
      </c>
      <c r="E68" s="94"/>
      <c r="F68" s="94"/>
      <c r="G68" s="94"/>
      <c r="H68" s="75"/>
      <c r="I68" s="75"/>
      <c r="J68" s="75"/>
      <c r="K68" s="111"/>
    </row>
    <row r="69" spans="2:12" ht="18.75" x14ac:dyDescent="0.25">
      <c r="C69" s="207" t="str">
        <f>IFERROR(VLOOKUP(D68,'Desarrollo e Innov. Curricular'!$F:$G,2,FALSE),IFERROR(VLOOKUP(D68,'Investigación Científica'!$F:$G,2,FALSE),IFERROR(VLOOKUP(D68,'Vinculación Univ. Sociedad'!$F:$G,2,FALSE),IFERROR(VLOOKUP(D68,'Docencia y Profesorado Universi'!$F:$G,2,FALSE),IFERROR(VLOOKUP(D68,'Estudiantes y Graduados'!$F:$G,2,FALSE),IFERROR(VLOOKUP(D68,'Gestion Administrativa'!$F:$G,2,FALSE),IFERROR(VLOOKUP(D68,'Gestión Académica'!$F:$G,2,FALSE),IFERROR(VLOOKUP(D68,'Aseguramiento de la Calidad'!$F:$G,2,FALSE),IFERROR(VLOOKUP(D68,'Gestión del Conocimiento'!$F:$G,2,FALSE),IFERROR(VLOOKUP(D68,'Gobernabilidad y Procesos...'!$F:$G,2,FALSE),IFERROR(VLOOKUP(D68,'Gestión del Talento Humano'!$F:$G,2,FALSE),IFERROR(VLOOKUP(D68,'Internacionalización de la E.S.'!$F:$G,2,FALSE),IFERROR(VLOOKUP(D68,Posgrado!$F:$G,2,FALSE),IFERROR(VLOOKUP(D68,'Cultura de Innovación Insti...'!$F:$G,2,FALSE),VLOOKUP(D68,'Lo Esencial de la Reforma Univ.'!$F:$G,2,0)))))))))))))))</f>
        <v>Acondicionamiento de la oficina de Gestión de Calidad y los recusos necesarios para el funcionamiento del sistema de gestion de calidad.</v>
      </c>
      <c r="D69" s="31"/>
      <c r="E69" s="94"/>
      <c r="F69" s="94"/>
      <c r="G69" s="94"/>
      <c r="H69" s="75"/>
      <c r="I69" s="75"/>
      <c r="J69" s="75"/>
      <c r="K69" s="111"/>
    </row>
    <row r="70" spans="2:12" x14ac:dyDescent="0.25">
      <c r="F70" s="94"/>
      <c r="G70" s="75"/>
      <c r="H70" s="75"/>
      <c r="I70" s="75"/>
    </row>
    <row r="71" spans="2:12" ht="30.75" thickBot="1" x14ac:dyDescent="0.3">
      <c r="C71" s="145" t="s">
        <v>44</v>
      </c>
      <c r="D71" s="145" t="s">
        <v>54</v>
      </c>
      <c r="E71" s="145" t="s">
        <v>56</v>
      </c>
      <c r="F71" s="146" t="s">
        <v>27</v>
      </c>
      <c r="G71" s="146" t="s">
        <v>128</v>
      </c>
      <c r="H71" s="145" t="s">
        <v>46</v>
      </c>
      <c r="I71" s="145" t="s">
        <v>129</v>
      </c>
      <c r="J71" s="145" t="s">
        <v>408</v>
      </c>
      <c r="K71" s="145" t="s">
        <v>409</v>
      </c>
      <c r="L71" s="145" t="s">
        <v>463</v>
      </c>
    </row>
    <row r="72" spans="2:12" x14ac:dyDescent="0.25">
      <c r="C72" s="302" t="s">
        <v>1339</v>
      </c>
      <c r="D72" s="154">
        <v>1</v>
      </c>
      <c r="E72" s="323">
        <f>HLOOKUP($C72,$CB$2:$CE$3,2,0)</f>
        <v>15000</v>
      </c>
      <c r="F72" s="98">
        <f>D72*E72</f>
        <v>15000</v>
      </c>
      <c r="G72" s="160" t="s">
        <v>1402</v>
      </c>
      <c r="H72" s="99" t="s">
        <v>1014</v>
      </c>
      <c r="I72" s="99" t="str">
        <f>VLOOKUP(H72,Presupuesto!$B$11:$C$565,2,0)</f>
        <v>EQUIPO DE COMPUTACION</v>
      </c>
      <c r="J72" s="570" t="s">
        <v>1363</v>
      </c>
      <c r="K72" s="99" t="s">
        <v>392</v>
      </c>
      <c r="L72" s="99"/>
    </row>
    <row r="73" spans="2:12" x14ac:dyDescent="0.25">
      <c r="C73" s="100" t="s">
        <v>74</v>
      </c>
      <c r="D73" s="147">
        <v>1</v>
      </c>
      <c r="E73" s="101">
        <v>5000</v>
      </c>
      <c r="F73" s="98">
        <f t="shared" ref="F73:F75" si="5">D73*E73</f>
        <v>5000</v>
      </c>
      <c r="G73" s="160" t="s">
        <v>1402</v>
      </c>
      <c r="H73" s="102" t="s">
        <v>1014</v>
      </c>
      <c r="I73" s="102" t="str">
        <f>VLOOKUP(H73,Presupuesto!$B$11:$C$565,2,0)</f>
        <v>EQUIPO DE COMPUTACION</v>
      </c>
      <c r="J73" s="570" t="s">
        <v>1363</v>
      </c>
      <c r="K73" s="99" t="s">
        <v>392</v>
      </c>
      <c r="L73" s="99"/>
    </row>
    <row r="74" spans="2:12" x14ac:dyDescent="0.25">
      <c r="C74" s="100" t="s">
        <v>35</v>
      </c>
      <c r="D74" s="147">
        <v>1</v>
      </c>
      <c r="E74" s="101">
        <v>13000</v>
      </c>
      <c r="F74" s="98">
        <f t="shared" si="5"/>
        <v>13000</v>
      </c>
      <c r="G74" s="160" t="s">
        <v>1402</v>
      </c>
      <c r="H74" s="102" t="s">
        <v>986</v>
      </c>
      <c r="I74" s="102" t="str">
        <f>VLOOKUP(H74,Presupuesto!$B$11:$C$565,2,0)</f>
        <v>EQUIPOS VARIOS DE OFICINA</v>
      </c>
      <c r="J74" s="570" t="s">
        <v>1363</v>
      </c>
      <c r="K74" s="99" t="s">
        <v>392</v>
      </c>
      <c r="L74" s="99"/>
    </row>
    <row r="75" spans="2:12" x14ac:dyDescent="0.25">
      <c r="C75" s="470" t="s">
        <v>78</v>
      </c>
      <c r="D75" s="147">
        <v>1</v>
      </c>
      <c r="E75" s="101">
        <v>2500</v>
      </c>
      <c r="F75" s="98">
        <f t="shared" si="5"/>
        <v>2500</v>
      </c>
      <c r="G75" s="160" t="s">
        <v>1402</v>
      </c>
      <c r="H75" s="537" t="s">
        <v>1014</v>
      </c>
      <c r="I75" s="537" t="str">
        <f>VLOOKUP(H75,Presupuesto!$B$11:$C$565,2,0)</f>
        <v>EQUIPO DE COMPUTACION</v>
      </c>
      <c r="J75" s="579" t="s">
        <v>1363</v>
      </c>
      <c r="K75" s="537" t="s">
        <v>392</v>
      </c>
      <c r="L75" s="537"/>
    </row>
    <row r="78" spans="2:12" ht="15.75" thickBot="1" x14ac:dyDescent="0.3"/>
    <row r="79" spans="2:12" ht="15.75" thickBot="1" x14ac:dyDescent="0.3">
      <c r="B79" s="560"/>
      <c r="C79" s="29" t="s">
        <v>43</v>
      </c>
      <c r="D79" s="107">
        <f>SUM(F86:F87)</f>
        <v>20000</v>
      </c>
      <c r="F79" s="70"/>
      <c r="G79" s="78"/>
      <c r="H79" s="70"/>
      <c r="I79" s="70"/>
    </row>
    <row r="80" spans="2:12" x14ac:dyDescent="0.25">
      <c r="C80" s="70"/>
      <c r="D80" s="31"/>
      <c r="E80" s="94"/>
      <c r="F80" s="94"/>
      <c r="G80" s="94"/>
      <c r="H80" s="75"/>
      <c r="I80" s="75"/>
      <c r="J80" s="75"/>
      <c r="K80" s="111"/>
    </row>
    <row r="81" spans="2:12" x14ac:dyDescent="0.25">
      <c r="C81" s="70"/>
      <c r="D81" s="31"/>
      <c r="E81" s="94"/>
      <c r="F81" s="94"/>
      <c r="G81" s="94"/>
      <c r="H81" s="75"/>
      <c r="I81" s="75"/>
      <c r="J81" s="75"/>
      <c r="K81" s="111"/>
    </row>
    <row r="82" spans="2:12" ht="15.75" x14ac:dyDescent="0.25">
      <c r="C82" s="201" t="s">
        <v>390</v>
      </c>
      <c r="D82" s="202" t="str">
        <f>'Gestion Administrativa'!F40</f>
        <v>11.a.32</v>
      </c>
      <c r="E82" s="94"/>
      <c r="F82" s="94"/>
      <c r="G82" s="94"/>
      <c r="H82" s="75"/>
      <c r="I82" s="75"/>
      <c r="J82" s="75"/>
      <c r="K82" s="111"/>
    </row>
    <row r="83" spans="2:12" ht="18.75" x14ac:dyDescent="0.25">
      <c r="C83" s="207" t="str">
        <f>IFERROR(VLOOKUP(D82,'Desarrollo e Innov. Curricular'!$F:$G,2,FALSE),IFERROR(VLOOKUP(D82,'Investigación Científica'!$F:$G,2,FALSE),IFERROR(VLOOKUP(D82,'Vinculación Univ. Sociedad'!$F:$G,2,FALSE),IFERROR(VLOOKUP(D82,'Docencia y Profesorado Universi'!$F:$G,2,FALSE),IFERROR(VLOOKUP(D82,'Estudiantes y Graduados'!$F:$G,2,FALSE),IFERROR(VLOOKUP(D82,'Gestion Administrativa'!$F:$G,2,FALSE),IFERROR(VLOOKUP(D82,'Gestión Académica'!$F:$G,2,FALSE),IFERROR(VLOOKUP(D82,'Aseguramiento de la Calidad'!$F:$G,2,FALSE),IFERROR(VLOOKUP(D82,'Gestión del Conocimiento'!$F:$G,2,FALSE),IFERROR(VLOOKUP(D82,'Gobernabilidad y Procesos...'!$F:$G,2,FALSE),IFERROR(VLOOKUP(D82,'Gestión del Talento Humano'!$F:$G,2,FALSE),IFERROR(VLOOKUP(D82,'Internacionalización de la E.S.'!$F:$G,2,FALSE),IFERROR(VLOOKUP(D82,Posgrado!$F:$G,2,FALSE),IFERROR(VLOOKUP(D82,'Cultura de Innovación Insti...'!$F:$G,2,FALSE),VLOOKUP(D82,'Lo Esencial de la Reforma Univ.'!$F:$G,2,0)))))))))))))))</f>
        <v>Acondicionamiento de la Oficina de la Unidad de BPM y BPL.</v>
      </c>
      <c r="D83" s="31"/>
      <c r="E83" s="94"/>
      <c r="F83" s="94"/>
      <c r="G83" s="94"/>
      <c r="H83" s="75"/>
      <c r="I83" s="75"/>
      <c r="J83" s="75"/>
      <c r="K83" s="111"/>
    </row>
    <row r="84" spans="2:12" x14ac:dyDescent="0.25">
      <c r="F84" s="94"/>
      <c r="G84" s="75"/>
      <c r="H84" s="75"/>
      <c r="I84" s="75"/>
    </row>
    <row r="85" spans="2:12" ht="30.75" thickBot="1" x14ac:dyDescent="0.3">
      <c r="C85" s="145" t="s">
        <v>44</v>
      </c>
      <c r="D85" s="145" t="s">
        <v>54</v>
      </c>
      <c r="E85" s="145" t="s">
        <v>56</v>
      </c>
      <c r="F85" s="146" t="s">
        <v>27</v>
      </c>
      <c r="G85" s="146" t="s">
        <v>128</v>
      </c>
      <c r="H85" s="145" t="s">
        <v>46</v>
      </c>
      <c r="I85" s="145" t="s">
        <v>129</v>
      </c>
      <c r="J85" s="145" t="s">
        <v>408</v>
      </c>
      <c r="K85" s="145" t="s">
        <v>409</v>
      </c>
      <c r="L85" s="145" t="s">
        <v>463</v>
      </c>
    </row>
    <row r="86" spans="2:12" x14ac:dyDescent="0.25">
      <c r="C86" s="302" t="s">
        <v>1339</v>
      </c>
      <c r="D86" s="154">
        <v>1</v>
      </c>
      <c r="E86" s="323">
        <f>HLOOKUP($C86,$CB$2:$CE$3,2,0)</f>
        <v>15000</v>
      </c>
      <c r="F86" s="98">
        <f>D86*E86</f>
        <v>15000</v>
      </c>
      <c r="G86" s="160" t="s">
        <v>1402</v>
      </c>
      <c r="H86" s="99" t="s">
        <v>1014</v>
      </c>
      <c r="I86" s="99" t="str">
        <f>VLOOKUP(H86,Presupuesto!$B$11:$C$565,2,0)</f>
        <v>EQUIPO DE COMPUTACION</v>
      </c>
      <c r="J86" s="215" t="s">
        <v>1363</v>
      </c>
      <c r="K86" s="99" t="s">
        <v>392</v>
      </c>
      <c r="L86" s="99"/>
    </row>
    <row r="87" spans="2:12" x14ac:dyDescent="0.25">
      <c r="C87" s="100" t="s">
        <v>74</v>
      </c>
      <c r="D87" s="147">
        <v>1</v>
      </c>
      <c r="E87" s="101">
        <v>5000</v>
      </c>
      <c r="F87" s="98">
        <f t="shared" ref="F87" si="6">D87*E87</f>
        <v>5000</v>
      </c>
      <c r="G87" s="160" t="s">
        <v>1402</v>
      </c>
      <c r="H87" s="102" t="s">
        <v>1014</v>
      </c>
      <c r="I87" s="102" t="str">
        <f>VLOOKUP(H87,Presupuesto!$B$11:$C$565,2,0)</f>
        <v>EQUIPO DE COMPUTACION</v>
      </c>
      <c r="J87" s="215" t="s">
        <v>1363</v>
      </c>
      <c r="K87" s="99" t="s">
        <v>392</v>
      </c>
      <c r="L87" s="99"/>
    </row>
    <row r="90" spans="2:12" ht="15.75" thickBot="1" x14ac:dyDescent="0.3"/>
    <row r="91" spans="2:12" ht="15.75" thickBot="1" x14ac:dyDescent="0.3">
      <c r="B91" s="560"/>
      <c r="C91" s="29" t="s">
        <v>43</v>
      </c>
      <c r="D91" s="107">
        <f>SUM(F98:F99)</f>
        <v>35000</v>
      </c>
      <c r="F91" s="70"/>
      <c r="G91" s="78"/>
      <c r="H91" s="70"/>
      <c r="I91" s="70"/>
    </row>
    <row r="92" spans="2:12" x14ac:dyDescent="0.25">
      <c r="C92" s="70"/>
      <c r="D92" s="31"/>
      <c r="E92" s="94"/>
      <c r="F92" s="94"/>
      <c r="G92" s="94"/>
      <c r="H92" s="75"/>
      <c r="I92" s="75"/>
      <c r="J92" s="75"/>
      <c r="K92" s="111"/>
    </row>
    <row r="93" spans="2:12" x14ac:dyDescent="0.25">
      <c r="C93" s="70"/>
      <c r="D93" s="31"/>
      <c r="E93" s="94"/>
      <c r="F93" s="94"/>
      <c r="G93" s="94"/>
      <c r="H93" s="75"/>
      <c r="I93" s="75"/>
      <c r="J93" s="75"/>
      <c r="K93" s="111"/>
    </row>
    <row r="94" spans="2:12" ht="15.75" x14ac:dyDescent="0.25">
      <c r="C94" s="201" t="s">
        <v>390</v>
      </c>
      <c r="D94" s="202" t="str">
        <f>'Gestion Administrativa'!F42</f>
        <v>11.a.34</v>
      </c>
      <c r="E94" s="94"/>
      <c r="F94" s="94"/>
      <c r="G94" s="94"/>
      <c r="H94" s="75"/>
      <c r="I94" s="75"/>
      <c r="J94" s="75"/>
      <c r="K94" s="111"/>
    </row>
    <row r="95" spans="2:12" ht="18.75" x14ac:dyDescent="0.25">
      <c r="C95" s="207" t="str">
        <f>IFERROR(VLOOKUP(D94,'Desarrollo e Innov. Curricular'!$F:$G,2,FALSE),IFERROR(VLOOKUP(D94,'Investigación Científica'!$F:$G,2,FALSE),IFERROR(VLOOKUP(D94,'Vinculación Univ. Sociedad'!$F:$G,2,FALSE),IFERROR(VLOOKUP(D94,'Docencia y Profesorado Universi'!$F:$G,2,FALSE),IFERROR(VLOOKUP(D94,'Estudiantes y Graduados'!$F:$G,2,FALSE),IFERROR(VLOOKUP(D94,'Gestion Administrativa'!$F:$G,2,FALSE),IFERROR(VLOOKUP(D94,'Gestión Académica'!$F:$G,2,FALSE),IFERROR(VLOOKUP(D94,'Aseguramiento de la Calidad'!$F:$G,2,FALSE),IFERROR(VLOOKUP(D94,'Gestión del Conocimiento'!$F:$G,2,FALSE),IFERROR(VLOOKUP(D94,'Gobernabilidad y Procesos...'!$F:$G,2,FALSE),IFERROR(VLOOKUP(D94,'Gestión del Talento Humano'!$F:$G,2,FALSE),IFERROR(VLOOKUP(D94,'Internacionalización de la E.S.'!$F:$G,2,FALSE),IFERROR(VLOOKUP(D94,Posgrado!$F:$G,2,FALSE),IFERROR(VLOOKUP(D94,'Cultura de Innovación Insti...'!$F:$G,2,FALSE),VLOOKUP(D94,'Lo Esencial de la Reforma Univ.'!$F:$G,2,0)))))))))))))))</f>
        <v>Creación del Centro de Informacion Toxicologico (CIT) y el Centro de Informacion de Medicamentos (CIM) (documentacion y recursos necesarios para su funcionamiento)</v>
      </c>
      <c r="D95" s="31"/>
      <c r="E95" s="94"/>
      <c r="F95" s="94"/>
      <c r="G95" s="94"/>
      <c r="H95" s="75"/>
      <c r="I95" s="75"/>
      <c r="J95" s="75"/>
      <c r="K95" s="111"/>
    </row>
    <row r="96" spans="2:12" x14ac:dyDescent="0.25">
      <c r="F96" s="94"/>
      <c r="G96" s="75"/>
      <c r="H96" s="75"/>
      <c r="I96" s="75"/>
    </row>
    <row r="97" spans="2:12" ht="30.75" thickBot="1" x14ac:dyDescent="0.3">
      <c r="C97" s="145" t="s">
        <v>44</v>
      </c>
      <c r="D97" s="145" t="s">
        <v>54</v>
      </c>
      <c r="E97" s="145" t="s">
        <v>56</v>
      </c>
      <c r="F97" s="146" t="s">
        <v>27</v>
      </c>
      <c r="G97" s="146" t="s">
        <v>128</v>
      </c>
      <c r="H97" s="145" t="s">
        <v>46</v>
      </c>
      <c r="I97" s="145" t="s">
        <v>129</v>
      </c>
      <c r="J97" s="145" t="s">
        <v>408</v>
      </c>
      <c r="K97" s="145" t="s">
        <v>409</v>
      </c>
      <c r="L97" s="145" t="s">
        <v>463</v>
      </c>
    </row>
    <row r="98" spans="2:12" x14ac:dyDescent="0.25">
      <c r="C98" s="302" t="s">
        <v>1339</v>
      </c>
      <c r="D98" s="154">
        <v>2</v>
      </c>
      <c r="E98" s="323">
        <f>HLOOKUP($C98,$CB$2:$CE$3,2,0)</f>
        <v>15000</v>
      </c>
      <c r="F98" s="98">
        <f>D98*E98</f>
        <v>30000</v>
      </c>
      <c r="G98" s="160" t="s">
        <v>1402</v>
      </c>
      <c r="H98" s="99" t="s">
        <v>1014</v>
      </c>
      <c r="I98" s="99" t="str">
        <f>VLOOKUP(H98,Presupuesto!$B$11:$C$565,2,0)</f>
        <v>EQUIPO DE COMPUTACION</v>
      </c>
      <c r="J98" s="215" t="s">
        <v>1363</v>
      </c>
      <c r="K98" s="99" t="s">
        <v>392</v>
      </c>
      <c r="L98" s="99"/>
    </row>
    <row r="99" spans="2:12" x14ac:dyDescent="0.25">
      <c r="C99" s="100" t="s">
        <v>74</v>
      </c>
      <c r="D99" s="147">
        <v>1</v>
      </c>
      <c r="E99" s="101">
        <v>5000</v>
      </c>
      <c r="F99" s="98">
        <f t="shared" ref="F99" si="7">D99*E99</f>
        <v>5000</v>
      </c>
      <c r="G99" s="160" t="s">
        <v>1402</v>
      </c>
      <c r="H99" s="102" t="s">
        <v>1014</v>
      </c>
      <c r="I99" s="102" t="str">
        <f>VLOOKUP(H99,Presupuesto!$B$11:$C$565,2,0)</f>
        <v>EQUIPO DE COMPUTACION</v>
      </c>
      <c r="J99" s="215" t="s">
        <v>1363</v>
      </c>
      <c r="K99" s="99" t="s">
        <v>392</v>
      </c>
      <c r="L99" s="99"/>
    </row>
    <row r="103" spans="2:12" ht="15.75" thickBot="1" x14ac:dyDescent="0.3"/>
    <row r="104" spans="2:12" ht="15.75" thickBot="1" x14ac:dyDescent="0.3">
      <c r="B104" s="560"/>
      <c r="C104" s="29" t="s">
        <v>43</v>
      </c>
      <c r="D104" s="107">
        <f>SUM(F111:F112)</f>
        <v>20000</v>
      </c>
      <c r="F104" s="70"/>
      <c r="G104" s="78"/>
      <c r="H104" s="70"/>
      <c r="I104" s="70"/>
    </row>
    <row r="105" spans="2:12" x14ac:dyDescent="0.25">
      <c r="C105" s="70"/>
      <c r="D105" s="31"/>
      <c r="E105" s="94"/>
      <c r="F105" s="94"/>
      <c r="G105" s="94"/>
      <c r="H105" s="75"/>
      <c r="I105" s="75"/>
      <c r="J105" s="75"/>
      <c r="K105" s="111"/>
    </row>
    <row r="106" spans="2:12" x14ac:dyDescent="0.25">
      <c r="C106" s="70"/>
      <c r="D106" s="31"/>
      <c r="E106" s="94"/>
      <c r="F106" s="94"/>
      <c r="G106" s="94"/>
      <c r="H106" s="75"/>
      <c r="I106" s="75"/>
      <c r="J106" s="75"/>
      <c r="K106" s="111"/>
    </row>
    <row r="107" spans="2:12" ht="15.75" x14ac:dyDescent="0.25">
      <c r="C107" s="201" t="s">
        <v>390</v>
      </c>
      <c r="D107" s="202" t="str">
        <f>'Gestión del Talento Humano'!F7</f>
        <v>12.a.1</v>
      </c>
      <c r="E107" s="94"/>
      <c r="F107" s="94"/>
      <c r="G107" s="94"/>
      <c r="H107" s="75"/>
      <c r="I107" s="75"/>
      <c r="J107" s="75"/>
      <c r="K107" s="111"/>
    </row>
    <row r="108" spans="2:12" ht="18.75" x14ac:dyDescent="0.25">
      <c r="C108" s="207" t="str">
        <f>IFERROR(VLOOKUP(D107,'Desarrollo e Innov. Curricular'!$F:$G,2,FALSE),IFERROR(VLOOKUP(D107,'Investigación Científica'!$F:$G,2,FALSE),IFERROR(VLOOKUP(D107,'Vinculación Univ. Sociedad'!$F:$G,2,FALSE),IFERROR(VLOOKUP(D107,'Docencia y Profesorado Universi'!$F:$G,2,FALSE),IFERROR(VLOOKUP(D107,'Estudiantes y Graduados'!$F:$G,2,FALSE),IFERROR(VLOOKUP(D107,'Gestion Administrativa'!$F:$G,2,FALSE),IFERROR(VLOOKUP(D107,'Gestión Académica'!$F:$G,2,FALSE),IFERROR(VLOOKUP(D107,'Aseguramiento de la Calidad'!$F:$G,2,FALSE),IFERROR(VLOOKUP(D107,'Gestión del Conocimiento'!$F:$G,2,FALSE),IFERROR(VLOOKUP(D107,'Gobernabilidad y Procesos...'!$F:$G,2,FALSE),IFERROR(VLOOKUP(D107,'Gestión del Talento Humano'!$F:$G,2,FALSE),IFERROR(VLOOKUP(D107,'Internacionalización de la E.S.'!$F:$G,2,FALSE),IFERROR(VLOOKUP(D107,Posgrado!$F:$G,2,FALSE),IFERROR(VLOOKUP(D107,'Cultura de Innovación Insti...'!$F:$G,2,FALSE),VLOOKUP(D107,'Lo Esencial de la Reforma Univ.'!$F:$G,2,0)))))))))))))))</f>
        <v xml:space="preserve">Creación del comité y la unidad  de evaluación Administrativa y Docente de la Facultad. </v>
      </c>
      <c r="D108" s="31"/>
      <c r="E108" s="94"/>
      <c r="F108" s="94"/>
      <c r="G108" s="94"/>
      <c r="H108" s="75"/>
      <c r="I108" s="75"/>
      <c r="J108" s="75"/>
      <c r="K108" s="111"/>
    </row>
    <row r="109" spans="2:12" x14ac:dyDescent="0.25">
      <c r="F109" s="94"/>
      <c r="G109" s="75"/>
      <c r="H109" s="75"/>
      <c r="I109" s="75"/>
    </row>
    <row r="110" spans="2:12" ht="30.75" thickBot="1" x14ac:dyDescent="0.3">
      <c r="C110" s="145" t="s">
        <v>44</v>
      </c>
      <c r="D110" s="145" t="s">
        <v>54</v>
      </c>
      <c r="E110" s="145" t="s">
        <v>56</v>
      </c>
      <c r="F110" s="146" t="s">
        <v>27</v>
      </c>
      <c r="G110" s="146" t="s">
        <v>128</v>
      </c>
      <c r="H110" s="145" t="s">
        <v>46</v>
      </c>
      <c r="I110" s="145" t="s">
        <v>129</v>
      </c>
      <c r="J110" s="145" t="s">
        <v>408</v>
      </c>
      <c r="K110" s="145" t="s">
        <v>409</v>
      </c>
      <c r="L110" s="145" t="s">
        <v>463</v>
      </c>
    </row>
    <row r="111" spans="2:12" x14ac:dyDescent="0.25">
      <c r="C111" s="302" t="s">
        <v>1339</v>
      </c>
      <c r="D111" s="154">
        <v>1</v>
      </c>
      <c r="E111" s="323">
        <f>HLOOKUP($C111,$CB$2:$CE$3,2,0)</f>
        <v>15000</v>
      </c>
      <c r="F111" s="98">
        <f>D111*E111</f>
        <v>15000</v>
      </c>
      <c r="G111" s="160" t="s">
        <v>1402</v>
      </c>
      <c r="H111" s="99" t="s">
        <v>1014</v>
      </c>
      <c r="I111" s="99" t="str">
        <f>VLOOKUP(H111,Presupuesto!$B$11:$C$565,2,0)</f>
        <v>EQUIPO DE COMPUTACION</v>
      </c>
      <c r="J111" s="215" t="s">
        <v>1363</v>
      </c>
      <c r="K111" s="99" t="s">
        <v>392</v>
      </c>
      <c r="L111" s="99"/>
    </row>
    <row r="112" spans="2:12" x14ac:dyDescent="0.25">
      <c r="C112" s="100" t="s">
        <v>74</v>
      </c>
      <c r="D112" s="147">
        <v>1</v>
      </c>
      <c r="E112" s="101">
        <v>5000</v>
      </c>
      <c r="F112" s="98">
        <f t="shared" ref="F112" si="8">D112*E112</f>
        <v>5000</v>
      </c>
      <c r="G112" s="160" t="s">
        <v>1402</v>
      </c>
      <c r="H112" s="102" t="s">
        <v>1014</v>
      </c>
      <c r="I112" s="102" t="str">
        <f>VLOOKUP(H112,Presupuesto!$B$11:$C$565,2,0)</f>
        <v>EQUIPO DE COMPUTACION</v>
      </c>
      <c r="J112" s="215" t="s">
        <v>1363</v>
      </c>
      <c r="K112" s="99" t="s">
        <v>392</v>
      </c>
      <c r="L112" s="99"/>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33:G37 G86:G87 G98:G99 G111:G112 G60:G61 G17:G23 G48:G49 G72:G75">
      <formula1>$R$2:$S$2</formula1>
    </dataValidation>
    <dataValidation type="list" allowBlank="1" showInputMessage="1" showErrorMessage="1" errorTitle="¡Ingreso Inválido!" error="Seleccione una opción de la lista." promptTitle="Dimensión Estratégica" prompt="Seleccione una opción de la lista." sqref="J72:J75 J86:J87 J98:J99 J111:J112 J17:J23 J33:J37 J48:J49 J60:J61">
      <formula1>$A$2:$O$2</formula1>
    </dataValidation>
    <dataValidation type="list" allowBlank="1" showInputMessage="1" showErrorMessage="1" errorTitle="¡Ingreso Inválido!" error="Seleccione una opción de la lista" promptTitle="Mes Requerido" prompt="Seleccione el mes en el que requiere el recurso." sqref="K72:K75 K86:K87 K98:K99 K111:K112 K17:K23 K33:K37 K48:K49 K60:K61">
      <formula1>$U$2:$AF$2</formula1>
    </dataValidation>
    <dataValidation type="list" allowBlank="1" showInputMessage="1" showErrorMessage="1" sqref="C17 C33 C72 C86 C98 C111 C48 C60">
      <formula1>$CB$2:$CE$2</formula1>
    </dataValidation>
    <dataValidation type="list" allowBlank="1" showInputMessage="1" showErrorMessage="1" errorTitle="¡Ingreso Inválido!" error="Verifique el valor ingresado" promptTitle="Objeto de Gasto" prompt="Ingrese el Objeto de Gasto" sqref="H72:H75 H86:H87 H98:H99 H111:H112 H17:H23 H33:H37 H48:H49 H60:H61">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204"/>
  <sheetViews>
    <sheetView showGridLines="0" topLeftCell="A1171" zoomScale="86" zoomScaleNormal="86" workbookViewId="0">
      <selection activeCell="F1204" sqref="F1204"/>
    </sheetView>
  </sheetViews>
  <sheetFormatPr baseColWidth="10" defaultColWidth="11.5703125" defaultRowHeight="15" x14ac:dyDescent="0.25"/>
  <cols>
    <col min="1" max="1" width="1.85546875" style="86" customWidth="1"/>
    <col min="2" max="2" width="7.85546875" style="86" customWidth="1"/>
    <col min="3" max="3" width="56.140625" style="86" customWidth="1"/>
    <col min="4" max="4" width="26" style="86" customWidth="1"/>
    <col min="5" max="5" width="12.5703125" style="86" customWidth="1"/>
    <col min="6" max="6" width="16.140625" style="86" customWidth="1"/>
    <col min="7" max="7" width="16.5703125" style="76" customWidth="1"/>
    <col min="8" max="8" width="14.28515625" style="86" customWidth="1"/>
    <col min="9" max="9" width="74.42578125" style="86" customWidth="1"/>
    <col min="10" max="10" width="71.140625" style="86" customWidth="1"/>
    <col min="11" max="11" width="19.85546875" style="86" bestFit="1" customWidth="1"/>
    <col min="12" max="16384" width="11.5703125" style="86"/>
  </cols>
  <sheetData>
    <row r="1" spans="1:555" ht="26.25" hidden="1" x14ac:dyDescent="0.25">
      <c r="A1" s="183" t="s">
        <v>249</v>
      </c>
      <c r="B1" s="186" t="s">
        <v>250</v>
      </c>
      <c r="C1" s="177" t="s">
        <v>251</v>
      </c>
      <c r="D1" s="177" t="s">
        <v>496</v>
      </c>
      <c r="E1" s="177" t="s">
        <v>498</v>
      </c>
      <c r="F1" s="177" t="s">
        <v>500</v>
      </c>
      <c r="G1" s="177" t="s">
        <v>502</v>
      </c>
      <c r="H1" s="177" t="s">
        <v>504</v>
      </c>
      <c r="I1" s="177" t="s">
        <v>506</v>
      </c>
      <c r="J1" s="177" t="s">
        <v>252</v>
      </c>
      <c r="K1" s="177" t="s">
        <v>509</v>
      </c>
      <c r="L1" s="177" t="s">
        <v>253</v>
      </c>
      <c r="M1" s="177" t="s">
        <v>511</v>
      </c>
      <c r="N1" s="177" t="s">
        <v>513</v>
      </c>
      <c r="O1" s="177" t="s">
        <v>515</v>
      </c>
      <c r="P1" s="177" t="s">
        <v>254</v>
      </c>
      <c r="Q1" s="177" t="s">
        <v>516</v>
      </c>
      <c r="R1" s="177" t="s">
        <v>519</v>
      </c>
      <c r="S1" s="177" t="s">
        <v>255</v>
      </c>
      <c r="T1" s="177" t="s">
        <v>521</v>
      </c>
      <c r="U1" s="177" t="s">
        <v>256</v>
      </c>
      <c r="V1" s="177" t="s">
        <v>522</v>
      </c>
      <c r="W1" s="177" t="s">
        <v>523</v>
      </c>
      <c r="X1" s="177" t="s">
        <v>527</v>
      </c>
      <c r="Y1" s="177" t="s">
        <v>272</v>
      </c>
      <c r="Z1" s="177" t="s">
        <v>528</v>
      </c>
      <c r="AA1" s="177" t="s">
        <v>530</v>
      </c>
      <c r="AB1" s="177" t="s">
        <v>532</v>
      </c>
      <c r="AC1" s="177" t="s">
        <v>273</v>
      </c>
      <c r="AD1" s="177" t="s">
        <v>534</v>
      </c>
      <c r="AE1" s="177" t="s">
        <v>536</v>
      </c>
      <c r="AF1" s="177" t="s">
        <v>538</v>
      </c>
      <c r="AG1" s="177" t="s">
        <v>540</v>
      </c>
      <c r="AH1" s="177" t="s">
        <v>248</v>
      </c>
      <c r="AI1" s="177" t="s">
        <v>542</v>
      </c>
      <c r="AJ1" s="186" t="s">
        <v>257</v>
      </c>
      <c r="AK1" s="177" t="s">
        <v>544</v>
      </c>
      <c r="AL1" s="177" t="s">
        <v>258</v>
      </c>
      <c r="AM1" s="177" t="s">
        <v>546</v>
      </c>
      <c r="AN1" s="177" t="s">
        <v>548</v>
      </c>
      <c r="AO1" s="177" t="s">
        <v>259</v>
      </c>
      <c r="AP1" s="177" t="s">
        <v>550</v>
      </c>
      <c r="AQ1" s="177" t="s">
        <v>552</v>
      </c>
      <c r="AR1" s="177" t="s">
        <v>260</v>
      </c>
      <c r="AS1" s="177" t="s">
        <v>553</v>
      </c>
      <c r="AT1" s="177" t="s">
        <v>555</v>
      </c>
      <c r="AU1" s="177" t="s">
        <v>556</v>
      </c>
      <c r="AV1" s="177" t="s">
        <v>557</v>
      </c>
      <c r="AW1" s="177" t="s">
        <v>559</v>
      </c>
      <c r="AX1" s="177" t="s">
        <v>561</v>
      </c>
      <c r="AY1" s="177" t="s">
        <v>562</v>
      </c>
      <c r="AZ1" s="177" t="s">
        <v>261</v>
      </c>
      <c r="BA1" s="177" t="s">
        <v>564</v>
      </c>
      <c r="BB1" s="177" t="s">
        <v>566</v>
      </c>
      <c r="BC1" s="177" t="s">
        <v>568</v>
      </c>
      <c r="BD1" s="177" t="s">
        <v>570</v>
      </c>
      <c r="BE1" s="177" t="s">
        <v>572</v>
      </c>
      <c r="BF1" s="177" t="s">
        <v>574</v>
      </c>
      <c r="BG1" s="177" t="s">
        <v>576</v>
      </c>
      <c r="BH1" s="177" t="s">
        <v>578</v>
      </c>
      <c r="BI1" s="177" t="s">
        <v>274</v>
      </c>
      <c r="BJ1" s="177" t="s">
        <v>580</v>
      </c>
      <c r="BK1" s="177" t="s">
        <v>582</v>
      </c>
      <c r="BL1" s="177" t="s">
        <v>584</v>
      </c>
      <c r="BM1" s="177" t="s">
        <v>586</v>
      </c>
      <c r="BN1" s="177" t="s">
        <v>588</v>
      </c>
      <c r="BO1" s="177" t="s">
        <v>590</v>
      </c>
      <c r="BP1" s="177" t="s">
        <v>592</v>
      </c>
      <c r="BQ1" s="177" t="s">
        <v>594</v>
      </c>
      <c r="BR1" s="177" t="s">
        <v>596</v>
      </c>
      <c r="BS1" s="177" t="s">
        <v>598</v>
      </c>
      <c r="BT1" s="186" t="s">
        <v>262</v>
      </c>
      <c r="BU1" s="177" t="s">
        <v>263</v>
      </c>
      <c r="BV1" s="177" t="s">
        <v>600</v>
      </c>
      <c r="BW1" s="177" t="s">
        <v>264</v>
      </c>
      <c r="BX1" s="177" t="s">
        <v>602</v>
      </c>
      <c r="BY1" s="177" t="s">
        <v>604</v>
      </c>
      <c r="BZ1" s="186" t="s">
        <v>265</v>
      </c>
      <c r="CA1" s="177" t="s">
        <v>266</v>
      </c>
      <c r="CB1" s="177" t="s">
        <v>606</v>
      </c>
      <c r="CC1" s="177" t="s">
        <v>267</v>
      </c>
      <c r="CD1" s="177" t="s">
        <v>608</v>
      </c>
      <c r="CE1" s="177" t="s">
        <v>610</v>
      </c>
      <c r="CF1" s="177" t="s">
        <v>612</v>
      </c>
      <c r="CG1" s="186" t="s">
        <v>268</v>
      </c>
      <c r="CH1" s="177" t="s">
        <v>618</v>
      </c>
      <c r="CI1" s="177" t="s">
        <v>620</v>
      </c>
      <c r="CJ1" s="177" t="s">
        <v>269</v>
      </c>
      <c r="CK1" s="177" t="s">
        <v>614</v>
      </c>
      <c r="CL1" s="177" t="s">
        <v>616</v>
      </c>
      <c r="CM1" s="177" t="s">
        <v>270</v>
      </c>
      <c r="CN1" s="177" t="s">
        <v>622</v>
      </c>
      <c r="CO1" s="177" t="s">
        <v>271</v>
      </c>
      <c r="CP1" s="177" t="s">
        <v>623</v>
      </c>
      <c r="CQ1" s="174" t="s">
        <v>275</v>
      </c>
      <c r="CR1" s="186" t="s">
        <v>276</v>
      </c>
      <c r="CS1" s="177" t="s">
        <v>624</v>
      </c>
      <c r="CT1" s="177" t="s">
        <v>625</v>
      </c>
      <c r="CU1" s="177" t="s">
        <v>627</v>
      </c>
      <c r="CV1" s="177" t="s">
        <v>277</v>
      </c>
      <c r="CW1" s="177" t="s">
        <v>629</v>
      </c>
      <c r="CX1" s="177" t="s">
        <v>631</v>
      </c>
      <c r="CY1" s="177" t="s">
        <v>633</v>
      </c>
      <c r="CZ1" s="177" t="s">
        <v>635</v>
      </c>
      <c r="DA1" s="177" t="s">
        <v>637</v>
      </c>
      <c r="DB1" s="177" t="s">
        <v>639</v>
      </c>
      <c r="DC1" s="186" t="s">
        <v>278</v>
      </c>
      <c r="DD1" s="177" t="s">
        <v>279</v>
      </c>
      <c r="DE1" s="177" t="s">
        <v>641</v>
      </c>
      <c r="DF1" s="177" t="s">
        <v>280</v>
      </c>
      <c r="DG1" s="177" t="s">
        <v>643</v>
      </c>
      <c r="DH1" s="177" t="s">
        <v>645</v>
      </c>
      <c r="DI1" s="177" t="s">
        <v>647</v>
      </c>
      <c r="DJ1" s="177" t="s">
        <v>649</v>
      </c>
      <c r="DK1" s="177" t="s">
        <v>651</v>
      </c>
      <c r="DL1" s="177" t="s">
        <v>653</v>
      </c>
      <c r="DM1" s="177" t="s">
        <v>655</v>
      </c>
      <c r="DN1" s="177" t="s">
        <v>281</v>
      </c>
      <c r="DO1" s="177" t="s">
        <v>657</v>
      </c>
      <c r="DP1" s="177" t="s">
        <v>659</v>
      </c>
      <c r="DQ1" s="177" t="s">
        <v>661</v>
      </c>
      <c r="DR1" s="186" t="s">
        <v>282</v>
      </c>
      <c r="DS1" s="177" t="s">
        <v>663</v>
      </c>
      <c r="DT1" s="177" t="s">
        <v>283</v>
      </c>
      <c r="DU1" s="177" t="s">
        <v>665</v>
      </c>
      <c r="DV1" s="177" t="s">
        <v>284</v>
      </c>
      <c r="DW1" s="177" t="s">
        <v>667</v>
      </c>
      <c r="DX1" s="177" t="s">
        <v>669</v>
      </c>
      <c r="DY1" s="177" t="s">
        <v>671</v>
      </c>
      <c r="DZ1" s="177" t="s">
        <v>673</v>
      </c>
      <c r="EA1" s="177" t="s">
        <v>675</v>
      </c>
      <c r="EB1" s="177" t="s">
        <v>677</v>
      </c>
      <c r="EC1" s="177" t="s">
        <v>679</v>
      </c>
      <c r="ED1" s="177" t="s">
        <v>681</v>
      </c>
      <c r="EE1" s="177" t="s">
        <v>683</v>
      </c>
      <c r="EF1" s="177" t="s">
        <v>685</v>
      </c>
      <c r="EG1" s="177" t="s">
        <v>687</v>
      </c>
      <c r="EH1" s="186" t="s">
        <v>285</v>
      </c>
      <c r="EI1" s="177" t="s">
        <v>689</v>
      </c>
      <c r="EJ1" s="177" t="s">
        <v>286</v>
      </c>
      <c r="EK1" s="177" t="s">
        <v>691</v>
      </c>
      <c r="EL1" s="177" t="s">
        <v>693</v>
      </c>
      <c r="EM1" s="177" t="s">
        <v>287</v>
      </c>
      <c r="EN1" s="177" t="s">
        <v>695</v>
      </c>
      <c r="EO1" s="177" t="s">
        <v>697</v>
      </c>
      <c r="EP1" s="177" t="s">
        <v>288</v>
      </c>
      <c r="EQ1" s="177" t="s">
        <v>699</v>
      </c>
      <c r="ER1" s="177" t="s">
        <v>701</v>
      </c>
      <c r="ES1" s="177" t="s">
        <v>703</v>
      </c>
      <c r="ET1" s="177" t="s">
        <v>289</v>
      </c>
      <c r="EU1" s="177" t="s">
        <v>705</v>
      </c>
      <c r="EV1" s="177" t="s">
        <v>707</v>
      </c>
      <c r="EW1" s="186" t="s">
        <v>290</v>
      </c>
      <c r="EX1" s="177" t="s">
        <v>291</v>
      </c>
      <c r="EY1" s="177" t="s">
        <v>709</v>
      </c>
      <c r="EZ1" s="177" t="s">
        <v>711</v>
      </c>
      <c r="FA1" s="177" t="s">
        <v>713</v>
      </c>
      <c r="FB1" s="177" t="s">
        <v>715</v>
      </c>
      <c r="FC1" s="177" t="s">
        <v>292</v>
      </c>
      <c r="FD1" s="177" t="s">
        <v>717</v>
      </c>
      <c r="FE1" s="177" t="s">
        <v>719</v>
      </c>
      <c r="FF1" s="177" t="s">
        <v>721</v>
      </c>
      <c r="FG1" s="177" t="s">
        <v>723</v>
      </c>
      <c r="FH1" s="177" t="s">
        <v>725</v>
      </c>
      <c r="FI1" s="177" t="s">
        <v>293</v>
      </c>
      <c r="FJ1" s="177" t="s">
        <v>728</v>
      </c>
      <c r="FK1" s="177" t="s">
        <v>294</v>
      </c>
      <c r="FL1" s="177" t="s">
        <v>731</v>
      </c>
      <c r="FM1" s="177" t="s">
        <v>732</v>
      </c>
      <c r="FN1" s="177" t="s">
        <v>734</v>
      </c>
      <c r="FO1" s="177" t="s">
        <v>295</v>
      </c>
      <c r="FP1" s="177" t="s">
        <v>737</v>
      </c>
      <c r="FQ1" s="177" t="s">
        <v>738</v>
      </c>
      <c r="FR1" s="177" t="s">
        <v>740</v>
      </c>
      <c r="FS1" s="177" t="s">
        <v>296</v>
      </c>
      <c r="FT1" s="177" t="s">
        <v>743</v>
      </c>
      <c r="FU1" s="177" t="s">
        <v>745</v>
      </c>
      <c r="FV1" s="177" t="s">
        <v>747</v>
      </c>
      <c r="FW1" s="186" t="s">
        <v>297</v>
      </c>
      <c r="FX1" s="186" t="s">
        <v>298</v>
      </c>
      <c r="FY1" s="177" t="s">
        <v>304</v>
      </c>
      <c r="FZ1" s="177" t="s">
        <v>749</v>
      </c>
      <c r="GA1" s="177" t="s">
        <v>751</v>
      </c>
      <c r="GB1" s="177" t="s">
        <v>753</v>
      </c>
      <c r="GC1" s="177" t="s">
        <v>755</v>
      </c>
      <c r="GD1" s="177" t="s">
        <v>757</v>
      </c>
      <c r="GE1" s="177" t="s">
        <v>759</v>
      </c>
      <c r="GF1" s="186" t="s">
        <v>299</v>
      </c>
      <c r="GG1" s="177" t="s">
        <v>305</v>
      </c>
      <c r="GH1" s="177" t="s">
        <v>761</v>
      </c>
      <c r="GI1" s="177" t="s">
        <v>763</v>
      </c>
      <c r="GJ1" s="177" t="s">
        <v>764</v>
      </c>
      <c r="GK1" s="177" t="s">
        <v>306</v>
      </c>
      <c r="GL1" s="177" t="s">
        <v>767</v>
      </c>
      <c r="GM1" s="177" t="s">
        <v>768</v>
      </c>
      <c r="GN1" s="186" t="s">
        <v>300</v>
      </c>
      <c r="GO1" s="177" t="s">
        <v>301</v>
      </c>
      <c r="GP1" s="177" t="s">
        <v>770</v>
      </c>
      <c r="GQ1" s="177" t="s">
        <v>772</v>
      </c>
      <c r="GR1" s="177" t="s">
        <v>774</v>
      </c>
      <c r="GS1" s="177" t="s">
        <v>776</v>
      </c>
      <c r="GT1" s="177" t="s">
        <v>778</v>
      </c>
      <c r="GU1" s="186" t="s">
        <v>302</v>
      </c>
      <c r="GV1" s="177" t="s">
        <v>303</v>
      </c>
      <c r="GW1" s="177" t="s">
        <v>780</v>
      </c>
      <c r="GX1" s="177" t="s">
        <v>782</v>
      </c>
      <c r="GY1" s="177" t="s">
        <v>784</v>
      </c>
      <c r="GZ1" s="177" t="s">
        <v>786</v>
      </c>
      <c r="HA1" s="177" t="s">
        <v>788</v>
      </c>
      <c r="HB1" s="177" t="s">
        <v>790</v>
      </c>
      <c r="HC1" s="174" t="s">
        <v>307</v>
      </c>
      <c r="HD1" s="186" t="s">
        <v>308</v>
      </c>
      <c r="HE1" s="177" t="s">
        <v>309</v>
      </c>
      <c r="HF1" s="177" t="s">
        <v>792</v>
      </c>
      <c r="HG1" s="177" t="s">
        <v>794</v>
      </c>
      <c r="HH1" s="177" t="s">
        <v>796</v>
      </c>
      <c r="HI1" s="177" t="s">
        <v>798</v>
      </c>
      <c r="HJ1" s="177" t="s">
        <v>310</v>
      </c>
      <c r="HK1" s="177" t="s">
        <v>801</v>
      </c>
      <c r="HL1" s="177" t="s">
        <v>327</v>
      </c>
      <c r="HM1" s="177" t="s">
        <v>839</v>
      </c>
      <c r="HN1" s="177" t="s">
        <v>841</v>
      </c>
      <c r="HO1" s="177" t="s">
        <v>843</v>
      </c>
      <c r="HP1" s="186" t="s">
        <v>311</v>
      </c>
      <c r="HQ1" s="177" t="s">
        <v>803</v>
      </c>
      <c r="HR1" s="177" t="s">
        <v>805</v>
      </c>
      <c r="HS1" s="177" t="s">
        <v>312</v>
      </c>
      <c r="HT1" s="177" t="s">
        <v>808</v>
      </c>
      <c r="HU1" s="177" t="s">
        <v>810</v>
      </c>
      <c r="HV1" s="177" t="s">
        <v>811</v>
      </c>
      <c r="HW1" s="177" t="s">
        <v>813</v>
      </c>
      <c r="HX1" s="186" t="s">
        <v>313</v>
      </c>
      <c r="HY1" s="177" t="s">
        <v>815</v>
      </c>
      <c r="HZ1" s="177" t="s">
        <v>817</v>
      </c>
      <c r="IA1" s="177" t="s">
        <v>819</v>
      </c>
      <c r="IB1" s="177" t="s">
        <v>314</v>
      </c>
      <c r="IC1" s="177" t="s">
        <v>821</v>
      </c>
      <c r="ID1" s="177" t="s">
        <v>823</v>
      </c>
      <c r="IE1" s="177" t="s">
        <v>315</v>
      </c>
      <c r="IF1" s="177" t="s">
        <v>825</v>
      </c>
      <c r="IG1" s="177" t="s">
        <v>827</v>
      </c>
      <c r="IH1" s="177" t="s">
        <v>316</v>
      </c>
      <c r="II1" s="177" t="s">
        <v>829</v>
      </c>
      <c r="IJ1" s="177" t="s">
        <v>831</v>
      </c>
      <c r="IK1" s="177" t="s">
        <v>833</v>
      </c>
      <c r="IL1" s="177" t="s">
        <v>835</v>
      </c>
      <c r="IM1" s="177" t="s">
        <v>317</v>
      </c>
      <c r="IN1" s="177" t="s">
        <v>837</v>
      </c>
      <c r="IO1" s="186" t="s">
        <v>318</v>
      </c>
      <c r="IP1" s="177" t="s">
        <v>845</v>
      </c>
      <c r="IQ1" s="177" t="s">
        <v>847</v>
      </c>
      <c r="IR1" s="177" t="s">
        <v>319</v>
      </c>
      <c r="IS1" s="177" t="s">
        <v>849</v>
      </c>
      <c r="IT1" s="177" t="s">
        <v>851</v>
      </c>
      <c r="IU1" s="177" t="s">
        <v>853</v>
      </c>
      <c r="IV1" s="186" t="s">
        <v>320</v>
      </c>
      <c r="IW1" s="177" t="s">
        <v>855</v>
      </c>
      <c r="IX1" s="177" t="s">
        <v>321</v>
      </c>
      <c r="IY1" s="177" t="s">
        <v>858</v>
      </c>
      <c r="IZ1" s="177" t="s">
        <v>860</v>
      </c>
      <c r="JA1" s="177" t="s">
        <v>862</v>
      </c>
      <c r="JB1" s="177" t="s">
        <v>864</v>
      </c>
      <c r="JC1" s="177" t="s">
        <v>866</v>
      </c>
      <c r="JD1" s="177" t="s">
        <v>868</v>
      </c>
      <c r="JE1" s="177" t="s">
        <v>322</v>
      </c>
      <c r="JF1" s="177" t="s">
        <v>871</v>
      </c>
      <c r="JG1" s="177" t="s">
        <v>873</v>
      </c>
      <c r="JH1" s="177" t="s">
        <v>875</v>
      </c>
      <c r="JI1" s="177" t="s">
        <v>877</v>
      </c>
      <c r="JJ1" s="177" t="s">
        <v>879</v>
      </c>
      <c r="JK1" s="177" t="s">
        <v>881</v>
      </c>
      <c r="JL1" s="177" t="s">
        <v>883</v>
      </c>
      <c r="JM1" s="177" t="s">
        <v>885</v>
      </c>
      <c r="JN1" s="177" t="s">
        <v>323</v>
      </c>
      <c r="JO1" s="177" t="s">
        <v>888</v>
      </c>
      <c r="JP1" s="177" t="s">
        <v>890</v>
      </c>
      <c r="JQ1" s="177" t="s">
        <v>892</v>
      </c>
      <c r="JR1" s="177" t="s">
        <v>894</v>
      </c>
      <c r="JS1" s="177" t="s">
        <v>895</v>
      </c>
      <c r="JT1" s="177" t="s">
        <v>897</v>
      </c>
      <c r="JU1" s="177" t="s">
        <v>899</v>
      </c>
      <c r="JV1" s="177" t="s">
        <v>901</v>
      </c>
      <c r="JW1" s="177" t="s">
        <v>903</v>
      </c>
      <c r="JX1" s="177" t="s">
        <v>905</v>
      </c>
      <c r="JY1" s="177" t="s">
        <v>907</v>
      </c>
      <c r="JZ1" s="177" t="s">
        <v>909</v>
      </c>
      <c r="KA1" s="177" t="s">
        <v>911</v>
      </c>
      <c r="KB1" s="177" t="s">
        <v>913</v>
      </c>
      <c r="KC1" s="177" t="s">
        <v>915</v>
      </c>
      <c r="KD1" s="177" t="s">
        <v>917</v>
      </c>
      <c r="KE1" s="177" t="s">
        <v>919</v>
      </c>
      <c r="KF1" s="177" t="s">
        <v>921</v>
      </c>
      <c r="KG1" s="177" t="s">
        <v>923</v>
      </c>
      <c r="KH1" s="177" t="s">
        <v>925</v>
      </c>
      <c r="KI1" s="177" t="s">
        <v>927</v>
      </c>
      <c r="KJ1" s="177" t="s">
        <v>929</v>
      </c>
      <c r="KK1" s="177" t="s">
        <v>931</v>
      </c>
      <c r="KL1" s="177" t="s">
        <v>933</v>
      </c>
      <c r="KM1" s="177" t="s">
        <v>935</v>
      </c>
      <c r="KN1" s="177" t="s">
        <v>937</v>
      </c>
      <c r="KO1" s="186" t="s">
        <v>324</v>
      </c>
      <c r="KP1" s="177" t="s">
        <v>939</v>
      </c>
      <c r="KQ1" s="177" t="s">
        <v>325</v>
      </c>
      <c r="KR1" s="177" t="s">
        <v>942</v>
      </c>
      <c r="KS1" s="177" t="s">
        <v>944</v>
      </c>
      <c r="KT1" s="177" t="s">
        <v>946</v>
      </c>
      <c r="KU1" s="177" t="s">
        <v>948</v>
      </c>
      <c r="KV1" s="177" t="s">
        <v>326</v>
      </c>
      <c r="KW1" s="177" t="s">
        <v>951</v>
      </c>
      <c r="KX1" s="177" t="s">
        <v>953</v>
      </c>
      <c r="KY1" s="177" t="s">
        <v>955</v>
      </c>
      <c r="KZ1" s="177" t="s">
        <v>957</v>
      </c>
      <c r="LA1" s="177" t="s">
        <v>959</v>
      </c>
      <c r="LB1" s="177" t="s">
        <v>961</v>
      </c>
      <c r="LC1" s="177" t="s">
        <v>963</v>
      </c>
      <c r="LD1" s="174" t="s">
        <v>328</v>
      </c>
      <c r="LE1" s="186" t="s">
        <v>329</v>
      </c>
      <c r="LF1" s="177" t="s">
        <v>330</v>
      </c>
      <c r="LG1" s="177" t="s">
        <v>344</v>
      </c>
      <c r="LH1" s="177" t="s">
        <v>965</v>
      </c>
      <c r="LI1" s="177" t="s">
        <v>967</v>
      </c>
      <c r="LJ1" s="177" t="s">
        <v>969</v>
      </c>
      <c r="LK1" s="177" t="s">
        <v>971</v>
      </c>
      <c r="LL1" s="177" t="s">
        <v>345</v>
      </c>
      <c r="LM1" s="177" t="s">
        <v>973</v>
      </c>
      <c r="LN1" s="177" t="s">
        <v>346</v>
      </c>
      <c r="LO1" s="177" t="s">
        <v>975</v>
      </c>
      <c r="LP1" s="177" t="s">
        <v>331</v>
      </c>
      <c r="LQ1" s="177" t="s">
        <v>977</v>
      </c>
      <c r="LR1" s="177" t="s">
        <v>347</v>
      </c>
      <c r="LS1" s="177" t="s">
        <v>979</v>
      </c>
      <c r="LT1" s="177" t="s">
        <v>981</v>
      </c>
      <c r="LU1" s="177" t="s">
        <v>348</v>
      </c>
      <c r="LV1" s="186" t="s">
        <v>332</v>
      </c>
      <c r="LW1" s="177" t="s">
        <v>333</v>
      </c>
      <c r="LX1" s="177" t="s">
        <v>983</v>
      </c>
      <c r="LY1" s="177" t="s">
        <v>985</v>
      </c>
      <c r="LZ1" s="177" t="s">
        <v>986</v>
      </c>
      <c r="MA1" s="177" t="s">
        <v>988</v>
      </c>
      <c r="MB1" s="177" t="s">
        <v>989</v>
      </c>
      <c r="MC1" s="177" t="s">
        <v>991</v>
      </c>
      <c r="MD1" s="177" t="s">
        <v>993</v>
      </c>
      <c r="ME1" s="177" t="s">
        <v>995</v>
      </c>
      <c r="MF1" s="177" t="s">
        <v>997</v>
      </c>
      <c r="MG1" s="177" t="s">
        <v>334</v>
      </c>
      <c r="MH1" s="177" t="s">
        <v>1000</v>
      </c>
      <c r="MI1" s="177" t="s">
        <v>1001</v>
      </c>
      <c r="MJ1" s="177" t="s">
        <v>1003</v>
      </c>
      <c r="MK1" s="177" t="s">
        <v>335</v>
      </c>
      <c r="ML1" s="177" t="s">
        <v>1006</v>
      </c>
      <c r="MM1" s="177" t="s">
        <v>1007</v>
      </c>
      <c r="MN1" s="177" t="s">
        <v>1009</v>
      </c>
      <c r="MO1" s="177" t="s">
        <v>1011</v>
      </c>
      <c r="MP1" s="177" t="s">
        <v>336</v>
      </c>
      <c r="MQ1" s="177" t="s">
        <v>1014</v>
      </c>
      <c r="MR1" s="177" t="s">
        <v>1016</v>
      </c>
      <c r="MS1" s="177" t="s">
        <v>1018</v>
      </c>
      <c r="MT1" s="177" t="s">
        <v>1020</v>
      </c>
      <c r="MU1" s="177" t="s">
        <v>337</v>
      </c>
      <c r="MV1" s="177" t="s">
        <v>1023</v>
      </c>
      <c r="MW1" s="177" t="s">
        <v>1025</v>
      </c>
      <c r="MX1" s="177" t="s">
        <v>1027</v>
      </c>
      <c r="MY1" s="177" t="s">
        <v>1029</v>
      </c>
      <c r="MZ1" s="177" t="s">
        <v>1031</v>
      </c>
      <c r="NA1" s="177" t="s">
        <v>1033</v>
      </c>
      <c r="NB1" s="177" t="s">
        <v>1035</v>
      </c>
      <c r="NC1" s="177" t="s">
        <v>1037</v>
      </c>
      <c r="ND1" s="177" t="s">
        <v>1039</v>
      </c>
      <c r="NE1" s="177" t="s">
        <v>1041</v>
      </c>
      <c r="NF1" s="177" t="s">
        <v>1043</v>
      </c>
      <c r="NG1" s="177" t="s">
        <v>1044</v>
      </c>
      <c r="NH1" s="186" t="s">
        <v>338</v>
      </c>
      <c r="NI1" s="177" t="s">
        <v>339</v>
      </c>
      <c r="NJ1" s="177" t="s">
        <v>1046</v>
      </c>
      <c r="NK1" s="177" t="s">
        <v>1048</v>
      </c>
      <c r="NL1" s="177" t="s">
        <v>1050</v>
      </c>
      <c r="NM1" s="177" t="s">
        <v>1052</v>
      </c>
      <c r="NN1" s="186" t="s">
        <v>340</v>
      </c>
      <c r="NO1" s="177" t="s">
        <v>341</v>
      </c>
      <c r="NP1" s="177" t="s">
        <v>1053</v>
      </c>
      <c r="NQ1" s="177" t="s">
        <v>342</v>
      </c>
      <c r="NR1" s="177" t="s">
        <v>1055</v>
      </c>
      <c r="NS1" s="177" t="s">
        <v>1057</v>
      </c>
      <c r="NT1" s="177" t="s">
        <v>343</v>
      </c>
      <c r="NU1" s="177" t="s">
        <v>1059</v>
      </c>
      <c r="NV1" s="174" t="s">
        <v>349</v>
      </c>
      <c r="NW1" s="186" t="s">
        <v>350</v>
      </c>
      <c r="NX1" s="177" t="s">
        <v>351</v>
      </c>
      <c r="NY1" s="177" t="s">
        <v>1062</v>
      </c>
      <c r="NZ1" s="177" t="s">
        <v>1064</v>
      </c>
      <c r="OA1" s="177" t="s">
        <v>352</v>
      </c>
      <c r="OB1" s="177" t="s">
        <v>362</v>
      </c>
      <c r="OC1" s="177" t="s">
        <v>1066</v>
      </c>
      <c r="OD1" s="177" t="s">
        <v>1068</v>
      </c>
      <c r="OE1" s="177" t="s">
        <v>1070</v>
      </c>
      <c r="OF1" s="177" t="s">
        <v>1072</v>
      </c>
      <c r="OG1" s="177" t="s">
        <v>1074</v>
      </c>
      <c r="OH1" s="177" t="s">
        <v>1076</v>
      </c>
      <c r="OI1" s="177" t="s">
        <v>1078</v>
      </c>
      <c r="OJ1" s="177" t="s">
        <v>1080</v>
      </c>
      <c r="OK1" s="177" t="s">
        <v>1082</v>
      </c>
      <c r="OL1" s="177" t="s">
        <v>1084</v>
      </c>
      <c r="OM1" s="177" t="s">
        <v>1086</v>
      </c>
      <c r="ON1" s="177" t="s">
        <v>1088</v>
      </c>
      <c r="OO1" s="177" t="s">
        <v>1090</v>
      </c>
      <c r="OP1" s="177" t="s">
        <v>1092</v>
      </c>
      <c r="OQ1" s="177" t="s">
        <v>1094</v>
      </c>
      <c r="OR1" s="177" t="s">
        <v>1096</v>
      </c>
      <c r="OS1" s="177" t="s">
        <v>1098</v>
      </c>
      <c r="OT1" s="177" t="s">
        <v>1100</v>
      </c>
      <c r="OU1" s="177" t="s">
        <v>1102</v>
      </c>
      <c r="OV1" s="177" t="s">
        <v>1104</v>
      </c>
      <c r="OW1" s="177" t="s">
        <v>1106</v>
      </c>
      <c r="OX1" s="177" t="s">
        <v>1108</v>
      </c>
      <c r="OY1" s="177" t="s">
        <v>363</v>
      </c>
      <c r="OZ1" s="177" t="s">
        <v>1111</v>
      </c>
      <c r="PA1" s="177" t="s">
        <v>1113</v>
      </c>
      <c r="PB1" s="177" t="s">
        <v>1114</v>
      </c>
      <c r="PC1" s="177" t="s">
        <v>1116</v>
      </c>
      <c r="PD1" s="177" t="s">
        <v>1118</v>
      </c>
      <c r="PE1" s="177" t="s">
        <v>1120</v>
      </c>
      <c r="PF1" s="177" t="s">
        <v>1122</v>
      </c>
      <c r="PG1" s="177" t="s">
        <v>1124</v>
      </c>
      <c r="PH1" s="177" t="s">
        <v>1126</v>
      </c>
      <c r="PI1" s="177" t="s">
        <v>1128</v>
      </c>
      <c r="PJ1" s="177" t="s">
        <v>1130</v>
      </c>
      <c r="PK1" s="177" t="s">
        <v>1132</v>
      </c>
      <c r="PL1" s="177" t="s">
        <v>1134</v>
      </c>
      <c r="PM1" s="177" t="s">
        <v>1136</v>
      </c>
      <c r="PN1" s="177" t="s">
        <v>1138</v>
      </c>
      <c r="PO1" s="177" t="s">
        <v>1140</v>
      </c>
      <c r="PP1" s="177" t="s">
        <v>1142</v>
      </c>
      <c r="PQ1" s="177" t="s">
        <v>1144</v>
      </c>
      <c r="PR1" s="177" t="s">
        <v>1146</v>
      </c>
      <c r="PS1" s="177" t="s">
        <v>1148</v>
      </c>
      <c r="PT1" s="177" t="s">
        <v>1150</v>
      </c>
      <c r="PU1" s="177" t="s">
        <v>1152</v>
      </c>
      <c r="PV1" s="177" t="s">
        <v>1154</v>
      </c>
      <c r="PW1" s="177" t="s">
        <v>1156</v>
      </c>
      <c r="PX1" s="177" t="s">
        <v>1158</v>
      </c>
      <c r="PY1" s="177" t="s">
        <v>1160</v>
      </c>
      <c r="PZ1" s="177" t="s">
        <v>353</v>
      </c>
      <c r="QA1" s="177" t="s">
        <v>1162</v>
      </c>
      <c r="QB1" s="177" t="s">
        <v>1164</v>
      </c>
      <c r="QC1" s="177" t="s">
        <v>1166</v>
      </c>
      <c r="QD1" s="177" t="s">
        <v>1168</v>
      </c>
      <c r="QE1" s="177" t="s">
        <v>1170</v>
      </c>
      <c r="QF1" s="186" t="s">
        <v>354</v>
      </c>
      <c r="QG1" s="177" t="s">
        <v>355</v>
      </c>
      <c r="QH1" s="177" t="s">
        <v>1172</v>
      </c>
      <c r="QI1" s="177" t="s">
        <v>1174</v>
      </c>
      <c r="QJ1" s="177" t="s">
        <v>1176</v>
      </c>
      <c r="QK1" s="177" t="s">
        <v>1178</v>
      </c>
      <c r="QL1" s="177" t="s">
        <v>1180</v>
      </c>
      <c r="QM1" s="177" t="s">
        <v>1182</v>
      </c>
      <c r="QN1" s="186" t="s">
        <v>356</v>
      </c>
      <c r="QO1" s="177" t="s">
        <v>1184</v>
      </c>
      <c r="QP1" s="177" t="s">
        <v>357</v>
      </c>
      <c r="QQ1" s="177" t="s">
        <v>364</v>
      </c>
      <c r="QR1" s="177" t="s">
        <v>1186</v>
      </c>
      <c r="QS1" s="177" t="s">
        <v>1188</v>
      </c>
      <c r="QT1" s="177" t="s">
        <v>1190</v>
      </c>
      <c r="QU1" s="177" t="s">
        <v>1192</v>
      </c>
      <c r="QV1" s="177" t="s">
        <v>1194</v>
      </c>
      <c r="QW1" s="177" t="s">
        <v>1196</v>
      </c>
      <c r="QX1" s="177" t="s">
        <v>1198</v>
      </c>
      <c r="QY1" s="177" t="s">
        <v>1200</v>
      </c>
      <c r="QZ1" s="177" t="s">
        <v>1202</v>
      </c>
      <c r="RA1" s="177" t="s">
        <v>1204</v>
      </c>
      <c r="RB1" s="177" t="s">
        <v>1206</v>
      </c>
      <c r="RC1" s="177" t="s">
        <v>1208</v>
      </c>
      <c r="RD1" s="177" t="s">
        <v>1210</v>
      </c>
      <c r="RE1" s="177" t="s">
        <v>1212</v>
      </c>
      <c r="RF1" s="186" t="s">
        <v>358</v>
      </c>
      <c r="RG1" s="177" t="s">
        <v>359</v>
      </c>
      <c r="RH1" s="177" t="s">
        <v>1214</v>
      </c>
      <c r="RI1" s="177" t="s">
        <v>1216</v>
      </c>
      <c r="RJ1" s="186" t="s">
        <v>360</v>
      </c>
      <c r="RK1" s="177" t="s">
        <v>361</v>
      </c>
      <c r="RL1" s="177" t="s">
        <v>1218</v>
      </c>
      <c r="RM1" s="177" t="s">
        <v>1219</v>
      </c>
      <c r="RN1" s="177" t="s">
        <v>1220</v>
      </c>
      <c r="RO1" s="177" t="s">
        <v>1221</v>
      </c>
      <c r="RP1" s="177" t="s">
        <v>1223</v>
      </c>
      <c r="RQ1" s="177" t="s">
        <v>1224</v>
      </c>
      <c r="RR1" s="177" t="s">
        <v>1226</v>
      </c>
      <c r="RS1" s="177" t="s">
        <v>1227</v>
      </c>
      <c r="RT1" s="174" t="s">
        <v>365</v>
      </c>
      <c r="RU1" s="186" t="s">
        <v>366</v>
      </c>
      <c r="RV1" s="177" t="s">
        <v>367</v>
      </c>
      <c r="RW1" s="177" t="s">
        <v>1229</v>
      </c>
      <c r="RX1" s="177" t="s">
        <v>1231</v>
      </c>
      <c r="RY1" s="177" t="s">
        <v>368</v>
      </c>
      <c r="RZ1" s="177" t="s">
        <v>1233</v>
      </c>
      <c r="SA1" s="177" t="s">
        <v>1235</v>
      </c>
      <c r="SB1" s="177" t="s">
        <v>1237</v>
      </c>
      <c r="SC1" s="177" t="s">
        <v>1239</v>
      </c>
      <c r="SD1" s="186" t="s">
        <v>369</v>
      </c>
      <c r="SE1" s="177" t="s">
        <v>370</v>
      </c>
      <c r="SF1" s="177" t="s">
        <v>1241</v>
      </c>
      <c r="SG1" s="177" t="s">
        <v>1243</v>
      </c>
      <c r="SH1" s="177" t="s">
        <v>1245</v>
      </c>
      <c r="SI1" s="177" t="s">
        <v>1247</v>
      </c>
      <c r="SJ1" s="177" t="s">
        <v>1249</v>
      </c>
      <c r="SK1" s="177" t="s">
        <v>1251</v>
      </c>
      <c r="SL1" s="177" t="s">
        <v>1253</v>
      </c>
      <c r="SM1" s="177" t="s">
        <v>1255</v>
      </c>
      <c r="SN1" s="177" t="s">
        <v>1257</v>
      </c>
      <c r="SO1" s="177" t="s">
        <v>1259</v>
      </c>
      <c r="SP1" s="177" t="s">
        <v>1261</v>
      </c>
      <c r="SQ1" s="177" t="s">
        <v>1263</v>
      </c>
      <c r="SR1" s="177" t="s">
        <v>1265</v>
      </c>
      <c r="SS1" s="177" t="s">
        <v>1267</v>
      </c>
      <c r="ST1" s="177" t="s">
        <v>1269</v>
      </c>
      <c r="SU1" s="174" t="s">
        <v>371</v>
      </c>
      <c r="SV1" s="186" t="s">
        <v>372</v>
      </c>
      <c r="SW1" s="177" t="s">
        <v>373</v>
      </c>
      <c r="SX1" s="177" t="s">
        <v>1271</v>
      </c>
      <c r="SY1" s="177" t="s">
        <v>1273</v>
      </c>
      <c r="SZ1" s="177" t="s">
        <v>1275</v>
      </c>
      <c r="TA1" s="177" t="s">
        <v>1277</v>
      </c>
      <c r="TB1" s="177" t="s">
        <v>1279</v>
      </c>
      <c r="TC1" s="177" t="s">
        <v>374</v>
      </c>
      <c r="TD1" s="177" t="s">
        <v>1281</v>
      </c>
      <c r="TE1" s="177" t="s">
        <v>1283</v>
      </c>
      <c r="TF1" s="177" t="s">
        <v>1285</v>
      </c>
      <c r="TG1" s="177" t="s">
        <v>1287</v>
      </c>
      <c r="TH1" s="177" t="s">
        <v>1289</v>
      </c>
      <c r="TI1" s="177" t="s">
        <v>1291</v>
      </c>
      <c r="TJ1" s="186" t="s">
        <v>375</v>
      </c>
      <c r="TK1" s="177" t="s">
        <v>376</v>
      </c>
      <c r="TL1" s="177" t="s">
        <v>377</v>
      </c>
      <c r="TM1" s="177" t="s">
        <v>1293</v>
      </c>
      <c r="TN1" s="177" t="s">
        <v>1295</v>
      </c>
      <c r="TO1" s="177" t="s">
        <v>1296</v>
      </c>
      <c r="TP1" s="177" t="s">
        <v>1298</v>
      </c>
      <c r="TQ1" s="177" t="s">
        <v>1300</v>
      </c>
      <c r="TR1" s="177" t="s">
        <v>1302</v>
      </c>
      <c r="TS1" s="177" t="s">
        <v>1304</v>
      </c>
      <c r="TT1" s="177" t="s">
        <v>1306</v>
      </c>
      <c r="TU1" s="177" t="s">
        <v>1308</v>
      </c>
      <c r="TV1" s="177" t="s">
        <v>1310</v>
      </c>
      <c r="TW1" s="177" t="s">
        <v>1312</v>
      </c>
      <c r="TX1" s="177" t="s">
        <v>1314</v>
      </c>
      <c r="TY1" s="177" t="s">
        <v>1316</v>
      </c>
      <c r="TZ1" s="177" t="s">
        <v>1318</v>
      </c>
      <c r="UA1" s="177" t="s">
        <v>1320</v>
      </c>
      <c r="UB1" s="177" t="s">
        <v>1322</v>
      </c>
      <c r="UC1" s="174" t="s">
        <v>1324</v>
      </c>
      <c r="UD1" s="177" t="s">
        <v>1326</v>
      </c>
      <c r="UE1" s="177" t="s">
        <v>1328</v>
      </c>
      <c r="UF1" s="177" t="s">
        <v>1330</v>
      </c>
      <c r="UG1" s="177" t="s">
        <v>1332</v>
      </c>
      <c r="UH1" s="177" t="s">
        <v>1334</v>
      </c>
      <c r="UI1" s="180"/>
    </row>
    <row r="2" spans="1:555" s="121" customFormat="1" hidden="1" x14ac:dyDescent="0.25">
      <c r="A2" s="121" t="s">
        <v>1356</v>
      </c>
      <c r="B2" s="121" t="s">
        <v>1358</v>
      </c>
      <c r="C2" s="121" t="s">
        <v>470</v>
      </c>
      <c r="D2" s="121" t="s">
        <v>1357</v>
      </c>
      <c r="E2" s="121" t="s">
        <v>1359</v>
      </c>
      <c r="F2" s="121" t="s">
        <v>471</v>
      </c>
      <c r="G2" s="155" t="s">
        <v>1360</v>
      </c>
      <c r="H2" s="121" t="s">
        <v>1361</v>
      </c>
      <c r="I2" s="121" t="s">
        <v>1362</v>
      </c>
      <c r="J2" s="121" t="s">
        <v>1406</v>
      </c>
      <c r="K2" s="121" t="s">
        <v>1363</v>
      </c>
      <c r="L2" s="121" t="s">
        <v>1364</v>
      </c>
      <c r="M2" s="121" t="s">
        <v>1365</v>
      </c>
      <c r="N2" s="121" t="s">
        <v>1366</v>
      </c>
      <c r="O2" s="121" t="s">
        <v>1367</v>
      </c>
      <c r="R2" s="121" t="s">
        <v>126</v>
      </c>
      <c r="S2" s="121" t="s">
        <v>1402</v>
      </c>
      <c r="U2" s="121" t="s">
        <v>392</v>
      </c>
      <c r="V2" s="121" t="s">
        <v>410</v>
      </c>
      <c r="W2" s="121" t="s">
        <v>393</v>
      </c>
      <c r="X2" s="121" t="s">
        <v>394</v>
      </c>
      <c r="Y2" s="121" t="s">
        <v>395</v>
      </c>
      <c r="Z2" s="121" t="s">
        <v>396</v>
      </c>
      <c r="AA2" s="121" t="s">
        <v>397</v>
      </c>
      <c r="AB2" s="121" t="s">
        <v>398</v>
      </c>
      <c r="AC2" s="121" t="s">
        <v>399</v>
      </c>
      <c r="AD2" s="121" t="s">
        <v>400</v>
      </c>
      <c r="AE2" s="121" t="s">
        <v>401</v>
      </c>
      <c r="AF2" s="121" t="s">
        <v>402</v>
      </c>
      <c r="AH2" s="121" t="s">
        <v>419</v>
      </c>
      <c r="AI2" s="121" t="s">
        <v>420</v>
      </c>
      <c r="AJ2" s="121" t="s">
        <v>421</v>
      </c>
      <c r="AK2" s="121" t="s">
        <v>422</v>
      </c>
      <c r="AL2" s="121" t="s">
        <v>423</v>
      </c>
      <c r="AM2" s="121" t="s">
        <v>426</v>
      </c>
      <c r="AN2" s="121" t="s">
        <v>424</v>
      </c>
      <c r="AO2" s="121" t="s">
        <v>425</v>
      </c>
      <c r="AP2" s="121" t="s">
        <v>427</v>
      </c>
      <c r="AQ2" s="121" t="s">
        <v>428</v>
      </c>
      <c r="AR2" s="121" t="s">
        <v>429</v>
      </c>
      <c r="AS2" s="121" t="s">
        <v>430</v>
      </c>
      <c r="AT2" s="121" t="s">
        <v>431</v>
      </c>
      <c r="AU2" s="121" t="s">
        <v>432</v>
      </c>
      <c r="AV2" s="121" t="s">
        <v>433</v>
      </c>
      <c r="AW2" s="121" t="s">
        <v>434</v>
      </c>
      <c r="AX2" s="121" t="s">
        <v>435</v>
      </c>
      <c r="AY2" s="121" t="s">
        <v>436</v>
      </c>
      <c r="AZ2" s="121" t="s">
        <v>437</v>
      </c>
      <c r="BA2" s="121" t="s">
        <v>438</v>
      </c>
      <c r="BB2" s="121" t="s">
        <v>439</v>
      </c>
      <c r="BC2" s="121" t="s">
        <v>440</v>
      </c>
      <c r="BD2" s="121" t="s">
        <v>441</v>
      </c>
      <c r="BE2" s="121" t="s">
        <v>442</v>
      </c>
      <c r="BF2" s="121" t="s">
        <v>443</v>
      </c>
      <c r="BG2" s="121" t="s">
        <v>444</v>
      </c>
      <c r="BH2" s="121" t="s">
        <v>445</v>
      </c>
      <c r="BI2" s="121" t="s">
        <v>446</v>
      </c>
      <c r="BJ2" s="121" t="s">
        <v>447</v>
      </c>
      <c r="BK2" s="121" t="s">
        <v>448</v>
      </c>
      <c r="BL2" s="121" t="s">
        <v>449</v>
      </c>
      <c r="BM2" s="121" t="s">
        <v>450</v>
      </c>
      <c r="BN2" s="121" t="s">
        <v>451</v>
      </c>
      <c r="BO2" s="121" t="s">
        <v>452</v>
      </c>
      <c r="BP2" s="121" t="s">
        <v>453</v>
      </c>
      <c r="BQ2" s="121" t="s">
        <v>454</v>
      </c>
      <c r="BR2" s="121" t="s">
        <v>455</v>
      </c>
      <c r="BS2" s="121" t="s">
        <v>456</v>
      </c>
      <c r="BT2" s="121" t="s">
        <v>457</v>
      </c>
      <c r="BU2" s="121" t="s">
        <v>458</v>
      </c>
    </row>
    <row r="3" spans="1:555" hidden="1" x14ac:dyDescent="0.25">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4" spans="1:555" ht="15.75" thickBot="1" x14ac:dyDescent="0.3"/>
    <row r="5" spans="1:555" ht="53.25" thickBot="1" x14ac:dyDescent="0.3">
      <c r="C5" s="87" t="s">
        <v>383</v>
      </c>
      <c r="D5" s="194">
        <f>SUMIF(C:C,$C$10,D:D)</f>
        <v>26611281.399999999</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2"/>
    </row>
    <row r="10" spans="1:555" ht="15.75" thickBot="1" x14ac:dyDescent="0.3">
      <c r="B10" s="560"/>
      <c r="C10" s="153" t="s">
        <v>52</v>
      </c>
      <c r="D10" s="380">
        <f>SUM(F17:F49)</f>
        <v>11332.5</v>
      </c>
      <c r="F10" s="70"/>
      <c r="G10" s="78"/>
      <c r="H10" s="70"/>
      <c r="I10" s="70"/>
    </row>
    <row r="11" spans="1:555" x14ac:dyDescent="0.25">
      <c r="B11" s="94"/>
      <c r="C11" s="70"/>
      <c r="D11" s="31"/>
      <c r="E11" s="94"/>
      <c r="F11" s="94"/>
      <c r="G11" s="94"/>
      <c r="H11" s="75"/>
      <c r="I11" s="75"/>
      <c r="J11" s="75"/>
      <c r="K11" s="111"/>
    </row>
    <row r="12" spans="1:555" x14ac:dyDescent="0.25">
      <c r="B12" s="94"/>
      <c r="C12" s="70"/>
      <c r="D12" s="31"/>
      <c r="E12" s="94"/>
      <c r="F12" s="94"/>
      <c r="G12" s="94"/>
      <c r="H12" s="75"/>
      <c r="I12" s="75"/>
      <c r="J12" s="75"/>
      <c r="K12" s="111"/>
    </row>
    <row r="13" spans="1:555" ht="15.75" x14ac:dyDescent="0.25">
      <c r="B13" s="94"/>
      <c r="C13" s="201" t="s">
        <v>390</v>
      </c>
      <c r="D13" s="202" t="str">
        <f>'Desarrollo e Innov. Curricular'!F9</f>
        <v>1.a.2</v>
      </c>
      <c r="E13" s="94"/>
      <c r="F13" s="94"/>
      <c r="G13" s="94"/>
      <c r="H13" s="75"/>
      <c r="I13" s="75"/>
      <c r="J13" s="75"/>
      <c r="K13" s="111"/>
    </row>
    <row r="14" spans="1:555" ht="18.75" x14ac:dyDescent="0.25">
      <c r="B14" s="94"/>
      <c r="C14" s="207" t="str">
        <f>IFERROR(VLOOKUP(D13,'Desarrollo e Innov. Curricular'!$F:$G,2,FALSE),IFERROR(VLOOKUP(D13,'Investigación Científica'!$F:$G,2,FALSE),IFERROR(VLOOKUP(D13,'Vinculación Univ. Sociedad'!$F:$G,2,FALSE),IFERROR(VLOOKUP(D13,'Docencia y Profesorado Universi'!$F:$G,2,FALSE),IFERROR(VLOOKUP(D13,'Estudiantes y Graduados'!$F:$G,2,FALSE),IFERROR(VLOOKUP(D13,'Gestion Administrativa'!$F:$G,2,FALSE),IFERROR(VLOOKUP(D13,'Gestión Académica'!$F:$G,2,FALSE),IFERROR(VLOOKUP(D13,'Aseguramiento de la Calidad'!$F:$G,2,FALSE),IFERROR(VLOOKUP(D13,'Gestión del Conocimiento'!$F:$G,2,FALSE),IFERROR(VLOOKUP(D13,'Gobernabilidad y Procesos...'!$F:$G,2,FALSE),IFERROR(VLOOKUP(D13,'Gestión del Talento Humano'!$F:$G,2,FALSE),IFERROR(VLOOKUP(D13,'Internacionalización de la E.S.'!$F:$G,2,FALSE),IFERROR(VLOOKUP(D13,Posgrado!$F:$G,2,FALSE),IFERROR(VLOOKUP(D13,'Cultura de Innovación Insti...'!$F:$G,2,FALSE),VLOOKUP(D13,'Lo Esencial de la Reforma Univ.'!$F:$G,2,0)))))))))))))))</f>
        <v>Elaboración de los Fundamentos base para el Rediseño del Plan de Estudios de la Carrera de Química y Farmacia.</v>
      </c>
      <c r="D14" s="31"/>
      <c r="E14" s="94"/>
      <c r="F14" s="94"/>
      <c r="G14" s="94"/>
      <c r="H14" s="75"/>
      <c r="I14" s="75"/>
      <c r="J14" s="75"/>
      <c r="K14" s="111"/>
    </row>
    <row r="15" spans="1:555" ht="15.75" thickBot="1" x14ac:dyDescent="0.3">
      <c r="F15" s="94"/>
      <c r="G15" s="75"/>
      <c r="H15" s="75"/>
      <c r="I15" s="75"/>
    </row>
    <row r="16" spans="1:555" ht="30.75" thickBot="1" x14ac:dyDescent="0.3">
      <c r="C16" s="128" t="s">
        <v>44</v>
      </c>
      <c r="D16" s="128" t="s">
        <v>54</v>
      </c>
      <c r="E16" s="135" t="s">
        <v>56</v>
      </c>
      <c r="F16" s="134" t="s">
        <v>27</v>
      </c>
      <c r="G16" s="132" t="s">
        <v>128</v>
      </c>
      <c r="H16" s="135" t="s">
        <v>46</v>
      </c>
      <c r="I16" s="132" t="s">
        <v>129</v>
      </c>
      <c r="J16" s="132" t="s">
        <v>408</v>
      </c>
      <c r="K16" s="132" t="s">
        <v>409</v>
      </c>
    </row>
    <row r="17" spans="3:11" x14ac:dyDescent="0.25">
      <c r="C17" s="467" t="s">
        <v>2417</v>
      </c>
      <c r="D17" s="449">
        <v>3</v>
      </c>
      <c r="E17" s="468">
        <v>350</v>
      </c>
      <c r="F17" s="98">
        <f t="shared" ref="F17:F23" si="0">D17*E17</f>
        <v>1050</v>
      </c>
      <c r="G17" s="156" t="s">
        <v>126</v>
      </c>
      <c r="H17" s="141" t="s">
        <v>942</v>
      </c>
      <c r="I17" s="129" t="str">
        <f>VLOOKUP(H17,Presupuesto!$B$11:$C$565,2,0)</f>
        <v>UTILES DE ESCRITORIO, OFICINA Y ENSE¥ANZA</v>
      </c>
      <c r="J17" s="99" t="s">
        <v>1356</v>
      </c>
      <c r="K17" s="99" t="s">
        <v>392</v>
      </c>
    </row>
    <row r="18" spans="3:11" x14ac:dyDescent="0.25">
      <c r="C18" s="467" t="s">
        <v>2418</v>
      </c>
      <c r="D18" s="449">
        <v>20</v>
      </c>
      <c r="E18" s="468">
        <v>50</v>
      </c>
      <c r="F18" s="98">
        <f t="shared" si="0"/>
        <v>1000</v>
      </c>
      <c r="G18" s="156" t="s">
        <v>126</v>
      </c>
      <c r="H18" s="141" t="s">
        <v>942</v>
      </c>
      <c r="I18" s="129" t="str">
        <f>VLOOKUP(H18,Presupuesto!$B$11:$C$565,2,0)</f>
        <v>UTILES DE ESCRITORIO, OFICINA Y ENSE¥ANZA</v>
      </c>
      <c r="J18" s="99" t="s">
        <v>1356</v>
      </c>
      <c r="K18" s="99" t="s">
        <v>392</v>
      </c>
    </row>
    <row r="19" spans="3:11" x14ac:dyDescent="0.25">
      <c r="C19" s="96" t="s">
        <v>2419</v>
      </c>
      <c r="D19" s="154">
        <v>1</v>
      </c>
      <c r="E19" s="469">
        <v>3</v>
      </c>
      <c r="F19" s="98">
        <f t="shared" si="0"/>
        <v>3</v>
      </c>
      <c r="G19" s="156" t="s">
        <v>126</v>
      </c>
      <c r="H19" s="141" t="s">
        <v>942</v>
      </c>
      <c r="I19" s="129" t="str">
        <f>VLOOKUP(H19,Presupuesto!$B$11:$C$565,2,0)</f>
        <v>UTILES DE ESCRITORIO, OFICINA Y ENSE¥ANZA</v>
      </c>
      <c r="J19" s="99" t="s">
        <v>1356</v>
      </c>
      <c r="K19" s="99" t="s">
        <v>392</v>
      </c>
    </row>
    <row r="20" spans="3:11" x14ac:dyDescent="0.25">
      <c r="C20" s="96" t="s">
        <v>2420</v>
      </c>
      <c r="D20" s="154">
        <v>2</v>
      </c>
      <c r="E20" s="469">
        <v>4.5</v>
      </c>
      <c r="F20" s="98">
        <f t="shared" si="0"/>
        <v>9</v>
      </c>
      <c r="G20" s="156" t="s">
        <v>126</v>
      </c>
      <c r="H20" s="141" t="s">
        <v>942</v>
      </c>
      <c r="I20" s="129" t="str">
        <f>VLOOKUP(H20,Presupuesto!$B$11:$C$565,2,0)</f>
        <v>UTILES DE ESCRITORIO, OFICINA Y ENSE¥ANZA</v>
      </c>
      <c r="J20" s="99" t="s">
        <v>1356</v>
      </c>
      <c r="K20" s="99" t="s">
        <v>392</v>
      </c>
    </row>
    <row r="21" spans="3:11" x14ac:dyDescent="0.25">
      <c r="C21" s="96" t="s">
        <v>2421</v>
      </c>
      <c r="D21" s="154">
        <v>1</v>
      </c>
      <c r="E21" s="469">
        <v>16</v>
      </c>
      <c r="F21" s="98">
        <f t="shared" si="0"/>
        <v>16</v>
      </c>
      <c r="G21" s="156" t="s">
        <v>126</v>
      </c>
      <c r="H21" s="141" t="s">
        <v>942</v>
      </c>
      <c r="I21" s="129" t="str">
        <f>VLOOKUP(H21,Presupuesto!$B$11:$C$565,2,0)</f>
        <v>UTILES DE ESCRITORIO, OFICINA Y ENSE¥ANZA</v>
      </c>
      <c r="J21" s="99" t="s">
        <v>1356</v>
      </c>
      <c r="K21" s="99" t="s">
        <v>392</v>
      </c>
    </row>
    <row r="22" spans="3:11" x14ac:dyDescent="0.25">
      <c r="C22" s="96" t="s">
        <v>2422</v>
      </c>
      <c r="D22" s="154">
        <v>1</v>
      </c>
      <c r="E22" s="469">
        <v>15</v>
      </c>
      <c r="F22" s="98">
        <f t="shared" si="0"/>
        <v>15</v>
      </c>
      <c r="G22" s="156" t="s">
        <v>126</v>
      </c>
      <c r="H22" s="141" t="s">
        <v>942</v>
      </c>
      <c r="I22" s="129" t="str">
        <f>VLOOKUP(H22,Presupuesto!$B$11:$C$565,2,0)</f>
        <v>UTILES DE ESCRITORIO, OFICINA Y ENSE¥ANZA</v>
      </c>
      <c r="J22" s="99" t="s">
        <v>1356</v>
      </c>
      <c r="K22" s="99" t="s">
        <v>392</v>
      </c>
    </row>
    <row r="23" spans="3:11" x14ac:dyDescent="0.25">
      <c r="C23" s="96" t="s">
        <v>2423</v>
      </c>
      <c r="D23" s="154">
        <v>1</v>
      </c>
      <c r="E23" s="469">
        <v>16</v>
      </c>
      <c r="F23" s="98">
        <f t="shared" si="0"/>
        <v>16</v>
      </c>
      <c r="G23" s="156" t="s">
        <v>126</v>
      </c>
      <c r="H23" s="141" t="s">
        <v>942</v>
      </c>
      <c r="I23" s="129" t="str">
        <f>VLOOKUP(H23,Presupuesto!$B$11:$C$565,2,0)</f>
        <v>UTILES DE ESCRITORIO, OFICINA Y ENSE¥ANZA</v>
      </c>
      <c r="J23" s="99" t="s">
        <v>1356</v>
      </c>
      <c r="K23" s="99" t="s">
        <v>392</v>
      </c>
    </row>
    <row r="24" spans="3:11" x14ac:dyDescent="0.25">
      <c r="C24" s="96" t="s">
        <v>2450</v>
      </c>
      <c r="D24" s="154">
        <v>2</v>
      </c>
      <c r="E24" s="469">
        <v>40</v>
      </c>
      <c r="F24" s="98">
        <f t="shared" ref="F24:F49" si="1">D24*E24</f>
        <v>80</v>
      </c>
      <c r="G24" s="156" t="s">
        <v>126</v>
      </c>
      <c r="H24" s="141" t="s">
        <v>942</v>
      </c>
      <c r="I24" s="129" t="str">
        <f>VLOOKUP(H24,Presupuesto!$B$11:$C$565,2,0)</f>
        <v>UTILES DE ESCRITORIO, OFICINA Y ENSE¥ANZA</v>
      </c>
      <c r="J24" s="99" t="s">
        <v>1356</v>
      </c>
      <c r="K24" s="99" t="s">
        <v>392</v>
      </c>
    </row>
    <row r="25" spans="3:11" x14ac:dyDescent="0.25">
      <c r="C25" s="96" t="s">
        <v>2424</v>
      </c>
      <c r="D25" s="154">
        <v>2</v>
      </c>
      <c r="E25" s="469">
        <v>43</v>
      </c>
      <c r="F25" s="98">
        <f t="shared" si="1"/>
        <v>86</v>
      </c>
      <c r="G25" s="156" t="s">
        <v>126</v>
      </c>
      <c r="H25" s="141" t="s">
        <v>942</v>
      </c>
      <c r="I25" s="129" t="str">
        <f>VLOOKUP(H25,Presupuesto!$B$11:$C$565,2,0)</f>
        <v>UTILES DE ESCRITORIO, OFICINA Y ENSE¥ANZA</v>
      </c>
      <c r="J25" s="99" t="s">
        <v>1356</v>
      </c>
      <c r="K25" s="99" t="s">
        <v>392</v>
      </c>
    </row>
    <row r="26" spans="3:11" x14ac:dyDescent="0.25">
      <c r="C26" s="96" t="s">
        <v>2425</v>
      </c>
      <c r="D26" s="154">
        <v>2</v>
      </c>
      <c r="E26" s="469">
        <v>12</v>
      </c>
      <c r="F26" s="98">
        <f t="shared" si="1"/>
        <v>24</v>
      </c>
      <c r="G26" s="156" t="s">
        <v>126</v>
      </c>
      <c r="H26" s="141" t="s">
        <v>942</v>
      </c>
      <c r="I26" s="129" t="str">
        <f>VLOOKUP(H26,Presupuesto!$B$11:$C$565,2,0)</f>
        <v>UTILES DE ESCRITORIO, OFICINA Y ENSE¥ANZA</v>
      </c>
      <c r="J26" s="99" t="s">
        <v>1356</v>
      </c>
      <c r="K26" s="99" t="s">
        <v>392</v>
      </c>
    </row>
    <row r="27" spans="3:11" x14ac:dyDescent="0.25">
      <c r="C27" s="96" t="s">
        <v>2426</v>
      </c>
      <c r="D27" s="154">
        <v>2</v>
      </c>
      <c r="E27" s="469">
        <v>9</v>
      </c>
      <c r="F27" s="98">
        <f t="shared" si="1"/>
        <v>18</v>
      </c>
      <c r="G27" s="156" t="s">
        <v>126</v>
      </c>
      <c r="H27" s="141" t="s">
        <v>942</v>
      </c>
      <c r="I27" s="129" t="str">
        <f>VLOOKUP(H27,Presupuesto!$B$11:$C$565,2,0)</f>
        <v>UTILES DE ESCRITORIO, OFICINA Y ENSE¥ANZA</v>
      </c>
      <c r="J27" s="99" t="s">
        <v>1356</v>
      </c>
      <c r="K27" s="99" t="s">
        <v>392</v>
      </c>
    </row>
    <row r="28" spans="3:11" x14ac:dyDescent="0.25">
      <c r="C28" s="96" t="s">
        <v>2427</v>
      </c>
      <c r="D28" s="154">
        <v>1</v>
      </c>
      <c r="E28" s="469">
        <v>15</v>
      </c>
      <c r="F28" s="98">
        <f t="shared" si="1"/>
        <v>15</v>
      </c>
      <c r="G28" s="156" t="s">
        <v>126</v>
      </c>
      <c r="H28" s="141" t="s">
        <v>942</v>
      </c>
      <c r="I28" s="129" t="str">
        <f>VLOOKUP(H28,Presupuesto!$B$11:$C$565,2,0)</f>
        <v>UTILES DE ESCRITORIO, OFICINA Y ENSE¥ANZA</v>
      </c>
      <c r="J28" s="99" t="s">
        <v>1356</v>
      </c>
      <c r="K28" s="99" t="s">
        <v>2449</v>
      </c>
    </row>
    <row r="29" spans="3:11" x14ac:dyDescent="0.25">
      <c r="C29" s="96" t="s">
        <v>2428</v>
      </c>
      <c r="D29" s="154">
        <v>1</v>
      </c>
      <c r="E29" s="469">
        <v>25</v>
      </c>
      <c r="F29" s="98">
        <f t="shared" si="1"/>
        <v>25</v>
      </c>
      <c r="G29" s="156" t="s">
        <v>126</v>
      </c>
      <c r="H29" s="141" t="s">
        <v>942</v>
      </c>
      <c r="I29" s="129" t="str">
        <f>VLOOKUP(H29,Presupuesto!$B$11:$C$565,2,0)</f>
        <v>UTILES DE ESCRITORIO, OFICINA Y ENSE¥ANZA</v>
      </c>
      <c r="J29" s="99" t="s">
        <v>1356</v>
      </c>
      <c r="K29" s="99" t="s">
        <v>392</v>
      </c>
    </row>
    <row r="30" spans="3:11" x14ac:dyDescent="0.25">
      <c r="C30" s="96" t="s">
        <v>2429</v>
      </c>
      <c r="D30" s="154">
        <v>3</v>
      </c>
      <c r="E30" s="469">
        <v>17</v>
      </c>
      <c r="F30" s="98">
        <f t="shared" si="1"/>
        <v>51</v>
      </c>
      <c r="G30" s="156" t="s">
        <v>126</v>
      </c>
      <c r="H30" s="141" t="s">
        <v>942</v>
      </c>
      <c r="I30" s="129" t="str">
        <f>VLOOKUP(H30,Presupuesto!$B$11:$C$565,2,0)</f>
        <v>UTILES DE ESCRITORIO, OFICINA Y ENSE¥ANZA</v>
      </c>
      <c r="J30" s="99" t="s">
        <v>1356</v>
      </c>
      <c r="K30" s="99" t="s">
        <v>392</v>
      </c>
    </row>
    <row r="31" spans="3:11" x14ac:dyDescent="0.25">
      <c r="C31" s="96" t="s">
        <v>2430</v>
      </c>
      <c r="D31" s="154">
        <v>4</v>
      </c>
      <c r="E31" s="469">
        <v>170</v>
      </c>
      <c r="F31" s="98">
        <f t="shared" si="1"/>
        <v>680</v>
      </c>
      <c r="G31" s="156" t="s">
        <v>126</v>
      </c>
      <c r="H31" s="141" t="s">
        <v>942</v>
      </c>
      <c r="I31" s="129" t="str">
        <f>VLOOKUP(H31,Presupuesto!$B$11:$C$565,2,0)</f>
        <v>UTILES DE ESCRITORIO, OFICINA Y ENSE¥ANZA</v>
      </c>
      <c r="J31" s="99" t="s">
        <v>1356</v>
      </c>
      <c r="K31" s="99" t="s">
        <v>392</v>
      </c>
    </row>
    <row r="32" spans="3:11" x14ac:dyDescent="0.25">
      <c r="C32" s="96" t="s">
        <v>2431</v>
      </c>
      <c r="D32" s="154">
        <v>2</v>
      </c>
      <c r="E32" s="469">
        <v>23</v>
      </c>
      <c r="F32" s="98">
        <f t="shared" si="1"/>
        <v>46</v>
      </c>
      <c r="G32" s="156" t="s">
        <v>126</v>
      </c>
      <c r="H32" s="141" t="s">
        <v>942</v>
      </c>
      <c r="I32" s="129" t="str">
        <f>VLOOKUP(H32,Presupuesto!$B$11:$C$565,2,0)</f>
        <v>UTILES DE ESCRITORIO, OFICINA Y ENSE¥ANZA</v>
      </c>
      <c r="J32" s="99" t="s">
        <v>1356</v>
      </c>
      <c r="K32" s="99" t="s">
        <v>392</v>
      </c>
    </row>
    <row r="33" spans="3:11" x14ac:dyDescent="0.25">
      <c r="C33" s="96" t="s">
        <v>2432</v>
      </c>
      <c r="D33" s="154">
        <v>1</v>
      </c>
      <c r="E33" s="469">
        <v>12</v>
      </c>
      <c r="F33" s="98">
        <f t="shared" si="1"/>
        <v>12</v>
      </c>
      <c r="G33" s="156" t="s">
        <v>126</v>
      </c>
      <c r="H33" s="141" t="s">
        <v>942</v>
      </c>
      <c r="I33" s="129" t="str">
        <f>VLOOKUP(H33,Presupuesto!$B$11:$C$565,2,0)</f>
        <v>UTILES DE ESCRITORIO, OFICINA Y ENSE¥ANZA</v>
      </c>
      <c r="J33" s="99" t="s">
        <v>1356</v>
      </c>
      <c r="K33" s="99" t="s">
        <v>392</v>
      </c>
    </row>
    <row r="34" spans="3:11" x14ac:dyDescent="0.25">
      <c r="C34" s="96" t="s">
        <v>2433</v>
      </c>
      <c r="D34" s="154">
        <v>2</v>
      </c>
      <c r="E34" s="469">
        <v>17</v>
      </c>
      <c r="F34" s="98">
        <f t="shared" si="1"/>
        <v>34</v>
      </c>
      <c r="G34" s="156" t="s">
        <v>126</v>
      </c>
      <c r="H34" s="141" t="s">
        <v>942</v>
      </c>
      <c r="I34" s="129" t="str">
        <f>VLOOKUP(H34,Presupuesto!$B$11:$C$565,2,0)</f>
        <v>UTILES DE ESCRITORIO, OFICINA Y ENSE¥ANZA</v>
      </c>
      <c r="J34" s="99" t="s">
        <v>1356</v>
      </c>
      <c r="K34" s="99" t="s">
        <v>392</v>
      </c>
    </row>
    <row r="35" spans="3:11" x14ac:dyDescent="0.25">
      <c r="C35" s="96" t="s">
        <v>2434</v>
      </c>
      <c r="D35" s="154">
        <v>30</v>
      </c>
      <c r="E35" s="469">
        <v>10</v>
      </c>
      <c r="F35" s="98">
        <f t="shared" si="1"/>
        <v>300</v>
      </c>
      <c r="G35" s="156" t="s">
        <v>126</v>
      </c>
      <c r="H35" s="141" t="s">
        <v>942</v>
      </c>
      <c r="I35" s="129" t="str">
        <f>VLOOKUP(H35,Presupuesto!$B$11:$C$565,2,0)</f>
        <v>UTILES DE ESCRITORIO, OFICINA Y ENSE¥ANZA</v>
      </c>
      <c r="J35" s="99" t="s">
        <v>1356</v>
      </c>
      <c r="K35" s="99" t="s">
        <v>392</v>
      </c>
    </row>
    <row r="36" spans="3:11" x14ac:dyDescent="0.25">
      <c r="C36" s="96" t="s">
        <v>2435</v>
      </c>
      <c r="D36" s="154">
        <v>1</v>
      </c>
      <c r="E36" s="469">
        <v>15</v>
      </c>
      <c r="F36" s="98">
        <f t="shared" ref="F36:F41" si="2">D36*E36</f>
        <v>15</v>
      </c>
      <c r="G36" s="156" t="s">
        <v>126</v>
      </c>
      <c r="H36" s="142" t="s">
        <v>942</v>
      </c>
      <c r="I36" s="129" t="str">
        <f>VLOOKUP(H36,Presupuesto!$B$11:$C$565,2,0)</f>
        <v>UTILES DE ESCRITORIO, OFICINA Y ENSE¥ANZA</v>
      </c>
      <c r="J36" s="99" t="s">
        <v>1356</v>
      </c>
      <c r="K36" s="99" t="s">
        <v>392</v>
      </c>
    </row>
    <row r="37" spans="3:11" x14ac:dyDescent="0.25">
      <c r="C37" s="96" t="s">
        <v>2436</v>
      </c>
      <c r="D37" s="154">
        <v>1</v>
      </c>
      <c r="E37" s="469">
        <v>60</v>
      </c>
      <c r="F37" s="98">
        <f t="shared" si="2"/>
        <v>60</v>
      </c>
      <c r="G37" s="156" t="s">
        <v>126</v>
      </c>
      <c r="H37" s="142" t="s">
        <v>942</v>
      </c>
      <c r="I37" s="129" t="str">
        <f>VLOOKUP(H37,Presupuesto!$B$11:$C$565,2,0)</f>
        <v>UTILES DE ESCRITORIO, OFICINA Y ENSE¥ANZA</v>
      </c>
      <c r="J37" s="99" t="s">
        <v>1356</v>
      </c>
      <c r="K37" s="99" t="s">
        <v>392</v>
      </c>
    </row>
    <row r="38" spans="3:11" x14ac:dyDescent="0.25">
      <c r="C38" s="96" t="s">
        <v>2437</v>
      </c>
      <c r="D38" s="154">
        <v>15</v>
      </c>
      <c r="E38" s="469">
        <v>3.5</v>
      </c>
      <c r="F38" s="98">
        <f t="shared" si="2"/>
        <v>52.5</v>
      </c>
      <c r="G38" s="156" t="s">
        <v>126</v>
      </c>
      <c r="H38" s="142" t="s">
        <v>942</v>
      </c>
      <c r="I38" s="129" t="str">
        <f>VLOOKUP(H38,Presupuesto!$B$11:$C$565,2,0)</f>
        <v>UTILES DE ESCRITORIO, OFICINA Y ENSE¥ANZA</v>
      </c>
      <c r="J38" s="99" t="s">
        <v>1356</v>
      </c>
      <c r="K38" s="99" t="s">
        <v>2449</v>
      </c>
    </row>
    <row r="39" spans="3:11" x14ac:dyDescent="0.25">
      <c r="C39" s="100" t="s">
        <v>2438</v>
      </c>
      <c r="D39" s="147">
        <v>15</v>
      </c>
      <c r="E39" s="471">
        <v>3.5</v>
      </c>
      <c r="F39" s="98">
        <f t="shared" si="2"/>
        <v>52.5</v>
      </c>
      <c r="G39" s="156" t="s">
        <v>126</v>
      </c>
      <c r="H39" s="142" t="s">
        <v>942</v>
      </c>
      <c r="I39" s="129" t="str">
        <f>VLOOKUP(H39,Presupuesto!$B$11:$C$565,2,0)</f>
        <v>UTILES DE ESCRITORIO, OFICINA Y ENSE¥ANZA</v>
      </c>
      <c r="J39" s="99" t="s">
        <v>1356</v>
      </c>
      <c r="K39" s="99" t="s">
        <v>392</v>
      </c>
    </row>
    <row r="40" spans="3:11" x14ac:dyDescent="0.25">
      <c r="C40" s="100" t="s">
        <v>2439</v>
      </c>
      <c r="D40" s="147">
        <v>30</v>
      </c>
      <c r="E40" s="471">
        <v>2.5</v>
      </c>
      <c r="F40" s="98">
        <f t="shared" si="2"/>
        <v>75</v>
      </c>
      <c r="G40" s="156" t="s">
        <v>126</v>
      </c>
      <c r="H40" s="142" t="s">
        <v>942</v>
      </c>
      <c r="I40" s="129" t="str">
        <f>VLOOKUP(H40,Presupuesto!$B$11:$C$565,2,0)</f>
        <v>UTILES DE ESCRITORIO, OFICINA Y ENSE¥ANZA</v>
      </c>
      <c r="J40" s="99" t="s">
        <v>1356</v>
      </c>
      <c r="K40" s="99" t="s">
        <v>392</v>
      </c>
    </row>
    <row r="41" spans="3:11" x14ac:dyDescent="0.25">
      <c r="C41" s="100" t="s">
        <v>2440</v>
      </c>
      <c r="D41" s="147">
        <v>1</v>
      </c>
      <c r="E41" s="101">
        <v>75</v>
      </c>
      <c r="F41" s="98">
        <f t="shared" si="2"/>
        <v>75</v>
      </c>
      <c r="G41" s="156" t="s">
        <v>126</v>
      </c>
      <c r="H41" s="142" t="s">
        <v>942</v>
      </c>
      <c r="I41" s="129" t="str">
        <f>VLOOKUP(H41,Presupuesto!$B$11:$C$565,2,0)</f>
        <v>UTILES DE ESCRITORIO, OFICINA Y ENSE¥ANZA</v>
      </c>
      <c r="J41" s="99" t="s">
        <v>1356</v>
      </c>
      <c r="K41" s="99" t="s">
        <v>392</v>
      </c>
    </row>
    <row r="42" spans="3:11" x14ac:dyDescent="0.25">
      <c r="C42" s="100" t="s">
        <v>2441</v>
      </c>
      <c r="D42" s="147">
        <v>1</v>
      </c>
      <c r="E42" s="101">
        <v>270</v>
      </c>
      <c r="F42" s="98">
        <f t="shared" si="1"/>
        <v>270</v>
      </c>
      <c r="G42" s="156" t="s">
        <v>126</v>
      </c>
      <c r="H42" s="142" t="s">
        <v>942</v>
      </c>
      <c r="I42" s="129" t="str">
        <f>VLOOKUP(H42,Presupuesto!$B$11:$C$565,2,0)</f>
        <v>UTILES DE ESCRITORIO, OFICINA Y ENSE¥ANZA</v>
      </c>
      <c r="J42" s="99" t="s">
        <v>1356</v>
      </c>
      <c r="K42" s="99" t="s">
        <v>392</v>
      </c>
    </row>
    <row r="43" spans="3:11" x14ac:dyDescent="0.25">
      <c r="C43" s="100" t="s">
        <v>2442</v>
      </c>
      <c r="D43" s="147">
        <v>15</v>
      </c>
      <c r="E43" s="101">
        <v>3.5</v>
      </c>
      <c r="F43" s="98">
        <f t="shared" si="1"/>
        <v>52.5</v>
      </c>
      <c r="G43" s="156" t="s">
        <v>126</v>
      </c>
      <c r="H43" s="143" t="s">
        <v>942</v>
      </c>
      <c r="I43" s="129" t="str">
        <f>VLOOKUP(H43,Presupuesto!$B$11:$C$565,2,0)</f>
        <v>UTILES DE ESCRITORIO, OFICINA Y ENSE¥ANZA</v>
      </c>
      <c r="J43" s="99" t="s">
        <v>1356</v>
      </c>
      <c r="K43" s="99" t="s">
        <v>392</v>
      </c>
    </row>
    <row r="44" spans="3:11" x14ac:dyDescent="0.25">
      <c r="C44" s="108" t="s">
        <v>2443</v>
      </c>
      <c r="D44" s="450">
        <v>1</v>
      </c>
      <c r="E44" s="118">
        <v>2500</v>
      </c>
      <c r="F44" s="98">
        <f t="shared" si="1"/>
        <v>2500</v>
      </c>
      <c r="G44" s="156" t="s">
        <v>126</v>
      </c>
      <c r="H44" s="143" t="s">
        <v>942</v>
      </c>
      <c r="I44" s="129" t="str">
        <f>VLOOKUP(H44,Presupuesto!$B$11:$C$565,2,0)</f>
        <v>UTILES DE ESCRITORIO, OFICINA Y ENSE¥ANZA</v>
      </c>
      <c r="J44" s="99" t="s">
        <v>1356</v>
      </c>
      <c r="K44" s="99" t="s">
        <v>392</v>
      </c>
    </row>
    <row r="45" spans="3:11" x14ac:dyDescent="0.25">
      <c r="C45" s="470" t="s">
        <v>2444</v>
      </c>
      <c r="D45" s="566">
        <v>1</v>
      </c>
      <c r="E45" s="472">
        <v>2500</v>
      </c>
      <c r="F45" s="129">
        <f t="shared" si="1"/>
        <v>2500</v>
      </c>
      <c r="G45" s="156" t="s">
        <v>126</v>
      </c>
      <c r="H45" s="143" t="s">
        <v>942</v>
      </c>
      <c r="I45" s="129" t="str">
        <f>VLOOKUP(H45,Presupuesto!$B$11:$C$565,2,0)</f>
        <v>UTILES DE ESCRITORIO, OFICINA Y ENSE¥ANZA</v>
      </c>
      <c r="J45" s="99" t="s">
        <v>1356</v>
      </c>
      <c r="K45" s="99" t="s">
        <v>392</v>
      </c>
    </row>
    <row r="46" spans="3:11" x14ac:dyDescent="0.25">
      <c r="C46" s="470" t="s">
        <v>2445</v>
      </c>
      <c r="D46" s="154">
        <v>1</v>
      </c>
      <c r="E46" s="470">
        <v>300</v>
      </c>
      <c r="F46" s="472">
        <f t="shared" si="1"/>
        <v>300</v>
      </c>
      <c r="G46" s="156" t="s">
        <v>126</v>
      </c>
      <c r="H46" s="567" t="s">
        <v>942</v>
      </c>
      <c r="I46" s="129" t="str">
        <f>VLOOKUP(H46,Presupuesto!$B$11:$C$565,2,0)</f>
        <v>UTILES DE ESCRITORIO, OFICINA Y ENSE¥ANZA</v>
      </c>
      <c r="J46" s="99" t="s">
        <v>1356</v>
      </c>
      <c r="K46" s="99" t="s">
        <v>392</v>
      </c>
    </row>
    <row r="47" spans="3:11" x14ac:dyDescent="0.25">
      <c r="C47" s="470" t="s">
        <v>2446</v>
      </c>
      <c r="D47" s="154">
        <v>1</v>
      </c>
      <c r="E47" s="470">
        <v>300</v>
      </c>
      <c r="F47" s="472">
        <f t="shared" si="1"/>
        <v>300</v>
      </c>
      <c r="G47" s="524" t="s">
        <v>126</v>
      </c>
      <c r="H47" s="562" t="s">
        <v>942</v>
      </c>
      <c r="I47" s="129" t="str">
        <f>VLOOKUP(H47,Presupuesto!$B$11:$C$565,2,0)</f>
        <v>UTILES DE ESCRITORIO, OFICINA Y ENSE¥ANZA</v>
      </c>
      <c r="J47" s="99" t="s">
        <v>1356</v>
      </c>
      <c r="K47" s="99" t="s">
        <v>392</v>
      </c>
    </row>
    <row r="48" spans="3:11" x14ac:dyDescent="0.25">
      <c r="C48" s="470" t="s">
        <v>2447</v>
      </c>
      <c r="D48" s="154">
        <v>2</v>
      </c>
      <c r="E48" s="470">
        <v>300</v>
      </c>
      <c r="F48" s="472">
        <f t="shared" si="1"/>
        <v>600</v>
      </c>
      <c r="G48" s="524" t="s">
        <v>126</v>
      </c>
      <c r="H48" s="562" t="s">
        <v>942</v>
      </c>
      <c r="I48" s="129" t="str">
        <f>VLOOKUP(H48,Presupuesto!$B$11:$C$565,2,0)</f>
        <v>UTILES DE ESCRITORIO, OFICINA Y ENSE¥ANZA</v>
      </c>
      <c r="J48" s="99" t="s">
        <v>1356</v>
      </c>
      <c r="K48" s="99" t="s">
        <v>2449</v>
      </c>
    </row>
    <row r="49" spans="2:11" x14ac:dyDescent="0.25">
      <c r="C49" s="470" t="s">
        <v>2448</v>
      </c>
      <c r="D49" s="154">
        <v>2</v>
      </c>
      <c r="E49" s="470">
        <v>500</v>
      </c>
      <c r="F49" s="472">
        <f t="shared" si="1"/>
        <v>1000</v>
      </c>
      <c r="G49" s="524" t="s">
        <v>126</v>
      </c>
      <c r="H49" s="562" t="s">
        <v>942</v>
      </c>
      <c r="I49" s="129" t="str">
        <f>VLOOKUP(H49,Presupuesto!$B$11:$C$565,2,0)</f>
        <v>UTILES DE ESCRITORIO, OFICINA Y ENSE¥ANZA</v>
      </c>
      <c r="J49" s="99" t="s">
        <v>1356</v>
      </c>
      <c r="K49" s="99" t="s">
        <v>392</v>
      </c>
    </row>
    <row r="52" spans="2:11" ht="15.75" thickBot="1" x14ac:dyDescent="0.3"/>
    <row r="53" spans="2:11" ht="15.75" thickBot="1" x14ac:dyDescent="0.3">
      <c r="B53" s="560"/>
      <c r="C53" s="153" t="s">
        <v>52</v>
      </c>
      <c r="D53" s="380">
        <f>SUM(F60:F65)</f>
        <v>126860</v>
      </c>
      <c r="F53" s="70"/>
      <c r="G53" s="78"/>
      <c r="H53" s="70"/>
      <c r="I53" s="70"/>
    </row>
    <row r="54" spans="2:11" x14ac:dyDescent="0.25">
      <c r="C54" s="70"/>
      <c r="D54" s="31"/>
      <c r="E54" s="94"/>
      <c r="F54" s="94"/>
      <c r="G54" s="94"/>
      <c r="H54" s="75"/>
      <c r="I54" s="75"/>
      <c r="J54" s="75"/>
      <c r="K54" s="111"/>
    </row>
    <row r="55" spans="2:11" x14ac:dyDescent="0.25">
      <c r="C55" s="70"/>
      <c r="D55" s="31"/>
      <c r="E55" s="94"/>
      <c r="F55" s="94"/>
      <c r="G55" s="94"/>
      <c r="H55" s="75"/>
      <c r="I55" s="75"/>
      <c r="J55" s="75"/>
      <c r="K55" s="111"/>
    </row>
    <row r="56" spans="2:11" ht="15.75" x14ac:dyDescent="0.25">
      <c r="C56" s="201" t="s">
        <v>390</v>
      </c>
      <c r="D56" s="202" t="str">
        <f>'Investigación Científica'!F12</f>
        <v>2.a.6</v>
      </c>
      <c r="E56" s="94"/>
      <c r="F56" s="94"/>
      <c r="G56" s="94"/>
      <c r="H56" s="75"/>
      <c r="I56" s="75"/>
      <c r="J56" s="75"/>
      <c r="K56" s="111"/>
    </row>
    <row r="57" spans="2:11" ht="18.75" x14ac:dyDescent="0.25">
      <c r="C57" s="207" t="str">
        <f>IFERROR(VLOOKUP(D56,'Desarrollo e Innov. Curricular'!$F:$G,2,FALSE),IFERROR(VLOOKUP(D56,'Investigación Científica'!$F:$G,2,FALSE),IFERROR(VLOOKUP(D56,'Vinculación Univ. Sociedad'!$F:$G,2,FALSE),IFERROR(VLOOKUP(D56,'Docencia y Profesorado Universi'!$F:$G,2,FALSE),IFERROR(VLOOKUP(D56,'Estudiantes y Graduados'!$F:$G,2,FALSE),IFERROR(VLOOKUP(D56,'Gestion Administrativa'!$F:$G,2,FALSE),IFERROR(VLOOKUP(D56,'Gestión Académica'!$F:$G,2,FALSE),IFERROR(VLOOKUP(D56,'Aseguramiento de la Calidad'!$F:$G,2,FALSE),IFERROR(VLOOKUP(D56,'Gestión del Conocimiento'!$F:$G,2,FALSE),IFERROR(VLOOKUP(D56,'Gobernabilidad y Procesos...'!$F:$G,2,FALSE),IFERROR(VLOOKUP(D56,'Gestión del Talento Humano'!$F:$G,2,FALSE),IFERROR(VLOOKUP(D56,'Internacionalización de la E.S.'!$F:$G,2,FALSE),IFERROR(VLOOKUP(D56,Posgrado!$F:$G,2,FALSE),IFERROR(VLOOKUP(D56,'Cultura de Innovación Insti...'!$F:$G,2,FALSE),VLOOKUP(D56,'Lo Esencial de la Reforma Univ.'!$F:$G,2,0)))))))))))))))</f>
        <v>Compra de kits de reactivos de nutrientes fosfatos y nitritos y de  Equipo de laboratorio: turbidimetro, oxinometro y micropipetas.</v>
      </c>
      <c r="D57" s="31"/>
      <c r="E57" s="94"/>
      <c r="F57" s="94"/>
      <c r="G57" s="94"/>
      <c r="H57" s="75"/>
      <c r="I57" s="75"/>
      <c r="J57" s="75"/>
      <c r="K57" s="111"/>
    </row>
    <row r="58" spans="2:11" ht="15.75" thickBot="1" x14ac:dyDescent="0.3">
      <c r="F58" s="94"/>
      <c r="G58" s="75"/>
      <c r="H58" s="75"/>
      <c r="I58" s="75"/>
    </row>
    <row r="59" spans="2:11" ht="30.75" thickBot="1" x14ac:dyDescent="0.3">
      <c r="C59" s="128" t="s">
        <v>44</v>
      </c>
      <c r="D59" s="128" t="s">
        <v>54</v>
      </c>
      <c r="E59" s="135" t="s">
        <v>56</v>
      </c>
      <c r="F59" s="134" t="s">
        <v>27</v>
      </c>
      <c r="G59" s="132" t="s">
        <v>128</v>
      </c>
      <c r="H59" s="135" t="s">
        <v>46</v>
      </c>
      <c r="I59" s="132" t="s">
        <v>129</v>
      </c>
      <c r="J59" s="132" t="s">
        <v>408</v>
      </c>
      <c r="K59" s="132" t="s">
        <v>409</v>
      </c>
    </row>
    <row r="60" spans="2:11" x14ac:dyDescent="0.25">
      <c r="C60" s="467" t="s">
        <v>2458</v>
      </c>
      <c r="D60" s="449">
        <v>1</v>
      </c>
      <c r="E60" s="468">
        <v>30000</v>
      </c>
      <c r="F60" s="98">
        <f t="shared" ref="F60:F65" si="3">D60*E60</f>
        <v>30000</v>
      </c>
      <c r="G60" s="156" t="s">
        <v>1402</v>
      </c>
      <c r="H60" s="141" t="s">
        <v>855</v>
      </c>
      <c r="I60" s="129" t="str">
        <f>VLOOKUP(H60,Presupuesto!$B$11:$C$565,2,0)</f>
        <v>ELEMENTOS Y COMPUESTOS QUIMICOS</v>
      </c>
      <c r="J60" s="570" t="s">
        <v>1358</v>
      </c>
      <c r="K60" s="99" t="s">
        <v>410</v>
      </c>
    </row>
    <row r="61" spans="2:11" x14ac:dyDescent="0.25">
      <c r="C61" s="467" t="s">
        <v>2459</v>
      </c>
      <c r="D61" s="449">
        <v>1</v>
      </c>
      <c r="E61" s="468">
        <v>30000</v>
      </c>
      <c r="F61" s="98">
        <f t="shared" si="3"/>
        <v>30000</v>
      </c>
      <c r="G61" s="156" t="s">
        <v>1402</v>
      </c>
      <c r="H61" s="141" t="s">
        <v>855</v>
      </c>
      <c r="I61" s="129" t="str">
        <f>VLOOKUP(H61,Presupuesto!$B$11:$C$565,2,0)</f>
        <v>ELEMENTOS Y COMPUESTOS QUIMICOS</v>
      </c>
      <c r="J61" s="570" t="s">
        <v>1358</v>
      </c>
      <c r="K61" s="99" t="s">
        <v>410</v>
      </c>
    </row>
    <row r="62" spans="2:11" x14ac:dyDescent="0.25">
      <c r="C62" s="96" t="s">
        <v>2460</v>
      </c>
      <c r="D62" s="154">
        <v>1</v>
      </c>
      <c r="E62" s="469">
        <v>30000</v>
      </c>
      <c r="F62" s="98">
        <f t="shared" si="3"/>
        <v>30000</v>
      </c>
      <c r="G62" s="156" t="s">
        <v>1402</v>
      </c>
      <c r="H62" s="141" t="s">
        <v>855</v>
      </c>
      <c r="I62" s="129" t="str">
        <f>VLOOKUP(H62,Presupuesto!$B$11:$C$565,2,0)</f>
        <v>ELEMENTOS Y COMPUESTOS QUIMICOS</v>
      </c>
      <c r="J62" s="570" t="s">
        <v>1358</v>
      </c>
      <c r="K62" s="99" t="s">
        <v>410</v>
      </c>
    </row>
    <row r="63" spans="2:11" x14ac:dyDescent="0.25">
      <c r="C63" s="96" t="s">
        <v>2461</v>
      </c>
      <c r="D63" s="154">
        <v>1</v>
      </c>
      <c r="E63" s="469">
        <v>30000</v>
      </c>
      <c r="F63" s="98">
        <f t="shared" si="3"/>
        <v>30000</v>
      </c>
      <c r="G63" s="156" t="s">
        <v>1402</v>
      </c>
      <c r="H63" s="141" t="s">
        <v>1003</v>
      </c>
      <c r="I63" s="129" t="str">
        <f>VLOOKUP(H63,Presupuesto!$B$11:$C$565,2,0)</f>
        <v>EQUIPO MEDICO Y LABORATORIO</v>
      </c>
      <c r="J63" s="570" t="s">
        <v>1358</v>
      </c>
      <c r="K63" s="99" t="s">
        <v>410</v>
      </c>
    </row>
    <row r="64" spans="2:11" x14ac:dyDescent="0.25">
      <c r="C64" s="96" t="s">
        <v>2462</v>
      </c>
      <c r="D64" s="154">
        <v>1</v>
      </c>
      <c r="E64" s="469">
        <v>5000</v>
      </c>
      <c r="F64" s="98">
        <f t="shared" si="3"/>
        <v>5000</v>
      </c>
      <c r="G64" s="156" t="s">
        <v>1402</v>
      </c>
      <c r="H64" s="141" t="s">
        <v>1003</v>
      </c>
      <c r="I64" s="129" t="str">
        <f>VLOOKUP(H64,Presupuesto!$B$11:$C$565,2,0)</f>
        <v>EQUIPO MEDICO Y LABORATORIO</v>
      </c>
      <c r="J64" s="570" t="s">
        <v>1358</v>
      </c>
      <c r="K64" s="99" t="s">
        <v>410</v>
      </c>
    </row>
    <row r="65" spans="2:11" x14ac:dyDescent="0.25">
      <c r="C65" s="96" t="s">
        <v>2463</v>
      </c>
      <c r="D65" s="154">
        <v>6</v>
      </c>
      <c r="E65" s="469">
        <v>310</v>
      </c>
      <c r="F65" s="98">
        <f t="shared" si="3"/>
        <v>1860</v>
      </c>
      <c r="G65" s="156" t="s">
        <v>1402</v>
      </c>
      <c r="H65" s="141" t="s">
        <v>1003</v>
      </c>
      <c r="I65" s="129" t="str">
        <f>VLOOKUP(H65,Presupuesto!$B$11:$C$565,2,0)</f>
        <v>EQUIPO MEDICO Y LABORATORIO</v>
      </c>
      <c r="J65" s="570" t="s">
        <v>1358</v>
      </c>
      <c r="K65" s="99" t="s">
        <v>410</v>
      </c>
    </row>
    <row r="68" spans="2:11" ht="15.75" thickBot="1" x14ac:dyDescent="0.3"/>
    <row r="69" spans="2:11" ht="15.75" thickBot="1" x14ac:dyDescent="0.3">
      <c r="B69" s="560"/>
      <c r="C69" s="153" t="s">
        <v>52</v>
      </c>
      <c r="D69" s="380">
        <f>SUM(F76:F80)</f>
        <v>32050</v>
      </c>
      <c r="F69" s="70"/>
      <c r="G69" s="78"/>
      <c r="H69" s="70"/>
      <c r="I69" s="70"/>
    </row>
    <row r="70" spans="2:11" x14ac:dyDescent="0.25">
      <c r="C70" s="70"/>
      <c r="D70" s="31"/>
      <c r="E70" s="94"/>
      <c r="F70" s="94"/>
      <c r="G70" s="94"/>
      <c r="H70" s="75"/>
      <c r="I70" s="75"/>
      <c r="J70" s="75"/>
      <c r="K70" s="111"/>
    </row>
    <row r="71" spans="2:11" x14ac:dyDescent="0.25">
      <c r="C71" s="70"/>
      <c r="D71" s="31"/>
      <c r="E71" s="94"/>
      <c r="F71" s="94"/>
      <c r="G71" s="94"/>
      <c r="H71" s="75"/>
      <c r="I71" s="75"/>
      <c r="J71" s="75"/>
      <c r="K71" s="111"/>
    </row>
    <row r="72" spans="2:11" ht="15.75" x14ac:dyDescent="0.25">
      <c r="C72" s="201" t="s">
        <v>390</v>
      </c>
      <c r="D72" s="202" t="str">
        <f>'Investigación Científica'!F14</f>
        <v>2.a.8</v>
      </c>
      <c r="E72" s="94"/>
      <c r="F72" s="94"/>
      <c r="G72" s="94"/>
      <c r="H72" s="75"/>
      <c r="I72" s="75"/>
      <c r="J72" s="75"/>
      <c r="K72" s="111"/>
    </row>
    <row r="73" spans="2:11" ht="18.75" x14ac:dyDescent="0.25">
      <c r="C73" s="207" t="str">
        <f>IFERROR(VLOOKUP(D72,'Desarrollo e Innov. Curricular'!$F:$G,2,FALSE),IFERROR(VLOOKUP(D72,'Investigación Científica'!$F:$G,2,FALSE),IFERROR(VLOOKUP(D72,'Vinculación Univ. Sociedad'!$F:$G,2,FALSE),IFERROR(VLOOKUP(D72,'Docencia y Profesorado Universi'!$F:$G,2,FALSE),IFERROR(VLOOKUP(D72,'Estudiantes y Graduados'!$F:$G,2,FALSE),IFERROR(VLOOKUP(D72,'Gestion Administrativa'!$F:$G,2,FALSE),IFERROR(VLOOKUP(D72,'Gestión Académica'!$F:$G,2,FALSE),IFERROR(VLOOKUP(D72,'Aseguramiento de la Calidad'!$F:$G,2,FALSE),IFERROR(VLOOKUP(D72,'Gestión del Conocimiento'!$F:$G,2,FALSE),IFERROR(VLOOKUP(D72,'Gobernabilidad y Procesos...'!$F:$G,2,FALSE),IFERROR(VLOOKUP(D72,'Gestión del Talento Humano'!$F:$G,2,FALSE),IFERROR(VLOOKUP(D72,'Internacionalización de la E.S.'!$F:$G,2,FALSE),IFERROR(VLOOKUP(D72,Posgrado!$F:$G,2,FALSE),IFERROR(VLOOKUP(D72,'Cultura de Innovación Insti...'!$F:$G,2,FALSE),VLOOKUP(D72,'Lo Esencial de la Reforma Univ.'!$F:$G,2,0)))))))))))))))</f>
        <v xml:space="preserve">Análisis fitoquímico preliminar de las partes aéreas y sub terraneas de Clhoris radiata Poaceae utilizada en la comunidad de Empalizada, Olancho para tratar ciertas enfermedades de transmisión sexual.  </v>
      </c>
      <c r="D73" s="31"/>
      <c r="E73" s="94"/>
      <c r="F73" s="94"/>
      <c r="G73" s="94"/>
      <c r="H73" s="75"/>
      <c r="I73" s="75"/>
      <c r="J73" s="75"/>
      <c r="K73" s="111"/>
    </row>
    <row r="74" spans="2:11" ht="15.75" thickBot="1" x14ac:dyDescent="0.3">
      <c r="F74" s="94"/>
      <c r="G74" s="75"/>
      <c r="H74" s="75"/>
      <c r="I74" s="75"/>
    </row>
    <row r="75" spans="2:11" ht="30.75" thickBot="1" x14ac:dyDescent="0.3">
      <c r="C75" s="128" t="s">
        <v>44</v>
      </c>
      <c r="D75" s="128" t="s">
        <v>54</v>
      </c>
      <c r="E75" s="135" t="s">
        <v>56</v>
      </c>
      <c r="F75" s="134" t="s">
        <v>27</v>
      </c>
      <c r="G75" s="132" t="s">
        <v>128</v>
      </c>
      <c r="H75" s="135" t="s">
        <v>46</v>
      </c>
      <c r="I75" s="132" t="s">
        <v>129</v>
      </c>
      <c r="J75" s="132" t="s">
        <v>408</v>
      </c>
      <c r="K75" s="132" t="s">
        <v>409</v>
      </c>
    </row>
    <row r="76" spans="2:11" x14ac:dyDescent="0.25">
      <c r="C76" s="467" t="s">
        <v>2464</v>
      </c>
      <c r="D76" s="449">
        <v>20</v>
      </c>
      <c r="E76" s="468">
        <v>100</v>
      </c>
      <c r="F76" s="98">
        <f t="shared" ref="F76:F80" si="4">D76*E76</f>
        <v>2000</v>
      </c>
      <c r="G76" s="156" t="s">
        <v>126</v>
      </c>
      <c r="H76" s="141" t="s">
        <v>1003</v>
      </c>
      <c r="I76" s="129" t="str">
        <f>VLOOKUP(H76,Presupuesto!$B$11:$C$565,2,0)</f>
        <v>EQUIPO MEDICO Y LABORATORIO</v>
      </c>
      <c r="J76" s="570" t="s">
        <v>1358</v>
      </c>
      <c r="K76" s="99" t="s">
        <v>393</v>
      </c>
    </row>
    <row r="77" spans="2:11" x14ac:dyDescent="0.25">
      <c r="C77" s="467" t="s">
        <v>2465</v>
      </c>
      <c r="D77" s="449">
        <v>1</v>
      </c>
      <c r="E77" s="468">
        <v>26000</v>
      </c>
      <c r="F77" s="98">
        <f t="shared" si="4"/>
        <v>26000</v>
      </c>
      <c r="G77" s="156" t="s">
        <v>126</v>
      </c>
      <c r="H77" s="141" t="s">
        <v>855</v>
      </c>
      <c r="I77" s="129" t="str">
        <f>VLOOKUP(H77,Presupuesto!$B$11:$C$565,2,0)</f>
        <v>ELEMENTOS Y COMPUESTOS QUIMICOS</v>
      </c>
      <c r="J77" s="570" t="s">
        <v>1358</v>
      </c>
      <c r="K77" s="99" t="s">
        <v>393</v>
      </c>
    </row>
    <row r="78" spans="2:11" x14ac:dyDescent="0.25">
      <c r="C78" s="96" t="s">
        <v>2993</v>
      </c>
      <c r="D78" s="154">
        <v>1</v>
      </c>
      <c r="E78" s="469">
        <v>800</v>
      </c>
      <c r="F78" s="98">
        <f t="shared" si="4"/>
        <v>800</v>
      </c>
      <c r="G78" s="156" t="s">
        <v>126</v>
      </c>
      <c r="H78" s="141" t="s">
        <v>855</v>
      </c>
      <c r="I78" s="129" t="str">
        <f>VLOOKUP(H78,Presupuesto!$B$11:$C$565,2,0)</f>
        <v>ELEMENTOS Y COMPUESTOS QUIMICOS</v>
      </c>
      <c r="J78" s="570" t="s">
        <v>1358</v>
      </c>
      <c r="K78" s="99" t="s">
        <v>393</v>
      </c>
    </row>
    <row r="79" spans="2:11" x14ac:dyDescent="0.25">
      <c r="C79" s="96" t="s">
        <v>2466</v>
      </c>
      <c r="D79" s="154">
        <v>1</v>
      </c>
      <c r="E79" s="469">
        <v>2400</v>
      </c>
      <c r="F79" s="98">
        <f t="shared" si="4"/>
        <v>2400</v>
      </c>
      <c r="G79" s="156" t="s">
        <v>126</v>
      </c>
      <c r="H79" s="141" t="s">
        <v>855</v>
      </c>
      <c r="I79" s="129" t="str">
        <f>VLOOKUP(H79,Presupuesto!$B$11:$C$565,2,0)</f>
        <v>ELEMENTOS Y COMPUESTOS QUIMICOS</v>
      </c>
      <c r="J79" s="570" t="s">
        <v>1358</v>
      </c>
      <c r="K79" s="99" t="s">
        <v>393</v>
      </c>
    </row>
    <row r="80" spans="2:11" x14ac:dyDescent="0.25">
      <c r="C80" s="96" t="s">
        <v>2467</v>
      </c>
      <c r="D80" s="154">
        <v>1</v>
      </c>
      <c r="E80" s="469">
        <v>850</v>
      </c>
      <c r="F80" s="98">
        <f t="shared" si="4"/>
        <v>850</v>
      </c>
      <c r="G80" s="156" t="s">
        <v>126</v>
      </c>
      <c r="H80" s="141" t="s">
        <v>855</v>
      </c>
      <c r="I80" s="129" t="str">
        <f>VLOOKUP(H80,Presupuesto!$B$11:$C$565,2,0)</f>
        <v>ELEMENTOS Y COMPUESTOS QUIMICOS</v>
      </c>
      <c r="J80" s="570" t="s">
        <v>1358</v>
      </c>
      <c r="K80" s="99" t="s">
        <v>393</v>
      </c>
    </row>
    <row r="82" spans="2:11" ht="15.75" thickBot="1" x14ac:dyDescent="0.3"/>
    <row r="83" spans="2:11" ht="15.75" thickBot="1" x14ac:dyDescent="0.3">
      <c r="B83" s="560"/>
      <c r="C83" s="153" t="s">
        <v>52</v>
      </c>
      <c r="D83" s="380">
        <f>SUM(F90:F93)</f>
        <v>13212.080000000002</v>
      </c>
      <c r="F83" s="70"/>
      <c r="G83" s="78"/>
      <c r="H83" s="70"/>
      <c r="I83" s="70"/>
    </row>
    <row r="84" spans="2:11" x14ac:dyDescent="0.25">
      <c r="C84" s="70"/>
      <c r="D84" s="31"/>
      <c r="E84" s="94"/>
      <c r="F84" s="94"/>
      <c r="G84" s="94"/>
      <c r="H84" s="75"/>
      <c r="I84" s="75"/>
      <c r="J84" s="75"/>
      <c r="K84" s="111"/>
    </row>
    <row r="85" spans="2:11" x14ac:dyDescent="0.25">
      <c r="C85" s="70"/>
      <c r="D85" s="31"/>
      <c r="E85" s="94"/>
      <c r="F85" s="94"/>
      <c r="G85" s="94"/>
      <c r="H85" s="75"/>
      <c r="I85" s="75"/>
      <c r="J85" s="75"/>
      <c r="K85" s="111"/>
    </row>
    <row r="86" spans="2:11" ht="15.75" x14ac:dyDescent="0.25">
      <c r="C86" s="201" t="s">
        <v>390</v>
      </c>
      <c r="D86" s="202" t="str">
        <f>'Investigación Científica'!F18</f>
        <v>2.a.12</v>
      </c>
      <c r="E86" s="94"/>
      <c r="F86" s="94"/>
      <c r="G86" s="94"/>
      <c r="H86" s="75"/>
      <c r="I86" s="75"/>
      <c r="J86" s="75"/>
      <c r="K86" s="111"/>
    </row>
    <row r="87" spans="2:11" ht="18.75" x14ac:dyDescent="0.25">
      <c r="C87" s="207" t="str">
        <f>IFERROR(VLOOKUP(D86,'Desarrollo e Innov. Curricular'!$F:$G,2,FALSE),IFERROR(VLOOKUP(D86,'Investigación Científica'!$F:$G,2,FALSE),IFERROR(VLOOKUP(D86,'Vinculación Univ. Sociedad'!$F:$G,2,FALSE),IFERROR(VLOOKUP(D86,'Docencia y Profesorado Universi'!$F:$G,2,FALSE),IFERROR(VLOOKUP(D86,'Estudiantes y Graduados'!$F:$G,2,FALSE),IFERROR(VLOOKUP(D86,'Gestion Administrativa'!$F:$G,2,FALSE),IFERROR(VLOOKUP(D86,'Gestión Académica'!$F:$G,2,FALSE),IFERROR(VLOOKUP(D86,'Aseguramiento de la Calidad'!$F:$G,2,FALSE),IFERROR(VLOOKUP(D86,'Gestión del Conocimiento'!$F:$G,2,FALSE),IFERROR(VLOOKUP(D86,'Gobernabilidad y Procesos...'!$F:$G,2,FALSE),IFERROR(VLOOKUP(D86,'Gestión del Talento Humano'!$F:$G,2,FALSE),IFERROR(VLOOKUP(D86,'Internacionalización de la E.S.'!$F:$G,2,FALSE),IFERROR(VLOOKUP(D86,Posgrado!$F:$G,2,FALSE),IFERROR(VLOOKUP(D86,'Cultura de Innovación Insti...'!$F:$G,2,FALSE),VLOOKUP(D86,'Lo Esencial de la Reforma Univ.'!$F:$G,2,0)))))))))))))))</f>
        <v>Calibración de los equipos del laboratorio de investigación por ente nacional calificado SEPLAN</v>
      </c>
      <c r="D87" s="31"/>
      <c r="E87" s="94"/>
      <c r="F87" s="94"/>
      <c r="G87" s="94"/>
      <c r="H87" s="75"/>
      <c r="I87" s="75"/>
      <c r="J87" s="75"/>
      <c r="K87" s="111"/>
    </row>
    <row r="88" spans="2:11" ht="15.75" thickBot="1" x14ac:dyDescent="0.3">
      <c r="F88" s="94"/>
      <c r="G88" s="75"/>
      <c r="H88" s="75"/>
      <c r="I88" s="75"/>
    </row>
    <row r="89" spans="2:11" ht="30.75" thickBot="1" x14ac:dyDescent="0.3">
      <c r="C89" s="128" t="s">
        <v>44</v>
      </c>
      <c r="D89" s="128" t="s">
        <v>54</v>
      </c>
      <c r="E89" s="135" t="s">
        <v>56</v>
      </c>
      <c r="F89" s="134" t="s">
        <v>27</v>
      </c>
      <c r="G89" s="132" t="s">
        <v>128</v>
      </c>
      <c r="H89" s="135" t="s">
        <v>46</v>
      </c>
      <c r="I89" s="132" t="s">
        <v>129</v>
      </c>
      <c r="J89" s="132" t="s">
        <v>408</v>
      </c>
      <c r="K89" s="132" t="s">
        <v>409</v>
      </c>
    </row>
    <row r="90" spans="2:11" x14ac:dyDescent="0.25">
      <c r="C90" s="467" t="s">
        <v>2471</v>
      </c>
      <c r="D90" s="449">
        <v>4</v>
      </c>
      <c r="E90" s="468">
        <v>1417.72</v>
      </c>
      <c r="F90" s="98">
        <f t="shared" ref="F90:F93" si="5">D90*E90</f>
        <v>5670.88</v>
      </c>
      <c r="G90" s="156" t="s">
        <v>126</v>
      </c>
      <c r="H90" s="141" t="s">
        <v>671</v>
      </c>
      <c r="I90" s="129" t="str">
        <f>VLOOKUP(H90,Presupuesto!$B$11:$C$565,2,0)</f>
        <v>MANTENIMIENTO Y REPARACION DE QUIPO SANITARIO Y DE LABORATORIO</v>
      </c>
      <c r="J90" s="570" t="s">
        <v>1358</v>
      </c>
      <c r="K90" s="99" t="s">
        <v>396</v>
      </c>
    </row>
    <row r="91" spans="2:11" x14ac:dyDescent="0.25">
      <c r="C91" s="467" t="s">
        <v>2472</v>
      </c>
      <c r="D91" s="449">
        <v>2</v>
      </c>
      <c r="E91" s="468">
        <v>1418</v>
      </c>
      <c r="F91" s="98">
        <f t="shared" si="5"/>
        <v>2836</v>
      </c>
      <c r="G91" s="156" t="s">
        <v>126</v>
      </c>
      <c r="H91" s="141" t="s">
        <v>671</v>
      </c>
      <c r="I91" s="129" t="str">
        <f>VLOOKUP(H91,Presupuesto!$B$11:$C$565,2,0)</f>
        <v>MANTENIMIENTO Y REPARACION DE QUIPO SANITARIO Y DE LABORATORIO</v>
      </c>
      <c r="J91" s="570" t="s">
        <v>1358</v>
      </c>
      <c r="K91" s="99" t="s">
        <v>396</v>
      </c>
    </row>
    <row r="92" spans="2:11" x14ac:dyDescent="0.25">
      <c r="C92" s="96" t="s">
        <v>2473</v>
      </c>
      <c r="D92" s="154">
        <v>2</v>
      </c>
      <c r="E92" s="469">
        <v>1612</v>
      </c>
      <c r="F92" s="98">
        <f t="shared" si="5"/>
        <v>3224</v>
      </c>
      <c r="G92" s="156" t="s">
        <v>126</v>
      </c>
      <c r="H92" s="141" t="s">
        <v>671</v>
      </c>
      <c r="I92" s="129" t="str">
        <f>VLOOKUP(H92,Presupuesto!$B$11:$C$565,2,0)</f>
        <v>MANTENIMIENTO Y REPARACION DE QUIPO SANITARIO Y DE LABORATORIO</v>
      </c>
      <c r="J92" s="570" t="s">
        <v>1358</v>
      </c>
      <c r="K92" s="99" t="s">
        <v>396</v>
      </c>
    </row>
    <row r="93" spans="2:11" x14ac:dyDescent="0.25">
      <c r="C93" s="96" t="s">
        <v>2474</v>
      </c>
      <c r="D93" s="154">
        <v>1</v>
      </c>
      <c r="E93" s="469">
        <v>1481.2</v>
      </c>
      <c r="F93" s="98">
        <f t="shared" si="5"/>
        <v>1481.2</v>
      </c>
      <c r="G93" s="156" t="s">
        <v>126</v>
      </c>
      <c r="H93" s="141" t="s">
        <v>671</v>
      </c>
      <c r="I93" s="129" t="str">
        <f>VLOOKUP(H93,Presupuesto!$B$11:$C$565,2,0)</f>
        <v>MANTENIMIENTO Y REPARACION DE QUIPO SANITARIO Y DE LABORATORIO</v>
      </c>
      <c r="J93" s="570" t="s">
        <v>1358</v>
      </c>
      <c r="K93" s="99" t="s">
        <v>396</v>
      </c>
    </row>
    <row r="94" spans="2:11" x14ac:dyDescent="0.25">
      <c r="C94" s="473"/>
    </row>
    <row r="96" spans="2:11" ht="15.75" thickBot="1" x14ac:dyDescent="0.3"/>
    <row r="97" spans="2:11" ht="15.75" thickBot="1" x14ac:dyDescent="0.3">
      <c r="B97" s="560"/>
      <c r="C97" s="153" t="s">
        <v>52</v>
      </c>
      <c r="D97" s="380">
        <f>SUM(F104:F180)</f>
        <v>140912.21999999997</v>
      </c>
      <c r="F97" s="70"/>
      <c r="G97" s="78"/>
      <c r="H97" s="70"/>
      <c r="I97" s="70"/>
    </row>
    <row r="98" spans="2:11" x14ac:dyDescent="0.25">
      <c r="C98" s="70"/>
      <c r="D98" s="31"/>
      <c r="E98" s="94"/>
      <c r="F98" s="94"/>
      <c r="G98" s="94"/>
      <c r="H98" s="75"/>
      <c r="I98" s="75"/>
      <c r="J98" s="75"/>
      <c r="K98" s="111"/>
    </row>
    <row r="99" spans="2:11" x14ac:dyDescent="0.25">
      <c r="C99" s="70"/>
      <c r="D99" s="31"/>
      <c r="E99" s="94"/>
      <c r="F99" s="94"/>
      <c r="G99" s="94"/>
      <c r="H99" s="75"/>
      <c r="I99" s="75"/>
      <c r="J99" s="75"/>
      <c r="K99" s="111"/>
    </row>
    <row r="100" spans="2:11" ht="15.75" x14ac:dyDescent="0.25">
      <c r="C100" s="201" t="s">
        <v>390</v>
      </c>
      <c r="D100" s="202" t="str">
        <f>'Investigación Científica'!F19</f>
        <v>2.a.13</v>
      </c>
      <c r="E100" s="94"/>
      <c r="F100" s="94"/>
      <c r="G100" s="94"/>
      <c r="H100" s="75"/>
      <c r="I100" s="75"/>
      <c r="J100" s="75"/>
      <c r="K100" s="111"/>
    </row>
    <row r="101" spans="2:11" ht="18.75" x14ac:dyDescent="0.25">
      <c r="C101" s="207" t="str">
        <f>IFERROR(VLOOKUP(D100,'Desarrollo e Innov. Curricular'!$F:$G,2,FALSE),IFERROR(VLOOKUP(D100,'Investigación Científica'!$F:$G,2,FALSE),IFERROR(VLOOKUP(D100,'Vinculación Univ. Sociedad'!$F:$G,2,FALSE),IFERROR(VLOOKUP(D100,'Docencia y Profesorado Universi'!$F:$G,2,FALSE),IFERROR(VLOOKUP(D100,'Estudiantes y Graduados'!$F:$G,2,FALSE),IFERROR(VLOOKUP(D100,'Gestion Administrativa'!$F:$G,2,FALSE),IFERROR(VLOOKUP(D100,'Gestión Académica'!$F:$G,2,FALSE),IFERROR(VLOOKUP(D100,'Aseguramiento de la Calidad'!$F:$G,2,FALSE),IFERROR(VLOOKUP(D100,'Gestión del Conocimiento'!$F:$G,2,FALSE),IFERROR(VLOOKUP(D100,'Gobernabilidad y Procesos...'!$F:$G,2,FALSE),IFERROR(VLOOKUP(D100,'Gestión del Talento Humano'!$F:$G,2,FALSE),IFERROR(VLOOKUP(D100,'Internacionalización de la E.S.'!$F:$G,2,FALSE),IFERROR(VLOOKUP(D100,Posgrado!$F:$G,2,FALSE),IFERROR(VLOOKUP(D100,'Cultura de Innovación Insti...'!$F:$G,2,FALSE),VLOOKUP(D100,'Lo Esencial de la Reforma Univ.'!$F:$G,2,0)))))))))))))))</f>
        <v>Elaboración y presentación de anteproyecto de investigación de instructoras del laboratorio de investigación y posterior capacitación.</v>
      </c>
      <c r="D101" s="31"/>
      <c r="E101" s="94"/>
      <c r="F101" s="94"/>
      <c r="G101" s="94"/>
      <c r="H101" s="75"/>
      <c r="I101" s="75"/>
      <c r="J101" s="75"/>
      <c r="K101" s="111"/>
    </row>
    <row r="102" spans="2:11" ht="15.75" thickBot="1" x14ac:dyDescent="0.3">
      <c r="F102" s="94"/>
      <c r="G102" s="75"/>
      <c r="H102" s="75"/>
      <c r="I102" s="75"/>
    </row>
    <row r="103" spans="2:11" ht="30.75" thickBot="1" x14ac:dyDescent="0.3">
      <c r="C103" s="128" t="s">
        <v>44</v>
      </c>
      <c r="D103" s="128" t="s">
        <v>54</v>
      </c>
      <c r="E103" s="135" t="s">
        <v>56</v>
      </c>
      <c r="F103" s="134" t="s">
        <v>27</v>
      </c>
      <c r="G103" s="132" t="s">
        <v>128</v>
      </c>
      <c r="H103" s="135" t="s">
        <v>46</v>
      </c>
      <c r="I103" s="132" t="s">
        <v>129</v>
      </c>
      <c r="J103" s="132" t="s">
        <v>408</v>
      </c>
      <c r="K103" s="132" t="s">
        <v>409</v>
      </c>
    </row>
    <row r="104" spans="2:11" x14ac:dyDescent="0.25">
      <c r="C104" s="454" t="s">
        <v>2475</v>
      </c>
      <c r="D104" s="550">
        <v>3</v>
      </c>
      <c r="E104" s="458">
        <v>70.676699999999997</v>
      </c>
      <c r="F104" s="461">
        <f t="shared" ref="F104:F167" si="6">D104*E104</f>
        <v>212.0301</v>
      </c>
      <c r="G104" s="156" t="s">
        <v>1402</v>
      </c>
      <c r="H104" s="141" t="s">
        <v>913</v>
      </c>
      <c r="I104" s="129" t="str">
        <f>VLOOKUP(H104,Presupuesto!$B$11:$C$565,2,0)</f>
        <v>PRODUCTOS DE VIDRIO</v>
      </c>
      <c r="J104" s="570" t="s">
        <v>1358</v>
      </c>
      <c r="K104" s="99" t="s">
        <v>393</v>
      </c>
    </row>
    <row r="105" spans="2:11" x14ac:dyDescent="0.25">
      <c r="C105" s="454" t="s">
        <v>2476</v>
      </c>
      <c r="D105" s="550">
        <v>1</v>
      </c>
      <c r="E105" s="458">
        <v>550.30999999999995</v>
      </c>
      <c r="F105" s="461">
        <f t="shared" si="6"/>
        <v>550.30999999999995</v>
      </c>
      <c r="G105" s="156" t="s">
        <v>1402</v>
      </c>
      <c r="H105" s="141" t="s">
        <v>913</v>
      </c>
      <c r="I105" s="129" t="str">
        <f>VLOOKUP(H105,Presupuesto!$B$11:$C$565,2,0)</f>
        <v>PRODUCTOS DE VIDRIO</v>
      </c>
      <c r="J105" s="570" t="s">
        <v>1358</v>
      </c>
      <c r="K105" s="99" t="s">
        <v>393</v>
      </c>
    </row>
    <row r="106" spans="2:11" x14ac:dyDescent="0.25">
      <c r="C106" s="454" t="s">
        <v>2477</v>
      </c>
      <c r="D106" s="550">
        <v>2</v>
      </c>
      <c r="E106" s="458">
        <v>145.10499999999999</v>
      </c>
      <c r="F106" s="461">
        <f t="shared" si="6"/>
        <v>290.20999999999998</v>
      </c>
      <c r="G106" s="156" t="s">
        <v>1402</v>
      </c>
      <c r="H106" s="141" t="s">
        <v>1003</v>
      </c>
      <c r="I106" s="129" t="str">
        <f>VLOOKUP(H106,Presupuesto!$B$11:$C$565,2,0)</f>
        <v>EQUIPO MEDICO Y LABORATORIO</v>
      </c>
      <c r="J106" s="570" t="s">
        <v>1358</v>
      </c>
      <c r="K106" s="99" t="s">
        <v>393</v>
      </c>
    </row>
    <row r="107" spans="2:11" x14ac:dyDescent="0.25">
      <c r="C107" s="454" t="s">
        <v>2478</v>
      </c>
      <c r="D107" s="550">
        <v>3</v>
      </c>
      <c r="E107" s="458">
        <v>4.46</v>
      </c>
      <c r="F107" s="461">
        <f t="shared" si="6"/>
        <v>13.379999999999999</v>
      </c>
      <c r="G107" s="156" t="s">
        <v>1402</v>
      </c>
      <c r="H107" s="141" t="s">
        <v>913</v>
      </c>
      <c r="I107" s="129" t="str">
        <f>VLOOKUP(H107,Presupuesto!$B$11:$C$565,2,0)</f>
        <v>PRODUCTOS DE VIDRIO</v>
      </c>
      <c r="J107" s="570" t="s">
        <v>1358</v>
      </c>
      <c r="K107" s="99" t="s">
        <v>393</v>
      </c>
    </row>
    <row r="108" spans="2:11" x14ac:dyDescent="0.25">
      <c r="C108" s="454" t="s">
        <v>2479</v>
      </c>
      <c r="D108" s="550">
        <v>3</v>
      </c>
      <c r="E108" s="458">
        <v>48.34</v>
      </c>
      <c r="F108" s="461">
        <f t="shared" si="6"/>
        <v>145.02000000000001</v>
      </c>
      <c r="G108" s="156" t="s">
        <v>1402</v>
      </c>
      <c r="H108" s="141" t="s">
        <v>1003</v>
      </c>
      <c r="I108" s="129" t="str">
        <f>VLOOKUP(H108,Presupuesto!$B$11:$C$565,2,0)</f>
        <v>EQUIPO MEDICO Y LABORATORIO</v>
      </c>
      <c r="J108" s="570" t="s">
        <v>1358</v>
      </c>
      <c r="K108" s="99" t="s">
        <v>393</v>
      </c>
    </row>
    <row r="109" spans="2:11" x14ac:dyDescent="0.25">
      <c r="C109" s="454" t="s">
        <v>2480</v>
      </c>
      <c r="D109" s="550">
        <v>1</v>
      </c>
      <c r="E109" s="458">
        <v>278.54000000000002</v>
      </c>
      <c r="F109" s="461">
        <f t="shared" si="6"/>
        <v>278.54000000000002</v>
      </c>
      <c r="G109" s="156" t="s">
        <v>1402</v>
      </c>
      <c r="H109" s="141" t="s">
        <v>1003</v>
      </c>
      <c r="I109" s="129" t="str">
        <f>VLOOKUP(H109,Presupuesto!$B$11:$C$565,2,0)</f>
        <v>EQUIPO MEDICO Y LABORATORIO</v>
      </c>
      <c r="J109" s="570" t="s">
        <v>1358</v>
      </c>
      <c r="K109" s="99" t="s">
        <v>393</v>
      </c>
    </row>
    <row r="110" spans="2:11" x14ac:dyDescent="0.25">
      <c r="C110" s="454" t="s">
        <v>2481</v>
      </c>
      <c r="D110" s="550">
        <v>1</v>
      </c>
      <c r="E110" s="458">
        <v>259.43</v>
      </c>
      <c r="F110" s="461">
        <f t="shared" si="6"/>
        <v>259.43</v>
      </c>
      <c r="G110" s="156" t="s">
        <v>1402</v>
      </c>
      <c r="H110" s="141" t="s">
        <v>1003</v>
      </c>
      <c r="I110" s="129" t="str">
        <f>VLOOKUP(H110,Presupuesto!$B$11:$C$565,2,0)</f>
        <v>EQUIPO MEDICO Y LABORATORIO</v>
      </c>
      <c r="J110" s="570" t="s">
        <v>1358</v>
      </c>
      <c r="K110" s="99" t="s">
        <v>393</v>
      </c>
    </row>
    <row r="111" spans="2:11" x14ac:dyDescent="0.25">
      <c r="C111" s="454" t="s">
        <v>2482</v>
      </c>
      <c r="D111" s="550">
        <v>2</v>
      </c>
      <c r="E111" s="458">
        <v>192.08</v>
      </c>
      <c r="F111" s="461">
        <f t="shared" si="6"/>
        <v>384.16</v>
      </c>
      <c r="G111" s="156" t="s">
        <v>1402</v>
      </c>
      <c r="H111" s="141" t="s">
        <v>913</v>
      </c>
      <c r="I111" s="129" t="str">
        <f>VLOOKUP(H111,Presupuesto!$B$11:$C$565,2,0)</f>
        <v>PRODUCTOS DE VIDRIO</v>
      </c>
      <c r="J111" s="570" t="s">
        <v>1358</v>
      </c>
      <c r="K111" s="99" t="s">
        <v>393</v>
      </c>
    </row>
    <row r="112" spans="2:11" x14ac:dyDescent="0.25">
      <c r="C112" s="454" t="s">
        <v>2483</v>
      </c>
      <c r="D112" s="550">
        <v>2</v>
      </c>
      <c r="E112" s="458">
        <v>178.58500000000001</v>
      </c>
      <c r="F112" s="461">
        <f t="shared" si="6"/>
        <v>357.17</v>
      </c>
      <c r="G112" s="156" t="s">
        <v>1402</v>
      </c>
      <c r="H112" s="141" t="s">
        <v>913</v>
      </c>
      <c r="I112" s="129" t="str">
        <f>VLOOKUP(H112,Presupuesto!$B$11:$C$565,2,0)</f>
        <v>PRODUCTOS DE VIDRIO</v>
      </c>
      <c r="J112" s="570" t="s">
        <v>1358</v>
      </c>
      <c r="K112" s="99" t="s">
        <v>393</v>
      </c>
    </row>
    <row r="113" spans="3:11" x14ac:dyDescent="0.25">
      <c r="C113" s="454" t="s">
        <v>2484</v>
      </c>
      <c r="D113" s="550">
        <v>2</v>
      </c>
      <c r="E113" s="458">
        <v>171.08500000000001</v>
      </c>
      <c r="F113" s="461">
        <f t="shared" si="6"/>
        <v>342.17</v>
      </c>
      <c r="G113" s="156" t="s">
        <v>1402</v>
      </c>
      <c r="H113" s="141" t="s">
        <v>913</v>
      </c>
      <c r="I113" s="129" t="str">
        <f>VLOOKUP(H113,Presupuesto!$B$11:$C$565,2,0)</f>
        <v>PRODUCTOS DE VIDRIO</v>
      </c>
      <c r="J113" s="570" t="s">
        <v>1358</v>
      </c>
      <c r="K113" s="99" t="s">
        <v>393</v>
      </c>
    </row>
    <row r="114" spans="3:11" x14ac:dyDescent="0.25">
      <c r="C114" s="454" t="s">
        <v>2485</v>
      </c>
      <c r="D114" s="550">
        <v>1</v>
      </c>
      <c r="E114" s="458">
        <v>99.73</v>
      </c>
      <c r="F114" s="461">
        <f t="shared" si="6"/>
        <v>99.73</v>
      </c>
      <c r="G114" s="156" t="s">
        <v>1402</v>
      </c>
      <c r="H114" s="141" t="s">
        <v>1003</v>
      </c>
      <c r="I114" s="129" t="str">
        <f>VLOOKUP(H114,Presupuesto!$B$11:$C$565,2,0)</f>
        <v>EQUIPO MEDICO Y LABORATORIO</v>
      </c>
      <c r="J114" s="570" t="s">
        <v>1358</v>
      </c>
      <c r="K114" s="99" t="s">
        <v>393</v>
      </c>
    </row>
    <row r="115" spans="3:11" x14ac:dyDescent="0.25">
      <c r="C115" s="454" t="s">
        <v>2486</v>
      </c>
      <c r="D115" s="550">
        <v>2</v>
      </c>
      <c r="E115" s="458">
        <v>134.66</v>
      </c>
      <c r="F115" s="461">
        <f t="shared" si="6"/>
        <v>269.32</v>
      </c>
      <c r="G115" s="156" t="s">
        <v>1402</v>
      </c>
      <c r="H115" s="141" t="s">
        <v>913</v>
      </c>
      <c r="I115" s="129" t="str">
        <f>VLOOKUP(H115,Presupuesto!$B$11:$C$565,2,0)</f>
        <v>PRODUCTOS DE VIDRIO</v>
      </c>
      <c r="J115" s="570" t="s">
        <v>1358</v>
      </c>
      <c r="K115" s="99" t="s">
        <v>393</v>
      </c>
    </row>
    <row r="116" spans="3:11" x14ac:dyDescent="0.25">
      <c r="C116" s="454" t="s">
        <v>2487</v>
      </c>
      <c r="D116" s="550">
        <v>2</v>
      </c>
      <c r="E116" s="458">
        <v>182.17500000000001</v>
      </c>
      <c r="F116" s="461">
        <f t="shared" si="6"/>
        <v>364.35</v>
      </c>
      <c r="G116" s="156" t="s">
        <v>1402</v>
      </c>
      <c r="H116" s="141" t="s">
        <v>913</v>
      </c>
      <c r="I116" s="129" t="str">
        <f>VLOOKUP(H116,Presupuesto!$B$11:$C$565,2,0)</f>
        <v>PRODUCTOS DE VIDRIO</v>
      </c>
      <c r="J116" s="570" t="s">
        <v>1358</v>
      </c>
      <c r="K116" s="99" t="s">
        <v>393</v>
      </c>
    </row>
    <row r="117" spans="3:11" x14ac:dyDescent="0.25">
      <c r="C117" s="454" t="s">
        <v>2488</v>
      </c>
      <c r="D117" s="550">
        <v>2</v>
      </c>
      <c r="E117" s="458">
        <v>141.59</v>
      </c>
      <c r="F117" s="461">
        <f t="shared" si="6"/>
        <v>283.18</v>
      </c>
      <c r="G117" s="156" t="s">
        <v>1402</v>
      </c>
      <c r="H117" s="141" t="s">
        <v>913</v>
      </c>
      <c r="I117" s="129" t="str">
        <f>VLOOKUP(H117,Presupuesto!$B$11:$C$565,2,0)</f>
        <v>PRODUCTOS DE VIDRIO</v>
      </c>
      <c r="J117" s="570" t="s">
        <v>1358</v>
      </c>
      <c r="K117" s="99" t="s">
        <v>393</v>
      </c>
    </row>
    <row r="118" spans="3:11" x14ac:dyDescent="0.25">
      <c r="C118" s="454" t="s">
        <v>2489</v>
      </c>
      <c r="D118" s="550">
        <v>1</v>
      </c>
      <c r="E118" s="458">
        <v>884.01</v>
      </c>
      <c r="F118" s="461">
        <f t="shared" si="6"/>
        <v>884.01</v>
      </c>
      <c r="G118" s="156" t="s">
        <v>1402</v>
      </c>
      <c r="H118" s="141" t="s">
        <v>1003</v>
      </c>
      <c r="I118" s="129" t="str">
        <f>VLOOKUP(H118,Presupuesto!$B$11:$C$565,2,0)</f>
        <v>EQUIPO MEDICO Y LABORATORIO</v>
      </c>
      <c r="J118" s="570" t="s">
        <v>1358</v>
      </c>
      <c r="K118" s="99" t="s">
        <v>393</v>
      </c>
    </row>
    <row r="119" spans="3:11" x14ac:dyDescent="0.25">
      <c r="C119" s="454" t="s">
        <v>2490</v>
      </c>
      <c r="D119" s="550">
        <v>3</v>
      </c>
      <c r="E119" s="458">
        <v>84.653300000000002</v>
      </c>
      <c r="F119" s="461">
        <f t="shared" si="6"/>
        <v>253.9599</v>
      </c>
      <c r="G119" s="156" t="s">
        <v>1402</v>
      </c>
      <c r="H119" s="141" t="s">
        <v>913</v>
      </c>
      <c r="I119" s="129" t="str">
        <f>VLOOKUP(H119,Presupuesto!$B$11:$C$565,2,0)</f>
        <v>PRODUCTOS DE VIDRIO</v>
      </c>
      <c r="J119" s="570" t="s">
        <v>1358</v>
      </c>
      <c r="K119" s="99" t="s">
        <v>393</v>
      </c>
    </row>
    <row r="120" spans="3:11" x14ac:dyDescent="0.25">
      <c r="C120" s="454" t="s">
        <v>2491</v>
      </c>
      <c r="D120" s="550">
        <v>2</v>
      </c>
      <c r="E120" s="458">
        <v>39.07</v>
      </c>
      <c r="F120" s="461">
        <f t="shared" si="6"/>
        <v>78.14</v>
      </c>
      <c r="G120" s="156" t="s">
        <v>1402</v>
      </c>
      <c r="H120" s="141" t="s">
        <v>913</v>
      </c>
      <c r="I120" s="129" t="str">
        <f>VLOOKUP(H120,Presupuesto!$B$11:$C$565,2,0)</f>
        <v>PRODUCTOS DE VIDRIO</v>
      </c>
      <c r="J120" s="570" t="s">
        <v>1358</v>
      </c>
      <c r="K120" s="99" t="s">
        <v>393</v>
      </c>
    </row>
    <row r="121" spans="3:11" x14ac:dyDescent="0.25">
      <c r="C121" s="454" t="s">
        <v>2492</v>
      </c>
      <c r="D121" s="550">
        <v>2</v>
      </c>
      <c r="E121" s="458">
        <v>45.39</v>
      </c>
      <c r="F121" s="461">
        <f t="shared" si="6"/>
        <v>90.78</v>
      </c>
      <c r="G121" s="156" t="s">
        <v>1402</v>
      </c>
      <c r="H121" s="141" t="s">
        <v>1003</v>
      </c>
      <c r="I121" s="129" t="str">
        <f>VLOOKUP(H121,Presupuesto!$B$11:$C$565,2,0)</f>
        <v>EQUIPO MEDICO Y LABORATORIO</v>
      </c>
      <c r="J121" s="570" t="s">
        <v>1358</v>
      </c>
      <c r="K121" s="99" t="s">
        <v>393</v>
      </c>
    </row>
    <row r="122" spans="3:11" x14ac:dyDescent="0.25">
      <c r="C122" s="454" t="s">
        <v>2493</v>
      </c>
      <c r="D122" s="550">
        <v>1</v>
      </c>
      <c r="E122" s="458">
        <v>78.5</v>
      </c>
      <c r="F122" s="461">
        <f t="shared" si="6"/>
        <v>78.5</v>
      </c>
      <c r="G122" s="156" t="s">
        <v>1402</v>
      </c>
      <c r="H122" s="141" t="s">
        <v>1003</v>
      </c>
      <c r="I122" s="129" t="str">
        <f>VLOOKUP(H122,Presupuesto!$B$11:$C$565,2,0)</f>
        <v>EQUIPO MEDICO Y LABORATORIO</v>
      </c>
      <c r="J122" s="570" t="s">
        <v>1358</v>
      </c>
      <c r="K122" s="99" t="s">
        <v>393</v>
      </c>
    </row>
    <row r="123" spans="3:11" x14ac:dyDescent="0.25">
      <c r="C123" s="454" t="s">
        <v>2494</v>
      </c>
      <c r="D123" s="550">
        <v>1</v>
      </c>
      <c r="E123" s="458">
        <v>888.51</v>
      </c>
      <c r="F123" s="461">
        <f t="shared" si="6"/>
        <v>888.51</v>
      </c>
      <c r="G123" s="156" t="s">
        <v>1402</v>
      </c>
      <c r="H123" s="141" t="s">
        <v>1003</v>
      </c>
      <c r="I123" s="129" t="str">
        <f>VLOOKUP(H123,Presupuesto!$B$11:$C$565,2,0)</f>
        <v>EQUIPO MEDICO Y LABORATORIO</v>
      </c>
      <c r="J123" s="570" t="s">
        <v>1358</v>
      </c>
      <c r="K123" s="99" t="s">
        <v>393</v>
      </c>
    </row>
    <row r="124" spans="3:11" x14ac:dyDescent="0.25">
      <c r="C124" s="454" t="s">
        <v>2495</v>
      </c>
      <c r="D124" s="550">
        <v>1</v>
      </c>
      <c r="E124" s="458">
        <v>1669.52</v>
      </c>
      <c r="F124" s="461">
        <f t="shared" si="6"/>
        <v>1669.52</v>
      </c>
      <c r="G124" s="156" t="s">
        <v>1402</v>
      </c>
      <c r="H124" s="141" t="s">
        <v>913</v>
      </c>
      <c r="I124" s="129" t="str">
        <f>VLOOKUP(H124,Presupuesto!$B$11:$C$565,2,0)</f>
        <v>PRODUCTOS DE VIDRIO</v>
      </c>
      <c r="J124" s="570" t="s">
        <v>1358</v>
      </c>
      <c r="K124" s="99" t="s">
        <v>393</v>
      </c>
    </row>
    <row r="125" spans="3:11" x14ac:dyDescent="0.25">
      <c r="C125" s="454" t="s">
        <v>2496</v>
      </c>
      <c r="D125" s="550">
        <v>1</v>
      </c>
      <c r="E125" s="458">
        <v>2345.37</v>
      </c>
      <c r="F125" s="461">
        <f t="shared" si="6"/>
        <v>2345.37</v>
      </c>
      <c r="G125" s="156" t="s">
        <v>1402</v>
      </c>
      <c r="H125" s="141" t="s">
        <v>913</v>
      </c>
      <c r="I125" s="129" t="str">
        <f>VLOOKUP(H125,Presupuesto!$B$11:$C$565,2,0)</f>
        <v>PRODUCTOS DE VIDRIO</v>
      </c>
      <c r="J125" s="570" t="s">
        <v>1358</v>
      </c>
      <c r="K125" s="99" t="s">
        <v>393</v>
      </c>
    </row>
    <row r="126" spans="3:11" x14ac:dyDescent="0.25">
      <c r="C126" s="454" t="s">
        <v>2497</v>
      </c>
      <c r="D126" s="550">
        <v>1</v>
      </c>
      <c r="E126" s="458">
        <v>232.76</v>
      </c>
      <c r="F126" s="461">
        <f t="shared" si="6"/>
        <v>232.76</v>
      </c>
      <c r="G126" s="156" t="s">
        <v>1402</v>
      </c>
      <c r="H126" s="141" t="s">
        <v>913</v>
      </c>
      <c r="I126" s="129" t="str">
        <f>VLOOKUP(H126,Presupuesto!$B$11:$C$565,2,0)</f>
        <v>PRODUCTOS DE VIDRIO</v>
      </c>
      <c r="J126" s="570" t="s">
        <v>1358</v>
      </c>
      <c r="K126" s="99" t="s">
        <v>393</v>
      </c>
    </row>
    <row r="127" spans="3:11" x14ac:dyDescent="0.25">
      <c r="C127" s="454" t="s">
        <v>2498</v>
      </c>
      <c r="D127" s="550">
        <v>1</v>
      </c>
      <c r="E127" s="458">
        <v>1286.53</v>
      </c>
      <c r="F127" s="461">
        <f t="shared" si="6"/>
        <v>1286.53</v>
      </c>
      <c r="G127" s="156" t="s">
        <v>1402</v>
      </c>
      <c r="H127" s="141" t="s">
        <v>913</v>
      </c>
      <c r="I127" s="129" t="str">
        <f>VLOOKUP(H127,Presupuesto!$B$11:$C$565,2,0)</f>
        <v>PRODUCTOS DE VIDRIO</v>
      </c>
      <c r="J127" s="570" t="s">
        <v>1358</v>
      </c>
      <c r="K127" s="99" t="s">
        <v>393</v>
      </c>
    </row>
    <row r="128" spans="3:11" x14ac:dyDescent="0.25">
      <c r="C128" s="454" t="s">
        <v>2499</v>
      </c>
      <c r="D128" s="550">
        <v>1</v>
      </c>
      <c r="E128" s="458">
        <v>1302.82</v>
      </c>
      <c r="F128" s="461">
        <f t="shared" si="6"/>
        <v>1302.82</v>
      </c>
      <c r="G128" s="156" t="s">
        <v>1402</v>
      </c>
      <c r="H128" s="141" t="s">
        <v>913</v>
      </c>
      <c r="I128" s="129" t="str">
        <f>VLOOKUP(H128,Presupuesto!$B$11:$C$565,2,0)</f>
        <v>PRODUCTOS DE VIDRIO</v>
      </c>
      <c r="J128" s="570" t="s">
        <v>1358</v>
      </c>
      <c r="K128" s="99" t="s">
        <v>393</v>
      </c>
    </row>
    <row r="129" spans="3:11" x14ac:dyDescent="0.25">
      <c r="C129" s="454" t="s">
        <v>2500</v>
      </c>
      <c r="D129" s="550">
        <v>3</v>
      </c>
      <c r="E129" s="458">
        <v>664.35</v>
      </c>
      <c r="F129" s="461">
        <f t="shared" si="6"/>
        <v>1993.0500000000002</v>
      </c>
      <c r="G129" s="156" t="s">
        <v>1402</v>
      </c>
      <c r="H129" s="141" t="s">
        <v>913</v>
      </c>
      <c r="I129" s="129" t="str">
        <f>VLOOKUP(H129,Presupuesto!$B$11:$C$565,2,0)</f>
        <v>PRODUCTOS DE VIDRIO</v>
      </c>
      <c r="J129" s="570" t="s">
        <v>1358</v>
      </c>
      <c r="K129" s="99" t="s">
        <v>393</v>
      </c>
    </row>
    <row r="130" spans="3:11" x14ac:dyDescent="0.25">
      <c r="C130" s="454" t="s">
        <v>2501</v>
      </c>
      <c r="D130" s="550">
        <v>4</v>
      </c>
      <c r="E130" s="458">
        <v>484.03</v>
      </c>
      <c r="F130" s="461">
        <f t="shared" si="6"/>
        <v>1936.12</v>
      </c>
      <c r="G130" s="156" t="s">
        <v>1402</v>
      </c>
      <c r="H130" s="141" t="s">
        <v>855</v>
      </c>
      <c r="I130" s="129" t="str">
        <f>VLOOKUP(H130,Presupuesto!$B$11:$C$565,2,0)</f>
        <v>ELEMENTOS Y COMPUESTOS QUIMICOS</v>
      </c>
      <c r="J130" s="570" t="s">
        <v>1358</v>
      </c>
      <c r="K130" s="99" t="s">
        <v>393</v>
      </c>
    </row>
    <row r="131" spans="3:11" x14ac:dyDescent="0.25">
      <c r="C131" s="454" t="s">
        <v>2502</v>
      </c>
      <c r="D131" s="550">
        <v>4</v>
      </c>
      <c r="E131" s="458">
        <v>461.29</v>
      </c>
      <c r="F131" s="461">
        <f t="shared" si="6"/>
        <v>1845.16</v>
      </c>
      <c r="G131" s="156" t="s">
        <v>1402</v>
      </c>
      <c r="H131" s="141" t="s">
        <v>855</v>
      </c>
      <c r="I131" s="129" t="str">
        <f>VLOOKUP(H131,Presupuesto!$B$11:$C$565,2,0)</f>
        <v>ELEMENTOS Y COMPUESTOS QUIMICOS</v>
      </c>
      <c r="J131" s="570" t="s">
        <v>1358</v>
      </c>
      <c r="K131" s="99" t="s">
        <v>393</v>
      </c>
    </row>
    <row r="132" spans="3:11" x14ac:dyDescent="0.25">
      <c r="C132" s="454" t="s">
        <v>2503</v>
      </c>
      <c r="D132" s="550">
        <v>1</v>
      </c>
      <c r="E132" s="458">
        <v>729.52</v>
      </c>
      <c r="F132" s="461">
        <f t="shared" si="6"/>
        <v>729.52</v>
      </c>
      <c r="G132" s="156" t="s">
        <v>1402</v>
      </c>
      <c r="H132" s="141" t="s">
        <v>855</v>
      </c>
      <c r="I132" s="129" t="str">
        <f>VLOOKUP(H132,Presupuesto!$B$11:$C$565,2,0)</f>
        <v>ELEMENTOS Y COMPUESTOS QUIMICOS</v>
      </c>
      <c r="J132" s="570" t="s">
        <v>1358</v>
      </c>
      <c r="K132" s="99" t="s">
        <v>393</v>
      </c>
    </row>
    <row r="133" spans="3:11" x14ac:dyDescent="0.25">
      <c r="C133" s="454" t="s">
        <v>2504</v>
      </c>
      <c r="D133" s="550">
        <v>1</v>
      </c>
      <c r="E133" s="458">
        <v>1390.95</v>
      </c>
      <c r="F133" s="461">
        <f>D133*E133</f>
        <v>1390.95</v>
      </c>
      <c r="G133" s="156" t="s">
        <v>1402</v>
      </c>
      <c r="H133" s="141" t="s">
        <v>855</v>
      </c>
      <c r="I133" s="129" t="str">
        <f>VLOOKUP(H133,Presupuesto!$B$11:$C$565,2,0)</f>
        <v>ELEMENTOS Y COMPUESTOS QUIMICOS</v>
      </c>
      <c r="J133" s="570" t="s">
        <v>1358</v>
      </c>
      <c r="K133" s="99" t="s">
        <v>393</v>
      </c>
    </row>
    <row r="134" spans="3:11" x14ac:dyDescent="0.25">
      <c r="C134" s="454" t="s">
        <v>2505</v>
      </c>
      <c r="D134" s="550">
        <v>1</v>
      </c>
      <c r="E134" s="458">
        <v>389.85</v>
      </c>
      <c r="F134" s="461">
        <f t="shared" si="6"/>
        <v>389.85</v>
      </c>
      <c r="G134" s="156" t="s">
        <v>1402</v>
      </c>
      <c r="H134" s="141" t="s">
        <v>855</v>
      </c>
      <c r="I134" s="129" t="str">
        <f>VLOOKUP(H134,Presupuesto!$B$11:$C$565,2,0)</f>
        <v>ELEMENTOS Y COMPUESTOS QUIMICOS</v>
      </c>
      <c r="J134" s="570" t="s">
        <v>1358</v>
      </c>
      <c r="K134" s="99" t="s">
        <v>393</v>
      </c>
    </row>
    <row r="135" spans="3:11" x14ac:dyDescent="0.25">
      <c r="C135" s="454" t="s">
        <v>2506</v>
      </c>
      <c r="D135" s="550">
        <v>1</v>
      </c>
      <c r="E135" s="458">
        <v>570.41</v>
      </c>
      <c r="F135" s="461">
        <f t="shared" si="6"/>
        <v>570.41</v>
      </c>
      <c r="G135" s="156" t="s">
        <v>1402</v>
      </c>
      <c r="H135" s="141" t="s">
        <v>855</v>
      </c>
      <c r="I135" s="129" t="str">
        <f>VLOOKUP(H135,Presupuesto!$B$11:$C$565,2,0)</f>
        <v>ELEMENTOS Y COMPUESTOS QUIMICOS</v>
      </c>
      <c r="J135" s="570" t="s">
        <v>1358</v>
      </c>
      <c r="K135" s="99" t="s">
        <v>393</v>
      </c>
    </row>
    <row r="136" spans="3:11" x14ac:dyDescent="0.25">
      <c r="C136" s="454" t="s">
        <v>2507</v>
      </c>
      <c r="D136" s="550">
        <v>1</v>
      </c>
      <c r="E136" s="458">
        <v>756.62</v>
      </c>
      <c r="F136" s="461">
        <f t="shared" si="6"/>
        <v>756.62</v>
      </c>
      <c r="G136" s="156" t="s">
        <v>1402</v>
      </c>
      <c r="H136" s="141" t="s">
        <v>855</v>
      </c>
      <c r="I136" s="129" t="str">
        <f>VLOOKUP(H136,Presupuesto!$B$11:$C$565,2,0)</f>
        <v>ELEMENTOS Y COMPUESTOS QUIMICOS</v>
      </c>
      <c r="J136" s="570" t="s">
        <v>1358</v>
      </c>
      <c r="K136" s="99" t="s">
        <v>393</v>
      </c>
    </row>
    <row r="137" spans="3:11" x14ac:dyDescent="0.25">
      <c r="C137" s="454" t="s">
        <v>2508</v>
      </c>
      <c r="D137" s="550">
        <v>1</v>
      </c>
      <c r="E137" s="458">
        <v>5325.33</v>
      </c>
      <c r="F137" s="461">
        <f t="shared" si="6"/>
        <v>5325.33</v>
      </c>
      <c r="G137" s="156" t="s">
        <v>1402</v>
      </c>
      <c r="H137" s="141" t="s">
        <v>855</v>
      </c>
      <c r="I137" s="129" t="str">
        <f>VLOOKUP(H137,Presupuesto!$B$11:$C$565,2,0)</f>
        <v>ELEMENTOS Y COMPUESTOS QUIMICOS</v>
      </c>
      <c r="J137" s="570" t="s">
        <v>1358</v>
      </c>
      <c r="K137" s="99" t="s">
        <v>393</v>
      </c>
    </row>
    <row r="138" spans="3:11" x14ac:dyDescent="0.25">
      <c r="C138" s="454" t="s">
        <v>2509</v>
      </c>
      <c r="D138" s="550">
        <v>1</v>
      </c>
      <c r="E138" s="458">
        <v>574.04</v>
      </c>
      <c r="F138" s="461">
        <f t="shared" si="6"/>
        <v>574.04</v>
      </c>
      <c r="G138" s="156" t="s">
        <v>1402</v>
      </c>
      <c r="H138" s="141" t="s">
        <v>855</v>
      </c>
      <c r="I138" s="129" t="str">
        <f>VLOOKUP(H138,Presupuesto!$B$11:$C$565,2,0)</f>
        <v>ELEMENTOS Y COMPUESTOS QUIMICOS</v>
      </c>
      <c r="J138" s="570" t="s">
        <v>1358</v>
      </c>
      <c r="K138" s="99" t="s">
        <v>393</v>
      </c>
    </row>
    <row r="139" spans="3:11" x14ac:dyDescent="0.25">
      <c r="C139" s="456" t="s">
        <v>2510</v>
      </c>
      <c r="D139" s="550">
        <v>1</v>
      </c>
      <c r="E139" s="458">
        <v>3308.59</v>
      </c>
      <c r="F139" s="461">
        <f t="shared" si="6"/>
        <v>3308.59</v>
      </c>
      <c r="G139" s="156" t="s">
        <v>1402</v>
      </c>
      <c r="H139" s="141" t="s">
        <v>855</v>
      </c>
      <c r="I139" s="129" t="str">
        <f>VLOOKUP(H139,Presupuesto!$B$11:$C$565,2,0)</f>
        <v>ELEMENTOS Y COMPUESTOS QUIMICOS</v>
      </c>
      <c r="J139" s="570" t="s">
        <v>1358</v>
      </c>
      <c r="K139" s="99" t="s">
        <v>393</v>
      </c>
    </row>
    <row r="140" spans="3:11" x14ac:dyDescent="0.25">
      <c r="C140" s="456" t="s">
        <v>2511</v>
      </c>
      <c r="D140" s="550">
        <v>1</v>
      </c>
      <c r="E140" s="458">
        <v>361.88</v>
      </c>
      <c r="F140" s="461">
        <f t="shared" si="6"/>
        <v>361.88</v>
      </c>
      <c r="G140" s="156" t="s">
        <v>1402</v>
      </c>
      <c r="H140" s="141" t="s">
        <v>855</v>
      </c>
      <c r="I140" s="129" t="str">
        <f>VLOOKUP(H140,Presupuesto!$B$11:$C$565,2,0)</f>
        <v>ELEMENTOS Y COMPUESTOS QUIMICOS</v>
      </c>
      <c r="J140" s="570" t="s">
        <v>1358</v>
      </c>
      <c r="K140" s="99" t="s">
        <v>393</v>
      </c>
    </row>
    <row r="141" spans="3:11" x14ac:dyDescent="0.25">
      <c r="C141" s="456" t="s">
        <v>2512</v>
      </c>
      <c r="D141" s="550">
        <v>1</v>
      </c>
      <c r="E141" s="459">
        <v>949.49</v>
      </c>
      <c r="F141" s="461">
        <f t="shared" si="6"/>
        <v>949.49</v>
      </c>
      <c r="G141" s="156" t="s">
        <v>1402</v>
      </c>
      <c r="H141" s="141" t="s">
        <v>855</v>
      </c>
      <c r="I141" s="129" t="str">
        <f>VLOOKUP(H141,Presupuesto!$B$11:$C$565,2,0)</f>
        <v>ELEMENTOS Y COMPUESTOS QUIMICOS</v>
      </c>
      <c r="J141" s="570" t="s">
        <v>1358</v>
      </c>
      <c r="K141" s="99" t="s">
        <v>393</v>
      </c>
    </row>
    <row r="142" spans="3:11" x14ac:dyDescent="0.25">
      <c r="C142" s="454" t="s">
        <v>2513</v>
      </c>
      <c r="D142" s="550">
        <v>2</v>
      </c>
      <c r="E142" s="458">
        <v>1500</v>
      </c>
      <c r="F142" s="461">
        <f t="shared" si="6"/>
        <v>3000</v>
      </c>
      <c r="G142" s="156" t="s">
        <v>1402</v>
      </c>
      <c r="H142" s="141" t="s">
        <v>1003</v>
      </c>
      <c r="I142" s="129" t="str">
        <f>VLOOKUP(H142,Presupuesto!$B$11:$C$565,2,0)</f>
        <v>EQUIPO MEDICO Y LABORATORIO</v>
      </c>
      <c r="J142" s="570" t="s">
        <v>1358</v>
      </c>
      <c r="K142" s="99" t="s">
        <v>393</v>
      </c>
    </row>
    <row r="143" spans="3:11" x14ac:dyDescent="0.25">
      <c r="C143" s="454" t="s">
        <v>2514</v>
      </c>
      <c r="D143" s="550">
        <v>2</v>
      </c>
      <c r="E143" s="458">
        <v>157</v>
      </c>
      <c r="F143" s="461">
        <f t="shared" si="6"/>
        <v>314</v>
      </c>
      <c r="G143" s="156" t="s">
        <v>1402</v>
      </c>
      <c r="H143" s="141" t="s">
        <v>1003</v>
      </c>
      <c r="I143" s="129" t="str">
        <f>VLOOKUP(H143,Presupuesto!$B$11:$C$565,2,0)</f>
        <v>EQUIPO MEDICO Y LABORATORIO</v>
      </c>
      <c r="J143" s="570" t="s">
        <v>1358</v>
      </c>
      <c r="K143" s="99" t="s">
        <v>393</v>
      </c>
    </row>
    <row r="144" spans="3:11" x14ac:dyDescent="0.25">
      <c r="C144" s="454" t="s">
        <v>2515</v>
      </c>
      <c r="D144" s="550">
        <v>1</v>
      </c>
      <c r="E144" s="458">
        <v>225</v>
      </c>
      <c r="F144" s="461">
        <f t="shared" si="6"/>
        <v>225</v>
      </c>
      <c r="G144" s="156" t="s">
        <v>1402</v>
      </c>
      <c r="H144" s="141" t="s">
        <v>1003</v>
      </c>
      <c r="I144" s="129" t="str">
        <f>VLOOKUP(H144,Presupuesto!$B$11:$C$565,2,0)</f>
        <v>EQUIPO MEDICO Y LABORATORIO</v>
      </c>
      <c r="J144" s="570" t="s">
        <v>1358</v>
      </c>
      <c r="K144" s="99" t="s">
        <v>393</v>
      </c>
    </row>
    <row r="145" spans="3:11" x14ac:dyDescent="0.25">
      <c r="C145" s="454" t="s">
        <v>2516</v>
      </c>
      <c r="D145" s="550">
        <v>1</v>
      </c>
      <c r="E145" s="458">
        <v>280</v>
      </c>
      <c r="F145" s="461">
        <f t="shared" si="6"/>
        <v>280</v>
      </c>
      <c r="G145" s="156" t="s">
        <v>1402</v>
      </c>
      <c r="H145" s="141" t="s">
        <v>1003</v>
      </c>
      <c r="I145" s="129" t="str">
        <f>VLOOKUP(H145,Presupuesto!$B$11:$C$565,2,0)</f>
        <v>EQUIPO MEDICO Y LABORATORIO</v>
      </c>
      <c r="J145" s="570" t="s">
        <v>1358</v>
      </c>
      <c r="K145" s="99" t="s">
        <v>393</v>
      </c>
    </row>
    <row r="146" spans="3:11" x14ac:dyDescent="0.25">
      <c r="C146" s="454" t="s">
        <v>2517</v>
      </c>
      <c r="D146" s="550">
        <v>1</v>
      </c>
      <c r="E146" s="458">
        <v>143.36000000000001</v>
      </c>
      <c r="F146" s="461">
        <f t="shared" si="6"/>
        <v>143.36000000000001</v>
      </c>
      <c r="G146" s="156" t="s">
        <v>1402</v>
      </c>
      <c r="H146" s="141" t="s">
        <v>1003</v>
      </c>
      <c r="I146" s="129" t="str">
        <f>VLOOKUP(H146,Presupuesto!$B$11:$C$565,2,0)</f>
        <v>EQUIPO MEDICO Y LABORATORIO</v>
      </c>
      <c r="J146" s="570" t="s">
        <v>1358</v>
      </c>
      <c r="K146" s="99" t="s">
        <v>393</v>
      </c>
    </row>
    <row r="147" spans="3:11" x14ac:dyDescent="0.25">
      <c r="C147" s="454" t="s">
        <v>2518</v>
      </c>
      <c r="D147" s="550">
        <v>5</v>
      </c>
      <c r="E147" s="458">
        <v>76.5</v>
      </c>
      <c r="F147" s="461">
        <f t="shared" si="6"/>
        <v>382.5</v>
      </c>
      <c r="G147" s="156" t="s">
        <v>1402</v>
      </c>
      <c r="H147" s="141" t="s">
        <v>1003</v>
      </c>
      <c r="I147" s="129" t="str">
        <f>VLOOKUP(H147,Presupuesto!$B$11:$C$565,2,0)</f>
        <v>EQUIPO MEDICO Y LABORATORIO</v>
      </c>
      <c r="J147" s="570" t="s">
        <v>1358</v>
      </c>
      <c r="K147" s="99" t="s">
        <v>393</v>
      </c>
    </row>
    <row r="148" spans="3:11" x14ac:dyDescent="0.25">
      <c r="C148" s="454" t="s">
        <v>2519</v>
      </c>
      <c r="D148" s="550">
        <v>2</v>
      </c>
      <c r="E148" s="458">
        <v>32</v>
      </c>
      <c r="F148" s="461">
        <f t="shared" si="6"/>
        <v>64</v>
      </c>
      <c r="G148" s="156" t="s">
        <v>1402</v>
      </c>
      <c r="H148" s="141" t="s">
        <v>1003</v>
      </c>
      <c r="I148" s="129" t="str">
        <f>VLOOKUP(H148,Presupuesto!$B$11:$C$565,2,0)</f>
        <v>EQUIPO MEDICO Y LABORATORIO</v>
      </c>
      <c r="J148" s="570" t="s">
        <v>1358</v>
      </c>
      <c r="K148" s="99" t="s">
        <v>393</v>
      </c>
    </row>
    <row r="149" spans="3:11" x14ac:dyDescent="0.25">
      <c r="C149" s="454" t="s">
        <v>2520</v>
      </c>
      <c r="D149" s="550">
        <v>5</v>
      </c>
      <c r="E149" s="458">
        <v>80</v>
      </c>
      <c r="F149" s="461">
        <f t="shared" si="6"/>
        <v>400</v>
      </c>
      <c r="G149" s="156" t="s">
        <v>1402</v>
      </c>
      <c r="H149" s="141" t="s">
        <v>1003</v>
      </c>
      <c r="I149" s="129" t="str">
        <f>VLOOKUP(H149,Presupuesto!$B$11:$C$565,2,0)</f>
        <v>EQUIPO MEDICO Y LABORATORIO</v>
      </c>
      <c r="J149" s="570" t="s">
        <v>1358</v>
      </c>
      <c r="K149" s="99" t="s">
        <v>393</v>
      </c>
    </row>
    <row r="150" spans="3:11" ht="15.75" x14ac:dyDescent="0.25">
      <c r="C150" s="457" t="s">
        <v>2521</v>
      </c>
      <c r="D150" s="550">
        <v>1</v>
      </c>
      <c r="E150" s="460">
        <v>3576.04</v>
      </c>
      <c r="F150" s="461">
        <f t="shared" si="6"/>
        <v>3576.04</v>
      </c>
      <c r="G150" s="156" t="s">
        <v>1402</v>
      </c>
      <c r="H150" s="141" t="s">
        <v>1003</v>
      </c>
      <c r="I150" s="129" t="str">
        <f>VLOOKUP(H150,Presupuesto!$B$11:$C$565,2,0)</f>
        <v>EQUIPO MEDICO Y LABORATORIO</v>
      </c>
      <c r="J150" s="570" t="s">
        <v>1358</v>
      </c>
      <c r="K150" s="99" t="s">
        <v>393</v>
      </c>
    </row>
    <row r="151" spans="3:11" ht="15.75" x14ac:dyDescent="0.25">
      <c r="C151" s="457" t="s">
        <v>2522</v>
      </c>
      <c r="D151" s="550">
        <v>1</v>
      </c>
      <c r="E151" s="458">
        <v>888.51</v>
      </c>
      <c r="F151" s="461">
        <f t="shared" si="6"/>
        <v>888.51</v>
      </c>
      <c r="G151" s="156" t="s">
        <v>1402</v>
      </c>
      <c r="H151" s="141" t="s">
        <v>1003</v>
      </c>
      <c r="I151" s="129" t="str">
        <f>VLOOKUP(H151,Presupuesto!$B$11:$C$565,2,0)</f>
        <v>EQUIPO MEDICO Y LABORATORIO</v>
      </c>
      <c r="J151" s="570" t="s">
        <v>1358</v>
      </c>
      <c r="K151" s="99" t="s">
        <v>393</v>
      </c>
    </row>
    <row r="152" spans="3:11" x14ac:dyDescent="0.25">
      <c r="C152" s="454" t="s">
        <v>2523</v>
      </c>
      <c r="D152" s="550">
        <v>1</v>
      </c>
      <c r="E152" s="458">
        <v>111.21</v>
      </c>
      <c r="F152" s="461">
        <f>D152*E152</f>
        <v>111.21</v>
      </c>
      <c r="G152" s="156" t="s">
        <v>1402</v>
      </c>
      <c r="H152" s="141" t="s">
        <v>858</v>
      </c>
      <c r="I152" s="129" t="str">
        <f>VLOOKUP(H152,Presupuesto!$B$11:$C$565,2,0)</f>
        <v>PRODUCTOS FARMACEUTICO Y MEDICINALES</v>
      </c>
      <c r="J152" s="570" t="s">
        <v>1358</v>
      </c>
      <c r="K152" s="99" t="s">
        <v>393</v>
      </c>
    </row>
    <row r="153" spans="3:11" x14ac:dyDescent="0.25">
      <c r="C153" s="454" t="s">
        <v>2524</v>
      </c>
      <c r="D153" s="550">
        <v>1</v>
      </c>
      <c r="E153" s="458">
        <v>60.09</v>
      </c>
      <c r="F153" s="461">
        <f t="shared" si="6"/>
        <v>60.09</v>
      </c>
      <c r="G153" s="156" t="s">
        <v>1402</v>
      </c>
      <c r="H153" s="141" t="s">
        <v>858</v>
      </c>
      <c r="I153" s="129" t="str">
        <f>VLOOKUP(H153,Presupuesto!$B$11:$C$565,2,0)</f>
        <v>PRODUCTOS FARMACEUTICO Y MEDICINALES</v>
      </c>
      <c r="J153" s="570" t="s">
        <v>1358</v>
      </c>
      <c r="K153" s="99" t="s">
        <v>393</v>
      </c>
    </row>
    <row r="154" spans="3:11" x14ac:dyDescent="0.25">
      <c r="C154" s="454" t="s">
        <v>2525</v>
      </c>
      <c r="D154" s="550">
        <v>1</v>
      </c>
      <c r="E154" s="458">
        <v>53.09</v>
      </c>
      <c r="F154" s="461">
        <f t="shared" si="6"/>
        <v>53.09</v>
      </c>
      <c r="G154" s="156" t="s">
        <v>1402</v>
      </c>
      <c r="H154" s="141" t="s">
        <v>858</v>
      </c>
      <c r="I154" s="129" t="str">
        <f>VLOOKUP(H154,Presupuesto!$B$11:$C$565,2,0)</f>
        <v>PRODUCTOS FARMACEUTICO Y MEDICINALES</v>
      </c>
      <c r="J154" s="570" t="s">
        <v>1358</v>
      </c>
      <c r="K154" s="99" t="s">
        <v>393</v>
      </c>
    </row>
    <row r="155" spans="3:11" x14ac:dyDescent="0.25">
      <c r="C155" s="454" t="s">
        <v>2526</v>
      </c>
      <c r="D155" s="550">
        <v>1</v>
      </c>
      <c r="E155" s="458">
        <v>64.69</v>
      </c>
      <c r="F155" s="461">
        <f t="shared" si="6"/>
        <v>64.69</v>
      </c>
      <c r="G155" s="156" t="s">
        <v>1402</v>
      </c>
      <c r="H155" s="141" t="s">
        <v>858</v>
      </c>
      <c r="I155" s="129" t="str">
        <f>VLOOKUP(H155,Presupuesto!$B$11:$C$565,2,0)</f>
        <v>PRODUCTOS FARMACEUTICO Y MEDICINALES</v>
      </c>
      <c r="J155" s="570" t="s">
        <v>1358</v>
      </c>
      <c r="K155" s="99" t="s">
        <v>393</v>
      </c>
    </row>
    <row r="156" spans="3:11" x14ac:dyDescent="0.25">
      <c r="C156" s="454" t="s">
        <v>2527</v>
      </c>
      <c r="D156" s="550">
        <v>1</v>
      </c>
      <c r="E156" s="458">
        <v>196.6</v>
      </c>
      <c r="F156" s="461">
        <f t="shared" si="6"/>
        <v>196.6</v>
      </c>
      <c r="G156" s="156" t="s">
        <v>1402</v>
      </c>
      <c r="H156" s="141" t="s">
        <v>858</v>
      </c>
      <c r="I156" s="129" t="str">
        <f>VLOOKUP(H156,Presupuesto!$B$11:$C$565,2,0)</f>
        <v>PRODUCTOS FARMACEUTICO Y MEDICINALES</v>
      </c>
      <c r="J156" s="570" t="s">
        <v>1358</v>
      </c>
      <c r="K156" s="99" t="s">
        <v>393</v>
      </c>
    </row>
    <row r="157" spans="3:11" x14ac:dyDescent="0.25">
      <c r="C157" s="455" t="s">
        <v>2528</v>
      </c>
      <c r="D157" s="550">
        <v>1</v>
      </c>
      <c r="E157" s="458">
        <v>76.8</v>
      </c>
      <c r="F157" s="461">
        <f t="shared" si="6"/>
        <v>76.8</v>
      </c>
      <c r="G157" s="156" t="s">
        <v>1402</v>
      </c>
      <c r="H157" s="142" t="s">
        <v>858</v>
      </c>
      <c r="I157" s="150" t="str">
        <f>VLOOKUP(H157,Presupuesto!$B$11:$C$565,2,0)</f>
        <v>PRODUCTOS FARMACEUTICO Y MEDICINALES</v>
      </c>
      <c r="J157" s="575" t="s">
        <v>1358</v>
      </c>
      <c r="K157" s="99" t="s">
        <v>393</v>
      </c>
    </row>
    <row r="158" spans="3:11" x14ac:dyDescent="0.25">
      <c r="C158" s="454" t="s">
        <v>2530</v>
      </c>
      <c r="D158" s="574">
        <v>200</v>
      </c>
      <c r="E158" s="455">
        <v>350</v>
      </c>
      <c r="F158" s="461">
        <f t="shared" si="6"/>
        <v>70000</v>
      </c>
      <c r="G158" s="156" t="s">
        <v>1402</v>
      </c>
      <c r="H158" s="141" t="s">
        <v>1003</v>
      </c>
      <c r="I158" s="150" t="str">
        <f>VLOOKUP(H158,Presupuesto!$B$11:$C$565,2,0)</f>
        <v>EQUIPO MEDICO Y LABORATORIO</v>
      </c>
      <c r="J158" s="575" t="s">
        <v>1358</v>
      </c>
      <c r="K158" s="99" t="s">
        <v>393</v>
      </c>
    </row>
    <row r="159" spans="3:11" x14ac:dyDescent="0.25">
      <c r="C159" s="454" t="s">
        <v>2531</v>
      </c>
      <c r="D159" s="574">
        <v>3</v>
      </c>
      <c r="E159" s="455">
        <v>47.94</v>
      </c>
      <c r="F159" s="461">
        <f t="shared" si="6"/>
        <v>143.82</v>
      </c>
      <c r="G159" s="156" t="s">
        <v>1402</v>
      </c>
      <c r="H159" s="141" t="s">
        <v>1003</v>
      </c>
      <c r="I159" s="150" t="str">
        <f>VLOOKUP(H159,Presupuesto!$B$11:$C$565,2,0)</f>
        <v>EQUIPO MEDICO Y LABORATORIO</v>
      </c>
      <c r="J159" s="575" t="s">
        <v>1358</v>
      </c>
      <c r="K159" s="99" t="s">
        <v>393</v>
      </c>
    </row>
    <row r="160" spans="3:11" x14ac:dyDescent="0.25">
      <c r="C160" s="454" t="s">
        <v>2532</v>
      </c>
      <c r="D160" s="574">
        <v>14</v>
      </c>
      <c r="E160" s="455">
        <v>23.8</v>
      </c>
      <c r="F160" s="461">
        <f t="shared" si="6"/>
        <v>333.2</v>
      </c>
      <c r="G160" s="156" t="s">
        <v>1402</v>
      </c>
      <c r="H160" s="141" t="s">
        <v>1003</v>
      </c>
      <c r="I160" s="150" t="str">
        <f>VLOOKUP(H160,Presupuesto!$B$11:$C$565,2,0)</f>
        <v>EQUIPO MEDICO Y LABORATORIO</v>
      </c>
      <c r="J160" s="575" t="s">
        <v>1358</v>
      </c>
      <c r="K160" s="99" t="s">
        <v>393</v>
      </c>
    </row>
    <row r="161" spans="3:11" x14ac:dyDescent="0.25">
      <c r="C161" s="454" t="s">
        <v>2533</v>
      </c>
      <c r="D161" s="574">
        <v>14</v>
      </c>
      <c r="E161" s="455">
        <v>350</v>
      </c>
      <c r="F161" s="461">
        <f t="shared" si="6"/>
        <v>4900</v>
      </c>
      <c r="G161" s="156" t="s">
        <v>1402</v>
      </c>
      <c r="H161" s="141" t="s">
        <v>1003</v>
      </c>
      <c r="I161" s="150" t="str">
        <f>VLOOKUP(H161,Presupuesto!$B$11:$C$565,2,0)</f>
        <v>EQUIPO MEDICO Y LABORATORIO</v>
      </c>
      <c r="J161" s="575" t="s">
        <v>1358</v>
      </c>
      <c r="K161" s="99" t="s">
        <v>393</v>
      </c>
    </row>
    <row r="162" spans="3:11" x14ac:dyDescent="0.25">
      <c r="C162" s="454" t="s">
        <v>2534</v>
      </c>
      <c r="D162" s="574">
        <v>1</v>
      </c>
      <c r="E162" s="455">
        <v>254</v>
      </c>
      <c r="F162" s="461">
        <f t="shared" si="6"/>
        <v>254</v>
      </c>
      <c r="G162" s="156" t="s">
        <v>1402</v>
      </c>
      <c r="H162" s="141" t="s">
        <v>1003</v>
      </c>
      <c r="I162" s="150" t="str">
        <f>VLOOKUP(H162,Presupuesto!$B$11:$C$565,2,0)</f>
        <v>EQUIPO MEDICO Y LABORATORIO</v>
      </c>
      <c r="J162" s="575" t="s">
        <v>1358</v>
      </c>
      <c r="K162" s="99" t="s">
        <v>393</v>
      </c>
    </row>
    <row r="163" spans="3:11" x14ac:dyDescent="0.25">
      <c r="C163" s="454" t="s">
        <v>2535</v>
      </c>
      <c r="D163" s="574">
        <v>1</v>
      </c>
      <c r="E163" s="455">
        <v>953.62</v>
      </c>
      <c r="F163" s="461">
        <f t="shared" si="6"/>
        <v>953.62</v>
      </c>
      <c r="G163" s="156" t="s">
        <v>1402</v>
      </c>
      <c r="H163" s="141" t="s">
        <v>1003</v>
      </c>
      <c r="I163" s="150" t="str">
        <f>VLOOKUP(H163,Presupuesto!$B$11:$C$565,2,0)</f>
        <v>EQUIPO MEDICO Y LABORATORIO</v>
      </c>
      <c r="J163" s="575" t="s">
        <v>1358</v>
      </c>
      <c r="K163" s="99" t="s">
        <v>393</v>
      </c>
    </row>
    <row r="164" spans="3:11" x14ac:dyDescent="0.25">
      <c r="C164" s="454" t="s">
        <v>2536</v>
      </c>
      <c r="D164" s="574">
        <v>14</v>
      </c>
      <c r="E164" s="455">
        <v>400</v>
      </c>
      <c r="F164" s="461">
        <f t="shared" si="6"/>
        <v>5600</v>
      </c>
      <c r="G164" s="156" t="s">
        <v>1402</v>
      </c>
      <c r="H164" s="141" t="s">
        <v>1003</v>
      </c>
      <c r="I164" s="150" t="str">
        <f>VLOOKUP(H164,Presupuesto!$B$11:$C$565,2,0)</f>
        <v>EQUIPO MEDICO Y LABORATORIO</v>
      </c>
      <c r="J164" s="575" t="s">
        <v>1358</v>
      </c>
      <c r="K164" s="99" t="s">
        <v>393</v>
      </c>
    </row>
    <row r="165" spans="3:11" x14ac:dyDescent="0.25">
      <c r="C165" s="454" t="s">
        <v>2537</v>
      </c>
      <c r="D165" s="574">
        <v>2</v>
      </c>
      <c r="E165" s="455">
        <v>350</v>
      </c>
      <c r="F165" s="461">
        <f t="shared" si="6"/>
        <v>700</v>
      </c>
      <c r="G165" s="156" t="s">
        <v>1402</v>
      </c>
      <c r="H165" s="141" t="s">
        <v>1003</v>
      </c>
      <c r="I165" s="150" t="str">
        <f>VLOOKUP(H165,Presupuesto!$B$11:$C$565,2,0)</f>
        <v>EQUIPO MEDICO Y LABORATORIO</v>
      </c>
      <c r="J165" s="575" t="s">
        <v>1358</v>
      </c>
      <c r="K165" s="99" t="s">
        <v>393</v>
      </c>
    </row>
    <row r="166" spans="3:11" x14ac:dyDescent="0.25">
      <c r="C166" s="454" t="s">
        <v>2538</v>
      </c>
      <c r="D166" s="574">
        <v>2</v>
      </c>
      <c r="E166" s="455">
        <v>150</v>
      </c>
      <c r="F166" s="461">
        <f t="shared" si="6"/>
        <v>300</v>
      </c>
      <c r="G166" s="156" t="s">
        <v>1402</v>
      </c>
      <c r="H166" s="141" t="s">
        <v>1003</v>
      </c>
      <c r="I166" s="150" t="str">
        <f>VLOOKUP(H166,Presupuesto!$B$11:$C$565,2,0)</f>
        <v>EQUIPO MEDICO Y LABORATORIO</v>
      </c>
      <c r="J166" s="575" t="s">
        <v>1358</v>
      </c>
      <c r="K166" s="99" t="s">
        <v>393</v>
      </c>
    </row>
    <row r="167" spans="3:11" x14ac:dyDescent="0.25">
      <c r="C167" s="454" t="s">
        <v>2539</v>
      </c>
      <c r="D167" s="574">
        <v>2</v>
      </c>
      <c r="E167" s="455">
        <v>568</v>
      </c>
      <c r="F167" s="461">
        <f t="shared" si="6"/>
        <v>1136</v>
      </c>
      <c r="G167" s="156" t="s">
        <v>1402</v>
      </c>
      <c r="H167" s="141" t="s">
        <v>1003</v>
      </c>
      <c r="I167" s="150" t="str">
        <f>VLOOKUP(H167,Presupuesto!$B$11:$C$565,2,0)</f>
        <v>EQUIPO MEDICO Y LABORATORIO</v>
      </c>
      <c r="J167" s="575" t="s">
        <v>1358</v>
      </c>
      <c r="K167" s="99" t="s">
        <v>393</v>
      </c>
    </row>
    <row r="168" spans="3:11" x14ac:dyDescent="0.25">
      <c r="C168" s="454" t="s">
        <v>2515</v>
      </c>
      <c r="D168" s="574">
        <v>2</v>
      </c>
      <c r="E168" s="455">
        <v>225</v>
      </c>
      <c r="F168" s="461">
        <f t="shared" ref="F168:F180" si="7">D168*E168</f>
        <v>450</v>
      </c>
      <c r="G168" s="156" t="s">
        <v>1402</v>
      </c>
      <c r="H168" s="141" t="s">
        <v>1003</v>
      </c>
      <c r="I168" s="150" t="str">
        <f>VLOOKUP(H168,Presupuesto!$B$11:$C$565,2,0)</f>
        <v>EQUIPO MEDICO Y LABORATORIO</v>
      </c>
      <c r="J168" s="575" t="s">
        <v>1358</v>
      </c>
      <c r="K168" s="99" t="s">
        <v>393</v>
      </c>
    </row>
    <row r="169" spans="3:11" x14ac:dyDescent="0.25">
      <c r="C169" s="454" t="s">
        <v>2517</v>
      </c>
      <c r="D169" s="574">
        <v>1</v>
      </c>
      <c r="E169" s="455">
        <v>143.36000000000001</v>
      </c>
      <c r="F169" s="461">
        <f t="shared" si="7"/>
        <v>143.36000000000001</v>
      </c>
      <c r="G169" s="156" t="s">
        <v>1402</v>
      </c>
      <c r="H169" s="141" t="s">
        <v>1003</v>
      </c>
      <c r="I169" s="150" t="str">
        <f>VLOOKUP(H169,Presupuesto!$B$11:$C$565,2,0)</f>
        <v>EQUIPO MEDICO Y LABORATORIO</v>
      </c>
      <c r="J169" s="575" t="s">
        <v>1358</v>
      </c>
      <c r="K169" s="99" t="s">
        <v>393</v>
      </c>
    </row>
    <row r="170" spans="3:11" x14ac:dyDescent="0.25">
      <c r="C170" s="454" t="s">
        <v>2518</v>
      </c>
      <c r="D170" s="574">
        <v>5</v>
      </c>
      <c r="E170" s="455">
        <v>66.5</v>
      </c>
      <c r="F170" s="461">
        <f t="shared" si="7"/>
        <v>332.5</v>
      </c>
      <c r="G170" s="156" t="s">
        <v>1402</v>
      </c>
      <c r="H170" s="141" t="s">
        <v>1003</v>
      </c>
      <c r="I170" s="150" t="str">
        <f>VLOOKUP(H170,Presupuesto!$B$11:$C$565,2,0)</f>
        <v>EQUIPO MEDICO Y LABORATORIO</v>
      </c>
      <c r="J170" s="575" t="s">
        <v>1358</v>
      </c>
      <c r="K170" s="99" t="s">
        <v>393</v>
      </c>
    </row>
    <row r="171" spans="3:11" x14ac:dyDescent="0.25">
      <c r="C171" s="454" t="s">
        <v>2519</v>
      </c>
      <c r="D171" s="574">
        <v>2</v>
      </c>
      <c r="E171" s="455">
        <v>22</v>
      </c>
      <c r="F171" s="461">
        <f t="shared" si="7"/>
        <v>44</v>
      </c>
      <c r="G171" s="156" t="s">
        <v>1402</v>
      </c>
      <c r="H171" s="141" t="s">
        <v>1003</v>
      </c>
      <c r="I171" s="150" t="str">
        <f>VLOOKUP(H171,Presupuesto!$B$11:$C$565,2,0)</f>
        <v>EQUIPO MEDICO Y LABORATORIO</v>
      </c>
      <c r="J171" s="575" t="s">
        <v>1358</v>
      </c>
      <c r="K171" s="99" t="s">
        <v>393</v>
      </c>
    </row>
    <row r="172" spans="3:11" x14ac:dyDescent="0.25">
      <c r="C172" s="454" t="s">
        <v>2520</v>
      </c>
      <c r="D172" s="574">
        <v>5</v>
      </c>
      <c r="E172" s="455">
        <v>75</v>
      </c>
      <c r="F172" s="461">
        <f>D172*E172</f>
        <v>375</v>
      </c>
      <c r="G172" s="156" t="s">
        <v>1402</v>
      </c>
      <c r="H172" s="141" t="s">
        <v>1003</v>
      </c>
      <c r="I172" s="150" t="str">
        <f>VLOOKUP(H172,Presupuesto!$B$11:$C$565,2,0)</f>
        <v>EQUIPO MEDICO Y LABORATORIO</v>
      </c>
      <c r="J172" s="575" t="s">
        <v>1358</v>
      </c>
      <c r="K172" s="99" t="s">
        <v>393</v>
      </c>
    </row>
    <row r="173" spans="3:11" x14ac:dyDescent="0.25">
      <c r="C173" s="454" t="s">
        <v>2540</v>
      </c>
      <c r="D173" s="550">
        <v>6</v>
      </c>
      <c r="E173" s="455">
        <v>410.14</v>
      </c>
      <c r="F173" s="461">
        <f t="shared" si="7"/>
        <v>2460.84</v>
      </c>
      <c r="G173" s="156" t="s">
        <v>1402</v>
      </c>
      <c r="H173" s="141" t="s">
        <v>1003</v>
      </c>
      <c r="I173" s="150" t="str">
        <f>VLOOKUP(H173,Presupuesto!$B$11:$C$565,2,0)</f>
        <v>EQUIPO MEDICO Y LABORATORIO</v>
      </c>
      <c r="J173" s="575" t="s">
        <v>1358</v>
      </c>
      <c r="K173" s="99" t="s">
        <v>393</v>
      </c>
    </row>
    <row r="174" spans="3:11" x14ac:dyDescent="0.25">
      <c r="C174" s="454" t="s">
        <v>2523</v>
      </c>
      <c r="D174" s="550">
        <v>1</v>
      </c>
      <c r="E174" s="455">
        <v>111.21</v>
      </c>
      <c r="F174" s="461">
        <f t="shared" si="7"/>
        <v>111.21</v>
      </c>
      <c r="G174" s="156" t="s">
        <v>1402</v>
      </c>
      <c r="H174" s="141" t="s">
        <v>1003</v>
      </c>
      <c r="I174" s="150" t="str">
        <f>VLOOKUP(H174,Presupuesto!$B$11:$C$565,2,0)</f>
        <v>EQUIPO MEDICO Y LABORATORIO</v>
      </c>
      <c r="J174" s="575" t="s">
        <v>1358</v>
      </c>
      <c r="K174" s="99" t="s">
        <v>393</v>
      </c>
    </row>
    <row r="175" spans="3:11" x14ac:dyDescent="0.25">
      <c r="C175" s="454" t="s">
        <v>2524</v>
      </c>
      <c r="D175" s="574">
        <v>1</v>
      </c>
      <c r="E175" s="455">
        <v>50.09</v>
      </c>
      <c r="F175" s="461">
        <f t="shared" si="7"/>
        <v>50.09</v>
      </c>
      <c r="G175" s="156" t="s">
        <v>1402</v>
      </c>
      <c r="H175" s="141" t="s">
        <v>1003</v>
      </c>
      <c r="I175" s="150" t="str">
        <f>VLOOKUP(H175,Presupuesto!$B$11:$C$565,2,0)</f>
        <v>EQUIPO MEDICO Y LABORATORIO</v>
      </c>
      <c r="J175" s="575" t="s">
        <v>1358</v>
      </c>
      <c r="K175" s="99" t="s">
        <v>393</v>
      </c>
    </row>
    <row r="176" spans="3:11" x14ac:dyDescent="0.25">
      <c r="C176" s="454" t="s">
        <v>2525</v>
      </c>
      <c r="D176" s="574">
        <v>1</v>
      </c>
      <c r="E176" s="455">
        <v>43.09</v>
      </c>
      <c r="F176" s="461">
        <f t="shared" si="7"/>
        <v>43.09</v>
      </c>
      <c r="G176" s="156" t="s">
        <v>1402</v>
      </c>
      <c r="H176" s="141" t="s">
        <v>1003</v>
      </c>
      <c r="I176" s="150" t="str">
        <f>VLOOKUP(H176,Presupuesto!$B$11:$C$565,2,0)</f>
        <v>EQUIPO MEDICO Y LABORATORIO</v>
      </c>
      <c r="J176" s="575" t="s">
        <v>1358</v>
      </c>
      <c r="K176" s="99" t="s">
        <v>393</v>
      </c>
    </row>
    <row r="177" spans="2:11" x14ac:dyDescent="0.25">
      <c r="C177" s="454" t="s">
        <v>2526</v>
      </c>
      <c r="D177" s="574">
        <v>1</v>
      </c>
      <c r="E177" s="455">
        <v>54.69</v>
      </c>
      <c r="F177" s="461">
        <f t="shared" si="7"/>
        <v>54.69</v>
      </c>
      <c r="G177" s="156" t="s">
        <v>1402</v>
      </c>
      <c r="H177" s="141" t="s">
        <v>1003</v>
      </c>
      <c r="I177" s="150" t="str">
        <f>VLOOKUP(H177,Presupuesto!$B$11:$C$565,2,0)</f>
        <v>EQUIPO MEDICO Y LABORATORIO</v>
      </c>
      <c r="J177" s="575" t="s">
        <v>1358</v>
      </c>
      <c r="K177" s="99" t="s">
        <v>393</v>
      </c>
    </row>
    <row r="178" spans="2:11" x14ac:dyDescent="0.25">
      <c r="C178" s="455" t="s">
        <v>2994</v>
      </c>
      <c r="D178" s="574">
        <v>1</v>
      </c>
      <c r="E178" s="455">
        <v>4000</v>
      </c>
      <c r="F178" s="461">
        <f t="shared" si="7"/>
        <v>4000</v>
      </c>
      <c r="G178" s="156" t="s">
        <v>1402</v>
      </c>
      <c r="H178" s="141" t="s">
        <v>763</v>
      </c>
      <c r="I178" s="150" t="str">
        <f>VLOOKUP(H178,Presupuesto!$B$11:$C$565,2,0)</f>
        <v>VIATICOS NACIONALES</v>
      </c>
      <c r="J178" s="575" t="s">
        <v>1358</v>
      </c>
      <c r="K178" s="99" t="s">
        <v>393</v>
      </c>
    </row>
    <row r="179" spans="2:11" x14ac:dyDescent="0.25">
      <c r="C179" s="455" t="s">
        <v>2995</v>
      </c>
      <c r="D179" s="574">
        <v>1</v>
      </c>
      <c r="E179" s="455">
        <v>4000</v>
      </c>
      <c r="F179" s="461">
        <f t="shared" si="7"/>
        <v>4000</v>
      </c>
      <c r="G179" s="156" t="s">
        <v>1402</v>
      </c>
      <c r="H179" s="141" t="s">
        <v>763</v>
      </c>
      <c r="I179" s="150" t="str">
        <f>VLOOKUP(H179,Presupuesto!$B$11:$C$565,2,0)</f>
        <v>VIATICOS NACIONALES</v>
      </c>
      <c r="J179" s="575" t="s">
        <v>1358</v>
      </c>
      <c r="K179" s="99" t="s">
        <v>393</v>
      </c>
    </row>
    <row r="180" spans="2:11" x14ac:dyDescent="0.25">
      <c r="C180" s="455" t="s">
        <v>2996</v>
      </c>
      <c r="D180" s="574">
        <v>1</v>
      </c>
      <c r="E180" s="571">
        <v>1600</v>
      </c>
      <c r="F180" s="461">
        <f t="shared" si="7"/>
        <v>1600</v>
      </c>
      <c r="G180" s="156" t="s">
        <v>1402</v>
      </c>
      <c r="H180" s="141" t="s">
        <v>763</v>
      </c>
      <c r="I180" s="150" t="str">
        <f>VLOOKUP(H180,Presupuesto!$B$11:$C$565,2,0)</f>
        <v>VIATICOS NACIONALES</v>
      </c>
      <c r="J180" s="575" t="s">
        <v>1358</v>
      </c>
      <c r="K180" s="99" t="s">
        <v>393</v>
      </c>
    </row>
    <row r="181" spans="2:11" x14ac:dyDescent="0.25">
      <c r="C181" s="572"/>
      <c r="D181" s="573"/>
      <c r="E181" s="572"/>
      <c r="F181" s="572"/>
    </row>
    <row r="182" spans="2:11" x14ac:dyDescent="0.25">
      <c r="C182" s="572"/>
      <c r="D182" s="573"/>
      <c r="E182" s="572"/>
      <c r="F182" s="572"/>
    </row>
    <row r="183" spans="2:11" ht="15.75" thickBot="1" x14ac:dyDescent="0.3"/>
    <row r="184" spans="2:11" ht="15.75" thickBot="1" x14ac:dyDescent="0.3">
      <c r="C184" s="153" t="s">
        <v>52</v>
      </c>
      <c r="D184" s="380">
        <f>SUM(F191:F192)</f>
        <v>1000</v>
      </c>
      <c r="F184" s="70"/>
      <c r="G184" s="78"/>
      <c r="H184" s="70"/>
      <c r="I184" s="70"/>
    </row>
    <row r="185" spans="2:11" x14ac:dyDescent="0.25">
      <c r="C185" s="70"/>
      <c r="D185" s="31"/>
      <c r="E185" s="94"/>
      <c r="F185" s="94"/>
      <c r="G185" s="94"/>
      <c r="H185" s="75"/>
      <c r="I185" s="75"/>
      <c r="J185" s="75"/>
      <c r="K185" s="111"/>
    </row>
    <row r="186" spans="2:11" x14ac:dyDescent="0.25">
      <c r="C186" s="70"/>
      <c r="D186" s="31"/>
      <c r="E186" s="94"/>
      <c r="F186" s="94"/>
      <c r="G186" s="94"/>
      <c r="H186" s="75"/>
      <c r="I186" s="75"/>
      <c r="J186" s="75"/>
      <c r="K186" s="111"/>
    </row>
    <row r="187" spans="2:11" ht="15.75" x14ac:dyDescent="0.25">
      <c r="B187" s="560"/>
      <c r="C187" s="201" t="s">
        <v>390</v>
      </c>
      <c r="D187" s="202" t="str">
        <f>'Investigación Científica'!F34</f>
        <v>2.a.28</v>
      </c>
      <c r="E187" s="94"/>
      <c r="F187" s="94"/>
      <c r="G187" s="94"/>
      <c r="H187" s="75"/>
      <c r="I187" s="75"/>
      <c r="J187" s="75"/>
      <c r="K187" s="111"/>
    </row>
    <row r="188" spans="2:11" ht="18.75" x14ac:dyDescent="0.25">
      <c r="C188" s="207" t="str">
        <f>IFERROR(VLOOKUP(D187,'Desarrollo e Innov. Curricular'!$F:$G,2,FALSE),IFERROR(VLOOKUP(D187,'Investigación Científica'!$F:$G,2,FALSE),IFERROR(VLOOKUP(D187,'Vinculación Univ. Sociedad'!$F:$G,2,FALSE),IFERROR(VLOOKUP(D187,'Docencia y Profesorado Universi'!$F:$G,2,FALSE),IFERROR(VLOOKUP(D187,'Estudiantes y Graduados'!$F:$G,2,FALSE),IFERROR(VLOOKUP(D187,'Gestion Administrativa'!$F:$G,2,FALSE),IFERROR(VLOOKUP(D187,'Gestión Académica'!$F:$G,2,FALSE),IFERROR(VLOOKUP(D187,'Aseguramiento de la Calidad'!$F:$G,2,FALSE),IFERROR(VLOOKUP(D187,'Gestión del Conocimiento'!$F:$G,2,FALSE),IFERROR(VLOOKUP(D187,'Gobernabilidad y Procesos...'!$F:$G,2,FALSE),IFERROR(VLOOKUP(D187,'Gestión del Talento Humano'!$F:$G,2,FALSE),IFERROR(VLOOKUP(D187,'Internacionalización de la E.S.'!$F:$G,2,FALSE),IFERROR(VLOOKUP(D187,Posgrado!$F:$G,2,FALSE),IFERROR(VLOOKUP(D187,'Cultura de Innovación Insti...'!$F:$G,2,FALSE),VLOOKUP(D187,'Lo Esencial de la Reforma Univ.'!$F:$G,2,0)))))))))))))))</f>
        <v xml:space="preserve">Publicación de 100  boletines informativos de las actividades realzadas en materia de investigación de la FCQF. UGI. </v>
      </c>
      <c r="D188" s="31"/>
      <c r="E188" s="94"/>
      <c r="F188" s="94"/>
      <c r="G188" s="94"/>
      <c r="H188" s="75"/>
      <c r="I188" s="75"/>
      <c r="J188" s="75"/>
      <c r="K188" s="111"/>
    </row>
    <row r="189" spans="2:11" ht="15.75" thickBot="1" x14ac:dyDescent="0.3">
      <c r="F189" s="94"/>
      <c r="G189" s="75"/>
      <c r="H189" s="75"/>
      <c r="I189" s="75"/>
    </row>
    <row r="190" spans="2:11" ht="30.75" thickBot="1" x14ac:dyDescent="0.3">
      <c r="C190" s="137" t="s">
        <v>44</v>
      </c>
      <c r="D190" s="137" t="s">
        <v>54</v>
      </c>
      <c r="E190" s="166" t="s">
        <v>56</v>
      </c>
      <c r="F190" s="475" t="s">
        <v>27</v>
      </c>
      <c r="G190" s="476" t="s">
        <v>128</v>
      </c>
      <c r="H190" s="135" t="s">
        <v>46</v>
      </c>
      <c r="I190" s="132" t="s">
        <v>129</v>
      </c>
      <c r="J190" s="132" t="s">
        <v>408</v>
      </c>
      <c r="K190" s="132" t="s">
        <v>409</v>
      </c>
    </row>
    <row r="191" spans="2:11" x14ac:dyDescent="0.25">
      <c r="C191" s="470" t="s">
        <v>2584</v>
      </c>
      <c r="D191" s="449">
        <v>1</v>
      </c>
      <c r="E191" s="472">
        <v>100</v>
      </c>
      <c r="F191" s="472">
        <f t="shared" ref="F191:F192" si="8">D191*E191</f>
        <v>100</v>
      </c>
      <c r="G191" s="160" t="s">
        <v>126</v>
      </c>
      <c r="H191" s="141" t="s">
        <v>815</v>
      </c>
      <c r="I191" s="129" t="str">
        <f>VLOOKUP(H191,Presupuesto!$B$11:$C$565,2,0)</f>
        <v>PAPEL DE ESCRITORIO</v>
      </c>
      <c r="J191" s="570" t="s">
        <v>1358</v>
      </c>
      <c r="K191" s="99" t="s">
        <v>399</v>
      </c>
    </row>
    <row r="192" spans="2:11" x14ac:dyDescent="0.25">
      <c r="C192" s="470" t="s">
        <v>2583</v>
      </c>
      <c r="D192" s="449">
        <v>2</v>
      </c>
      <c r="E192" s="478">
        <v>450</v>
      </c>
      <c r="F192" s="472">
        <f t="shared" si="8"/>
        <v>900</v>
      </c>
      <c r="G192" s="160" t="s">
        <v>126</v>
      </c>
      <c r="H192" s="141" t="s">
        <v>942</v>
      </c>
      <c r="I192" s="129" t="str">
        <f>VLOOKUP(H192,Presupuesto!$B$11:$C$565,2,0)</f>
        <v>UTILES DE ESCRITORIO, OFICINA Y ENSE¥ANZA</v>
      </c>
      <c r="J192" s="570" t="s">
        <v>1358</v>
      </c>
      <c r="K192" s="99" t="s">
        <v>399</v>
      </c>
    </row>
    <row r="195" spans="2:11" ht="15.75" thickBot="1" x14ac:dyDescent="0.3"/>
    <row r="196" spans="2:11" ht="15.75" thickBot="1" x14ac:dyDescent="0.3">
      <c r="B196" s="560"/>
      <c r="C196" s="153" t="s">
        <v>52</v>
      </c>
      <c r="D196" s="380">
        <f>SUM(F203:F203)</f>
        <v>1000</v>
      </c>
      <c r="F196" s="70"/>
      <c r="G196" s="78"/>
      <c r="H196" s="70"/>
      <c r="I196" s="70"/>
    </row>
    <row r="197" spans="2:11" x14ac:dyDescent="0.25">
      <c r="C197" s="70"/>
      <c r="D197" s="31"/>
      <c r="E197" s="94"/>
      <c r="F197" s="94"/>
      <c r="G197" s="94"/>
      <c r="H197" s="75"/>
      <c r="I197" s="75"/>
      <c r="J197" s="75"/>
      <c r="K197" s="111"/>
    </row>
    <row r="198" spans="2:11" x14ac:dyDescent="0.25">
      <c r="C198" s="70"/>
      <c r="D198" s="31"/>
      <c r="E198" s="94"/>
      <c r="F198" s="94"/>
      <c r="G198" s="94"/>
      <c r="H198" s="75"/>
      <c r="I198" s="75"/>
      <c r="J198" s="75"/>
      <c r="K198" s="111"/>
    </row>
    <row r="199" spans="2:11" ht="15.75" x14ac:dyDescent="0.25">
      <c r="C199" s="201" t="s">
        <v>390</v>
      </c>
      <c r="D199" s="202" t="str">
        <f>'Investigación Científica'!F36</f>
        <v>2.a.30</v>
      </c>
      <c r="E199" s="94"/>
      <c r="F199" s="94"/>
      <c r="G199" s="94"/>
      <c r="H199" s="75"/>
      <c r="I199" s="75"/>
      <c r="J199" s="75"/>
      <c r="K199" s="111"/>
    </row>
    <row r="200" spans="2:11" ht="18.75" x14ac:dyDescent="0.25">
      <c r="C200" s="207" t="str">
        <f>IFERROR(VLOOKUP(D199,'Desarrollo e Innov. Curricular'!$F:$G,2,FALSE),IFERROR(VLOOKUP(D199,'Investigación Científica'!$F:$G,2,FALSE),IFERROR(VLOOKUP(D199,'Vinculación Univ. Sociedad'!$F:$G,2,FALSE),IFERROR(VLOOKUP(D199,'Docencia y Profesorado Universi'!$F:$G,2,FALSE),IFERROR(VLOOKUP(D199,'Estudiantes y Graduados'!$F:$G,2,FALSE),IFERROR(VLOOKUP(D199,'Gestion Administrativa'!$F:$G,2,FALSE),IFERROR(VLOOKUP(D199,'Gestión Académica'!$F:$G,2,FALSE),IFERROR(VLOOKUP(D199,'Aseguramiento de la Calidad'!$F:$G,2,FALSE),IFERROR(VLOOKUP(D199,'Gestión del Conocimiento'!$F:$G,2,FALSE),IFERROR(VLOOKUP(D199,'Gobernabilidad y Procesos...'!$F:$G,2,FALSE),IFERROR(VLOOKUP(D199,'Gestión del Talento Humano'!$F:$G,2,FALSE),IFERROR(VLOOKUP(D199,'Internacionalización de la E.S.'!$F:$G,2,FALSE),IFERROR(VLOOKUP(D199,Posgrado!$F:$G,2,FALSE),IFERROR(VLOOKUP(D199,'Cultura de Innovación Insti...'!$F:$G,2,FALSE),VLOOKUP(D199,'Lo Esencial de la Reforma Univ.'!$F:$G,2,0)))))))))))))))</f>
        <v>Divulgación  del programa de cursos ofertadas por la DICU.</v>
      </c>
      <c r="D200" s="31"/>
      <c r="E200" s="94"/>
      <c r="F200" s="94"/>
      <c r="G200" s="94"/>
      <c r="H200" s="75"/>
      <c r="I200" s="75"/>
      <c r="J200" s="75"/>
      <c r="K200" s="111"/>
    </row>
    <row r="201" spans="2:11" ht="15.75" thickBot="1" x14ac:dyDescent="0.3">
      <c r="F201" s="94"/>
      <c r="G201" s="75"/>
      <c r="H201" s="75"/>
      <c r="I201" s="75"/>
    </row>
    <row r="202" spans="2:11" ht="30.75" thickBot="1" x14ac:dyDescent="0.3">
      <c r="C202" s="137" t="s">
        <v>44</v>
      </c>
      <c r="D202" s="137" t="s">
        <v>54</v>
      </c>
      <c r="E202" s="166" t="s">
        <v>56</v>
      </c>
      <c r="F202" s="475" t="s">
        <v>27</v>
      </c>
      <c r="G202" s="476" t="s">
        <v>128</v>
      </c>
      <c r="H202" s="135" t="s">
        <v>46</v>
      </c>
      <c r="I202" s="132" t="s">
        <v>129</v>
      </c>
      <c r="J202" s="132" t="s">
        <v>408</v>
      </c>
      <c r="K202" s="132" t="s">
        <v>409</v>
      </c>
    </row>
    <row r="203" spans="2:11" x14ac:dyDescent="0.25">
      <c r="C203" s="467" t="s">
        <v>2582</v>
      </c>
      <c r="D203" s="449">
        <v>100</v>
      </c>
      <c r="E203" s="472">
        <v>10</v>
      </c>
      <c r="F203" s="472">
        <f t="shared" ref="F203" si="9">D203*E203</f>
        <v>1000</v>
      </c>
      <c r="G203" s="160" t="s">
        <v>126</v>
      </c>
      <c r="H203" s="141" t="s">
        <v>717</v>
      </c>
      <c r="I203" s="129" t="str">
        <f>VLOOKUP(H203,Presupuesto!$B$11:$C$565,2,0)</f>
        <v>SERVICIOS DE IMPRENTA PUBLIC.Y REPRODUCCION</v>
      </c>
      <c r="J203" s="215" t="s">
        <v>1358</v>
      </c>
      <c r="K203" s="99" t="s">
        <v>392</v>
      </c>
    </row>
    <row r="206" spans="2:11" ht="15.75" thickBot="1" x14ac:dyDescent="0.3"/>
    <row r="207" spans="2:11" ht="15.75" thickBot="1" x14ac:dyDescent="0.3">
      <c r="B207" s="560"/>
      <c r="C207" s="153" t="s">
        <v>52</v>
      </c>
      <c r="D207" s="380">
        <f>SUM(F214:F229)</f>
        <v>148033.49</v>
      </c>
      <c r="F207" s="70"/>
      <c r="G207" s="78"/>
      <c r="H207" s="70"/>
      <c r="I207" s="70"/>
    </row>
    <row r="208" spans="2:11" x14ac:dyDescent="0.25">
      <c r="C208" s="70"/>
      <c r="D208" s="31"/>
      <c r="E208" s="94"/>
      <c r="F208" s="94"/>
      <c r="G208" s="94"/>
      <c r="H208" s="75"/>
      <c r="I208" s="75"/>
      <c r="J208" s="75"/>
      <c r="K208" s="111"/>
    </row>
    <row r="209" spans="3:11" x14ac:dyDescent="0.25">
      <c r="C209" s="70"/>
      <c r="D209" s="31"/>
      <c r="E209" s="94"/>
      <c r="F209" s="94"/>
      <c r="G209" s="94"/>
      <c r="H209" s="75"/>
      <c r="I209" s="75"/>
      <c r="J209" s="75"/>
      <c r="K209" s="111"/>
    </row>
    <row r="210" spans="3:11" ht="15.75" x14ac:dyDescent="0.25">
      <c r="C210" s="201" t="s">
        <v>390</v>
      </c>
      <c r="D210" s="202" t="str">
        <f>'Investigación Científica'!F43</f>
        <v>2.a.37</v>
      </c>
      <c r="E210" s="94"/>
      <c r="F210" s="94"/>
      <c r="G210" s="94"/>
      <c r="H210" s="75"/>
      <c r="I210" s="75"/>
      <c r="J210" s="75"/>
      <c r="K210" s="111"/>
    </row>
    <row r="211" spans="3:11" ht="18.75" x14ac:dyDescent="0.25">
      <c r="C211" s="207" t="str">
        <f>IFERROR(VLOOKUP(D210,'Desarrollo e Innov. Curricular'!$F:$G,2,FALSE),IFERROR(VLOOKUP(D210,'Investigación Científica'!$F:$G,2,FALSE),IFERROR(VLOOKUP(D210,'Vinculación Univ. Sociedad'!$F:$G,2,FALSE),IFERROR(VLOOKUP(D210,'Docencia y Profesorado Universi'!$F:$G,2,FALSE),IFERROR(VLOOKUP(D210,'Estudiantes y Graduados'!$F:$G,2,FALSE),IFERROR(VLOOKUP(D210,'Gestion Administrativa'!$F:$G,2,FALSE),IFERROR(VLOOKUP(D210,'Gestión Académica'!$F:$G,2,FALSE),IFERROR(VLOOKUP(D210,'Aseguramiento de la Calidad'!$F:$G,2,FALSE),IFERROR(VLOOKUP(D210,'Gestión del Conocimiento'!$F:$G,2,FALSE),IFERROR(VLOOKUP(D210,'Gobernabilidad y Procesos...'!$F:$G,2,FALSE),IFERROR(VLOOKUP(D210,'Gestión del Talento Humano'!$F:$G,2,FALSE),IFERROR(VLOOKUP(D210,'Internacionalización de la E.S.'!$F:$G,2,FALSE),IFERROR(VLOOKUP(D210,Posgrado!$F:$G,2,FALSE),IFERROR(VLOOKUP(D210,'Cultura de Innovación Insti...'!$F:$G,2,FALSE),VLOOKUP(D210,'Lo Esencial de la Reforma Univ.'!$F:$G,2,0)))))))))))))))</f>
        <v>Compra de Material Básico para el Laboratorio de Investigación, para el desarrollo de investigaciones científicas.</v>
      </c>
      <c r="D211" s="31"/>
      <c r="E211" s="94"/>
      <c r="F211" s="94"/>
      <c r="G211" s="94"/>
      <c r="H211" s="75"/>
      <c r="I211" s="75"/>
      <c r="J211" s="75"/>
      <c r="K211" s="111"/>
    </row>
    <row r="212" spans="3:11" ht="15.75" thickBot="1" x14ac:dyDescent="0.3">
      <c r="F212" s="94"/>
      <c r="G212" s="75"/>
      <c r="H212" s="75"/>
      <c r="I212" s="75"/>
    </row>
    <row r="213" spans="3:11" ht="30.75" thickBot="1" x14ac:dyDescent="0.3">
      <c r="C213" s="128" t="s">
        <v>44</v>
      </c>
      <c r="D213" s="128" t="s">
        <v>54</v>
      </c>
      <c r="E213" s="135" t="s">
        <v>56</v>
      </c>
      <c r="F213" s="134" t="s">
        <v>27</v>
      </c>
      <c r="G213" s="132" t="s">
        <v>128</v>
      </c>
      <c r="H213" s="135" t="s">
        <v>46</v>
      </c>
      <c r="I213" s="132" t="s">
        <v>129</v>
      </c>
      <c r="J213" s="132" t="s">
        <v>408</v>
      </c>
      <c r="K213" s="132" t="s">
        <v>409</v>
      </c>
    </row>
    <row r="214" spans="3:11" x14ac:dyDescent="0.25">
      <c r="C214" s="454" t="s">
        <v>2597</v>
      </c>
      <c r="D214" s="550">
        <v>1</v>
      </c>
      <c r="E214" s="458">
        <v>2116</v>
      </c>
      <c r="F214" s="461">
        <f t="shared" ref="F214:F229" si="10">D214*E214</f>
        <v>2116</v>
      </c>
      <c r="G214" s="156" t="s">
        <v>1402</v>
      </c>
      <c r="H214" s="141" t="s">
        <v>913</v>
      </c>
      <c r="I214" s="129" t="str">
        <f>VLOOKUP(H214,Presupuesto!$B$11:$C$565,2,0)</f>
        <v>PRODUCTOS DE VIDRIO</v>
      </c>
      <c r="J214" s="570" t="s">
        <v>1358</v>
      </c>
      <c r="K214" s="99" t="s">
        <v>392</v>
      </c>
    </row>
    <row r="215" spans="3:11" x14ac:dyDescent="0.25">
      <c r="C215" s="454" t="s">
        <v>2596</v>
      </c>
      <c r="D215" s="550">
        <v>1</v>
      </c>
      <c r="E215" s="458">
        <v>2116</v>
      </c>
      <c r="F215" s="461">
        <f t="shared" si="10"/>
        <v>2116</v>
      </c>
      <c r="G215" s="156" t="s">
        <v>1402</v>
      </c>
      <c r="H215" s="141" t="s">
        <v>913</v>
      </c>
      <c r="I215" s="129" t="str">
        <f>VLOOKUP(H215,Presupuesto!$B$11:$C$565,2,0)</f>
        <v>PRODUCTOS DE VIDRIO</v>
      </c>
      <c r="J215" s="570" t="s">
        <v>1358</v>
      </c>
      <c r="K215" s="99" t="s">
        <v>392</v>
      </c>
    </row>
    <row r="216" spans="3:11" x14ac:dyDescent="0.25">
      <c r="C216" s="454" t="s">
        <v>2598</v>
      </c>
      <c r="D216" s="550">
        <v>1</v>
      </c>
      <c r="E216" s="458">
        <v>1163.8</v>
      </c>
      <c r="F216" s="461">
        <f t="shared" si="10"/>
        <v>1163.8</v>
      </c>
      <c r="G216" s="156" t="s">
        <v>1402</v>
      </c>
      <c r="H216" s="141" t="s">
        <v>913</v>
      </c>
      <c r="I216" s="129" t="str">
        <f>VLOOKUP(H216,Presupuesto!$B$11:$C$565,2,0)</f>
        <v>PRODUCTOS DE VIDRIO</v>
      </c>
      <c r="J216" s="570" t="s">
        <v>1358</v>
      </c>
      <c r="K216" s="99" t="s">
        <v>392</v>
      </c>
    </row>
    <row r="217" spans="3:11" x14ac:dyDescent="0.25">
      <c r="C217" s="454" t="s">
        <v>2599</v>
      </c>
      <c r="D217" s="550">
        <v>1</v>
      </c>
      <c r="E217" s="458">
        <v>1578</v>
      </c>
      <c r="F217" s="461">
        <f t="shared" si="10"/>
        <v>1578</v>
      </c>
      <c r="G217" s="156" t="s">
        <v>1402</v>
      </c>
      <c r="H217" s="141" t="s">
        <v>913</v>
      </c>
      <c r="I217" s="129" t="str">
        <f>VLOOKUP(H217,Presupuesto!$B$11:$C$565,2,0)</f>
        <v>PRODUCTOS DE VIDRIO</v>
      </c>
      <c r="J217" s="570" t="s">
        <v>1358</v>
      </c>
      <c r="K217" s="99" t="s">
        <v>392</v>
      </c>
    </row>
    <row r="218" spans="3:11" x14ac:dyDescent="0.25">
      <c r="C218" s="454" t="s">
        <v>2600</v>
      </c>
      <c r="D218" s="550">
        <v>1</v>
      </c>
      <c r="E218" s="458">
        <v>2116</v>
      </c>
      <c r="F218" s="461">
        <f t="shared" si="10"/>
        <v>2116</v>
      </c>
      <c r="G218" s="156" t="s">
        <v>1402</v>
      </c>
      <c r="H218" s="141" t="s">
        <v>1003</v>
      </c>
      <c r="I218" s="129" t="str">
        <f>VLOOKUP(H218,Presupuesto!$B$11:$C$565,2,0)</f>
        <v>EQUIPO MEDICO Y LABORATORIO</v>
      </c>
      <c r="J218" s="570" t="s">
        <v>1358</v>
      </c>
      <c r="K218" s="99" t="s">
        <v>392</v>
      </c>
    </row>
    <row r="219" spans="3:11" x14ac:dyDescent="0.25">
      <c r="C219" s="454" t="s">
        <v>2601</v>
      </c>
      <c r="D219" s="550">
        <v>1</v>
      </c>
      <c r="E219" s="458">
        <v>2920.08</v>
      </c>
      <c r="F219" s="461">
        <f t="shared" si="10"/>
        <v>2920.08</v>
      </c>
      <c r="G219" s="156" t="s">
        <v>1402</v>
      </c>
      <c r="H219" s="141" t="s">
        <v>1003</v>
      </c>
      <c r="I219" s="129" t="str">
        <f>VLOOKUP(H219,Presupuesto!$B$11:$C$565,2,0)</f>
        <v>EQUIPO MEDICO Y LABORATORIO</v>
      </c>
      <c r="J219" s="570" t="s">
        <v>1358</v>
      </c>
      <c r="K219" s="99" t="s">
        <v>392</v>
      </c>
    </row>
    <row r="220" spans="3:11" x14ac:dyDescent="0.25">
      <c r="C220" s="454" t="s">
        <v>2602</v>
      </c>
      <c r="D220" s="550">
        <v>1</v>
      </c>
      <c r="E220" s="458">
        <v>3385.6</v>
      </c>
      <c r="F220" s="461">
        <f t="shared" si="10"/>
        <v>3385.6</v>
      </c>
      <c r="G220" s="156" t="s">
        <v>1402</v>
      </c>
      <c r="H220" s="141" t="s">
        <v>913</v>
      </c>
      <c r="I220" s="129" t="str">
        <f>VLOOKUP(H220,Presupuesto!$B$11:$C$565,2,0)</f>
        <v>PRODUCTOS DE VIDRIO</v>
      </c>
      <c r="J220" s="570" t="s">
        <v>1358</v>
      </c>
      <c r="K220" s="99" t="s">
        <v>392</v>
      </c>
    </row>
    <row r="221" spans="3:11" x14ac:dyDescent="0.25">
      <c r="C221" s="454" t="s">
        <v>2603</v>
      </c>
      <c r="D221" s="550">
        <v>1</v>
      </c>
      <c r="E221" s="458">
        <v>10580</v>
      </c>
      <c r="F221" s="461">
        <f t="shared" si="10"/>
        <v>10580</v>
      </c>
      <c r="G221" s="156" t="s">
        <v>1402</v>
      </c>
      <c r="H221" s="141" t="s">
        <v>1003</v>
      </c>
      <c r="I221" s="129" t="str">
        <f>VLOOKUP(H221,Presupuesto!$B$11:$C$565,2,0)</f>
        <v>EQUIPO MEDICO Y LABORATORIO</v>
      </c>
      <c r="J221" s="570" t="s">
        <v>1358</v>
      </c>
      <c r="K221" s="99" t="s">
        <v>392</v>
      </c>
    </row>
    <row r="222" spans="3:11" x14ac:dyDescent="0.25">
      <c r="C222" s="454" t="s">
        <v>2604</v>
      </c>
      <c r="D222" s="550">
        <v>1</v>
      </c>
      <c r="E222" s="458">
        <v>1058</v>
      </c>
      <c r="F222" s="461">
        <f t="shared" si="10"/>
        <v>1058</v>
      </c>
      <c r="G222" s="156" t="s">
        <v>1402</v>
      </c>
      <c r="H222" s="141" t="s">
        <v>913</v>
      </c>
      <c r="I222" s="129" t="str">
        <f>VLOOKUP(H222,Presupuesto!$B$11:$C$565,2,0)</f>
        <v>PRODUCTOS DE VIDRIO</v>
      </c>
      <c r="J222" s="570" t="s">
        <v>1358</v>
      </c>
      <c r="K222" s="99" t="s">
        <v>392</v>
      </c>
    </row>
    <row r="223" spans="3:11" x14ac:dyDescent="0.25">
      <c r="C223" s="454" t="s">
        <v>2605</v>
      </c>
      <c r="D223" s="550">
        <v>1</v>
      </c>
      <c r="E223" s="458">
        <v>17000</v>
      </c>
      <c r="F223" s="461">
        <f t="shared" si="10"/>
        <v>17000</v>
      </c>
      <c r="G223" s="156" t="s">
        <v>1402</v>
      </c>
      <c r="H223" s="141" t="s">
        <v>1003</v>
      </c>
      <c r="I223" s="129" t="str">
        <f>VLOOKUP(H223,Presupuesto!$B$11:$C$565,2,0)</f>
        <v>EQUIPO MEDICO Y LABORATORIO</v>
      </c>
      <c r="J223" s="570" t="s">
        <v>1358</v>
      </c>
      <c r="K223" s="99" t="s">
        <v>392</v>
      </c>
    </row>
    <row r="224" spans="3:11" x14ac:dyDescent="0.25">
      <c r="C224" s="454" t="s">
        <v>2606</v>
      </c>
      <c r="D224" s="550">
        <v>1</v>
      </c>
      <c r="E224" s="458">
        <v>3000</v>
      </c>
      <c r="F224" s="461">
        <f t="shared" si="10"/>
        <v>3000</v>
      </c>
      <c r="G224" s="156" t="s">
        <v>1402</v>
      </c>
      <c r="H224" s="141" t="s">
        <v>1003</v>
      </c>
      <c r="I224" s="129" t="str">
        <f>VLOOKUP(H224,Presupuesto!$B$11:$C$565,2,0)</f>
        <v>EQUIPO MEDICO Y LABORATORIO</v>
      </c>
      <c r="J224" s="570" t="s">
        <v>1358</v>
      </c>
      <c r="K224" s="99" t="s">
        <v>392</v>
      </c>
    </row>
    <row r="225" spans="2:11" x14ac:dyDescent="0.25">
      <c r="C225" s="454" t="s">
        <v>2468</v>
      </c>
      <c r="D225" s="550">
        <v>1</v>
      </c>
      <c r="E225" s="458">
        <v>6000</v>
      </c>
      <c r="F225" s="461">
        <f t="shared" si="10"/>
        <v>6000</v>
      </c>
      <c r="G225" s="156" t="s">
        <v>1402</v>
      </c>
      <c r="H225" s="141" t="s">
        <v>1003</v>
      </c>
      <c r="I225" s="129" t="str">
        <f>VLOOKUP(H225,Presupuesto!$B$11:$C$565,2,0)</f>
        <v>EQUIPO MEDICO Y LABORATORIO</v>
      </c>
      <c r="J225" s="570" t="s">
        <v>1358</v>
      </c>
      <c r="K225" s="99" t="s">
        <v>392</v>
      </c>
    </row>
    <row r="226" spans="2:11" x14ac:dyDescent="0.25">
      <c r="C226" s="454" t="s">
        <v>2607</v>
      </c>
      <c r="D226" s="550">
        <v>2</v>
      </c>
      <c r="E226" s="458">
        <v>3000</v>
      </c>
      <c r="F226" s="461">
        <f t="shared" si="10"/>
        <v>6000</v>
      </c>
      <c r="G226" s="156" t="s">
        <v>1402</v>
      </c>
      <c r="H226" s="141" t="s">
        <v>1003</v>
      </c>
      <c r="I226" s="129" t="str">
        <f>VLOOKUP(H226,Presupuesto!$B$11:$C$565,2,0)</f>
        <v>EQUIPO MEDICO Y LABORATORIO</v>
      </c>
      <c r="J226" s="570" t="s">
        <v>1358</v>
      </c>
      <c r="K226" s="99" t="s">
        <v>392</v>
      </c>
    </row>
    <row r="227" spans="2:11" x14ac:dyDescent="0.25">
      <c r="C227" s="454" t="s">
        <v>2608</v>
      </c>
      <c r="D227" s="550">
        <v>3</v>
      </c>
      <c r="E227" s="458">
        <v>1666.67</v>
      </c>
      <c r="F227" s="461">
        <f t="shared" si="10"/>
        <v>5000.01</v>
      </c>
      <c r="G227" s="156" t="s">
        <v>1402</v>
      </c>
      <c r="H227" s="141" t="s">
        <v>1003</v>
      </c>
      <c r="I227" s="129" t="str">
        <f>VLOOKUP(H227,Presupuesto!$B$11:$C$565,2,0)</f>
        <v>EQUIPO MEDICO Y LABORATORIO</v>
      </c>
      <c r="J227" s="570" t="s">
        <v>1358</v>
      </c>
      <c r="K227" s="99" t="s">
        <v>392</v>
      </c>
    </row>
    <row r="228" spans="2:11" x14ac:dyDescent="0.25">
      <c r="C228" s="454" t="s">
        <v>2609</v>
      </c>
      <c r="D228" s="550">
        <v>1</v>
      </c>
      <c r="E228" s="458">
        <v>10000</v>
      </c>
      <c r="F228" s="461">
        <f t="shared" si="10"/>
        <v>10000</v>
      </c>
      <c r="G228" s="156" t="s">
        <v>1402</v>
      </c>
      <c r="H228" s="141" t="s">
        <v>1003</v>
      </c>
      <c r="I228" s="129" t="str">
        <f>VLOOKUP(H228,Presupuesto!$B$11:$C$565,2,0)</f>
        <v>EQUIPO MEDICO Y LABORATORIO</v>
      </c>
      <c r="J228" s="570" t="s">
        <v>1358</v>
      </c>
      <c r="K228" s="99" t="s">
        <v>392</v>
      </c>
    </row>
    <row r="229" spans="2:11" x14ac:dyDescent="0.25">
      <c r="C229" s="454" t="s">
        <v>2610</v>
      </c>
      <c r="D229" s="550">
        <v>1</v>
      </c>
      <c r="E229" s="458">
        <v>74000</v>
      </c>
      <c r="F229" s="461">
        <f t="shared" si="10"/>
        <v>74000</v>
      </c>
      <c r="G229" s="156" t="s">
        <v>1402</v>
      </c>
      <c r="H229" s="141" t="s">
        <v>1003</v>
      </c>
      <c r="I229" s="129" t="str">
        <f>VLOOKUP(H229,Presupuesto!$B$11:$C$565,2,0)</f>
        <v>EQUIPO MEDICO Y LABORATORIO</v>
      </c>
      <c r="J229" s="570" t="s">
        <v>1358</v>
      </c>
      <c r="K229" s="99" t="s">
        <v>392</v>
      </c>
    </row>
    <row r="232" spans="2:11" ht="15.75" thickBot="1" x14ac:dyDescent="0.3"/>
    <row r="233" spans="2:11" ht="15.75" thickBot="1" x14ac:dyDescent="0.3">
      <c r="B233" s="560"/>
      <c r="C233" s="153" t="s">
        <v>52</v>
      </c>
      <c r="D233" s="380">
        <f>SUM(F240:F242)</f>
        <v>250000</v>
      </c>
      <c r="F233" s="70"/>
      <c r="G233" s="78"/>
      <c r="H233" s="70"/>
      <c r="I233" s="70"/>
    </row>
    <row r="234" spans="2:11" x14ac:dyDescent="0.25">
      <c r="C234" s="70"/>
      <c r="D234" s="31"/>
      <c r="E234" s="94"/>
      <c r="F234" s="94"/>
      <c r="G234" s="94"/>
      <c r="H234" s="75"/>
      <c r="I234" s="75"/>
      <c r="J234" s="75"/>
      <c r="K234" s="111"/>
    </row>
    <row r="235" spans="2:11" x14ac:dyDescent="0.25">
      <c r="C235" s="70"/>
      <c r="D235" s="31"/>
      <c r="E235" s="94"/>
      <c r="F235" s="94"/>
      <c r="G235" s="94"/>
      <c r="H235" s="75"/>
      <c r="I235" s="75"/>
      <c r="J235" s="75"/>
      <c r="K235" s="111"/>
    </row>
    <row r="236" spans="2:11" ht="15.75" x14ac:dyDescent="0.25">
      <c r="C236" s="201" t="s">
        <v>390</v>
      </c>
      <c r="D236" s="202" t="str">
        <f>'Investigación Científica'!F44</f>
        <v>2.a.38</v>
      </c>
      <c r="E236" s="94"/>
      <c r="F236" s="94"/>
      <c r="G236" s="94"/>
      <c r="H236" s="75"/>
      <c r="I236" s="75"/>
      <c r="J236" s="75"/>
      <c r="K236" s="111"/>
    </row>
    <row r="237" spans="2:11" ht="18.75" x14ac:dyDescent="0.25">
      <c r="C237" s="207" t="str">
        <f>IFERROR(VLOOKUP(D236,'Desarrollo e Innov. Curricular'!$F:$G,2,FALSE),IFERROR(VLOOKUP(D236,'Investigación Científica'!$F:$G,2,FALSE),IFERROR(VLOOKUP(D236,'Vinculación Univ. Sociedad'!$F:$G,2,FALSE),IFERROR(VLOOKUP(D236,'Docencia y Profesorado Universi'!$F:$G,2,FALSE),IFERROR(VLOOKUP(D236,'Estudiantes y Graduados'!$F:$G,2,FALSE),IFERROR(VLOOKUP(D236,'Gestion Administrativa'!$F:$G,2,FALSE),IFERROR(VLOOKUP(D236,'Gestión Académica'!$F:$G,2,FALSE),IFERROR(VLOOKUP(D236,'Aseguramiento de la Calidad'!$F:$G,2,FALSE),IFERROR(VLOOKUP(D236,'Gestión del Conocimiento'!$F:$G,2,FALSE),IFERROR(VLOOKUP(D236,'Gobernabilidad y Procesos...'!$F:$G,2,FALSE),IFERROR(VLOOKUP(D236,'Gestión del Talento Humano'!$F:$G,2,FALSE),IFERROR(VLOOKUP(D236,'Internacionalización de la E.S.'!$F:$G,2,FALSE),IFERROR(VLOOKUP(D236,Posgrado!$F:$G,2,FALSE),IFERROR(VLOOKUP(D236,'Cultura de Innovación Insti...'!$F:$G,2,FALSE),VLOOKUP(D236,'Lo Esencial de la Reforma Univ.'!$F:$G,2,0)))))))))))))))</f>
        <v xml:space="preserve">Compra de estanteria para el Laboratorio de Investigación. UGI laboratorio. </v>
      </c>
      <c r="D237" s="31"/>
      <c r="E237" s="94"/>
      <c r="F237" s="94"/>
      <c r="G237" s="94"/>
      <c r="H237" s="75"/>
      <c r="I237" s="75"/>
      <c r="J237" s="75"/>
      <c r="K237" s="111"/>
    </row>
    <row r="238" spans="2:11" ht="15.75" thickBot="1" x14ac:dyDescent="0.3">
      <c r="F238" s="94"/>
      <c r="G238" s="75"/>
      <c r="H238" s="75"/>
      <c r="I238" s="75"/>
    </row>
    <row r="239" spans="2:11" ht="30.75" thickBot="1" x14ac:dyDescent="0.3">
      <c r="C239" s="137" t="s">
        <v>44</v>
      </c>
      <c r="D239" s="137" t="s">
        <v>54</v>
      </c>
      <c r="E239" s="166" t="s">
        <v>56</v>
      </c>
      <c r="F239" s="475" t="s">
        <v>27</v>
      </c>
      <c r="G239" s="476" t="s">
        <v>128</v>
      </c>
      <c r="H239" s="135" t="s">
        <v>46</v>
      </c>
      <c r="I239" s="132" t="s">
        <v>129</v>
      </c>
      <c r="J239" s="132" t="s">
        <v>408</v>
      </c>
      <c r="K239" s="132" t="s">
        <v>409</v>
      </c>
    </row>
    <row r="240" spans="2:11" x14ac:dyDescent="0.25">
      <c r="C240" s="470" t="s">
        <v>2997</v>
      </c>
      <c r="D240" s="449">
        <v>3</v>
      </c>
      <c r="E240" s="472">
        <v>25000</v>
      </c>
      <c r="F240" s="472">
        <f t="shared" ref="F240:F242" si="11">D240*E240</f>
        <v>75000</v>
      </c>
      <c r="G240" s="160" t="s">
        <v>1402</v>
      </c>
      <c r="H240" s="141" t="s">
        <v>907</v>
      </c>
      <c r="I240" s="129" t="str">
        <f>VLOOKUP(H240,Presupuesto!$B$11:$C$565,2,0)</f>
        <v>OTROS PRODUCTOS METALICOS</v>
      </c>
      <c r="J240" s="570" t="s">
        <v>1358</v>
      </c>
      <c r="K240" s="99" t="s">
        <v>392</v>
      </c>
    </row>
    <row r="241" spans="2:12" ht="30" x14ac:dyDescent="0.25">
      <c r="C241" s="467" t="s">
        <v>2998</v>
      </c>
      <c r="D241" s="449">
        <v>1</v>
      </c>
      <c r="E241" s="472">
        <v>25000</v>
      </c>
      <c r="F241" s="472">
        <f t="shared" si="11"/>
        <v>25000</v>
      </c>
      <c r="G241" s="160" t="s">
        <v>1402</v>
      </c>
      <c r="H241" s="606" t="s">
        <v>907</v>
      </c>
      <c r="I241" s="472" t="str">
        <f>VLOOKUP(H241,Presupuesto!$B$11:$C$565,2,0)</f>
        <v>OTROS PRODUCTOS METALICOS</v>
      </c>
      <c r="J241" s="579" t="s">
        <v>1358</v>
      </c>
      <c r="K241" s="537" t="s">
        <v>392</v>
      </c>
    </row>
    <row r="242" spans="2:12" s="124" customFormat="1" x14ac:dyDescent="0.25">
      <c r="C242" s="467" t="s">
        <v>3113</v>
      </c>
      <c r="D242" s="449">
        <v>1</v>
      </c>
      <c r="E242" s="472">
        <v>150000</v>
      </c>
      <c r="F242" s="472">
        <f t="shared" si="11"/>
        <v>150000</v>
      </c>
      <c r="G242" s="160" t="s">
        <v>1402</v>
      </c>
      <c r="H242" s="606" t="s">
        <v>907</v>
      </c>
      <c r="I242" s="472" t="str">
        <f>VLOOKUP(H242,Presupuesto!$B$11:$C$565,2,0)</f>
        <v>OTROS PRODUCTOS METALICOS</v>
      </c>
      <c r="J242" s="579" t="s">
        <v>1358</v>
      </c>
      <c r="K242" s="537" t="s">
        <v>410</v>
      </c>
      <c r="L242" s="625"/>
    </row>
    <row r="245" spans="2:12" ht="15.75" thickBot="1" x14ac:dyDescent="0.3"/>
    <row r="246" spans="2:12" ht="15.75" thickBot="1" x14ac:dyDescent="0.3">
      <c r="B246" s="560"/>
      <c r="C246" s="153" t="s">
        <v>52</v>
      </c>
      <c r="D246" s="380">
        <f>SUM(F253:F277)</f>
        <v>5453.5</v>
      </c>
      <c r="F246" s="70"/>
      <c r="G246" s="78"/>
      <c r="H246" s="70"/>
      <c r="I246" s="70"/>
    </row>
    <row r="247" spans="2:12" x14ac:dyDescent="0.25">
      <c r="C247" s="70"/>
      <c r="D247" s="31"/>
      <c r="E247" s="94"/>
      <c r="F247" s="94"/>
      <c r="G247" s="94"/>
      <c r="H247" s="75"/>
      <c r="I247" s="75"/>
      <c r="J247" s="75"/>
      <c r="K247" s="111"/>
    </row>
    <row r="248" spans="2:12" x14ac:dyDescent="0.25">
      <c r="C248" s="70"/>
      <c r="D248" s="31"/>
      <c r="E248" s="94"/>
      <c r="F248" s="94"/>
      <c r="G248" s="94"/>
      <c r="H248" s="75"/>
      <c r="I248" s="75"/>
      <c r="J248" s="75"/>
      <c r="K248" s="111"/>
    </row>
    <row r="249" spans="2:12" ht="15.75" x14ac:dyDescent="0.25">
      <c r="C249" s="201" t="s">
        <v>390</v>
      </c>
      <c r="D249" s="202" t="str">
        <f>'Investigación Científica'!F47</f>
        <v>2.a.41</v>
      </c>
      <c r="E249" s="94"/>
      <c r="F249" s="94"/>
      <c r="G249" s="94"/>
      <c r="H249" s="75"/>
      <c r="I249" s="75"/>
      <c r="J249" s="75"/>
      <c r="K249" s="111"/>
    </row>
    <row r="250" spans="2:12" ht="18.75" x14ac:dyDescent="0.25">
      <c r="C250" s="207" t="str">
        <f>IFERROR(VLOOKUP(D249,'Desarrollo e Innov. Curricular'!$F:$G,2,FALSE),IFERROR(VLOOKUP(D249,'Investigación Científica'!$F:$G,2,FALSE),IFERROR(VLOOKUP(D249,'Vinculación Univ. Sociedad'!$F:$G,2,FALSE),IFERROR(VLOOKUP(D249,'Docencia y Profesorado Universi'!$F:$G,2,FALSE),IFERROR(VLOOKUP(D249,'Estudiantes y Graduados'!$F:$G,2,FALSE),IFERROR(VLOOKUP(D249,'Gestion Administrativa'!$F:$G,2,FALSE),IFERROR(VLOOKUP(D249,'Gestión Académica'!$F:$G,2,FALSE),IFERROR(VLOOKUP(D249,'Aseguramiento de la Calidad'!$F:$G,2,FALSE),IFERROR(VLOOKUP(D249,'Gestión del Conocimiento'!$F:$G,2,FALSE),IFERROR(VLOOKUP(D249,'Gobernabilidad y Procesos...'!$F:$G,2,FALSE),IFERROR(VLOOKUP(D249,'Gestión del Talento Humano'!$F:$G,2,FALSE),IFERROR(VLOOKUP(D249,'Internacionalización de la E.S.'!$F:$G,2,FALSE),IFERROR(VLOOKUP(D249,Posgrado!$F:$G,2,FALSE),IFERROR(VLOOKUP(D249,'Cultura de Innovación Insti...'!$F:$G,2,FALSE),VLOOKUP(D249,'Lo Esencial de la Reforma Univ.'!$F:$G,2,0)))))))))))))))</f>
        <v xml:space="preserve">Acondicionamiento de la Oficina de la Unidad de Gestión de la Investigación UGI. </v>
      </c>
      <c r="D250" s="31"/>
      <c r="E250" s="94"/>
      <c r="F250" s="94"/>
      <c r="G250" s="94"/>
      <c r="H250" s="75"/>
      <c r="I250" s="75"/>
      <c r="J250" s="75"/>
      <c r="K250" s="111"/>
    </row>
    <row r="251" spans="2:12" ht="15.75" thickBot="1" x14ac:dyDescent="0.3">
      <c r="F251" s="94"/>
      <c r="G251" s="75"/>
      <c r="H251" s="75"/>
      <c r="I251" s="75"/>
    </row>
    <row r="252" spans="2:12" ht="30.75" thickBot="1" x14ac:dyDescent="0.3">
      <c r="C252" s="128" t="s">
        <v>44</v>
      </c>
      <c r="D252" s="128" t="s">
        <v>54</v>
      </c>
      <c r="E252" s="135" t="s">
        <v>56</v>
      </c>
      <c r="F252" s="134" t="s">
        <v>27</v>
      </c>
      <c r="G252" s="132" t="s">
        <v>128</v>
      </c>
      <c r="H252" s="135" t="s">
        <v>46</v>
      </c>
      <c r="I252" s="132" t="s">
        <v>129</v>
      </c>
      <c r="J252" s="132" t="s">
        <v>408</v>
      </c>
      <c r="K252" s="132" t="s">
        <v>409</v>
      </c>
    </row>
    <row r="253" spans="2:12" x14ac:dyDescent="0.25">
      <c r="C253" s="467" t="s">
        <v>2417</v>
      </c>
      <c r="D253" s="449">
        <v>4</v>
      </c>
      <c r="E253" s="468">
        <v>350</v>
      </c>
      <c r="F253" s="98">
        <f t="shared" ref="F253:F277" si="12">D253*E253</f>
        <v>1400</v>
      </c>
      <c r="G253" s="156" t="s">
        <v>126</v>
      </c>
      <c r="H253" s="141" t="s">
        <v>942</v>
      </c>
      <c r="I253" s="129" t="str">
        <f>VLOOKUP(H253,Presupuesto!$B$11:$C$565,2,0)</f>
        <v>UTILES DE ESCRITORIO, OFICINA Y ENSE¥ANZA</v>
      </c>
      <c r="J253" s="570" t="s">
        <v>1358</v>
      </c>
      <c r="K253" s="99" t="s">
        <v>392</v>
      </c>
    </row>
    <row r="254" spans="2:12" x14ac:dyDescent="0.25">
      <c r="C254" s="467" t="s">
        <v>2614</v>
      </c>
      <c r="D254" s="449">
        <v>12</v>
      </c>
      <c r="E254" s="468">
        <v>100</v>
      </c>
      <c r="F254" s="98">
        <f t="shared" si="12"/>
        <v>1200</v>
      </c>
      <c r="G254" s="156" t="s">
        <v>126</v>
      </c>
      <c r="H254" s="141" t="s">
        <v>942</v>
      </c>
      <c r="I254" s="129" t="str">
        <f>VLOOKUP(H254,Presupuesto!$B$11:$C$565,2,0)</f>
        <v>UTILES DE ESCRITORIO, OFICINA Y ENSE¥ANZA</v>
      </c>
      <c r="J254" s="570" t="s">
        <v>1358</v>
      </c>
      <c r="K254" s="99" t="s">
        <v>392</v>
      </c>
    </row>
    <row r="255" spans="2:12" x14ac:dyDescent="0.25">
      <c r="C255" s="96" t="s">
        <v>2419</v>
      </c>
      <c r="D255" s="154">
        <v>1</v>
      </c>
      <c r="E255" s="469">
        <v>3</v>
      </c>
      <c r="F255" s="98">
        <f t="shared" si="12"/>
        <v>3</v>
      </c>
      <c r="G255" s="156" t="s">
        <v>126</v>
      </c>
      <c r="H255" s="141" t="s">
        <v>942</v>
      </c>
      <c r="I255" s="129" t="str">
        <f>VLOOKUP(H255,Presupuesto!$B$11:$C$565,2,0)</f>
        <v>UTILES DE ESCRITORIO, OFICINA Y ENSE¥ANZA</v>
      </c>
      <c r="J255" s="570" t="s">
        <v>1358</v>
      </c>
      <c r="K255" s="99" t="s">
        <v>392</v>
      </c>
    </row>
    <row r="256" spans="2:12" x14ac:dyDescent="0.25">
      <c r="C256" s="96" t="s">
        <v>2420</v>
      </c>
      <c r="D256" s="154">
        <v>2</v>
      </c>
      <c r="E256" s="469">
        <v>4.5</v>
      </c>
      <c r="F256" s="98">
        <f t="shared" si="12"/>
        <v>9</v>
      </c>
      <c r="G256" s="156" t="s">
        <v>126</v>
      </c>
      <c r="H256" s="141" t="s">
        <v>942</v>
      </c>
      <c r="I256" s="129" t="str">
        <f>VLOOKUP(H256,Presupuesto!$B$11:$C$565,2,0)</f>
        <v>UTILES DE ESCRITORIO, OFICINA Y ENSE¥ANZA</v>
      </c>
      <c r="J256" s="570" t="s">
        <v>1358</v>
      </c>
      <c r="K256" s="99" t="s">
        <v>392</v>
      </c>
    </row>
    <row r="257" spans="3:11" x14ac:dyDescent="0.25">
      <c r="C257" s="96" t="s">
        <v>2422</v>
      </c>
      <c r="D257" s="154">
        <v>1</v>
      </c>
      <c r="E257" s="469">
        <v>15</v>
      </c>
      <c r="F257" s="98">
        <f t="shared" si="12"/>
        <v>15</v>
      </c>
      <c r="G257" s="156" t="s">
        <v>126</v>
      </c>
      <c r="H257" s="141" t="s">
        <v>942</v>
      </c>
      <c r="I257" s="129" t="str">
        <f>VLOOKUP(H257,Presupuesto!$B$11:$C$565,2,0)</f>
        <v>UTILES DE ESCRITORIO, OFICINA Y ENSE¥ANZA</v>
      </c>
      <c r="J257" s="570" t="s">
        <v>1358</v>
      </c>
      <c r="K257" s="99" t="s">
        <v>392</v>
      </c>
    </row>
    <row r="258" spans="3:11" x14ac:dyDescent="0.25">
      <c r="C258" s="96" t="s">
        <v>2423</v>
      </c>
      <c r="D258" s="154">
        <v>1</v>
      </c>
      <c r="E258" s="469">
        <v>16</v>
      </c>
      <c r="F258" s="98">
        <f t="shared" si="12"/>
        <v>16</v>
      </c>
      <c r="G258" s="156" t="s">
        <v>126</v>
      </c>
      <c r="H258" s="141" t="s">
        <v>942</v>
      </c>
      <c r="I258" s="129" t="str">
        <f>VLOOKUP(H258,Presupuesto!$B$11:$C$565,2,0)</f>
        <v>UTILES DE ESCRITORIO, OFICINA Y ENSE¥ANZA</v>
      </c>
      <c r="J258" s="570" t="s">
        <v>1358</v>
      </c>
      <c r="K258" s="99" t="s">
        <v>392</v>
      </c>
    </row>
    <row r="259" spans="3:11" x14ac:dyDescent="0.25">
      <c r="C259" s="96" t="s">
        <v>2425</v>
      </c>
      <c r="D259" s="154">
        <v>2</v>
      </c>
      <c r="E259" s="469">
        <v>12</v>
      </c>
      <c r="F259" s="98">
        <f t="shared" si="12"/>
        <v>24</v>
      </c>
      <c r="G259" s="156" t="s">
        <v>126</v>
      </c>
      <c r="H259" s="141" t="s">
        <v>942</v>
      </c>
      <c r="I259" s="129" t="str">
        <f>VLOOKUP(H259,Presupuesto!$B$11:$C$565,2,0)</f>
        <v>UTILES DE ESCRITORIO, OFICINA Y ENSE¥ANZA</v>
      </c>
      <c r="J259" s="570" t="s">
        <v>1358</v>
      </c>
      <c r="K259" s="99" t="s">
        <v>392</v>
      </c>
    </row>
    <row r="260" spans="3:11" x14ac:dyDescent="0.25">
      <c r="C260" s="96" t="s">
        <v>2426</v>
      </c>
      <c r="D260" s="154">
        <v>2</v>
      </c>
      <c r="E260" s="469">
        <v>9</v>
      </c>
      <c r="F260" s="98">
        <f t="shared" si="12"/>
        <v>18</v>
      </c>
      <c r="G260" s="156" t="s">
        <v>126</v>
      </c>
      <c r="H260" s="141" t="s">
        <v>942</v>
      </c>
      <c r="I260" s="129" t="str">
        <f>VLOOKUP(H260,Presupuesto!$B$11:$C$565,2,0)</f>
        <v>UTILES DE ESCRITORIO, OFICINA Y ENSE¥ANZA</v>
      </c>
      <c r="J260" s="570" t="s">
        <v>1358</v>
      </c>
      <c r="K260" s="99" t="s">
        <v>392</v>
      </c>
    </row>
    <row r="261" spans="3:11" x14ac:dyDescent="0.25">
      <c r="C261" s="96" t="s">
        <v>2427</v>
      </c>
      <c r="D261" s="154">
        <v>1</v>
      </c>
      <c r="E261" s="469">
        <v>15</v>
      </c>
      <c r="F261" s="98">
        <f t="shared" si="12"/>
        <v>15</v>
      </c>
      <c r="G261" s="156" t="s">
        <v>126</v>
      </c>
      <c r="H261" s="141" t="s">
        <v>942</v>
      </c>
      <c r="I261" s="129" t="str">
        <f>VLOOKUP(H261,Presupuesto!$B$11:$C$565,2,0)</f>
        <v>UTILES DE ESCRITORIO, OFICINA Y ENSE¥ANZA</v>
      </c>
      <c r="J261" s="570" t="s">
        <v>1358</v>
      </c>
      <c r="K261" s="99" t="s">
        <v>2449</v>
      </c>
    </row>
    <row r="262" spans="3:11" x14ac:dyDescent="0.25">
      <c r="C262" s="96" t="s">
        <v>2428</v>
      </c>
      <c r="D262" s="154">
        <v>1</v>
      </c>
      <c r="E262" s="469">
        <v>25</v>
      </c>
      <c r="F262" s="98">
        <f t="shared" si="12"/>
        <v>25</v>
      </c>
      <c r="G262" s="156" t="s">
        <v>126</v>
      </c>
      <c r="H262" s="141" t="s">
        <v>942</v>
      </c>
      <c r="I262" s="129" t="str">
        <f>VLOOKUP(H262,Presupuesto!$B$11:$C$565,2,0)</f>
        <v>UTILES DE ESCRITORIO, OFICINA Y ENSE¥ANZA</v>
      </c>
      <c r="J262" s="570" t="s">
        <v>1358</v>
      </c>
      <c r="K262" s="99" t="s">
        <v>392</v>
      </c>
    </row>
    <row r="263" spans="3:11" x14ac:dyDescent="0.25">
      <c r="C263" s="96" t="s">
        <v>2429</v>
      </c>
      <c r="D263" s="154">
        <v>3</v>
      </c>
      <c r="E263" s="469">
        <v>17</v>
      </c>
      <c r="F263" s="98">
        <f t="shared" si="12"/>
        <v>51</v>
      </c>
      <c r="G263" s="156" t="s">
        <v>126</v>
      </c>
      <c r="H263" s="141" t="s">
        <v>942</v>
      </c>
      <c r="I263" s="129" t="str">
        <f>VLOOKUP(H263,Presupuesto!$B$11:$C$565,2,0)</f>
        <v>UTILES DE ESCRITORIO, OFICINA Y ENSE¥ANZA</v>
      </c>
      <c r="J263" s="570" t="s">
        <v>1358</v>
      </c>
      <c r="K263" s="99" t="s">
        <v>392</v>
      </c>
    </row>
    <row r="264" spans="3:11" x14ac:dyDescent="0.25">
      <c r="C264" s="96" t="s">
        <v>2431</v>
      </c>
      <c r="D264" s="154">
        <v>2</v>
      </c>
      <c r="E264" s="469">
        <v>23</v>
      </c>
      <c r="F264" s="98">
        <f t="shared" si="12"/>
        <v>46</v>
      </c>
      <c r="G264" s="156" t="s">
        <v>126</v>
      </c>
      <c r="H264" s="141" t="s">
        <v>942</v>
      </c>
      <c r="I264" s="129" t="str">
        <f>VLOOKUP(H264,Presupuesto!$B$11:$C$565,2,0)</f>
        <v>UTILES DE ESCRITORIO, OFICINA Y ENSE¥ANZA</v>
      </c>
      <c r="J264" s="570" t="s">
        <v>1358</v>
      </c>
      <c r="K264" s="99" t="s">
        <v>392</v>
      </c>
    </row>
    <row r="265" spans="3:11" x14ac:dyDescent="0.25">
      <c r="C265" s="96" t="s">
        <v>2432</v>
      </c>
      <c r="D265" s="154">
        <v>1</v>
      </c>
      <c r="E265" s="469">
        <v>12</v>
      </c>
      <c r="F265" s="98">
        <f t="shared" si="12"/>
        <v>12</v>
      </c>
      <c r="G265" s="156" t="s">
        <v>126</v>
      </c>
      <c r="H265" s="141" t="s">
        <v>942</v>
      </c>
      <c r="I265" s="129" t="str">
        <f>VLOOKUP(H265,Presupuesto!$B$11:$C$565,2,0)</f>
        <v>UTILES DE ESCRITORIO, OFICINA Y ENSE¥ANZA</v>
      </c>
      <c r="J265" s="570" t="s">
        <v>1358</v>
      </c>
      <c r="K265" s="99" t="s">
        <v>392</v>
      </c>
    </row>
    <row r="266" spans="3:11" x14ac:dyDescent="0.25">
      <c r="C266" s="96" t="s">
        <v>2434</v>
      </c>
      <c r="D266" s="154">
        <v>5</v>
      </c>
      <c r="E266" s="469">
        <v>10</v>
      </c>
      <c r="F266" s="98">
        <f t="shared" si="12"/>
        <v>50</v>
      </c>
      <c r="G266" s="156" t="s">
        <v>126</v>
      </c>
      <c r="H266" s="141" t="s">
        <v>942</v>
      </c>
      <c r="I266" s="129" t="str">
        <f>VLOOKUP(H266,Presupuesto!$B$11:$C$565,2,0)</f>
        <v>UTILES DE ESCRITORIO, OFICINA Y ENSE¥ANZA</v>
      </c>
      <c r="J266" s="570" t="s">
        <v>1358</v>
      </c>
      <c r="K266" s="99" t="s">
        <v>392</v>
      </c>
    </row>
    <row r="267" spans="3:11" x14ac:dyDescent="0.25">
      <c r="C267" s="96" t="s">
        <v>2435</v>
      </c>
      <c r="D267" s="154">
        <v>1</v>
      </c>
      <c r="E267" s="469">
        <v>15</v>
      </c>
      <c r="F267" s="98">
        <f t="shared" si="12"/>
        <v>15</v>
      </c>
      <c r="G267" s="156" t="s">
        <v>126</v>
      </c>
      <c r="H267" s="142" t="s">
        <v>942</v>
      </c>
      <c r="I267" s="129" t="str">
        <f>VLOOKUP(H267,Presupuesto!$B$11:$C$565,2,0)</f>
        <v>UTILES DE ESCRITORIO, OFICINA Y ENSE¥ANZA</v>
      </c>
      <c r="J267" s="570" t="s">
        <v>1358</v>
      </c>
      <c r="K267" s="99" t="s">
        <v>392</v>
      </c>
    </row>
    <row r="268" spans="3:11" x14ac:dyDescent="0.25">
      <c r="C268" s="96" t="s">
        <v>2436</v>
      </c>
      <c r="D268" s="154">
        <v>1</v>
      </c>
      <c r="E268" s="469">
        <v>60</v>
      </c>
      <c r="F268" s="98">
        <f t="shared" si="12"/>
        <v>60</v>
      </c>
      <c r="G268" s="156" t="s">
        <v>126</v>
      </c>
      <c r="H268" s="142" t="s">
        <v>942</v>
      </c>
      <c r="I268" s="129" t="str">
        <f>VLOOKUP(H268,Presupuesto!$B$11:$C$565,2,0)</f>
        <v>UTILES DE ESCRITORIO, OFICINA Y ENSE¥ANZA</v>
      </c>
      <c r="J268" s="570" t="s">
        <v>1358</v>
      </c>
      <c r="K268" s="99" t="s">
        <v>392</v>
      </c>
    </row>
    <row r="269" spans="3:11" x14ac:dyDescent="0.25">
      <c r="C269" s="96" t="s">
        <v>2437</v>
      </c>
      <c r="D269" s="154">
        <v>15</v>
      </c>
      <c r="E269" s="469">
        <v>3.5</v>
      </c>
      <c r="F269" s="98">
        <f t="shared" si="12"/>
        <v>52.5</v>
      </c>
      <c r="G269" s="156" t="s">
        <v>126</v>
      </c>
      <c r="H269" s="142" t="s">
        <v>942</v>
      </c>
      <c r="I269" s="129" t="str">
        <f>VLOOKUP(H269,Presupuesto!$B$11:$C$565,2,0)</f>
        <v>UTILES DE ESCRITORIO, OFICINA Y ENSE¥ANZA</v>
      </c>
      <c r="J269" s="570" t="s">
        <v>1358</v>
      </c>
      <c r="K269" s="99" t="s">
        <v>2449</v>
      </c>
    </row>
    <row r="270" spans="3:11" x14ac:dyDescent="0.25">
      <c r="C270" s="100" t="s">
        <v>34</v>
      </c>
      <c r="D270" s="147">
        <v>15</v>
      </c>
      <c r="E270" s="471">
        <v>15</v>
      </c>
      <c r="F270" s="98">
        <f t="shared" si="12"/>
        <v>225</v>
      </c>
      <c r="G270" s="156" t="s">
        <v>126</v>
      </c>
      <c r="H270" s="142" t="s">
        <v>942</v>
      </c>
      <c r="I270" s="129" t="str">
        <f>VLOOKUP(H270,Presupuesto!$B$11:$C$565,2,0)</f>
        <v>UTILES DE ESCRITORIO, OFICINA Y ENSE¥ANZA</v>
      </c>
      <c r="J270" s="570" t="s">
        <v>1358</v>
      </c>
      <c r="K270" s="99" t="s">
        <v>392</v>
      </c>
    </row>
    <row r="271" spans="3:11" x14ac:dyDescent="0.25">
      <c r="C271" s="100" t="s">
        <v>2439</v>
      </c>
      <c r="D271" s="147">
        <v>15</v>
      </c>
      <c r="E271" s="471">
        <v>2.5</v>
      </c>
      <c r="F271" s="98">
        <f t="shared" si="12"/>
        <v>37.5</v>
      </c>
      <c r="G271" s="156" t="s">
        <v>126</v>
      </c>
      <c r="H271" s="142" t="s">
        <v>942</v>
      </c>
      <c r="I271" s="129" t="str">
        <f>VLOOKUP(H271,Presupuesto!$B$11:$C$565,2,0)</f>
        <v>UTILES DE ESCRITORIO, OFICINA Y ENSE¥ANZA</v>
      </c>
      <c r="J271" s="570" t="s">
        <v>1358</v>
      </c>
      <c r="K271" s="99" t="s">
        <v>392</v>
      </c>
    </row>
    <row r="272" spans="3:11" ht="15.75" thickBot="1" x14ac:dyDescent="0.3">
      <c r="C272" s="100" t="s">
        <v>2440</v>
      </c>
      <c r="D272" s="147">
        <v>1</v>
      </c>
      <c r="E272" s="101">
        <v>75</v>
      </c>
      <c r="F272" s="98">
        <f t="shared" si="12"/>
        <v>75</v>
      </c>
      <c r="G272" s="156" t="s">
        <v>126</v>
      </c>
      <c r="H272" s="142" t="s">
        <v>942</v>
      </c>
      <c r="I272" s="129" t="str">
        <f>VLOOKUP(H272,Presupuesto!$B$11:$C$565,2,0)</f>
        <v>UTILES DE ESCRITORIO, OFICINA Y ENSE¥ANZA</v>
      </c>
      <c r="J272" s="570" t="s">
        <v>1358</v>
      </c>
      <c r="K272" s="99" t="s">
        <v>392</v>
      </c>
    </row>
    <row r="273" spans="2:11" x14ac:dyDescent="0.25">
      <c r="C273" s="491" t="s">
        <v>2442</v>
      </c>
      <c r="D273" s="492">
        <v>15</v>
      </c>
      <c r="E273" s="97">
        <v>3.5</v>
      </c>
      <c r="F273" s="323">
        <f t="shared" si="12"/>
        <v>52.5</v>
      </c>
      <c r="G273" s="324" t="s">
        <v>126</v>
      </c>
      <c r="H273" s="143" t="s">
        <v>942</v>
      </c>
      <c r="I273" s="129" t="str">
        <f>VLOOKUP(H273,Presupuesto!$B$11:$C$565,2,0)</f>
        <v>UTILES DE ESCRITORIO, OFICINA Y ENSE¥ANZA</v>
      </c>
      <c r="J273" s="570" t="s">
        <v>1358</v>
      </c>
      <c r="K273" s="99" t="s">
        <v>392</v>
      </c>
    </row>
    <row r="274" spans="2:11" ht="15.75" thickBot="1" x14ac:dyDescent="0.3">
      <c r="C274" s="493" t="s">
        <v>2446</v>
      </c>
      <c r="D274" s="449">
        <v>1</v>
      </c>
      <c r="E274" s="472">
        <v>300</v>
      </c>
      <c r="F274" s="131">
        <f t="shared" si="12"/>
        <v>300</v>
      </c>
      <c r="G274" s="156" t="s">
        <v>126</v>
      </c>
      <c r="H274" s="144" t="s">
        <v>942</v>
      </c>
      <c r="I274" s="129" t="str">
        <f>VLOOKUP(H274,Presupuesto!$B$11:$C$565,2,0)</f>
        <v>UTILES DE ESCRITORIO, OFICINA Y ENSE¥ANZA</v>
      </c>
      <c r="J274" s="570" t="s">
        <v>1358</v>
      </c>
      <c r="K274" s="99" t="s">
        <v>392</v>
      </c>
    </row>
    <row r="275" spans="2:11" ht="15.75" thickBot="1" x14ac:dyDescent="0.3">
      <c r="C275" s="493" t="s">
        <v>2447</v>
      </c>
      <c r="D275" s="449">
        <v>2</v>
      </c>
      <c r="E275" s="472">
        <v>300</v>
      </c>
      <c r="F275" s="131">
        <f t="shared" si="12"/>
        <v>600</v>
      </c>
      <c r="G275" s="156" t="s">
        <v>126</v>
      </c>
      <c r="H275" s="144" t="s">
        <v>942</v>
      </c>
      <c r="I275" s="129" t="str">
        <f>VLOOKUP(H275,Presupuesto!$B$11:$C$565,2,0)</f>
        <v>UTILES DE ESCRITORIO, OFICINA Y ENSE¥ANZA</v>
      </c>
      <c r="J275" s="570" t="s">
        <v>1358</v>
      </c>
      <c r="K275" s="99" t="s">
        <v>392</v>
      </c>
    </row>
    <row r="276" spans="2:11" ht="15.75" thickBot="1" x14ac:dyDescent="0.3">
      <c r="C276" s="497" t="s">
        <v>2615</v>
      </c>
      <c r="D276" s="498">
        <v>2</v>
      </c>
      <c r="E276" s="499">
        <v>76</v>
      </c>
      <c r="F276" s="131">
        <f t="shared" si="12"/>
        <v>152</v>
      </c>
      <c r="G276" s="156" t="s">
        <v>126</v>
      </c>
      <c r="H276" s="144" t="s">
        <v>942</v>
      </c>
      <c r="I276" s="129" t="str">
        <f>VLOOKUP(H276,Presupuesto!$B$11:$C$565,2,0)</f>
        <v>UTILES DE ESCRITORIO, OFICINA Y ENSE¥ANZA</v>
      </c>
      <c r="J276" s="570" t="s">
        <v>1358</v>
      </c>
      <c r="K276" s="99" t="s">
        <v>392</v>
      </c>
    </row>
    <row r="277" spans="2:11" ht="15.75" thickBot="1" x14ac:dyDescent="0.3">
      <c r="C277" s="494" t="s">
        <v>2448</v>
      </c>
      <c r="D277" s="495">
        <v>2</v>
      </c>
      <c r="E277" s="496">
        <v>500</v>
      </c>
      <c r="F277" s="131">
        <f t="shared" si="12"/>
        <v>1000</v>
      </c>
      <c r="G277" s="156" t="s">
        <v>126</v>
      </c>
      <c r="H277" s="144" t="s">
        <v>942</v>
      </c>
      <c r="I277" s="129" t="str">
        <f>VLOOKUP(H277,Presupuesto!$B$11:$C$565,2,0)</f>
        <v>UTILES DE ESCRITORIO, OFICINA Y ENSE¥ANZA</v>
      </c>
      <c r="J277" s="570" t="s">
        <v>1358</v>
      </c>
      <c r="K277" s="99" t="s">
        <v>392</v>
      </c>
    </row>
    <row r="280" spans="2:11" ht="15.75" thickBot="1" x14ac:dyDescent="0.3"/>
    <row r="281" spans="2:11" ht="15.75" thickBot="1" x14ac:dyDescent="0.3">
      <c r="B281" s="560"/>
      <c r="C281" s="153" t="s">
        <v>52</v>
      </c>
      <c r="D281" s="380">
        <f>SUM(F288:F288)</f>
        <v>8000</v>
      </c>
      <c r="F281" s="70"/>
      <c r="G281" s="78"/>
      <c r="H281" s="70"/>
      <c r="I281" s="70"/>
    </row>
    <row r="282" spans="2:11" x14ac:dyDescent="0.25">
      <c r="C282" s="70"/>
      <c r="D282" s="31"/>
      <c r="E282" s="94"/>
      <c r="F282" s="94"/>
      <c r="G282" s="94"/>
      <c r="H282" s="75"/>
      <c r="I282" s="75"/>
      <c r="J282" s="75"/>
      <c r="K282" s="111"/>
    </row>
    <row r="283" spans="2:11" x14ac:dyDescent="0.25">
      <c r="C283" s="70"/>
      <c r="D283" s="31"/>
      <c r="E283" s="94"/>
      <c r="F283" s="94"/>
      <c r="G283" s="94"/>
      <c r="H283" s="75"/>
      <c r="I283" s="75"/>
      <c r="J283" s="75"/>
      <c r="K283" s="111"/>
    </row>
    <row r="284" spans="2:11" ht="15.75" x14ac:dyDescent="0.25">
      <c r="C284" s="201" t="s">
        <v>390</v>
      </c>
      <c r="D284" s="202" t="str">
        <f>'Vinculación Univ. Sociedad'!F12</f>
        <v>3.a.5</v>
      </c>
      <c r="E284" s="94"/>
      <c r="F284" s="94"/>
      <c r="G284" s="94"/>
      <c r="H284" s="75"/>
      <c r="I284" s="75"/>
      <c r="J284" s="75"/>
      <c r="K284" s="111"/>
    </row>
    <row r="285" spans="2:11" ht="18.75" x14ac:dyDescent="0.25">
      <c r="C285" s="207" t="str">
        <f>IFERROR(VLOOKUP(D284,'Desarrollo e Innov. Curricular'!$F:$G,2,FALSE),IFERROR(VLOOKUP(D284,'Investigación Científica'!$F:$G,2,FALSE),IFERROR(VLOOKUP(D284,'Vinculación Univ. Sociedad'!$F:$G,2,FALSE),IFERROR(VLOOKUP(D284,'Docencia y Profesorado Universi'!$F:$G,2,FALSE),IFERROR(VLOOKUP(D284,'Estudiantes y Graduados'!$F:$G,2,FALSE),IFERROR(VLOOKUP(D284,'Gestion Administrativa'!$F:$G,2,FALSE),IFERROR(VLOOKUP(D284,'Gestión Académica'!$F:$G,2,FALSE),IFERROR(VLOOKUP(D284,'Aseguramiento de la Calidad'!$F:$G,2,FALSE),IFERROR(VLOOKUP(D284,'Gestión del Conocimiento'!$F:$G,2,FALSE),IFERROR(VLOOKUP(D284,'Gobernabilidad y Procesos...'!$F:$G,2,FALSE),IFERROR(VLOOKUP(D284,'Gestión del Talento Humano'!$F:$G,2,FALSE),IFERROR(VLOOKUP(D284,'Internacionalización de la E.S.'!$F:$G,2,FALSE),IFERROR(VLOOKUP(D284,Posgrado!$F:$G,2,FALSE),IFERROR(VLOOKUP(D284,'Cultura de Innovación Insti...'!$F:$G,2,FALSE),VLOOKUP(D284,'Lo Esencial de la Reforma Univ.'!$F:$G,2,0)))))))))))))))</f>
        <v xml:space="preserve">Elaboración del manual de procedimientos de atencion primaria en salud por parte de los estudiantes de la practica profesional supervisada de la FCQF.   </v>
      </c>
      <c r="D285" s="31"/>
      <c r="E285" s="94"/>
      <c r="F285" s="94"/>
      <c r="G285" s="94"/>
      <c r="H285" s="75"/>
      <c r="I285" s="75"/>
      <c r="J285" s="75"/>
      <c r="K285" s="111"/>
    </row>
    <row r="286" spans="2:11" ht="15.75" thickBot="1" x14ac:dyDescent="0.3">
      <c r="C286" s="86" t="s">
        <v>2619</v>
      </c>
      <c r="F286" s="94"/>
      <c r="G286" s="75"/>
      <c r="H286" s="75"/>
      <c r="I286" s="75"/>
    </row>
    <row r="287" spans="2:11" ht="30.75" thickBot="1" x14ac:dyDescent="0.3">
      <c r="C287" s="137" t="s">
        <v>44</v>
      </c>
      <c r="D287" s="137" t="s">
        <v>54</v>
      </c>
      <c r="E287" s="166" t="s">
        <v>56</v>
      </c>
      <c r="F287" s="475" t="s">
        <v>27</v>
      </c>
      <c r="G287" s="476" t="s">
        <v>128</v>
      </c>
      <c r="H287" s="135" t="s">
        <v>46</v>
      </c>
      <c r="I287" s="132" t="s">
        <v>129</v>
      </c>
      <c r="J287" s="132" t="s">
        <v>408</v>
      </c>
      <c r="K287" s="132" t="s">
        <v>409</v>
      </c>
    </row>
    <row r="288" spans="2:11" x14ac:dyDescent="0.25">
      <c r="C288" s="470" t="s">
        <v>2618</v>
      </c>
      <c r="D288" s="449">
        <v>200</v>
      </c>
      <c r="E288" s="472">
        <v>40</v>
      </c>
      <c r="F288" s="472">
        <f t="shared" ref="F288" si="13">D288*E288</f>
        <v>8000</v>
      </c>
      <c r="G288" s="160" t="s">
        <v>126</v>
      </c>
      <c r="H288" s="474" t="s">
        <v>717</v>
      </c>
      <c r="I288" s="129" t="str">
        <f>VLOOKUP(H288,Presupuesto!$B$11:$C$565,2,0)</f>
        <v>SERVICIOS DE IMPRENTA PUBLIC.Y REPRODUCCION</v>
      </c>
      <c r="J288" s="570" t="s">
        <v>470</v>
      </c>
      <c r="K288" s="99" t="s">
        <v>410</v>
      </c>
    </row>
    <row r="291" spans="2:11" ht="15.75" thickBot="1" x14ac:dyDescent="0.3"/>
    <row r="292" spans="2:11" ht="15.75" thickBot="1" x14ac:dyDescent="0.3">
      <c r="B292" s="560"/>
      <c r="C292" s="153" t="s">
        <v>52</v>
      </c>
      <c r="D292" s="380">
        <f>SUM(F299:F306)</f>
        <v>7145</v>
      </c>
      <c r="F292" s="70"/>
      <c r="G292" s="78"/>
      <c r="H292" s="70"/>
      <c r="I292" s="70"/>
    </row>
    <row r="293" spans="2:11" x14ac:dyDescent="0.25">
      <c r="C293" s="70"/>
      <c r="D293" s="31"/>
      <c r="E293" s="94"/>
      <c r="F293" s="94"/>
      <c r="G293" s="94"/>
      <c r="H293" s="75"/>
      <c r="I293" s="75"/>
      <c r="J293" s="75"/>
      <c r="K293" s="111"/>
    </row>
    <row r="294" spans="2:11" x14ac:dyDescent="0.25">
      <c r="C294" s="70"/>
      <c r="D294" s="31"/>
      <c r="E294" s="94"/>
      <c r="F294" s="94"/>
      <c r="G294" s="94"/>
      <c r="H294" s="75"/>
      <c r="I294" s="75"/>
      <c r="J294" s="75"/>
      <c r="K294" s="111"/>
    </row>
    <row r="295" spans="2:11" ht="15.75" x14ac:dyDescent="0.25">
      <c r="C295" s="201" t="s">
        <v>390</v>
      </c>
      <c r="D295" s="202" t="str">
        <f>'Vinculación Univ. Sociedad'!F17</f>
        <v>3.a.10</v>
      </c>
      <c r="E295" s="94"/>
      <c r="F295" s="94"/>
      <c r="G295" s="94"/>
      <c r="H295" s="75"/>
      <c r="I295" s="75"/>
      <c r="J295" s="75"/>
      <c r="K295" s="111"/>
    </row>
    <row r="296" spans="2:11" ht="18.75" x14ac:dyDescent="0.25">
      <c r="C296" s="207" t="str">
        <f>IFERROR(VLOOKUP(D295,'Desarrollo e Innov. Curricular'!$F:$G,2,FALSE),IFERROR(VLOOKUP(D295,'Investigación Científica'!$F:$G,2,FALSE),IFERROR(VLOOKUP(D295,'Vinculación Univ. Sociedad'!$F:$G,2,FALSE),IFERROR(VLOOKUP(D295,'Docencia y Profesorado Universi'!$F:$G,2,FALSE),IFERROR(VLOOKUP(D295,'Estudiantes y Graduados'!$F:$G,2,FALSE),IFERROR(VLOOKUP(D295,'Gestion Administrativa'!$F:$G,2,FALSE),IFERROR(VLOOKUP(D295,'Gestión Académica'!$F:$G,2,FALSE),IFERROR(VLOOKUP(D295,'Aseguramiento de la Calidad'!$F:$G,2,FALSE),IFERROR(VLOOKUP(D295,'Gestión del Conocimiento'!$F:$G,2,FALSE),IFERROR(VLOOKUP(D295,'Gobernabilidad y Procesos...'!$F:$G,2,FALSE),IFERROR(VLOOKUP(D295,'Gestión del Talento Humano'!$F:$G,2,FALSE),IFERROR(VLOOKUP(D295,'Internacionalización de la E.S.'!$F:$G,2,FALSE),IFERROR(VLOOKUP(D295,Posgrado!$F:$G,2,FALSE),IFERROR(VLOOKUP(D295,'Cultura de Innovación Insti...'!$F:$G,2,FALSE),VLOOKUP(D295,'Lo Esencial de la Reforma Univ.'!$F:$G,2,0)))))))))))))))</f>
        <v>Ejecucion del proyecto de Cooperación con la "Fundacion Hodureña para el Niño con Cancer FUHNICA"sobre sobre campanas educativas en nutrición, manipulacion y conservacion de alimentos.</v>
      </c>
      <c r="D296" s="31"/>
      <c r="E296" s="94"/>
      <c r="F296" s="94"/>
      <c r="G296" s="94"/>
      <c r="H296" s="75"/>
      <c r="I296" s="75"/>
      <c r="J296" s="75"/>
      <c r="K296" s="111"/>
    </row>
    <row r="297" spans="2:11" ht="15.75" thickBot="1" x14ac:dyDescent="0.3">
      <c r="C297" s="86" t="s">
        <v>3003</v>
      </c>
      <c r="F297" s="94"/>
      <c r="G297" s="75"/>
      <c r="H297" s="75"/>
      <c r="I297" s="75"/>
    </row>
    <row r="298" spans="2:11" ht="30.75" thickBot="1" x14ac:dyDescent="0.3">
      <c r="C298" s="128" t="s">
        <v>44</v>
      </c>
      <c r="D298" s="128" t="s">
        <v>54</v>
      </c>
      <c r="E298" s="135" t="s">
        <v>56</v>
      </c>
      <c r="F298" s="134" t="s">
        <v>27</v>
      </c>
      <c r="G298" s="132" t="s">
        <v>128</v>
      </c>
      <c r="H298" s="135" t="s">
        <v>46</v>
      </c>
      <c r="I298" s="132" t="s">
        <v>129</v>
      </c>
      <c r="J298" s="132" t="s">
        <v>408</v>
      </c>
      <c r="K298" s="132" t="s">
        <v>409</v>
      </c>
    </row>
    <row r="299" spans="2:11" x14ac:dyDescent="0.25">
      <c r="C299" s="467" t="s">
        <v>2623</v>
      </c>
      <c r="D299" s="449">
        <v>1</v>
      </c>
      <c r="E299" s="468">
        <v>4000</v>
      </c>
      <c r="F299" s="98">
        <f t="shared" ref="F299:F306" si="14">D299*E299</f>
        <v>4000</v>
      </c>
      <c r="G299" s="156" t="s">
        <v>126</v>
      </c>
      <c r="H299" s="516" t="s">
        <v>823</v>
      </c>
      <c r="I299" s="129" t="str">
        <f>VLOOKUP(H299,Presupuesto!$B$11:$C$565,2,0)</f>
        <v>OTROS PRODUCTOS DE PAPEL CARTON</v>
      </c>
      <c r="J299" s="570" t="s">
        <v>470</v>
      </c>
      <c r="K299" s="99" t="s">
        <v>396</v>
      </c>
    </row>
    <row r="300" spans="2:11" x14ac:dyDescent="0.25">
      <c r="C300" s="467" t="s">
        <v>2621</v>
      </c>
      <c r="D300" s="449">
        <v>1</v>
      </c>
      <c r="E300" s="468">
        <v>1500</v>
      </c>
      <c r="F300" s="98">
        <f t="shared" si="14"/>
        <v>1500</v>
      </c>
      <c r="G300" s="156" t="s">
        <v>126</v>
      </c>
      <c r="H300" s="516" t="s">
        <v>843</v>
      </c>
      <c r="I300" s="129" t="str">
        <f>VLOOKUP(H300,Presupuesto!$B$11:$C$565,2,0)</f>
        <v>MADERA CORCHO Y SUS MANUFACTURAS</v>
      </c>
      <c r="J300" s="570" t="s">
        <v>470</v>
      </c>
      <c r="K300" s="99" t="s">
        <v>396</v>
      </c>
    </row>
    <row r="301" spans="2:11" x14ac:dyDescent="0.25">
      <c r="C301" s="96" t="s">
        <v>2624</v>
      </c>
      <c r="D301" s="154">
        <v>1</v>
      </c>
      <c r="E301" s="469">
        <v>80</v>
      </c>
      <c r="F301" s="98">
        <f t="shared" si="14"/>
        <v>80</v>
      </c>
      <c r="G301" s="156" t="s">
        <v>126</v>
      </c>
      <c r="H301" s="474" t="s">
        <v>823</v>
      </c>
      <c r="I301" s="129" t="str">
        <f>VLOOKUP(H301,Presupuesto!$B$11:$C$565,2,0)</f>
        <v>OTROS PRODUCTOS DE PAPEL CARTON</v>
      </c>
      <c r="J301" s="570" t="s">
        <v>470</v>
      </c>
      <c r="K301" s="99" t="s">
        <v>396</v>
      </c>
    </row>
    <row r="302" spans="2:11" x14ac:dyDescent="0.25">
      <c r="C302" s="96" t="s">
        <v>2625</v>
      </c>
      <c r="D302" s="154">
        <v>1</v>
      </c>
      <c r="E302" s="469">
        <v>85</v>
      </c>
      <c r="F302" s="98">
        <f t="shared" si="14"/>
        <v>85</v>
      </c>
      <c r="G302" s="156" t="s">
        <v>126</v>
      </c>
      <c r="H302" s="474" t="s">
        <v>815</v>
      </c>
      <c r="I302" s="129" t="str">
        <f>VLOOKUP(H302,Presupuesto!$B$11:$C$565,2,0)</f>
        <v>PAPEL DE ESCRITORIO</v>
      </c>
      <c r="J302" s="570" t="s">
        <v>470</v>
      </c>
      <c r="K302" s="99" t="s">
        <v>396</v>
      </c>
    </row>
    <row r="303" spans="2:11" x14ac:dyDescent="0.25">
      <c r="C303" s="96" t="s">
        <v>2626</v>
      </c>
      <c r="D303" s="154">
        <v>1</v>
      </c>
      <c r="E303" s="469">
        <v>60</v>
      </c>
      <c r="F303" s="98">
        <f t="shared" si="14"/>
        <v>60</v>
      </c>
      <c r="G303" s="156" t="s">
        <v>126</v>
      </c>
      <c r="H303" s="474" t="s">
        <v>823</v>
      </c>
      <c r="I303" s="129" t="str">
        <f>VLOOKUP(H303,Presupuesto!$B$11:$C$565,2,0)</f>
        <v>OTROS PRODUCTOS DE PAPEL CARTON</v>
      </c>
      <c r="J303" s="570" t="s">
        <v>470</v>
      </c>
      <c r="K303" s="99" t="s">
        <v>396</v>
      </c>
    </row>
    <row r="304" spans="2:11" x14ac:dyDescent="0.25">
      <c r="C304" s="96" t="s">
        <v>2627</v>
      </c>
      <c r="D304" s="154">
        <v>10</v>
      </c>
      <c r="E304" s="469">
        <v>36</v>
      </c>
      <c r="F304" s="98">
        <f t="shared" si="14"/>
        <v>360</v>
      </c>
      <c r="G304" s="156" t="s">
        <v>126</v>
      </c>
      <c r="H304" s="516" t="s">
        <v>942</v>
      </c>
      <c r="I304" s="129" t="str">
        <f>VLOOKUP(H304,Presupuesto!$B$11:$C$565,2,0)</f>
        <v>UTILES DE ESCRITORIO, OFICINA Y ENSE¥ANZA</v>
      </c>
      <c r="J304" s="570" t="s">
        <v>470</v>
      </c>
      <c r="K304" s="99" t="s">
        <v>396</v>
      </c>
    </row>
    <row r="305" spans="2:11" x14ac:dyDescent="0.25">
      <c r="C305" s="96" t="s">
        <v>34</v>
      </c>
      <c r="D305" s="154">
        <v>5</v>
      </c>
      <c r="E305" s="469">
        <v>12</v>
      </c>
      <c r="F305" s="98">
        <f t="shared" si="14"/>
        <v>60</v>
      </c>
      <c r="G305" s="156" t="s">
        <v>126</v>
      </c>
      <c r="H305" s="516" t="s">
        <v>942</v>
      </c>
      <c r="I305" s="129" t="str">
        <f>VLOOKUP(H305,Presupuesto!$B$11:$C$565,2,0)</f>
        <v>UTILES DE ESCRITORIO, OFICINA Y ENSE¥ANZA</v>
      </c>
      <c r="J305" s="570" t="s">
        <v>470</v>
      </c>
      <c r="K305" s="99" t="s">
        <v>396</v>
      </c>
    </row>
    <row r="306" spans="2:11" x14ac:dyDescent="0.25">
      <c r="C306" s="96" t="s">
        <v>2618</v>
      </c>
      <c r="D306" s="154">
        <v>100</v>
      </c>
      <c r="E306" s="469">
        <v>10</v>
      </c>
      <c r="F306" s="98">
        <f t="shared" si="14"/>
        <v>1000</v>
      </c>
      <c r="G306" s="156" t="s">
        <v>126</v>
      </c>
      <c r="H306" s="474" t="s">
        <v>717</v>
      </c>
      <c r="I306" s="129" t="str">
        <f>VLOOKUP(H306,Presupuesto!$B$11:$C$565,2,0)</f>
        <v>SERVICIOS DE IMPRENTA PUBLIC.Y REPRODUCCION</v>
      </c>
      <c r="J306" s="570" t="s">
        <v>470</v>
      </c>
      <c r="K306" s="99" t="s">
        <v>396</v>
      </c>
    </row>
    <row r="309" spans="2:11" ht="15.75" thickBot="1" x14ac:dyDescent="0.3"/>
    <row r="310" spans="2:11" ht="15.75" thickBot="1" x14ac:dyDescent="0.3">
      <c r="B310" s="560"/>
      <c r="C310" s="153" t="s">
        <v>52</v>
      </c>
      <c r="D310" s="380">
        <f>SUM(F317:F317)</f>
        <v>1500</v>
      </c>
      <c r="F310" s="70"/>
      <c r="G310" s="78"/>
      <c r="H310" s="70"/>
      <c r="I310" s="70"/>
    </row>
    <row r="311" spans="2:11" x14ac:dyDescent="0.25">
      <c r="C311" s="70"/>
      <c r="D311" s="31"/>
      <c r="E311" s="94"/>
      <c r="F311" s="94"/>
      <c r="G311" s="94"/>
      <c r="H311" s="75"/>
      <c r="I311" s="75"/>
      <c r="J311" s="75"/>
      <c r="K311" s="111"/>
    </row>
    <row r="312" spans="2:11" x14ac:dyDescent="0.25">
      <c r="C312" s="70"/>
      <c r="D312" s="31"/>
      <c r="E312" s="94"/>
      <c r="F312" s="94"/>
      <c r="G312" s="94"/>
      <c r="H312" s="75"/>
      <c r="I312" s="75"/>
      <c r="J312" s="75"/>
      <c r="K312" s="111"/>
    </row>
    <row r="313" spans="2:11" ht="15.75" x14ac:dyDescent="0.25">
      <c r="C313" s="201" t="s">
        <v>390</v>
      </c>
      <c r="D313" s="202" t="str">
        <f>'Vinculación Univ. Sociedad'!F21</f>
        <v>3.a.14</v>
      </c>
      <c r="E313" s="94"/>
      <c r="F313" s="94"/>
      <c r="G313" s="94"/>
      <c r="H313" s="75"/>
      <c r="I313" s="75"/>
      <c r="J313" s="75"/>
      <c r="K313" s="111"/>
    </row>
    <row r="314" spans="2:11" ht="18.75" x14ac:dyDescent="0.25">
      <c r="C314" s="207" t="str">
        <f>IFERROR(VLOOKUP(D313,'Desarrollo e Innov. Curricular'!$F:$G,2,FALSE),IFERROR(VLOOKUP(D313,'Investigación Científica'!$F:$G,2,FALSE),IFERROR(VLOOKUP(D313,'Vinculación Univ. Sociedad'!$F:$G,2,FALSE),IFERROR(VLOOKUP(D313,'Docencia y Profesorado Universi'!$F:$G,2,FALSE),IFERROR(VLOOKUP(D313,'Estudiantes y Graduados'!$F:$G,2,FALSE),IFERROR(VLOOKUP(D313,'Gestion Administrativa'!$F:$G,2,FALSE),IFERROR(VLOOKUP(D313,'Gestión Académica'!$F:$G,2,FALSE),IFERROR(VLOOKUP(D313,'Aseguramiento de la Calidad'!$F:$G,2,FALSE),IFERROR(VLOOKUP(D313,'Gestión del Conocimiento'!$F:$G,2,FALSE),IFERROR(VLOOKUP(D313,'Gobernabilidad y Procesos...'!$F:$G,2,FALSE),IFERROR(VLOOKUP(D313,'Gestión del Talento Humano'!$F:$G,2,FALSE),IFERROR(VLOOKUP(D313,'Internacionalización de la E.S.'!$F:$G,2,FALSE),IFERROR(VLOOKUP(D313,Posgrado!$F:$G,2,FALSE),IFERROR(VLOOKUP(D313,'Cultura de Innovación Insti...'!$F:$G,2,FALSE),VLOOKUP(D313,'Lo Esencial de la Reforma Univ.'!$F:$G,2,0)))))))))))))))</f>
        <v>Elaborar el documento con los linemientos acordados con COPECO de acuerdo a las capacidades de la FCQF</v>
      </c>
      <c r="D314" s="31"/>
      <c r="E314" s="94"/>
      <c r="F314" s="94"/>
      <c r="G314" s="94"/>
      <c r="H314" s="75"/>
      <c r="I314" s="75"/>
      <c r="J314" s="75"/>
      <c r="K314" s="111"/>
    </row>
    <row r="315" spans="2:11" ht="15.75" thickBot="1" x14ac:dyDescent="0.3">
      <c r="C315" s="86" t="s">
        <v>2630</v>
      </c>
      <c r="F315" s="94"/>
      <c r="G315" s="75"/>
      <c r="H315" s="75"/>
      <c r="I315" s="75"/>
    </row>
    <row r="316" spans="2:11" ht="30.75" thickBot="1" x14ac:dyDescent="0.3">
      <c r="C316" s="137" t="s">
        <v>44</v>
      </c>
      <c r="D316" s="137" t="s">
        <v>54</v>
      </c>
      <c r="E316" s="166" t="s">
        <v>56</v>
      </c>
      <c r="F316" s="475" t="s">
        <v>27</v>
      </c>
      <c r="G316" s="476" t="s">
        <v>128</v>
      </c>
      <c r="H316" s="135" t="s">
        <v>46</v>
      </c>
      <c r="I316" s="132" t="s">
        <v>129</v>
      </c>
      <c r="J316" s="132" t="s">
        <v>408</v>
      </c>
      <c r="K316" s="132" t="s">
        <v>409</v>
      </c>
    </row>
    <row r="317" spans="2:11" x14ac:dyDescent="0.25">
      <c r="C317" s="470" t="s">
        <v>2618</v>
      </c>
      <c r="D317" s="449">
        <v>150</v>
      </c>
      <c r="E317" s="472">
        <v>10</v>
      </c>
      <c r="F317" s="472">
        <f t="shared" ref="F317" si="15">D317*E317</f>
        <v>1500</v>
      </c>
      <c r="G317" s="160" t="s">
        <v>126</v>
      </c>
      <c r="H317" s="474" t="s">
        <v>717</v>
      </c>
      <c r="I317" s="129" t="str">
        <f>VLOOKUP(H317,Presupuesto!$B$11:$C$565,2,0)</f>
        <v>SERVICIOS DE IMPRENTA PUBLIC.Y REPRODUCCION</v>
      </c>
      <c r="J317" s="570" t="s">
        <v>470</v>
      </c>
      <c r="K317" s="99" t="s">
        <v>410</v>
      </c>
    </row>
    <row r="319" spans="2:11" ht="15.75" thickBot="1" x14ac:dyDescent="0.3"/>
    <row r="320" spans="2:11" ht="15.75" thickBot="1" x14ac:dyDescent="0.3">
      <c r="B320" s="560"/>
      <c r="C320" s="153" t="s">
        <v>52</v>
      </c>
      <c r="D320" s="380">
        <f>SUM(F327:F332)</f>
        <v>6393</v>
      </c>
      <c r="F320" s="70"/>
      <c r="G320" s="78"/>
      <c r="H320" s="70"/>
      <c r="I320" s="70"/>
    </row>
    <row r="321" spans="2:11" x14ac:dyDescent="0.25">
      <c r="C321" s="70"/>
      <c r="D321" s="31"/>
      <c r="E321" s="94"/>
      <c r="F321" s="94"/>
      <c r="G321" s="94"/>
      <c r="H321" s="75"/>
      <c r="I321" s="75"/>
      <c r="J321" s="75"/>
      <c r="K321" s="111"/>
    </row>
    <row r="322" spans="2:11" x14ac:dyDescent="0.25">
      <c r="C322" s="70"/>
      <c r="D322" s="31"/>
      <c r="E322" s="94"/>
      <c r="F322" s="94"/>
      <c r="G322" s="94"/>
      <c r="H322" s="75"/>
      <c r="I322" s="75"/>
      <c r="J322" s="75"/>
      <c r="K322" s="111"/>
    </row>
    <row r="323" spans="2:11" ht="15.75" x14ac:dyDescent="0.25">
      <c r="C323" s="201" t="s">
        <v>390</v>
      </c>
      <c r="D323" s="202" t="str">
        <f>'Vinculación Univ. Sociedad'!F27</f>
        <v>3.a.20</v>
      </c>
      <c r="E323" s="94"/>
      <c r="F323" s="94"/>
      <c r="G323" s="94"/>
      <c r="H323" s="75"/>
      <c r="I323" s="75"/>
      <c r="J323" s="75"/>
      <c r="K323" s="111"/>
    </row>
    <row r="324" spans="2:11" ht="18.75" x14ac:dyDescent="0.25">
      <c r="C324" s="207" t="str">
        <f>IFERROR(VLOOKUP(D323,'Desarrollo e Innov. Curricular'!$F:$G,2,FALSE),IFERROR(VLOOKUP(D323,'Investigación Científica'!$F:$G,2,FALSE),IFERROR(VLOOKUP(D323,'Vinculación Univ. Sociedad'!$F:$G,2,FALSE),IFERROR(VLOOKUP(D323,'Docencia y Profesorado Universi'!$F:$G,2,FALSE),IFERROR(VLOOKUP(D323,'Estudiantes y Graduados'!$F:$G,2,FALSE),IFERROR(VLOOKUP(D323,'Gestion Administrativa'!$F:$G,2,FALSE),IFERROR(VLOOKUP(D323,'Gestión Académica'!$F:$G,2,FALSE),IFERROR(VLOOKUP(D323,'Aseguramiento de la Calidad'!$F:$G,2,FALSE),IFERROR(VLOOKUP(D323,'Gestión del Conocimiento'!$F:$G,2,FALSE),IFERROR(VLOOKUP(D323,'Gobernabilidad y Procesos...'!$F:$G,2,FALSE),IFERROR(VLOOKUP(D323,'Gestión del Talento Humano'!$F:$G,2,FALSE),IFERROR(VLOOKUP(D323,'Internacionalización de la E.S.'!$F:$G,2,FALSE),IFERROR(VLOOKUP(D323,Posgrado!$F:$G,2,FALSE),IFERROR(VLOOKUP(D323,'Cultura de Innovación Insti...'!$F:$G,2,FALSE),VLOOKUP(D323,'Lo Esencial de la Reforma Univ.'!$F:$G,2,0)))))))))))))))</f>
        <v>Ejecución de Proyecto: "Capacitacion en el uso adecuado de medicamentos y plantas medicinales como alternativa para la salud en la escuela para ciegos en Santa Lucia CAIPAC"</v>
      </c>
      <c r="D324" s="31"/>
      <c r="E324" s="94"/>
      <c r="F324" s="94"/>
      <c r="G324" s="94"/>
      <c r="H324" s="75"/>
      <c r="I324" s="75"/>
      <c r="J324" s="75"/>
      <c r="K324" s="111"/>
    </row>
    <row r="325" spans="2:11" ht="15.75" thickBot="1" x14ac:dyDescent="0.3">
      <c r="C325" s="86" t="s">
        <v>2639</v>
      </c>
      <c r="F325" s="94"/>
      <c r="G325" s="75"/>
      <c r="H325" s="75"/>
      <c r="I325" s="75"/>
    </row>
    <row r="326" spans="2:11" ht="30.75" thickBot="1" x14ac:dyDescent="0.3">
      <c r="C326" s="128" t="s">
        <v>44</v>
      </c>
      <c r="D326" s="128" t="s">
        <v>54</v>
      </c>
      <c r="E326" s="135" t="s">
        <v>56</v>
      </c>
      <c r="F326" s="134" t="s">
        <v>27</v>
      </c>
      <c r="G326" s="132" t="s">
        <v>128</v>
      </c>
      <c r="H326" s="135" t="s">
        <v>46</v>
      </c>
      <c r="I326" s="132" t="s">
        <v>129</v>
      </c>
      <c r="J326" s="132" t="s">
        <v>408</v>
      </c>
      <c r="K326" s="132" t="s">
        <v>409</v>
      </c>
    </row>
    <row r="327" spans="2:11" x14ac:dyDescent="0.25">
      <c r="C327" s="467" t="s">
        <v>2640</v>
      </c>
      <c r="D327" s="449">
        <v>50</v>
      </c>
      <c r="E327" s="468">
        <v>50</v>
      </c>
      <c r="F327" s="98">
        <f t="shared" ref="F327:F332" si="16">D327*E327</f>
        <v>2500</v>
      </c>
      <c r="G327" s="156" t="s">
        <v>126</v>
      </c>
      <c r="H327" s="516" t="s">
        <v>823</v>
      </c>
      <c r="I327" s="129" t="str">
        <f>VLOOKUP(H327,Presupuesto!$B$11:$C$565,2,0)</f>
        <v>OTROS PRODUCTOS DE PAPEL CARTON</v>
      </c>
      <c r="J327" s="570" t="s">
        <v>470</v>
      </c>
      <c r="K327" s="99" t="s">
        <v>393</v>
      </c>
    </row>
    <row r="328" spans="2:11" x14ac:dyDescent="0.25">
      <c r="C328" s="96" t="s">
        <v>2625</v>
      </c>
      <c r="D328" s="154">
        <v>1</v>
      </c>
      <c r="E328" s="469">
        <v>85</v>
      </c>
      <c r="F328" s="98">
        <f t="shared" si="16"/>
        <v>85</v>
      </c>
      <c r="G328" s="156" t="s">
        <v>126</v>
      </c>
      <c r="H328" s="474" t="s">
        <v>815</v>
      </c>
      <c r="I328" s="129" t="str">
        <f>VLOOKUP(H328,Presupuesto!$B$11:$C$565,2,0)</f>
        <v>PAPEL DE ESCRITORIO</v>
      </c>
      <c r="J328" s="570" t="s">
        <v>470</v>
      </c>
      <c r="K328" s="99" t="s">
        <v>393</v>
      </c>
    </row>
    <row r="329" spans="2:11" x14ac:dyDescent="0.25">
      <c r="C329" s="96" t="s">
        <v>2627</v>
      </c>
      <c r="D329" s="154">
        <v>2</v>
      </c>
      <c r="E329" s="469">
        <v>36</v>
      </c>
      <c r="F329" s="98">
        <f t="shared" si="16"/>
        <v>72</v>
      </c>
      <c r="G329" s="156" t="s">
        <v>126</v>
      </c>
      <c r="H329" s="516" t="s">
        <v>942</v>
      </c>
      <c r="I329" s="129" t="str">
        <f>VLOOKUP(H329,Presupuesto!$B$11:$C$565,2,0)</f>
        <v>UTILES DE ESCRITORIO, OFICINA Y ENSE¥ANZA</v>
      </c>
      <c r="J329" s="570" t="s">
        <v>470</v>
      </c>
      <c r="K329" s="99" t="s">
        <v>393</v>
      </c>
    </row>
    <row r="330" spans="2:11" x14ac:dyDescent="0.25">
      <c r="C330" s="96" t="s">
        <v>34</v>
      </c>
      <c r="D330" s="154">
        <v>3</v>
      </c>
      <c r="E330" s="469">
        <v>12</v>
      </c>
      <c r="F330" s="98">
        <f t="shared" si="16"/>
        <v>36</v>
      </c>
      <c r="G330" s="156" t="s">
        <v>126</v>
      </c>
      <c r="H330" s="516" t="s">
        <v>942</v>
      </c>
      <c r="I330" s="129" t="str">
        <f>VLOOKUP(H330,Presupuesto!$B$11:$C$565,2,0)</f>
        <v>UTILES DE ESCRITORIO, OFICINA Y ENSE¥ANZA</v>
      </c>
      <c r="J330" s="570" t="s">
        <v>470</v>
      </c>
      <c r="K330" s="99" t="s">
        <v>393</v>
      </c>
    </row>
    <row r="331" spans="2:11" x14ac:dyDescent="0.25">
      <c r="C331" s="96" t="s">
        <v>2618</v>
      </c>
      <c r="D331" s="154">
        <v>20</v>
      </c>
      <c r="E331" s="469">
        <v>10</v>
      </c>
      <c r="F331" s="98">
        <f t="shared" si="16"/>
        <v>200</v>
      </c>
      <c r="G331" s="156" t="s">
        <v>126</v>
      </c>
      <c r="H331" s="474" t="s">
        <v>717</v>
      </c>
      <c r="I331" s="129" t="str">
        <f>VLOOKUP(H331,Presupuesto!$B$11:$C$565,2,0)</f>
        <v>SERVICIOS DE IMPRENTA PUBLIC.Y REPRODUCCION</v>
      </c>
      <c r="J331" s="570" t="s">
        <v>470</v>
      </c>
      <c r="K331" s="99" t="s">
        <v>393</v>
      </c>
    </row>
    <row r="332" spans="2:11" x14ac:dyDescent="0.25">
      <c r="C332" s="96" t="s">
        <v>2622</v>
      </c>
      <c r="D332" s="154">
        <v>70</v>
      </c>
      <c r="E332" s="469">
        <v>50</v>
      </c>
      <c r="F332" s="98">
        <f t="shared" si="16"/>
        <v>3500</v>
      </c>
      <c r="G332" s="156" t="s">
        <v>126</v>
      </c>
      <c r="H332" s="474" t="s">
        <v>792</v>
      </c>
      <c r="I332" s="129" t="str">
        <f>VLOOKUP(H332,Presupuesto!$B$11:$C$565,2,0)</f>
        <v>ALIMENTOS B EBIDAS PARA PERSONAS</v>
      </c>
      <c r="J332" s="570" t="s">
        <v>470</v>
      </c>
      <c r="K332" s="99" t="s">
        <v>393</v>
      </c>
    </row>
    <row r="335" spans="2:11" ht="15.75" thickBot="1" x14ac:dyDescent="0.3"/>
    <row r="336" spans="2:11" ht="15.75" thickBot="1" x14ac:dyDescent="0.3">
      <c r="B336" s="560"/>
      <c r="C336" s="153" t="s">
        <v>52</v>
      </c>
      <c r="D336" s="380">
        <f>SUM(F343:F344)</f>
        <v>1371337.28</v>
      </c>
      <c r="F336" s="70"/>
      <c r="G336" s="78"/>
      <c r="H336" s="70"/>
      <c r="I336" s="70"/>
    </row>
    <row r="337" spans="2:11" x14ac:dyDescent="0.25">
      <c r="C337" s="70"/>
      <c r="D337" s="31"/>
      <c r="E337" s="94"/>
      <c r="F337" s="94"/>
      <c r="G337" s="94"/>
      <c r="H337" s="75"/>
      <c r="I337" s="75"/>
      <c r="J337" s="75"/>
      <c r="K337" s="111"/>
    </row>
    <row r="338" spans="2:11" x14ac:dyDescent="0.25">
      <c r="C338" s="70"/>
      <c r="D338" s="31"/>
      <c r="E338" s="94"/>
      <c r="F338" s="94"/>
      <c r="G338" s="94"/>
      <c r="H338" s="75"/>
      <c r="I338" s="75"/>
      <c r="J338" s="75"/>
      <c r="K338" s="111"/>
    </row>
    <row r="339" spans="2:11" ht="15.75" x14ac:dyDescent="0.25">
      <c r="C339" s="201" t="s">
        <v>390</v>
      </c>
      <c r="D339" s="202" t="str">
        <f>'Docencia y Profesorado Universi'!F16</f>
        <v>4.a.10</v>
      </c>
      <c r="E339" s="94"/>
      <c r="F339" s="94"/>
      <c r="G339" s="94"/>
      <c r="H339" s="75"/>
      <c r="I339" s="75"/>
      <c r="J339" s="75"/>
      <c r="K339" s="111"/>
    </row>
    <row r="340" spans="2:11" ht="18.75" x14ac:dyDescent="0.25">
      <c r="C340" s="207" t="str">
        <f>IFERROR(VLOOKUP(D339,'Desarrollo e Innov. Curricular'!$F:$G,2,FALSE),IFERROR(VLOOKUP(D339,'Investigación Científica'!$F:$G,2,FALSE),IFERROR(VLOOKUP(D339,'Vinculación Univ. Sociedad'!$F:$G,2,FALSE),IFERROR(VLOOKUP(D339,'Docencia y Profesorado Universi'!$F:$G,2,FALSE),IFERROR(VLOOKUP(D339,'Estudiantes y Graduados'!$F:$G,2,FALSE),IFERROR(VLOOKUP(D339,'Gestion Administrativa'!$F:$G,2,FALSE),IFERROR(VLOOKUP(D339,'Gestión Académica'!$F:$G,2,FALSE),IFERROR(VLOOKUP(D339,'Aseguramiento de la Calidad'!$F:$G,2,FALSE),IFERROR(VLOOKUP(D339,'Gestión del Conocimiento'!$F:$G,2,FALSE),IFERROR(VLOOKUP(D339,'Gobernabilidad y Procesos...'!$F:$G,2,FALSE),IFERROR(VLOOKUP(D339,'Gestión del Talento Humano'!$F:$G,2,FALSE),IFERROR(VLOOKUP(D339,'Internacionalización de la E.S.'!$F:$G,2,FALSE),IFERROR(VLOOKUP(D339,Posgrado!$F:$G,2,FALSE),IFERROR(VLOOKUP(D339,'Cultura de Innovación Insti...'!$F:$G,2,FALSE),VLOOKUP(D339,'Lo Esencial de la Reforma Univ.'!$F:$G,2,0)))))))))))))))</f>
        <v>Compra de equipo de Análisis Instrumental: HPLC, Espectrofotometro de Absorcion Atomica y Cromatografo de Gases. VER COTIZACIÓN va en POA 2015, No en Recurrente</v>
      </c>
      <c r="D340" s="31"/>
      <c r="E340" s="94"/>
      <c r="F340" s="94"/>
      <c r="G340" s="94"/>
      <c r="H340" s="75"/>
      <c r="I340" s="75"/>
      <c r="J340" s="75"/>
      <c r="K340" s="111"/>
    </row>
    <row r="341" spans="2:11" ht="15.75" thickBot="1" x14ac:dyDescent="0.3">
      <c r="F341" s="94"/>
      <c r="G341" s="75"/>
      <c r="H341" s="75"/>
      <c r="I341" s="75"/>
    </row>
    <row r="342" spans="2:11" ht="30.75" thickBot="1" x14ac:dyDescent="0.3">
      <c r="C342" s="128" t="s">
        <v>44</v>
      </c>
      <c r="D342" s="128" t="s">
        <v>54</v>
      </c>
      <c r="E342" s="135" t="s">
        <v>56</v>
      </c>
      <c r="F342" s="134" t="s">
        <v>27</v>
      </c>
      <c r="G342" s="132" t="s">
        <v>128</v>
      </c>
      <c r="H342" s="135" t="s">
        <v>46</v>
      </c>
      <c r="I342" s="132" t="s">
        <v>129</v>
      </c>
      <c r="J342" s="132" t="s">
        <v>408</v>
      </c>
      <c r="K342" s="132" t="s">
        <v>409</v>
      </c>
    </row>
    <row r="343" spans="2:11" ht="29.25" customHeight="1" x14ac:dyDescent="0.25">
      <c r="C343" s="467" t="s">
        <v>2647</v>
      </c>
      <c r="D343" s="449">
        <v>1</v>
      </c>
      <c r="E343" s="468">
        <v>714848.28</v>
      </c>
      <c r="F343" s="98">
        <f t="shared" ref="F343:F344" si="17">D343*E343</f>
        <v>714848.28</v>
      </c>
      <c r="G343" s="156" t="s">
        <v>1402</v>
      </c>
      <c r="H343" s="141" t="s">
        <v>1003</v>
      </c>
      <c r="I343" s="129" t="str">
        <f>VLOOKUP(H343,Presupuesto!$B$11:$C$565,2,0)</f>
        <v>EQUIPO MEDICO Y LABORATORIO</v>
      </c>
      <c r="J343" s="570" t="s">
        <v>1357</v>
      </c>
      <c r="K343" s="99" t="s">
        <v>392</v>
      </c>
    </row>
    <row r="344" spans="2:11" ht="19.5" customHeight="1" x14ac:dyDescent="0.25">
      <c r="C344" s="96" t="s">
        <v>2648</v>
      </c>
      <c r="D344" s="154">
        <v>1</v>
      </c>
      <c r="E344" s="469">
        <v>656489</v>
      </c>
      <c r="F344" s="98">
        <f t="shared" si="17"/>
        <v>656489</v>
      </c>
      <c r="G344" s="156" t="s">
        <v>1402</v>
      </c>
      <c r="H344" s="141" t="s">
        <v>1003</v>
      </c>
      <c r="I344" s="129" t="str">
        <f>VLOOKUP(H344,Presupuesto!$B$11:$C$565,2,0)</f>
        <v>EQUIPO MEDICO Y LABORATORIO</v>
      </c>
      <c r="J344" s="570" t="s">
        <v>1357</v>
      </c>
      <c r="K344" s="99" t="s">
        <v>392</v>
      </c>
    </row>
    <row r="347" spans="2:11" ht="15.75" thickBot="1" x14ac:dyDescent="0.3"/>
    <row r="348" spans="2:11" ht="15.75" thickBot="1" x14ac:dyDescent="0.3">
      <c r="B348" s="560"/>
      <c r="C348" s="153" t="s">
        <v>52</v>
      </c>
      <c r="D348" s="380">
        <f>SUM(F355:F355)</f>
        <v>750</v>
      </c>
      <c r="F348" s="70"/>
      <c r="G348" s="78"/>
      <c r="H348" s="70"/>
      <c r="I348" s="70"/>
    </row>
    <row r="349" spans="2:11" x14ac:dyDescent="0.25">
      <c r="C349" s="70"/>
      <c r="D349" s="31"/>
      <c r="E349" s="94"/>
      <c r="F349" s="94"/>
      <c r="G349" s="94"/>
      <c r="H349" s="75"/>
      <c r="I349" s="75"/>
      <c r="J349" s="75"/>
      <c r="K349" s="111"/>
    </row>
    <row r="350" spans="2:11" x14ac:dyDescent="0.25">
      <c r="C350" s="70"/>
      <c r="D350" s="31"/>
      <c r="E350" s="94"/>
      <c r="F350" s="94"/>
      <c r="G350" s="94"/>
      <c r="H350" s="75"/>
      <c r="I350" s="75"/>
      <c r="J350" s="75"/>
      <c r="K350" s="111"/>
    </row>
    <row r="351" spans="2:11" ht="15.75" x14ac:dyDescent="0.25">
      <c r="C351" s="201" t="s">
        <v>390</v>
      </c>
      <c r="D351" s="202" t="str">
        <f>'Docencia y Profesorado Universi'!F20</f>
        <v>4.a.14</v>
      </c>
      <c r="E351" s="94"/>
      <c r="F351" s="94"/>
      <c r="G351" s="94"/>
      <c r="H351" s="75"/>
      <c r="I351" s="75"/>
      <c r="J351" s="75"/>
      <c r="K351" s="111"/>
    </row>
    <row r="352" spans="2:11" ht="18.75" x14ac:dyDescent="0.25">
      <c r="C352" s="207" t="str">
        <f>IFERROR(VLOOKUP(D351,'Desarrollo e Innov. Curricular'!$F:$G,2,FALSE),IFERROR(VLOOKUP(D351,'Investigación Científica'!$F:$G,2,FALSE),IFERROR(VLOOKUP(D351,'Vinculación Univ. Sociedad'!$F:$G,2,FALSE),IFERROR(VLOOKUP(D351,'Docencia y Profesorado Universi'!$F:$G,2,FALSE),IFERROR(VLOOKUP(D351,'Estudiantes y Graduados'!$F:$G,2,FALSE),IFERROR(VLOOKUP(D351,'Gestion Administrativa'!$F:$G,2,FALSE),IFERROR(VLOOKUP(D351,'Gestión Académica'!$F:$G,2,FALSE),IFERROR(VLOOKUP(D351,'Aseguramiento de la Calidad'!$F:$G,2,FALSE),IFERROR(VLOOKUP(D351,'Gestión del Conocimiento'!$F:$G,2,FALSE),IFERROR(VLOOKUP(D351,'Gobernabilidad y Procesos...'!$F:$G,2,FALSE),IFERROR(VLOOKUP(D351,'Gestión del Talento Humano'!$F:$G,2,FALSE),IFERROR(VLOOKUP(D351,'Internacionalización de la E.S.'!$F:$G,2,FALSE),IFERROR(VLOOKUP(D351,Posgrado!$F:$G,2,FALSE),IFERROR(VLOOKUP(D351,'Cultura de Innovación Insti...'!$F:$G,2,FALSE),VLOOKUP(D351,'Lo Esencial de la Reforma Univ.'!$F:$G,2,0)))))))))))))))</f>
        <v>Socialización de la plataforma Moodle con los demás docentes e instructores de la facultad. fotocopias. Numero de personas: 30</v>
      </c>
      <c r="D352" s="31"/>
      <c r="E352" s="94"/>
      <c r="F352" s="94"/>
      <c r="G352" s="94"/>
      <c r="H352" s="75"/>
      <c r="I352" s="75"/>
      <c r="J352" s="75"/>
      <c r="K352" s="111"/>
    </row>
    <row r="353" spans="2:11" ht="15.75" thickBot="1" x14ac:dyDescent="0.3">
      <c r="F353" s="94"/>
      <c r="G353" s="75"/>
      <c r="H353" s="75"/>
      <c r="I353" s="75"/>
    </row>
    <row r="354" spans="2:11" ht="30.75" thickBot="1" x14ac:dyDescent="0.3">
      <c r="C354" s="128" t="s">
        <v>44</v>
      </c>
      <c r="D354" s="128" t="s">
        <v>54</v>
      </c>
      <c r="E354" s="135" t="s">
        <v>56</v>
      </c>
      <c r="F354" s="134" t="s">
        <v>27</v>
      </c>
      <c r="G354" s="132" t="s">
        <v>128</v>
      </c>
      <c r="H354" s="135" t="s">
        <v>46</v>
      </c>
      <c r="I354" s="132" t="s">
        <v>129</v>
      </c>
      <c r="J354" s="132" t="s">
        <v>408</v>
      </c>
      <c r="K354" s="132" t="s">
        <v>409</v>
      </c>
    </row>
    <row r="355" spans="2:11" x14ac:dyDescent="0.25">
      <c r="C355" s="467" t="s">
        <v>2418</v>
      </c>
      <c r="D355" s="449">
        <v>30</v>
      </c>
      <c r="E355" s="468">
        <v>25</v>
      </c>
      <c r="F355" s="98">
        <f t="shared" ref="F355" si="18">D355*E355</f>
        <v>750</v>
      </c>
      <c r="G355" s="156" t="s">
        <v>126</v>
      </c>
      <c r="H355" s="474" t="s">
        <v>717</v>
      </c>
      <c r="I355" s="129" t="str">
        <f>VLOOKUP(H355,Presupuesto!$B$11:$C$565,2,0)</f>
        <v>SERVICIOS DE IMPRENTA PUBLIC.Y REPRODUCCION</v>
      </c>
      <c r="J355" s="570" t="s">
        <v>1357</v>
      </c>
      <c r="K355" s="99" t="s">
        <v>396</v>
      </c>
    </row>
    <row r="358" spans="2:11" customFormat="1" ht="15.75" thickBot="1" x14ac:dyDescent="0.3"/>
    <row r="359" spans="2:11" ht="15.75" thickBot="1" x14ac:dyDescent="0.3">
      <c r="B359" s="560"/>
      <c r="C359" s="153" t="s">
        <v>52</v>
      </c>
      <c r="D359" s="380">
        <f>SUM(F366:F367)</f>
        <v>15000</v>
      </c>
      <c r="F359" s="70"/>
      <c r="G359" s="78"/>
      <c r="H359" s="70"/>
      <c r="I359" s="70"/>
    </row>
    <row r="360" spans="2:11" x14ac:dyDescent="0.25">
      <c r="C360" s="70"/>
      <c r="D360" s="31"/>
      <c r="E360" s="94"/>
      <c r="F360" s="94"/>
      <c r="G360" s="94"/>
      <c r="H360" s="75"/>
      <c r="I360" s="75"/>
      <c r="J360" s="75"/>
      <c r="K360" s="111"/>
    </row>
    <row r="361" spans="2:11" x14ac:dyDescent="0.25">
      <c r="C361" s="70"/>
      <c r="D361" s="31"/>
      <c r="E361" s="94"/>
      <c r="F361" s="94"/>
      <c r="G361" s="94"/>
      <c r="H361" s="75"/>
      <c r="I361" s="75"/>
      <c r="J361" s="75"/>
      <c r="K361" s="111"/>
    </row>
    <row r="362" spans="2:11" ht="15.75" x14ac:dyDescent="0.25">
      <c r="C362" s="201" t="s">
        <v>390</v>
      </c>
      <c r="D362" s="202" t="str">
        <f>'Estudiantes y Graduados'!F11</f>
        <v>5.a.2</v>
      </c>
      <c r="E362" s="94"/>
      <c r="F362" s="94"/>
      <c r="G362" s="94"/>
      <c r="H362" s="75"/>
      <c r="I362" s="75"/>
      <c r="J362" s="75"/>
      <c r="K362" s="111"/>
    </row>
    <row r="363" spans="2:11" ht="18.75" x14ac:dyDescent="0.25">
      <c r="C363" s="207" t="str">
        <f>IFERROR(VLOOKUP(D362,'Desarrollo e Innov. Curricular'!$F:$G,2,FALSE),IFERROR(VLOOKUP(D362,'Investigación Científica'!$F:$G,2,FALSE),IFERROR(VLOOKUP(D362,'Vinculación Univ. Sociedad'!$F:$G,2,FALSE),IFERROR(VLOOKUP(D362,'Docencia y Profesorado Universi'!$F:$G,2,FALSE),IFERROR(VLOOKUP(D362,'Estudiantes y Graduados'!$F:$G,2,FALSE),IFERROR(VLOOKUP(D362,'Gestion Administrativa'!$F:$G,2,FALSE),IFERROR(VLOOKUP(D362,'Gestión Académica'!$F:$G,2,FALSE),IFERROR(VLOOKUP(D362,'Aseguramiento de la Calidad'!$F:$G,2,FALSE),IFERROR(VLOOKUP(D362,'Gestión del Conocimiento'!$F:$G,2,FALSE),IFERROR(VLOOKUP(D362,'Gobernabilidad y Procesos...'!$F:$G,2,FALSE),IFERROR(VLOOKUP(D362,'Gestión del Talento Humano'!$F:$G,2,FALSE),IFERROR(VLOOKUP(D362,'Internacionalización de la E.S.'!$F:$G,2,FALSE),IFERROR(VLOOKUP(D362,Posgrado!$F:$G,2,FALSE),IFERROR(VLOOKUP(D362,'Cultura de Innovación Insti...'!$F:$G,2,FALSE),VLOOKUP(D362,'Lo Esencial de la Reforma Univ.'!$F:$G,2,0)))))))))))))))</f>
        <v>Socialización del  del proyecto de movilidad estudiantil a nivel región centroamericana a todos los actores de la FCQyF.</v>
      </c>
      <c r="D363" s="31"/>
      <c r="E363" s="94"/>
      <c r="F363" s="94"/>
      <c r="G363" s="94"/>
      <c r="H363" s="75"/>
      <c r="I363" s="75"/>
      <c r="J363" s="75"/>
      <c r="K363" s="111"/>
    </row>
    <row r="364" spans="2:11" x14ac:dyDescent="0.25">
      <c r="F364" s="94"/>
      <c r="G364" s="75"/>
      <c r="H364" s="75"/>
      <c r="I364" s="75"/>
    </row>
    <row r="365" spans="2:11" ht="30" x14ac:dyDescent="0.25">
      <c r="C365" s="145" t="s">
        <v>44</v>
      </c>
      <c r="D365" s="145" t="s">
        <v>54</v>
      </c>
      <c r="E365" s="145" t="s">
        <v>56</v>
      </c>
      <c r="F365" s="146" t="s">
        <v>27</v>
      </c>
      <c r="G365" s="146" t="s">
        <v>128</v>
      </c>
      <c r="H365" s="145" t="s">
        <v>46</v>
      </c>
      <c r="I365" s="146" t="s">
        <v>129</v>
      </c>
      <c r="J365" s="146" t="s">
        <v>408</v>
      </c>
      <c r="K365" s="146" t="s">
        <v>409</v>
      </c>
    </row>
    <row r="366" spans="2:11" x14ac:dyDescent="0.25">
      <c r="C366" s="467" t="s">
        <v>2622</v>
      </c>
      <c r="D366" s="449">
        <v>200</v>
      </c>
      <c r="E366" s="472">
        <v>50</v>
      </c>
      <c r="F366" s="472">
        <f t="shared" ref="F366:F367" si="19">D366*E366</f>
        <v>10000</v>
      </c>
      <c r="G366" s="160" t="s">
        <v>1402</v>
      </c>
      <c r="H366" s="474" t="s">
        <v>792</v>
      </c>
      <c r="I366" s="472" t="str">
        <f>VLOOKUP(H366,Presupuesto!$B$11:$C$565,2,0)</f>
        <v>ALIMENTOS B EBIDAS PARA PERSONAS</v>
      </c>
      <c r="J366" s="579" t="s">
        <v>1359</v>
      </c>
      <c r="K366" s="537" t="s">
        <v>410</v>
      </c>
    </row>
    <row r="367" spans="2:11" x14ac:dyDescent="0.25">
      <c r="C367" s="467" t="s">
        <v>2582</v>
      </c>
      <c r="D367" s="449">
        <v>100</v>
      </c>
      <c r="E367" s="472">
        <v>50</v>
      </c>
      <c r="F367" s="472">
        <f t="shared" si="19"/>
        <v>5000</v>
      </c>
      <c r="G367" s="160" t="s">
        <v>1402</v>
      </c>
      <c r="H367" s="474" t="s">
        <v>717</v>
      </c>
      <c r="I367" s="472" t="str">
        <f>VLOOKUP(H367,Presupuesto!$B$11:$C$565,2,0)</f>
        <v>SERVICIOS DE IMPRENTA PUBLIC.Y REPRODUCCION</v>
      </c>
      <c r="J367" s="579" t="s">
        <v>1359</v>
      </c>
      <c r="K367" s="537" t="s">
        <v>410</v>
      </c>
    </row>
    <row r="369" spans="2:11" ht="15.75" thickBot="1" x14ac:dyDescent="0.3"/>
    <row r="370" spans="2:11" ht="15.75" thickBot="1" x14ac:dyDescent="0.3">
      <c r="B370" s="560"/>
      <c r="C370" s="153" t="s">
        <v>52</v>
      </c>
      <c r="D370" s="380">
        <f>SUM(F377:F378)</f>
        <v>7500</v>
      </c>
      <c r="F370" s="70"/>
      <c r="G370" s="78"/>
      <c r="H370" s="70"/>
      <c r="I370" s="70"/>
    </row>
    <row r="371" spans="2:11" x14ac:dyDescent="0.25">
      <c r="C371" s="70"/>
      <c r="D371" s="31"/>
      <c r="E371" s="94"/>
      <c r="F371" s="94"/>
      <c r="G371" s="94"/>
      <c r="H371" s="75"/>
      <c r="I371" s="75"/>
      <c r="J371" s="75"/>
      <c r="K371" s="111"/>
    </row>
    <row r="372" spans="2:11" x14ac:dyDescent="0.25">
      <c r="C372" s="70"/>
      <c r="D372" s="31"/>
      <c r="E372" s="94"/>
      <c r="F372" s="94"/>
      <c r="G372" s="94"/>
      <c r="H372" s="75"/>
      <c r="I372" s="75"/>
      <c r="J372" s="75"/>
      <c r="K372" s="111"/>
    </row>
    <row r="373" spans="2:11" ht="15.75" x14ac:dyDescent="0.25">
      <c r="C373" s="201" t="s">
        <v>390</v>
      </c>
      <c r="D373" s="202" t="str">
        <f>'Estudiantes y Graduados'!F18</f>
        <v>5.b.4</v>
      </c>
      <c r="E373" s="94"/>
      <c r="F373" s="94"/>
      <c r="G373" s="94"/>
      <c r="H373" s="75"/>
      <c r="I373" s="75"/>
      <c r="J373" s="75"/>
      <c r="K373" s="111"/>
    </row>
    <row r="374" spans="2:11" ht="18.75" x14ac:dyDescent="0.25">
      <c r="C374" s="207" t="str">
        <f>IFERROR(VLOOKUP(D373,'Desarrollo e Innov. Curricular'!$F:$G,2,FALSE),IFERROR(VLOOKUP(D373,'Investigación Científica'!$F:$G,2,FALSE),IFERROR(VLOOKUP(D373,'Vinculación Univ. Sociedad'!$F:$G,2,FALSE),IFERROR(VLOOKUP(D373,'Docencia y Profesorado Universi'!$F:$G,2,FALSE),IFERROR(VLOOKUP(D373,'Estudiantes y Graduados'!$F:$G,2,FALSE),IFERROR(VLOOKUP(D373,'Gestion Administrativa'!$F:$G,2,FALSE),IFERROR(VLOOKUP(D373,'Gestión Académica'!$F:$G,2,FALSE),IFERROR(VLOOKUP(D373,'Aseguramiento de la Calidad'!$F:$G,2,FALSE),IFERROR(VLOOKUP(D373,'Gestión del Conocimiento'!$F:$G,2,FALSE),IFERROR(VLOOKUP(D373,'Gobernabilidad y Procesos...'!$F:$G,2,FALSE),IFERROR(VLOOKUP(D373,'Gestión del Talento Humano'!$F:$G,2,FALSE),IFERROR(VLOOKUP(D373,'Internacionalización de la E.S.'!$F:$G,2,FALSE),IFERROR(VLOOKUP(D373,Posgrado!$F:$G,2,FALSE),IFERROR(VLOOKUP(D373,'Cultura de Innovación Insti...'!$F:$G,2,FALSE),VLOOKUP(D373,'Lo Esencial de la Reforma Univ.'!$F:$G,2,0)))))))))))))))</f>
        <v>Realización de  una reunion inicial  para   la creación de la asociación de graduados con la participación de la Dirección de Vinculación Uiversidad-Sociedad (DIVUS)</v>
      </c>
      <c r="D374" s="31"/>
      <c r="E374" s="94"/>
      <c r="F374" s="94"/>
      <c r="G374" s="94"/>
      <c r="H374" s="75"/>
      <c r="I374" s="75"/>
      <c r="J374" s="75"/>
      <c r="K374" s="111"/>
    </row>
    <row r="375" spans="2:11" ht="15.75" thickBot="1" x14ac:dyDescent="0.3">
      <c r="C375" s="86" t="s">
        <v>2676</v>
      </c>
      <c r="F375" s="94"/>
      <c r="G375" s="75"/>
      <c r="H375" s="75"/>
      <c r="I375" s="75"/>
    </row>
    <row r="376" spans="2:11" ht="30.75" thickBot="1" x14ac:dyDescent="0.3">
      <c r="C376" s="128" t="s">
        <v>44</v>
      </c>
      <c r="D376" s="128" t="s">
        <v>54</v>
      </c>
      <c r="E376" s="135" t="s">
        <v>56</v>
      </c>
      <c r="F376" s="134" t="s">
        <v>27</v>
      </c>
      <c r="G376" s="132" t="s">
        <v>128</v>
      </c>
      <c r="H376" s="135" t="s">
        <v>46</v>
      </c>
      <c r="I376" s="132" t="s">
        <v>129</v>
      </c>
      <c r="J376" s="132" t="s">
        <v>408</v>
      </c>
      <c r="K376" s="132" t="s">
        <v>409</v>
      </c>
    </row>
    <row r="377" spans="2:11" x14ac:dyDescent="0.25">
      <c r="C377" s="96" t="s">
        <v>2677</v>
      </c>
      <c r="D377" s="154">
        <v>100</v>
      </c>
      <c r="E377" s="469">
        <v>25</v>
      </c>
      <c r="F377" s="98">
        <f t="shared" ref="F377:F378" si="20">D377*E377</f>
        <v>2500</v>
      </c>
      <c r="G377" s="156" t="s">
        <v>126</v>
      </c>
      <c r="H377" s="474" t="s">
        <v>717</v>
      </c>
      <c r="I377" s="129" t="str">
        <f>VLOOKUP(H377,Presupuesto!$B$11:$C$565,2,0)</f>
        <v>SERVICIOS DE IMPRENTA PUBLIC.Y REPRODUCCION</v>
      </c>
      <c r="J377" s="570" t="s">
        <v>1359</v>
      </c>
      <c r="K377" s="99" t="s">
        <v>396</v>
      </c>
    </row>
    <row r="378" spans="2:11" x14ac:dyDescent="0.25">
      <c r="C378" s="96" t="s">
        <v>2622</v>
      </c>
      <c r="D378" s="154">
        <v>100</v>
      </c>
      <c r="E378" s="469">
        <v>50</v>
      </c>
      <c r="F378" s="98">
        <f t="shared" si="20"/>
        <v>5000</v>
      </c>
      <c r="G378" s="156" t="s">
        <v>126</v>
      </c>
      <c r="H378" s="474" t="s">
        <v>792</v>
      </c>
      <c r="I378" s="129" t="str">
        <f>VLOOKUP(H378,Presupuesto!$B$11:$C$565,2,0)</f>
        <v>ALIMENTOS B EBIDAS PARA PERSONAS</v>
      </c>
      <c r="J378" s="570" t="s">
        <v>1359</v>
      </c>
      <c r="K378" s="99" t="s">
        <v>396</v>
      </c>
    </row>
    <row r="381" spans="2:11" ht="15.75" thickBot="1" x14ac:dyDescent="0.3"/>
    <row r="382" spans="2:11" ht="15.75" thickBot="1" x14ac:dyDescent="0.3">
      <c r="B382" s="560"/>
      <c r="C382" s="153" t="s">
        <v>52</v>
      </c>
      <c r="D382" s="380">
        <f>SUM(F389:F393)</f>
        <v>3895</v>
      </c>
      <c r="F382" s="70"/>
      <c r="G382" s="78"/>
      <c r="H382" s="70"/>
      <c r="I382" s="70"/>
    </row>
    <row r="383" spans="2:11" x14ac:dyDescent="0.25">
      <c r="C383" s="70"/>
      <c r="D383" s="31"/>
      <c r="E383" s="94"/>
      <c r="F383" s="94"/>
      <c r="G383" s="94"/>
      <c r="H383" s="75"/>
      <c r="I383" s="75"/>
      <c r="J383" s="75"/>
      <c r="K383" s="111"/>
    </row>
    <row r="384" spans="2:11" x14ac:dyDescent="0.25">
      <c r="C384" s="70"/>
      <c r="D384" s="31"/>
      <c r="E384" s="94"/>
      <c r="F384" s="94"/>
      <c r="G384" s="94"/>
      <c r="H384" s="75"/>
      <c r="I384" s="75"/>
      <c r="J384" s="75"/>
      <c r="K384" s="111"/>
    </row>
    <row r="385" spans="2:11" ht="15.75" x14ac:dyDescent="0.25">
      <c r="C385" s="201" t="s">
        <v>390</v>
      </c>
      <c r="D385" s="202" t="str">
        <f>'Estudiantes y Graduados'!F21</f>
        <v>5.b.7</v>
      </c>
      <c r="E385" s="94"/>
      <c r="F385" s="94"/>
      <c r="G385" s="94"/>
      <c r="H385" s="75"/>
      <c r="I385" s="75"/>
      <c r="J385" s="75"/>
      <c r="K385" s="111"/>
    </row>
    <row r="386" spans="2:11" ht="18.75" x14ac:dyDescent="0.25">
      <c r="C386" s="207" t="str">
        <f>IFERROR(VLOOKUP(D385,'Desarrollo e Innov. Curricular'!$F:$G,2,FALSE),IFERROR(VLOOKUP(D385,'Investigación Científica'!$F:$G,2,FALSE),IFERROR(VLOOKUP(D385,'Vinculación Univ. Sociedad'!$F:$G,2,FALSE),IFERROR(VLOOKUP(D385,'Docencia y Profesorado Universi'!$F:$G,2,FALSE),IFERROR(VLOOKUP(D385,'Estudiantes y Graduados'!$F:$G,2,FALSE),IFERROR(VLOOKUP(D385,'Gestion Administrativa'!$F:$G,2,FALSE),IFERROR(VLOOKUP(D385,'Gestión Académica'!$F:$G,2,FALSE),IFERROR(VLOOKUP(D385,'Aseguramiento de la Calidad'!$F:$G,2,FALSE),IFERROR(VLOOKUP(D385,'Gestión del Conocimiento'!$F:$G,2,FALSE),IFERROR(VLOOKUP(D385,'Gobernabilidad y Procesos...'!$F:$G,2,FALSE),IFERROR(VLOOKUP(D385,'Gestión del Talento Humano'!$F:$G,2,FALSE),IFERROR(VLOOKUP(D385,'Internacionalización de la E.S.'!$F:$G,2,FALSE),IFERROR(VLOOKUP(D385,Posgrado!$F:$G,2,FALSE),IFERROR(VLOOKUP(D385,'Cultura de Innovación Insti...'!$F:$G,2,FALSE),VLOOKUP(D385,'Lo Esencial de la Reforma Univ.'!$F:$G,2,0)))))))))))))))</f>
        <v>Elaboración del plan de trabajo de  la asociación de graduados. con la participación de 50 graduados. (Trifolios, coffee break, papeleria).</v>
      </c>
      <c r="D386" s="31"/>
      <c r="E386" s="94"/>
      <c r="F386" s="94"/>
      <c r="G386" s="94"/>
      <c r="H386" s="75"/>
      <c r="I386" s="75"/>
      <c r="J386" s="75"/>
      <c r="K386" s="111"/>
    </row>
    <row r="387" spans="2:11" ht="15.75" thickBot="1" x14ac:dyDescent="0.3">
      <c r="C387" s="86" t="s">
        <v>2681</v>
      </c>
      <c r="F387" s="94"/>
      <c r="G387" s="75"/>
      <c r="H387" s="75"/>
      <c r="I387" s="75"/>
    </row>
    <row r="388" spans="2:11" ht="30.75" thickBot="1" x14ac:dyDescent="0.3">
      <c r="C388" s="128" t="s">
        <v>44</v>
      </c>
      <c r="D388" s="128" t="s">
        <v>54</v>
      </c>
      <c r="E388" s="135" t="s">
        <v>56</v>
      </c>
      <c r="F388" s="134" t="s">
        <v>27</v>
      </c>
      <c r="G388" s="132" t="s">
        <v>128</v>
      </c>
      <c r="H388" s="135" t="s">
        <v>46</v>
      </c>
      <c r="I388" s="132" t="s">
        <v>129</v>
      </c>
      <c r="J388" s="132" t="s">
        <v>408</v>
      </c>
      <c r="K388" s="132" t="s">
        <v>409</v>
      </c>
    </row>
    <row r="389" spans="2:11" x14ac:dyDescent="0.25">
      <c r="C389" s="96" t="s">
        <v>2625</v>
      </c>
      <c r="D389" s="154">
        <v>1</v>
      </c>
      <c r="E389" s="469">
        <v>85</v>
      </c>
      <c r="F389" s="98">
        <f t="shared" ref="F389:F393" si="21">D389*E389</f>
        <v>85</v>
      </c>
      <c r="G389" s="156" t="s">
        <v>126</v>
      </c>
      <c r="H389" s="474" t="s">
        <v>815</v>
      </c>
      <c r="I389" s="129" t="str">
        <f>VLOOKUP(H389,Presupuesto!$B$11:$C$565,2,0)</f>
        <v>PAPEL DE ESCRITORIO</v>
      </c>
      <c r="J389" s="570" t="s">
        <v>1359</v>
      </c>
      <c r="K389" s="99" t="s">
        <v>399</v>
      </c>
    </row>
    <row r="390" spans="2:11" x14ac:dyDescent="0.25">
      <c r="C390" s="96" t="s">
        <v>2627</v>
      </c>
      <c r="D390" s="154">
        <v>1</v>
      </c>
      <c r="E390" s="469">
        <v>36</v>
      </c>
      <c r="F390" s="98">
        <f t="shared" si="21"/>
        <v>36</v>
      </c>
      <c r="G390" s="156" t="s">
        <v>126</v>
      </c>
      <c r="H390" s="516" t="s">
        <v>942</v>
      </c>
      <c r="I390" s="129" t="str">
        <f>VLOOKUP(H390,Presupuesto!$B$11:$C$565,2,0)</f>
        <v>UTILES DE ESCRITORIO, OFICINA Y ENSE¥ANZA</v>
      </c>
      <c r="J390" s="570" t="s">
        <v>1359</v>
      </c>
      <c r="K390" s="99" t="s">
        <v>399</v>
      </c>
    </row>
    <row r="391" spans="2:11" x14ac:dyDescent="0.25">
      <c r="C391" s="96" t="s">
        <v>34</v>
      </c>
      <c r="D391" s="154">
        <v>2</v>
      </c>
      <c r="E391" s="469">
        <v>12</v>
      </c>
      <c r="F391" s="98">
        <f t="shared" si="21"/>
        <v>24</v>
      </c>
      <c r="G391" s="156" t="s">
        <v>126</v>
      </c>
      <c r="H391" s="516" t="s">
        <v>942</v>
      </c>
      <c r="I391" s="129" t="str">
        <f>VLOOKUP(H391,Presupuesto!$B$11:$C$565,2,0)</f>
        <v>UTILES DE ESCRITORIO, OFICINA Y ENSE¥ANZA</v>
      </c>
      <c r="J391" s="570" t="s">
        <v>1359</v>
      </c>
      <c r="K391" s="99" t="s">
        <v>399</v>
      </c>
    </row>
    <row r="392" spans="2:11" x14ac:dyDescent="0.25">
      <c r="C392" s="96" t="s">
        <v>2677</v>
      </c>
      <c r="D392" s="154">
        <v>50</v>
      </c>
      <c r="E392" s="469">
        <v>25</v>
      </c>
      <c r="F392" s="98">
        <f t="shared" si="21"/>
        <v>1250</v>
      </c>
      <c r="G392" s="156" t="s">
        <v>126</v>
      </c>
      <c r="H392" s="474" t="s">
        <v>717</v>
      </c>
      <c r="I392" s="129" t="str">
        <f>VLOOKUP(H392,Presupuesto!$B$11:$C$565,2,0)</f>
        <v>SERVICIOS DE IMPRENTA PUBLIC.Y REPRODUCCION</v>
      </c>
      <c r="J392" s="570" t="s">
        <v>1359</v>
      </c>
      <c r="K392" s="99" t="s">
        <v>399</v>
      </c>
    </row>
    <row r="393" spans="2:11" x14ac:dyDescent="0.25">
      <c r="C393" s="96" t="s">
        <v>2622</v>
      </c>
      <c r="D393" s="154">
        <v>50</v>
      </c>
      <c r="E393" s="469">
        <v>50</v>
      </c>
      <c r="F393" s="98">
        <f t="shared" si="21"/>
        <v>2500</v>
      </c>
      <c r="G393" s="156" t="s">
        <v>126</v>
      </c>
      <c r="H393" s="474" t="s">
        <v>792</v>
      </c>
      <c r="I393" s="129" t="str">
        <f>VLOOKUP(H393,Presupuesto!$B$11:$C$565,2,0)</f>
        <v>ALIMENTOS B EBIDAS PARA PERSONAS</v>
      </c>
      <c r="J393" s="570" t="s">
        <v>1359</v>
      </c>
      <c r="K393" s="99" t="s">
        <v>399</v>
      </c>
    </row>
    <row r="396" spans="2:11" ht="15.75" thickBot="1" x14ac:dyDescent="0.3"/>
    <row r="397" spans="2:11" ht="15.75" thickBot="1" x14ac:dyDescent="0.3">
      <c r="B397" s="560"/>
      <c r="C397" s="153" t="s">
        <v>52</v>
      </c>
      <c r="D397" s="380">
        <f>SUM(F404:F409)</f>
        <v>4191</v>
      </c>
      <c r="F397" s="70"/>
      <c r="G397" s="78"/>
      <c r="H397" s="70"/>
      <c r="I397" s="70"/>
    </row>
    <row r="398" spans="2:11" x14ac:dyDescent="0.25">
      <c r="C398" s="70"/>
      <c r="D398" s="31"/>
      <c r="E398" s="94"/>
      <c r="F398" s="94"/>
      <c r="G398" s="94"/>
      <c r="H398" s="75"/>
      <c r="I398" s="75"/>
      <c r="J398" s="75"/>
      <c r="K398" s="111"/>
    </row>
    <row r="399" spans="2:11" x14ac:dyDescent="0.25">
      <c r="C399" s="70"/>
      <c r="D399" s="31"/>
      <c r="E399" s="94"/>
      <c r="F399" s="94"/>
      <c r="G399" s="94"/>
      <c r="H399" s="75"/>
      <c r="I399" s="75"/>
      <c r="J399" s="75"/>
      <c r="K399" s="111"/>
    </row>
    <row r="400" spans="2:11" ht="15.75" x14ac:dyDescent="0.25">
      <c r="C400" s="201" t="s">
        <v>390</v>
      </c>
      <c r="D400" s="202" t="str">
        <f>'Estudiantes y Graduados'!F27</f>
        <v>5.b.13</v>
      </c>
      <c r="E400" s="94"/>
      <c r="F400" s="94"/>
      <c r="G400" s="94"/>
      <c r="H400" s="75"/>
      <c r="I400" s="75"/>
      <c r="J400" s="75"/>
      <c r="K400" s="111"/>
    </row>
    <row r="401" spans="2:11" ht="18.75" x14ac:dyDescent="0.25">
      <c r="C401" s="207" t="str">
        <f>IFERROR(VLOOKUP(D400,'Desarrollo e Innov. Curricular'!$F:$G,2,FALSE),IFERROR(VLOOKUP(D400,'Investigación Científica'!$F:$G,2,FALSE),IFERROR(VLOOKUP(D400,'Vinculación Univ. Sociedad'!$F:$G,2,FALSE),IFERROR(VLOOKUP(D400,'Docencia y Profesorado Universi'!$F:$G,2,FALSE),IFERROR(VLOOKUP(D400,'Estudiantes y Graduados'!$F:$G,2,FALSE),IFERROR(VLOOKUP(D400,'Gestion Administrativa'!$F:$G,2,FALSE),IFERROR(VLOOKUP(D400,'Gestión Académica'!$F:$G,2,FALSE),IFERROR(VLOOKUP(D400,'Aseguramiento de la Calidad'!$F:$G,2,FALSE),IFERROR(VLOOKUP(D400,'Gestión del Conocimiento'!$F:$G,2,FALSE),IFERROR(VLOOKUP(D400,'Gobernabilidad y Procesos...'!$F:$G,2,FALSE),IFERROR(VLOOKUP(D400,'Gestión del Talento Humano'!$F:$G,2,FALSE),IFERROR(VLOOKUP(D400,'Internacionalización de la E.S.'!$F:$G,2,FALSE),IFERROR(VLOOKUP(D400,Posgrado!$F:$G,2,FALSE),IFERROR(VLOOKUP(D400,'Cultura de Innovación Insti...'!$F:$G,2,FALSE),VLOOKUP(D400,'Lo Esencial de la Reforma Univ.'!$F:$G,2,0)))))))))))))))</f>
        <v>Desarrollo de feria laboral de la Facultad de Ciencias Químicas y Farmacia en el Palacio de los deportes (Polideportivo)</v>
      </c>
      <c r="D401" s="31"/>
      <c r="E401" s="94"/>
      <c r="F401" s="94"/>
      <c r="G401" s="94"/>
      <c r="H401" s="75"/>
      <c r="I401" s="75"/>
      <c r="J401" s="75"/>
      <c r="K401" s="111"/>
    </row>
    <row r="402" spans="2:11" ht="15.75" thickBot="1" x14ac:dyDescent="0.3">
      <c r="C402" s="86" t="s">
        <v>2681</v>
      </c>
      <c r="F402" s="94"/>
      <c r="G402" s="75"/>
      <c r="H402" s="75"/>
      <c r="I402" s="75"/>
    </row>
    <row r="403" spans="2:11" ht="30.75" thickBot="1" x14ac:dyDescent="0.3">
      <c r="C403" s="128" t="s">
        <v>44</v>
      </c>
      <c r="D403" s="128" t="s">
        <v>54</v>
      </c>
      <c r="E403" s="135" t="s">
        <v>56</v>
      </c>
      <c r="F403" s="134" t="s">
        <v>27</v>
      </c>
      <c r="G403" s="132" t="s">
        <v>128</v>
      </c>
      <c r="H403" s="135" t="s">
        <v>46</v>
      </c>
      <c r="I403" s="132" t="s">
        <v>129</v>
      </c>
      <c r="J403" s="132" t="s">
        <v>408</v>
      </c>
      <c r="K403" s="132" t="s">
        <v>409</v>
      </c>
    </row>
    <row r="404" spans="2:11" x14ac:dyDescent="0.25">
      <c r="C404" s="96" t="s">
        <v>2684</v>
      </c>
      <c r="D404" s="154">
        <v>2</v>
      </c>
      <c r="E404" s="469">
        <v>900</v>
      </c>
      <c r="F404" s="98">
        <f t="shared" ref="F404:F409" si="22">D404*E404</f>
        <v>1800</v>
      </c>
      <c r="G404" s="156" t="s">
        <v>126</v>
      </c>
      <c r="H404" s="474" t="s">
        <v>717</v>
      </c>
      <c r="I404" s="129" t="str">
        <f>VLOOKUP(H404,Presupuesto!$B$11:$C$565,2,0)</f>
        <v>SERVICIOS DE IMPRENTA PUBLIC.Y REPRODUCCION</v>
      </c>
      <c r="J404" s="570" t="s">
        <v>1359</v>
      </c>
      <c r="K404" s="99" t="s">
        <v>399</v>
      </c>
    </row>
    <row r="405" spans="2:11" x14ac:dyDescent="0.25">
      <c r="C405" s="96" t="s">
        <v>2627</v>
      </c>
      <c r="D405" s="154">
        <v>1</v>
      </c>
      <c r="E405" s="469">
        <v>36</v>
      </c>
      <c r="F405" s="98">
        <f t="shared" si="22"/>
        <v>36</v>
      </c>
      <c r="G405" s="156" t="s">
        <v>126</v>
      </c>
      <c r="H405" s="516" t="s">
        <v>942</v>
      </c>
      <c r="I405" s="129" t="str">
        <f>VLOOKUP(H405,Presupuesto!$B$11:$C$565,2,0)</f>
        <v>UTILES DE ESCRITORIO, OFICINA Y ENSE¥ANZA</v>
      </c>
      <c r="J405" s="570" t="s">
        <v>1359</v>
      </c>
      <c r="K405" s="99" t="s">
        <v>399</v>
      </c>
    </row>
    <row r="406" spans="2:11" x14ac:dyDescent="0.25">
      <c r="C406" s="96" t="s">
        <v>51</v>
      </c>
      <c r="D406" s="154">
        <v>1</v>
      </c>
      <c r="E406" s="469">
        <v>85</v>
      </c>
      <c r="F406" s="98">
        <f t="shared" si="22"/>
        <v>85</v>
      </c>
      <c r="G406" s="156" t="s">
        <v>126</v>
      </c>
      <c r="H406" s="516" t="s">
        <v>942</v>
      </c>
      <c r="I406" s="129" t="str">
        <f>VLOOKUP(H406,Presupuesto!$B$11:$C$565,2,0)</f>
        <v>UTILES DE ESCRITORIO, OFICINA Y ENSE¥ANZA</v>
      </c>
      <c r="J406" s="570" t="s">
        <v>1359</v>
      </c>
      <c r="K406" s="99" t="s">
        <v>399</v>
      </c>
    </row>
    <row r="407" spans="2:11" x14ac:dyDescent="0.25">
      <c r="C407" s="96" t="s">
        <v>2685</v>
      </c>
      <c r="D407" s="154">
        <v>2</v>
      </c>
      <c r="E407" s="469">
        <v>35</v>
      </c>
      <c r="F407" s="98">
        <f t="shared" si="22"/>
        <v>70</v>
      </c>
      <c r="G407" s="156" t="s">
        <v>126</v>
      </c>
      <c r="H407" s="474" t="s">
        <v>717</v>
      </c>
      <c r="I407" s="129" t="str">
        <f>VLOOKUP(H407,Presupuesto!$B$11:$C$565,2,0)</f>
        <v>SERVICIOS DE IMPRENTA PUBLIC.Y REPRODUCCION</v>
      </c>
      <c r="J407" s="570" t="s">
        <v>1359</v>
      </c>
      <c r="K407" s="99" t="s">
        <v>399</v>
      </c>
    </row>
    <row r="408" spans="2:11" x14ac:dyDescent="0.25">
      <c r="C408" s="96" t="s">
        <v>2686</v>
      </c>
      <c r="D408" s="154">
        <v>2</v>
      </c>
      <c r="E408" s="469">
        <v>1000</v>
      </c>
      <c r="F408" s="98">
        <f t="shared" si="22"/>
        <v>2000</v>
      </c>
      <c r="G408" s="156" t="s">
        <v>126</v>
      </c>
      <c r="H408" s="474" t="s">
        <v>717</v>
      </c>
      <c r="I408" s="129" t="str">
        <f>VLOOKUP(H408,Presupuesto!$B$11:$C$565,2,0)</f>
        <v>SERVICIOS DE IMPRENTA PUBLIC.Y REPRODUCCION</v>
      </c>
      <c r="J408" s="570" t="s">
        <v>1359</v>
      </c>
      <c r="K408" s="99" t="s">
        <v>399</v>
      </c>
    </row>
    <row r="409" spans="2:11" x14ac:dyDescent="0.25">
      <c r="C409" s="96" t="s">
        <v>2687</v>
      </c>
      <c r="D409" s="154">
        <v>100</v>
      </c>
      <c r="E409" s="469">
        <v>2</v>
      </c>
      <c r="F409" s="98">
        <f t="shared" si="22"/>
        <v>200</v>
      </c>
      <c r="G409" s="156" t="s">
        <v>126</v>
      </c>
      <c r="H409" s="474" t="s">
        <v>717</v>
      </c>
      <c r="I409" s="129" t="str">
        <f>VLOOKUP(H409,Presupuesto!$B$11:$C$565,2,0)</f>
        <v>SERVICIOS DE IMPRENTA PUBLIC.Y REPRODUCCION</v>
      </c>
      <c r="J409" s="570" t="s">
        <v>1359</v>
      </c>
      <c r="K409" s="99" t="s">
        <v>399</v>
      </c>
    </row>
    <row r="412" spans="2:11" ht="15.75" thickBot="1" x14ac:dyDescent="0.3"/>
    <row r="413" spans="2:11" ht="15.75" thickBot="1" x14ac:dyDescent="0.3">
      <c r="B413" s="560"/>
      <c r="C413" s="153" t="s">
        <v>52</v>
      </c>
      <c r="D413" s="380">
        <f>SUM(F420:F420)</f>
        <v>3450</v>
      </c>
      <c r="F413" s="70"/>
      <c r="G413" s="78"/>
      <c r="H413" s="70"/>
      <c r="I413" s="70"/>
    </row>
    <row r="414" spans="2:11" x14ac:dyDescent="0.25">
      <c r="C414" s="70"/>
      <c r="D414" s="31"/>
      <c r="E414" s="94"/>
      <c r="F414" s="94"/>
      <c r="G414" s="94"/>
      <c r="H414" s="75"/>
      <c r="I414" s="75"/>
      <c r="J414" s="75"/>
      <c r="K414" s="111"/>
    </row>
    <row r="415" spans="2:11" x14ac:dyDescent="0.25">
      <c r="C415" s="70"/>
      <c r="D415" s="31"/>
      <c r="E415" s="94"/>
      <c r="F415" s="94"/>
      <c r="G415" s="94"/>
      <c r="H415" s="75"/>
      <c r="I415" s="75"/>
      <c r="J415" s="75"/>
      <c r="K415" s="111"/>
    </row>
    <row r="416" spans="2:11" ht="15.75" x14ac:dyDescent="0.25">
      <c r="C416" s="201" t="s">
        <v>390</v>
      </c>
      <c r="D416" s="202" t="str">
        <f>'Gestión del Conocimiento'!F10</f>
        <v>6.a.4</v>
      </c>
      <c r="E416" s="94"/>
      <c r="F416" s="94"/>
      <c r="G416" s="94"/>
      <c r="H416" s="75"/>
      <c r="I416" s="75"/>
      <c r="J416" s="75"/>
      <c r="K416" s="111"/>
    </row>
    <row r="417" spans="2:11" ht="18.75" x14ac:dyDescent="0.25">
      <c r="C417" s="207" t="str">
        <f>IFERROR(VLOOKUP(D416,'Desarrollo e Innov. Curricular'!$F:$G,2,FALSE),IFERROR(VLOOKUP(D416,'Investigación Científica'!$F:$G,2,FALSE),IFERROR(VLOOKUP(D416,'Vinculación Univ. Sociedad'!$F:$G,2,FALSE),IFERROR(VLOOKUP(D416,'Docencia y Profesorado Universi'!$F:$G,2,FALSE),IFERROR(VLOOKUP(D416,'Estudiantes y Graduados'!$F:$G,2,FALSE),IFERROR(VLOOKUP(D416,'Gestion Administrativa'!$F:$G,2,FALSE),IFERROR(VLOOKUP(D416,'Gestión Académica'!$F:$G,2,FALSE),IFERROR(VLOOKUP(D416,'Aseguramiento de la Calidad'!$F:$G,2,FALSE),IFERROR(VLOOKUP(D416,'Gestión del Conocimiento'!$F:$G,2,FALSE),IFERROR(VLOOKUP(D416,'Gobernabilidad y Procesos...'!$F:$G,2,FALSE),IFERROR(VLOOKUP(D416,'Gestión del Talento Humano'!$F:$G,2,FALSE),IFERROR(VLOOKUP(D416,'Internacionalización de la E.S.'!$F:$G,2,FALSE),IFERROR(VLOOKUP(D416,Posgrado!$F:$G,2,FALSE),IFERROR(VLOOKUP(D416,'Cultura de Innovación Insti...'!$F:$G,2,FALSE),VLOOKUP(D416,'Lo Esencial de la Reforma Univ.'!$F:$G,2,0)))))))))))))))</f>
        <v>Visita a las Autoridades de la Universidad Agrícola Panamericana "El Zamorano", para establecer convenios sobre temas de interés para la Facultad.</v>
      </c>
      <c r="D417" s="31"/>
      <c r="E417" s="94"/>
      <c r="F417" s="94"/>
      <c r="G417" s="94"/>
      <c r="H417" s="75"/>
      <c r="I417" s="75"/>
      <c r="J417" s="75"/>
      <c r="K417" s="111"/>
    </row>
    <row r="418" spans="2:11" ht="15.75" thickBot="1" x14ac:dyDescent="0.3">
      <c r="C418" s="86" t="s">
        <v>2696</v>
      </c>
      <c r="F418" s="94"/>
      <c r="G418" s="75"/>
      <c r="H418" s="75"/>
      <c r="I418" s="75"/>
    </row>
    <row r="419" spans="2:11" ht="30.75" thickBot="1" x14ac:dyDescent="0.3">
      <c r="C419" s="128" t="s">
        <v>44</v>
      </c>
      <c r="D419" s="128" t="s">
        <v>54</v>
      </c>
      <c r="E419" s="135" t="s">
        <v>56</v>
      </c>
      <c r="F419" s="134" t="s">
        <v>27</v>
      </c>
      <c r="G419" s="132" t="s">
        <v>128</v>
      </c>
      <c r="H419" s="135" t="s">
        <v>46</v>
      </c>
      <c r="I419" s="132" t="s">
        <v>129</v>
      </c>
      <c r="J419" s="132" t="s">
        <v>408</v>
      </c>
      <c r="K419" s="132" t="s">
        <v>409</v>
      </c>
    </row>
    <row r="420" spans="2:11" ht="15.75" thickBot="1" x14ac:dyDescent="0.3">
      <c r="C420" s="217" t="s">
        <v>429</v>
      </c>
      <c r="D420" s="218">
        <v>3</v>
      </c>
      <c r="E420" s="216">
        <v>1150</v>
      </c>
      <c r="F420" s="98">
        <f t="shared" ref="F420" si="23">D420*E420</f>
        <v>3450</v>
      </c>
      <c r="G420" s="156" t="s">
        <v>126</v>
      </c>
      <c r="H420" s="488" t="s">
        <v>763</v>
      </c>
      <c r="I420" s="99" t="str">
        <f>VLOOKUP(H420,Presupuesto!$B$11:$C$566,2,0)</f>
        <v>VIATICOS NACIONALES</v>
      </c>
      <c r="J420" s="570" t="s">
        <v>471</v>
      </c>
      <c r="K420" s="99" t="s">
        <v>393</v>
      </c>
    </row>
    <row r="424" spans="2:11" ht="15.75" thickBot="1" x14ac:dyDescent="0.3"/>
    <row r="425" spans="2:11" ht="15.75" thickBot="1" x14ac:dyDescent="0.3">
      <c r="B425" s="560"/>
      <c r="C425" s="153" t="s">
        <v>52</v>
      </c>
      <c r="D425" s="380">
        <f>SUM(F432:F432)</f>
        <v>3450</v>
      </c>
      <c r="F425" s="70"/>
      <c r="G425" s="78"/>
      <c r="H425" s="70"/>
      <c r="I425" s="70"/>
    </row>
    <row r="426" spans="2:11" x14ac:dyDescent="0.25">
      <c r="C426" s="70"/>
      <c r="D426" s="31"/>
      <c r="E426" s="94"/>
      <c r="F426" s="94"/>
      <c r="G426" s="94"/>
      <c r="H426" s="75"/>
      <c r="I426" s="75"/>
      <c r="J426" s="75"/>
      <c r="K426" s="111"/>
    </row>
    <row r="427" spans="2:11" x14ac:dyDescent="0.25">
      <c r="C427" s="70"/>
      <c r="D427" s="31"/>
      <c r="E427" s="94"/>
      <c r="F427" s="94"/>
      <c r="G427" s="94"/>
      <c r="H427" s="75"/>
      <c r="I427" s="75"/>
      <c r="J427" s="75"/>
      <c r="K427" s="111"/>
    </row>
    <row r="428" spans="2:11" ht="15.75" x14ac:dyDescent="0.25">
      <c r="C428" s="201" t="s">
        <v>390</v>
      </c>
      <c r="D428" s="202" t="str">
        <f>'Gestión del Conocimiento'!F12</f>
        <v>6.a.6</v>
      </c>
      <c r="E428" s="94"/>
      <c r="F428" s="94"/>
      <c r="G428" s="94"/>
      <c r="H428" s="75"/>
      <c r="I428" s="75"/>
      <c r="J428" s="75"/>
      <c r="K428" s="111"/>
    </row>
    <row r="429" spans="2:11" ht="18.75" x14ac:dyDescent="0.25">
      <c r="C429" s="207" t="str">
        <f>IFERROR(VLOOKUP(D428,'Desarrollo e Innov. Curricular'!$F:$G,2,FALSE),IFERROR(VLOOKUP(D428,'Investigación Científica'!$F:$G,2,FALSE),IFERROR(VLOOKUP(D428,'Vinculación Univ. Sociedad'!$F:$G,2,FALSE),IFERROR(VLOOKUP(D428,'Docencia y Profesorado Universi'!$F:$G,2,FALSE),IFERROR(VLOOKUP(D428,'Estudiantes y Graduados'!$F:$G,2,FALSE),IFERROR(VLOOKUP(D428,'Gestion Administrativa'!$F:$G,2,FALSE),IFERROR(VLOOKUP(D428,'Gestión Académica'!$F:$G,2,FALSE),IFERROR(VLOOKUP(D428,'Aseguramiento de la Calidad'!$F:$G,2,FALSE),IFERROR(VLOOKUP(D428,'Gestión del Conocimiento'!$F:$G,2,FALSE),IFERROR(VLOOKUP(D428,'Gobernabilidad y Procesos...'!$F:$G,2,FALSE),IFERROR(VLOOKUP(D428,'Gestión del Talento Humano'!$F:$G,2,FALSE),IFERROR(VLOOKUP(D428,'Internacionalización de la E.S.'!$F:$G,2,FALSE),IFERROR(VLOOKUP(D428,Posgrado!$F:$G,2,FALSE),IFERROR(VLOOKUP(D428,'Cultura de Innovación Insti...'!$F:$G,2,FALSE),VLOOKUP(D428,'Lo Esencial de la Reforma Univ.'!$F:$G,2,0)))))))))))))))</f>
        <v>Visitas a las Autoridades de la Universidad Nacional Agrícola UNA en Olancho, para establecer convenios sobre temas de interés para la Facultad.</v>
      </c>
      <c r="D429" s="31"/>
      <c r="E429" s="94"/>
      <c r="F429" s="94"/>
      <c r="G429" s="94"/>
      <c r="H429" s="75"/>
      <c r="I429" s="75"/>
      <c r="J429" s="75"/>
      <c r="K429" s="111"/>
    </row>
    <row r="430" spans="2:11" ht="15.75" thickBot="1" x14ac:dyDescent="0.3">
      <c r="C430" s="86" t="s">
        <v>2696</v>
      </c>
      <c r="F430" s="94"/>
      <c r="G430" s="75"/>
      <c r="H430" s="75"/>
      <c r="I430" s="75"/>
    </row>
    <row r="431" spans="2:11" ht="30.75" thickBot="1" x14ac:dyDescent="0.3">
      <c r="C431" s="128" t="s">
        <v>44</v>
      </c>
      <c r="D431" s="128" t="s">
        <v>54</v>
      </c>
      <c r="E431" s="135" t="s">
        <v>56</v>
      </c>
      <c r="F431" s="134" t="s">
        <v>27</v>
      </c>
      <c r="G431" s="132" t="s">
        <v>128</v>
      </c>
      <c r="H431" s="135" t="s">
        <v>46</v>
      </c>
      <c r="I431" s="132" t="s">
        <v>129</v>
      </c>
      <c r="J431" s="132" t="s">
        <v>408</v>
      </c>
      <c r="K431" s="132" t="s">
        <v>409</v>
      </c>
    </row>
    <row r="432" spans="2:11" ht="15.75" thickBot="1" x14ac:dyDescent="0.3">
      <c r="C432" s="217" t="s">
        <v>429</v>
      </c>
      <c r="D432" s="218">
        <v>3</v>
      </c>
      <c r="E432" s="216">
        <v>1150</v>
      </c>
      <c r="F432" s="98">
        <f t="shared" ref="F432" si="24">D432*E432</f>
        <v>3450</v>
      </c>
      <c r="G432" s="156" t="s">
        <v>126</v>
      </c>
      <c r="H432" s="488" t="s">
        <v>763</v>
      </c>
      <c r="I432" s="99" t="str">
        <f>VLOOKUP(H432,Presupuesto!$B$11:$C$566,2,0)</f>
        <v>VIATICOS NACIONALES</v>
      </c>
      <c r="J432" s="570" t="s">
        <v>471</v>
      </c>
      <c r="K432" s="99" t="s">
        <v>399</v>
      </c>
    </row>
    <row r="435" spans="2:11" ht="15.75" thickBot="1" x14ac:dyDescent="0.3"/>
    <row r="436" spans="2:11" ht="15.75" thickBot="1" x14ac:dyDescent="0.3">
      <c r="B436" s="560"/>
      <c r="C436" s="153" t="s">
        <v>52</v>
      </c>
      <c r="D436" s="380">
        <f>SUM(F443:F445)</f>
        <v>30121</v>
      </c>
      <c r="F436" s="70"/>
      <c r="G436" s="78"/>
      <c r="H436" s="70"/>
      <c r="I436" s="70"/>
    </row>
    <row r="437" spans="2:11" x14ac:dyDescent="0.25">
      <c r="C437" s="70"/>
      <c r="D437" s="31"/>
      <c r="E437" s="94"/>
      <c r="F437" s="94"/>
      <c r="G437" s="94"/>
      <c r="H437" s="75"/>
      <c r="I437" s="75"/>
      <c r="J437" s="75"/>
      <c r="K437" s="111"/>
    </row>
    <row r="438" spans="2:11" x14ac:dyDescent="0.25">
      <c r="C438" s="70"/>
      <c r="D438" s="31"/>
      <c r="E438" s="94"/>
      <c r="F438" s="94"/>
      <c r="G438" s="94"/>
      <c r="H438" s="75"/>
      <c r="I438" s="75"/>
      <c r="J438" s="75"/>
      <c r="K438" s="111"/>
    </row>
    <row r="439" spans="2:11" ht="15.75" x14ac:dyDescent="0.25">
      <c r="C439" s="201" t="s">
        <v>390</v>
      </c>
      <c r="D439" s="202" t="str">
        <f>'Gestión del Conocimiento'!F15</f>
        <v>6.a.9</v>
      </c>
      <c r="E439" s="94"/>
      <c r="F439" s="94"/>
      <c r="G439" s="94"/>
      <c r="H439" s="75"/>
      <c r="I439" s="75"/>
      <c r="J439" s="75"/>
      <c r="K439" s="111"/>
    </row>
    <row r="440" spans="2:11" ht="18.75" x14ac:dyDescent="0.25">
      <c r="C440" s="207" t="str">
        <f>IFERROR(VLOOKUP(D439,'Desarrollo e Innov. Curricular'!$F:$G,2,FALSE),IFERROR(VLOOKUP(D439,'Investigación Científica'!$F:$G,2,FALSE),IFERROR(VLOOKUP(D439,'Vinculación Univ. Sociedad'!$F:$G,2,FALSE),IFERROR(VLOOKUP(D439,'Docencia y Profesorado Universi'!$F:$G,2,FALSE),IFERROR(VLOOKUP(D439,'Estudiantes y Graduados'!$F:$G,2,FALSE),IFERROR(VLOOKUP(D439,'Gestion Administrativa'!$F:$G,2,FALSE),IFERROR(VLOOKUP(D439,'Gestión Académica'!$F:$G,2,FALSE),IFERROR(VLOOKUP(D439,'Aseguramiento de la Calidad'!$F:$G,2,FALSE),IFERROR(VLOOKUP(D439,'Gestión del Conocimiento'!$F:$G,2,FALSE),IFERROR(VLOOKUP(D439,'Gobernabilidad y Procesos...'!$F:$G,2,FALSE),IFERROR(VLOOKUP(D439,'Gestión del Talento Humano'!$F:$G,2,FALSE),IFERROR(VLOOKUP(D439,'Internacionalización de la E.S.'!$F:$G,2,FALSE),IFERROR(VLOOKUP(D439,Posgrado!$F:$G,2,FALSE),IFERROR(VLOOKUP(D439,'Cultura de Innovación Insti...'!$F:$G,2,FALSE),VLOOKUP(D439,'Lo Esencial de la Reforma Univ.'!$F:$G,2,0)))))))))))))))</f>
        <v>Elaboración de un Diagnóstico en una Comunidad seleccionada para formular un un proyecto de conservación y envasado de alimentos.</v>
      </c>
      <c r="D440" s="31"/>
      <c r="E440" s="94"/>
      <c r="F440" s="94"/>
      <c r="G440" s="94"/>
      <c r="H440" s="75"/>
      <c r="I440" s="75"/>
      <c r="J440" s="75"/>
      <c r="K440" s="111"/>
    </row>
    <row r="441" spans="2:11" ht="15.75" thickBot="1" x14ac:dyDescent="0.3">
      <c r="C441" s="86" t="s">
        <v>2698</v>
      </c>
      <c r="F441" s="94"/>
      <c r="G441" s="75"/>
      <c r="H441" s="75"/>
      <c r="I441" s="75"/>
    </row>
    <row r="442" spans="2:11" ht="30.75" thickBot="1" x14ac:dyDescent="0.3">
      <c r="C442" s="128" t="s">
        <v>44</v>
      </c>
      <c r="D442" s="128" t="s">
        <v>54</v>
      </c>
      <c r="E442" s="135" t="s">
        <v>56</v>
      </c>
      <c r="F442" s="134" t="s">
        <v>27</v>
      </c>
      <c r="G442" s="132" t="s">
        <v>128</v>
      </c>
      <c r="H442" s="135" t="s">
        <v>46</v>
      </c>
      <c r="I442" s="132" t="s">
        <v>129</v>
      </c>
      <c r="J442" s="132" t="s">
        <v>408</v>
      </c>
      <c r="K442" s="132" t="s">
        <v>409</v>
      </c>
    </row>
    <row r="443" spans="2:11" ht="15.75" thickBot="1" x14ac:dyDescent="0.3">
      <c r="C443" s="217" t="s">
        <v>427</v>
      </c>
      <c r="D443" s="218">
        <v>15</v>
      </c>
      <c r="E443" s="216">
        <v>2000</v>
      </c>
      <c r="F443" s="98">
        <f t="shared" ref="F443:F445" si="25">D443*E443</f>
        <v>30000</v>
      </c>
      <c r="G443" s="156" t="s">
        <v>1402</v>
      </c>
      <c r="H443" s="488" t="s">
        <v>763</v>
      </c>
      <c r="I443" s="99" t="str">
        <f>VLOOKUP(H443,Presupuesto!$B$11:$C$566,2,0)</f>
        <v>VIATICOS NACIONALES</v>
      </c>
      <c r="J443" s="570" t="s">
        <v>471</v>
      </c>
      <c r="K443" s="99" t="s">
        <v>399</v>
      </c>
    </row>
    <row r="444" spans="2:11" x14ac:dyDescent="0.25">
      <c r="C444" s="96" t="s">
        <v>2627</v>
      </c>
      <c r="D444" s="154">
        <v>1</v>
      </c>
      <c r="E444" s="469">
        <v>36</v>
      </c>
      <c r="F444" s="98">
        <f t="shared" si="25"/>
        <v>36</v>
      </c>
      <c r="G444" s="156" t="s">
        <v>1402</v>
      </c>
      <c r="H444" s="516" t="s">
        <v>942</v>
      </c>
      <c r="I444" s="129" t="str">
        <f>VLOOKUP(H444,Presupuesto!$B$11:$C$565,2,0)</f>
        <v>UTILES DE ESCRITORIO, OFICINA Y ENSE¥ANZA</v>
      </c>
      <c r="J444" s="570" t="s">
        <v>471</v>
      </c>
      <c r="K444" s="99" t="s">
        <v>399</v>
      </c>
    </row>
    <row r="445" spans="2:11" x14ac:dyDescent="0.25">
      <c r="C445" s="96" t="s">
        <v>51</v>
      </c>
      <c r="D445" s="154">
        <v>1</v>
      </c>
      <c r="E445" s="469">
        <v>85</v>
      </c>
      <c r="F445" s="98">
        <f t="shared" si="25"/>
        <v>85</v>
      </c>
      <c r="G445" s="156" t="s">
        <v>1402</v>
      </c>
      <c r="H445" s="516" t="s">
        <v>942</v>
      </c>
      <c r="I445" s="129" t="str">
        <f>VLOOKUP(H445,Presupuesto!$B$11:$C$565,2,0)</f>
        <v>UTILES DE ESCRITORIO, OFICINA Y ENSE¥ANZA</v>
      </c>
      <c r="J445" s="570" t="s">
        <v>471</v>
      </c>
      <c r="K445" s="99" t="s">
        <v>399</v>
      </c>
    </row>
    <row r="448" spans="2:11" ht="15.75" thickBot="1" x14ac:dyDescent="0.3"/>
    <row r="449" spans="2:11" ht="15.75" thickBot="1" x14ac:dyDescent="0.3">
      <c r="B449" s="560"/>
      <c r="C449" s="153" t="s">
        <v>52</v>
      </c>
      <c r="D449" s="380">
        <f>SUM(F456:F461)</f>
        <v>39493</v>
      </c>
      <c r="F449" s="70"/>
      <c r="G449" s="78"/>
      <c r="H449" s="70"/>
      <c r="I449" s="70"/>
    </row>
    <row r="450" spans="2:11" x14ac:dyDescent="0.25">
      <c r="C450" s="70"/>
      <c r="D450" s="31"/>
      <c r="E450" s="94"/>
      <c r="F450" s="94"/>
      <c r="G450" s="94"/>
      <c r="H450" s="75"/>
      <c r="I450" s="75"/>
      <c r="J450" s="75"/>
      <c r="K450" s="111"/>
    </row>
    <row r="451" spans="2:11" x14ac:dyDescent="0.25">
      <c r="C451" s="70"/>
      <c r="D451" s="31"/>
      <c r="E451" s="94"/>
      <c r="F451" s="94"/>
      <c r="G451" s="94"/>
      <c r="H451" s="75"/>
      <c r="I451" s="75"/>
      <c r="J451" s="75"/>
      <c r="K451" s="111"/>
    </row>
    <row r="452" spans="2:11" ht="15.75" x14ac:dyDescent="0.25">
      <c r="C452" s="201" t="s">
        <v>390</v>
      </c>
      <c r="D452" s="202" t="str">
        <f>'Gestión del Conocimiento'!F17</f>
        <v>6.a.11</v>
      </c>
      <c r="E452" s="94"/>
      <c r="F452" s="94"/>
      <c r="G452" s="94"/>
      <c r="H452" s="75"/>
      <c r="I452" s="75"/>
      <c r="J452" s="75"/>
      <c r="K452" s="111"/>
    </row>
    <row r="453" spans="2:11" ht="18.75" x14ac:dyDescent="0.25">
      <c r="C453" s="207" t="str">
        <f>IFERROR(VLOOKUP(D452,'Desarrollo e Innov. Curricular'!$F:$G,2,FALSE),IFERROR(VLOOKUP(D452,'Investigación Científica'!$F:$G,2,FALSE),IFERROR(VLOOKUP(D452,'Vinculación Univ. Sociedad'!$F:$G,2,FALSE),IFERROR(VLOOKUP(D452,'Docencia y Profesorado Universi'!$F:$G,2,FALSE),IFERROR(VLOOKUP(D452,'Estudiantes y Graduados'!$F:$G,2,FALSE),IFERROR(VLOOKUP(D452,'Gestion Administrativa'!$F:$G,2,FALSE),IFERROR(VLOOKUP(D452,'Gestión Académica'!$F:$G,2,FALSE),IFERROR(VLOOKUP(D452,'Aseguramiento de la Calidad'!$F:$G,2,FALSE),IFERROR(VLOOKUP(D452,'Gestión del Conocimiento'!$F:$G,2,FALSE),IFERROR(VLOOKUP(D452,'Gobernabilidad y Procesos...'!$F:$G,2,FALSE),IFERROR(VLOOKUP(D452,'Gestión del Talento Humano'!$F:$G,2,FALSE),IFERROR(VLOOKUP(D452,'Internacionalización de la E.S.'!$F:$G,2,FALSE),IFERROR(VLOOKUP(D452,Posgrado!$F:$G,2,FALSE),IFERROR(VLOOKUP(D452,'Cultura de Innovación Insti...'!$F:$G,2,FALSE),VLOOKUP(D452,'Lo Esencial de la Reforma Univ.'!$F:$G,2,0)))))))))))))))</f>
        <v>Desarrollo del Taller sobre conservación y envasado de alimentos en la Comunidad Seleccionada. Insumos para desarrollar el taller</v>
      </c>
      <c r="D453" s="31"/>
      <c r="E453" s="94"/>
      <c r="F453" s="94"/>
      <c r="G453" s="94"/>
      <c r="H453" s="75"/>
      <c r="I453" s="75"/>
      <c r="J453" s="75"/>
      <c r="K453" s="111"/>
    </row>
    <row r="454" spans="2:11" ht="15.75" thickBot="1" x14ac:dyDescent="0.3">
      <c r="C454" s="86" t="s">
        <v>2703</v>
      </c>
      <c r="F454" s="94"/>
      <c r="G454" s="75"/>
      <c r="H454" s="75"/>
      <c r="I454" s="75"/>
    </row>
    <row r="455" spans="2:11" ht="30.75" thickBot="1" x14ac:dyDescent="0.3">
      <c r="C455" s="128" t="s">
        <v>44</v>
      </c>
      <c r="D455" s="128" t="s">
        <v>54</v>
      </c>
      <c r="E455" s="135" t="s">
        <v>56</v>
      </c>
      <c r="F455" s="134" t="s">
        <v>27</v>
      </c>
      <c r="G455" s="132" t="s">
        <v>128</v>
      </c>
      <c r="H455" s="135" t="s">
        <v>46</v>
      </c>
      <c r="I455" s="132" t="s">
        <v>129</v>
      </c>
      <c r="J455" s="132" t="s">
        <v>408</v>
      </c>
      <c r="K455" s="132" t="s">
        <v>409</v>
      </c>
    </row>
    <row r="456" spans="2:11" ht="15.75" thickBot="1" x14ac:dyDescent="0.3">
      <c r="C456" s="217" t="s">
        <v>427</v>
      </c>
      <c r="D456" s="218">
        <v>12</v>
      </c>
      <c r="E456" s="216">
        <v>2500</v>
      </c>
      <c r="F456" s="98">
        <f t="shared" ref="F456:F461" si="26">D456*E456</f>
        <v>30000</v>
      </c>
      <c r="G456" s="156" t="s">
        <v>1402</v>
      </c>
      <c r="H456" s="488" t="s">
        <v>763</v>
      </c>
      <c r="I456" s="129" t="str">
        <f>VLOOKUP(H456,Presupuesto!$B$11:$C$566,2,0)</f>
        <v>VIATICOS NACIONALES</v>
      </c>
      <c r="J456" s="570" t="s">
        <v>471</v>
      </c>
      <c r="K456" s="99" t="s">
        <v>399</v>
      </c>
    </row>
    <row r="457" spans="2:11" x14ac:dyDescent="0.25">
      <c r="C457" s="96" t="s">
        <v>2625</v>
      </c>
      <c r="D457" s="154">
        <v>1</v>
      </c>
      <c r="E457" s="469">
        <v>85</v>
      </c>
      <c r="F457" s="98">
        <f t="shared" si="26"/>
        <v>85</v>
      </c>
      <c r="G457" s="156" t="s">
        <v>1402</v>
      </c>
      <c r="H457" s="474" t="s">
        <v>815</v>
      </c>
      <c r="I457" s="129" t="str">
        <f>VLOOKUP(H457,Presupuesto!$B$11:$C$565,2,0)</f>
        <v>PAPEL DE ESCRITORIO</v>
      </c>
      <c r="J457" s="570" t="s">
        <v>471</v>
      </c>
      <c r="K457" s="99" t="s">
        <v>399</v>
      </c>
    </row>
    <row r="458" spans="2:11" x14ac:dyDescent="0.25">
      <c r="C458" s="96" t="s">
        <v>2627</v>
      </c>
      <c r="D458" s="154">
        <v>2</v>
      </c>
      <c r="E458" s="469">
        <v>36</v>
      </c>
      <c r="F458" s="98">
        <f t="shared" si="26"/>
        <v>72</v>
      </c>
      <c r="G458" s="156" t="s">
        <v>1402</v>
      </c>
      <c r="H458" s="516" t="s">
        <v>942</v>
      </c>
      <c r="I458" s="129" t="str">
        <f>VLOOKUP(H458,Presupuesto!$B$11:$C$565,2,0)</f>
        <v>UTILES DE ESCRITORIO, OFICINA Y ENSE¥ANZA</v>
      </c>
      <c r="J458" s="570" t="s">
        <v>471</v>
      </c>
      <c r="K458" s="99" t="s">
        <v>399</v>
      </c>
    </row>
    <row r="459" spans="2:11" x14ac:dyDescent="0.25">
      <c r="C459" s="96" t="s">
        <v>34</v>
      </c>
      <c r="D459" s="154">
        <v>3</v>
      </c>
      <c r="E459" s="469">
        <v>12</v>
      </c>
      <c r="F459" s="98">
        <f t="shared" si="26"/>
        <v>36</v>
      </c>
      <c r="G459" s="156" t="s">
        <v>1402</v>
      </c>
      <c r="H459" s="516" t="s">
        <v>942</v>
      </c>
      <c r="I459" s="129" t="str">
        <f>VLOOKUP(H459,Presupuesto!$B$11:$C$565,2,0)</f>
        <v>UTILES DE ESCRITORIO, OFICINA Y ENSE¥ANZA</v>
      </c>
      <c r="J459" s="570" t="s">
        <v>471</v>
      </c>
      <c r="K459" s="99" t="s">
        <v>399</v>
      </c>
    </row>
    <row r="460" spans="2:11" x14ac:dyDescent="0.25">
      <c r="C460" s="96" t="s">
        <v>2618</v>
      </c>
      <c r="D460" s="154">
        <v>30</v>
      </c>
      <c r="E460" s="469">
        <v>10</v>
      </c>
      <c r="F460" s="98">
        <f t="shared" si="26"/>
        <v>300</v>
      </c>
      <c r="G460" s="156" t="s">
        <v>1402</v>
      </c>
      <c r="H460" s="474" t="s">
        <v>717</v>
      </c>
      <c r="I460" s="129" t="str">
        <f>VLOOKUP(H460,Presupuesto!$B$11:$C$565,2,0)</f>
        <v>SERVICIOS DE IMPRENTA PUBLIC.Y REPRODUCCION</v>
      </c>
      <c r="J460" s="570" t="s">
        <v>471</v>
      </c>
      <c r="K460" s="99" t="s">
        <v>399</v>
      </c>
    </row>
    <row r="461" spans="2:11" x14ac:dyDescent="0.25">
      <c r="C461" s="96" t="s">
        <v>2622</v>
      </c>
      <c r="D461" s="154">
        <v>90</v>
      </c>
      <c r="E461" s="469">
        <v>100</v>
      </c>
      <c r="F461" s="98">
        <f t="shared" si="26"/>
        <v>9000</v>
      </c>
      <c r="G461" s="156" t="s">
        <v>1402</v>
      </c>
      <c r="H461" s="474" t="s">
        <v>792</v>
      </c>
      <c r="I461" s="129" t="str">
        <f>VLOOKUP(H461,Presupuesto!$B$11:$C$565,2,0)</f>
        <v>ALIMENTOS B EBIDAS PARA PERSONAS</v>
      </c>
      <c r="J461" s="570" t="s">
        <v>471</v>
      </c>
      <c r="K461" s="99" t="s">
        <v>399</v>
      </c>
    </row>
    <row r="464" spans="2:11" ht="15.75" thickBot="1" x14ac:dyDescent="0.3"/>
    <row r="465" spans="2:11" ht="15.75" thickBot="1" x14ac:dyDescent="0.3">
      <c r="B465" s="560"/>
      <c r="C465" s="153" t="s">
        <v>52</v>
      </c>
      <c r="D465" s="380">
        <f>SUM(F472:F476)</f>
        <v>9493</v>
      </c>
      <c r="F465" s="70"/>
      <c r="G465" s="78"/>
      <c r="H465" s="70"/>
      <c r="I465" s="70"/>
    </row>
    <row r="466" spans="2:11" x14ac:dyDescent="0.25">
      <c r="C466" s="70"/>
      <c r="D466" s="31"/>
      <c r="E466" s="94"/>
      <c r="F466" s="94"/>
      <c r="G466" s="94"/>
      <c r="H466" s="75"/>
      <c r="I466" s="75"/>
      <c r="J466" s="75"/>
      <c r="K466" s="111"/>
    </row>
    <row r="467" spans="2:11" x14ac:dyDescent="0.25">
      <c r="C467" s="70"/>
      <c r="D467" s="31"/>
      <c r="E467" s="94"/>
      <c r="F467" s="94"/>
      <c r="G467" s="94"/>
      <c r="H467" s="75"/>
      <c r="I467" s="75"/>
      <c r="J467" s="75"/>
      <c r="K467" s="111"/>
    </row>
    <row r="468" spans="2:11" ht="15.75" x14ac:dyDescent="0.25">
      <c r="C468" s="201" t="s">
        <v>390</v>
      </c>
      <c r="D468" s="202" t="str">
        <f>'Gestión del Conocimiento'!F20</f>
        <v>6.a.14</v>
      </c>
      <c r="E468" s="94"/>
      <c r="F468" s="94"/>
      <c r="G468" s="94"/>
      <c r="H468" s="75"/>
      <c r="I468" s="75"/>
      <c r="J468" s="75"/>
      <c r="K468" s="111"/>
    </row>
    <row r="469" spans="2:11" ht="18.75" x14ac:dyDescent="0.25">
      <c r="C469" s="207" t="str">
        <f>IFERROR(VLOOKUP(D468,'Desarrollo e Innov. Curricular'!$F:$G,2,FALSE),IFERROR(VLOOKUP(D468,'Investigación Científica'!$F:$G,2,FALSE),IFERROR(VLOOKUP(D468,'Vinculación Univ. Sociedad'!$F:$G,2,FALSE),IFERROR(VLOOKUP(D468,'Docencia y Profesorado Universi'!$F:$G,2,FALSE),IFERROR(VLOOKUP(D468,'Estudiantes y Graduados'!$F:$G,2,FALSE),IFERROR(VLOOKUP(D468,'Gestion Administrativa'!$F:$G,2,FALSE),IFERROR(VLOOKUP(D468,'Gestión Académica'!$F:$G,2,FALSE),IFERROR(VLOOKUP(D468,'Aseguramiento de la Calidad'!$F:$G,2,FALSE),IFERROR(VLOOKUP(D468,'Gestión del Conocimiento'!$F:$G,2,FALSE),IFERROR(VLOOKUP(D468,'Gobernabilidad y Procesos...'!$F:$G,2,FALSE),IFERROR(VLOOKUP(D468,'Gestión del Talento Humano'!$F:$G,2,FALSE),IFERROR(VLOOKUP(D468,'Internacionalización de la E.S.'!$F:$G,2,FALSE),IFERROR(VLOOKUP(D468,Posgrado!$F:$G,2,FALSE),IFERROR(VLOOKUP(D468,'Cultura de Innovación Insti...'!$F:$G,2,FALSE),VLOOKUP(D468,'Lo Esencial de la Reforma Univ.'!$F:$G,2,0)))))))))))))))</f>
        <v>Desarrollo del Taller de Farmacología en una Institución de Salud. Insumos para desarrollar el taller</v>
      </c>
      <c r="D469" s="31"/>
      <c r="E469" s="94"/>
      <c r="F469" s="94"/>
      <c r="G469" s="94"/>
      <c r="H469" s="75"/>
      <c r="I469" s="75"/>
      <c r="J469" s="75"/>
      <c r="K469" s="111"/>
    </row>
    <row r="470" spans="2:11" ht="15.75" thickBot="1" x14ac:dyDescent="0.3">
      <c r="C470" s="86" t="s">
        <v>2702</v>
      </c>
      <c r="F470" s="94"/>
      <c r="G470" s="75"/>
      <c r="H470" s="75"/>
      <c r="I470" s="75"/>
    </row>
    <row r="471" spans="2:11" ht="30.75" thickBot="1" x14ac:dyDescent="0.3">
      <c r="C471" s="128" t="s">
        <v>44</v>
      </c>
      <c r="D471" s="128" t="s">
        <v>54</v>
      </c>
      <c r="E471" s="135" t="s">
        <v>56</v>
      </c>
      <c r="F471" s="134" t="s">
        <v>27</v>
      </c>
      <c r="G471" s="132" t="s">
        <v>128</v>
      </c>
      <c r="H471" s="135" t="s">
        <v>46</v>
      </c>
      <c r="I471" s="132" t="s">
        <v>129</v>
      </c>
      <c r="J471" s="132" t="s">
        <v>408</v>
      </c>
      <c r="K471" s="132" t="s">
        <v>409</v>
      </c>
    </row>
    <row r="472" spans="2:11" x14ac:dyDescent="0.25">
      <c r="C472" s="96" t="s">
        <v>2625</v>
      </c>
      <c r="D472" s="154">
        <v>1</v>
      </c>
      <c r="E472" s="469">
        <v>85</v>
      </c>
      <c r="F472" s="98">
        <f t="shared" ref="F472:F476" si="27">D472*E472</f>
        <v>85</v>
      </c>
      <c r="G472" s="156" t="s">
        <v>1402</v>
      </c>
      <c r="H472" s="474" t="s">
        <v>815</v>
      </c>
      <c r="I472" s="129" t="str">
        <f>VLOOKUP(H472,Presupuesto!$B$11:$C$565,2,0)</f>
        <v>PAPEL DE ESCRITORIO</v>
      </c>
      <c r="J472" s="570" t="s">
        <v>471</v>
      </c>
      <c r="K472" s="99" t="s">
        <v>393</v>
      </c>
    </row>
    <row r="473" spans="2:11" x14ac:dyDescent="0.25">
      <c r="C473" s="96" t="s">
        <v>2627</v>
      </c>
      <c r="D473" s="154">
        <v>2</v>
      </c>
      <c r="E473" s="469">
        <v>36</v>
      </c>
      <c r="F473" s="98">
        <f t="shared" si="27"/>
        <v>72</v>
      </c>
      <c r="G473" s="156" t="s">
        <v>1402</v>
      </c>
      <c r="H473" s="516" t="s">
        <v>942</v>
      </c>
      <c r="I473" s="129" t="str">
        <f>VLOOKUP(H473,Presupuesto!$B$11:$C$565,2,0)</f>
        <v>UTILES DE ESCRITORIO, OFICINA Y ENSE¥ANZA</v>
      </c>
      <c r="J473" s="570" t="s">
        <v>471</v>
      </c>
      <c r="K473" s="99" t="s">
        <v>393</v>
      </c>
    </row>
    <row r="474" spans="2:11" x14ac:dyDescent="0.25">
      <c r="C474" s="96" t="s">
        <v>34</v>
      </c>
      <c r="D474" s="154">
        <v>3</v>
      </c>
      <c r="E474" s="469">
        <v>12</v>
      </c>
      <c r="F474" s="98">
        <f t="shared" si="27"/>
        <v>36</v>
      </c>
      <c r="G474" s="156" t="s">
        <v>1402</v>
      </c>
      <c r="H474" s="516" t="s">
        <v>942</v>
      </c>
      <c r="I474" s="129" t="str">
        <f>VLOOKUP(H474,Presupuesto!$B$11:$C$565,2,0)</f>
        <v>UTILES DE ESCRITORIO, OFICINA Y ENSE¥ANZA</v>
      </c>
      <c r="J474" s="570" t="s">
        <v>471</v>
      </c>
      <c r="K474" s="99" t="s">
        <v>393</v>
      </c>
    </row>
    <row r="475" spans="2:11" x14ac:dyDescent="0.25">
      <c r="C475" s="96" t="s">
        <v>2618</v>
      </c>
      <c r="D475" s="154">
        <v>30</v>
      </c>
      <c r="E475" s="469">
        <v>10</v>
      </c>
      <c r="F475" s="98">
        <f t="shared" si="27"/>
        <v>300</v>
      </c>
      <c r="G475" s="156" t="s">
        <v>1402</v>
      </c>
      <c r="H475" s="474" t="s">
        <v>717</v>
      </c>
      <c r="I475" s="129" t="str">
        <f>VLOOKUP(H475,Presupuesto!$B$11:$C$565,2,0)</f>
        <v>SERVICIOS DE IMPRENTA PUBLIC.Y REPRODUCCION</v>
      </c>
      <c r="J475" s="570" t="s">
        <v>471</v>
      </c>
      <c r="K475" s="99" t="s">
        <v>393</v>
      </c>
    </row>
    <row r="476" spans="2:11" x14ac:dyDescent="0.25">
      <c r="C476" s="96" t="s">
        <v>2622</v>
      </c>
      <c r="D476" s="154">
        <v>90</v>
      </c>
      <c r="E476" s="469">
        <v>100</v>
      </c>
      <c r="F476" s="98">
        <f t="shared" si="27"/>
        <v>9000</v>
      </c>
      <c r="G476" s="156" t="s">
        <v>1402</v>
      </c>
      <c r="H476" s="474" t="s">
        <v>792</v>
      </c>
      <c r="I476" s="129" t="str">
        <f>VLOOKUP(H476,Presupuesto!$B$11:$C$565,2,0)</f>
        <v>ALIMENTOS B EBIDAS PARA PERSONAS</v>
      </c>
      <c r="J476" s="570" t="s">
        <v>471</v>
      </c>
      <c r="K476" s="99" t="s">
        <v>393</v>
      </c>
    </row>
    <row r="479" spans="2:11" ht="15.75" thickBot="1" x14ac:dyDescent="0.3"/>
    <row r="480" spans="2:11" ht="15.75" thickBot="1" x14ac:dyDescent="0.3">
      <c r="B480" s="560"/>
      <c r="C480" s="153" t="s">
        <v>52</v>
      </c>
      <c r="D480" s="380">
        <f>SUM(F487:F487)</f>
        <v>1000</v>
      </c>
      <c r="F480" s="70"/>
      <c r="G480" s="78"/>
      <c r="H480" s="70"/>
      <c r="I480" s="70"/>
    </row>
    <row r="481" spans="2:11" x14ac:dyDescent="0.25">
      <c r="C481" s="70"/>
      <c r="D481" s="31"/>
      <c r="E481" s="94"/>
      <c r="F481" s="94"/>
      <c r="G481" s="94"/>
      <c r="H481" s="75"/>
      <c r="I481" s="75"/>
      <c r="J481" s="75"/>
      <c r="K481" s="111"/>
    </row>
    <row r="482" spans="2:11" x14ac:dyDescent="0.25">
      <c r="C482" s="70"/>
      <c r="D482" s="31"/>
      <c r="E482" s="94"/>
      <c r="F482" s="94"/>
      <c r="G482" s="94"/>
      <c r="H482" s="75"/>
      <c r="I482" s="75"/>
      <c r="J482" s="75"/>
      <c r="K482" s="111"/>
    </row>
    <row r="483" spans="2:11" ht="15.75" x14ac:dyDescent="0.25">
      <c r="C483" s="201" t="s">
        <v>390</v>
      </c>
      <c r="D483" s="202" t="str">
        <f>'Lo Esencial de la Reforma Univ.'!F13</f>
        <v>7.a.8</v>
      </c>
      <c r="E483" s="94"/>
      <c r="F483" s="94"/>
      <c r="G483" s="94"/>
      <c r="H483" s="75"/>
      <c r="I483" s="75"/>
      <c r="J483" s="75"/>
      <c r="K483" s="111"/>
    </row>
    <row r="484" spans="2:11" ht="18.75" x14ac:dyDescent="0.25">
      <c r="C484" s="207" t="str">
        <f>IFERROR(VLOOKUP(D483,'Desarrollo e Innov. Curricular'!$F:$G,2,FALSE),IFERROR(VLOOKUP(D483,'Investigación Científica'!$F:$G,2,FALSE),IFERROR(VLOOKUP(D483,'Vinculación Univ. Sociedad'!$F:$G,2,FALSE),IFERROR(VLOOKUP(D483,'Docencia y Profesorado Universi'!$F:$G,2,FALSE),IFERROR(VLOOKUP(D483,'Estudiantes y Graduados'!$F:$G,2,FALSE),IFERROR(VLOOKUP(D483,'Gestion Administrativa'!$F:$G,2,FALSE),IFERROR(VLOOKUP(D483,'Gestión Académica'!$F:$G,2,FALSE),IFERROR(VLOOKUP(D483,'Aseguramiento de la Calidad'!$F:$G,2,FALSE),IFERROR(VLOOKUP(D483,'Gestión del Conocimiento'!$F:$G,2,FALSE),IFERROR(VLOOKUP(D483,'Gobernabilidad y Procesos...'!$F:$G,2,FALSE),IFERROR(VLOOKUP(D483,'Gestión del Talento Humano'!$F:$G,2,FALSE),IFERROR(VLOOKUP(D483,'Internacionalización de la E.S.'!$F:$G,2,FALSE),IFERROR(VLOOKUP(D483,Posgrado!$F:$G,2,FALSE),IFERROR(VLOOKUP(D483,'Cultura de Innovación Insti...'!$F:$G,2,FALSE),VLOOKUP(D483,'Lo Esencial de la Reforma Univ.'!$F:$G,2,0)))))))))))))))</f>
        <v>Organización de una exposición de pintura en el marco de la semana del estudiante de química y farmacia, con la participación de pintores invitados. (al menos 10 invitados)</v>
      </c>
      <c r="D484" s="31"/>
      <c r="E484" s="94"/>
      <c r="F484" s="94"/>
      <c r="G484" s="94"/>
      <c r="H484" s="75"/>
      <c r="I484" s="75"/>
      <c r="J484" s="75"/>
      <c r="K484" s="111"/>
    </row>
    <row r="485" spans="2:11" ht="15.75" thickBot="1" x14ac:dyDescent="0.3">
      <c r="C485" s="86" t="s">
        <v>2704</v>
      </c>
      <c r="F485" s="94"/>
      <c r="G485" s="75"/>
      <c r="H485" s="75"/>
      <c r="I485" s="75"/>
    </row>
    <row r="486" spans="2:11" ht="30.75" thickBot="1" x14ac:dyDescent="0.3">
      <c r="C486" s="128" t="s">
        <v>44</v>
      </c>
      <c r="D486" s="128" t="s">
        <v>54</v>
      </c>
      <c r="E486" s="135" t="s">
        <v>56</v>
      </c>
      <c r="F486" s="134" t="s">
        <v>27</v>
      </c>
      <c r="G486" s="132" t="s">
        <v>128</v>
      </c>
      <c r="H486" s="135" t="s">
        <v>46</v>
      </c>
      <c r="I486" s="132" t="s">
        <v>129</v>
      </c>
      <c r="J486" s="132" t="s">
        <v>408</v>
      </c>
      <c r="K486" s="132" t="s">
        <v>409</v>
      </c>
    </row>
    <row r="487" spans="2:11" x14ac:dyDescent="0.25">
      <c r="C487" s="96" t="s">
        <v>2622</v>
      </c>
      <c r="D487" s="154">
        <v>10</v>
      </c>
      <c r="E487" s="469">
        <v>100</v>
      </c>
      <c r="F487" s="98">
        <f t="shared" ref="F487" si="28">D487*E487</f>
        <v>1000</v>
      </c>
      <c r="G487" s="156" t="s">
        <v>126</v>
      </c>
      <c r="H487" s="474" t="s">
        <v>792</v>
      </c>
      <c r="I487" s="129" t="str">
        <f>VLOOKUP(H487,Presupuesto!$B$11:$C$565,2,0)</f>
        <v>ALIMENTOS B EBIDAS PARA PERSONAS</v>
      </c>
      <c r="J487" s="570" t="s">
        <v>1360</v>
      </c>
      <c r="K487" s="99" t="s">
        <v>393</v>
      </c>
    </row>
    <row r="490" spans="2:11" ht="15.75" thickBot="1" x14ac:dyDescent="0.3"/>
    <row r="491" spans="2:11" ht="15.75" thickBot="1" x14ac:dyDescent="0.3">
      <c r="B491" s="560"/>
      <c r="C491" s="153" t="s">
        <v>52</v>
      </c>
      <c r="D491" s="380">
        <f>SUM(F498:F502)</f>
        <v>30308</v>
      </c>
      <c r="F491" s="70"/>
      <c r="G491" s="78"/>
      <c r="H491" s="70"/>
      <c r="I491" s="70"/>
    </row>
    <row r="492" spans="2:11" x14ac:dyDescent="0.25">
      <c r="C492" s="70"/>
      <c r="D492" s="31"/>
      <c r="E492" s="94"/>
      <c r="F492" s="94"/>
      <c r="G492" s="94"/>
      <c r="H492" s="75"/>
      <c r="I492" s="75"/>
      <c r="J492" s="75"/>
      <c r="K492" s="111"/>
    </row>
    <row r="493" spans="2:11" x14ac:dyDescent="0.25">
      <c r="C493" s="70"/>
      <c r="D493" s="31"/>
      <c r="E493" s="94"/>
      <c r="F493" s="94"/>
      <c r="G493" s="94"/>
      <c r="H493" s="75"/>
      <c r="I493" s="75"/>
      <c r="J493" s="75"/>
      <c r="K493" s="111"/>
    </row>
    <row r="494" spans="2:11" ht="15.75" x14ac:dyDescent="0.25">
      <c r="C494" s="201" t="s">
        <v>390</v>
      </c>
      <c r="D494" s="202" t="str">
        <f>'Lo Esencial de la Reforma Univ.'!F15</f>
        <v>7.a.10</v>
      </c>
      <c r="E494" s="94"/>
      <c r="F494" s="94"/>
      <c r="G494" s="94"/>
      <c r="H494" s="75"/>
      <c r="I494" s="75"/>
      <c r="J494" s="75"/>
      <c r="K494" s="111"/>
    </row>
    <row r="495" spans="2:11" ht="18.75" x14ac:dyDescent="0.25">
      <c r="C495" s="207" t="str">
        <f>IFERROR(VLOOKUP(D494,'Desarrollo e Innov. Curricular'!$F:$G,2,FALSE),IFERROR(VLOOKUP(D494,'Investigación Científica'!$F:$G,2,FALSE),IFERROR(VLOOKUP(D494,'Vinculación Univ. Sociedad'!$F:$G,2,FALSE),IFERROR(VLOOKUP(D494,'Docencia y Profesorado Universi'!$F:$G,2,FALSE),IFERROR(VLOOKUP(D494,'Estudiantes y Graduados'!$F:$G,2,FALSE),IFERROR(VLOOKUP(D494,'Gestion Administrativa'!$F:$G,2,FALSE),IFERROR(VLOOKUP(D494,'Gestión Académica'!$F:$G,2,FALSE),IFERROR(VLOOKUP(D494,'Aseguramiento de la Calidad'!$F:$G,2,FALSE),IFERROR(VLOOKUP(D494,'Gestión del Conocimiento'!$F:$G,2,FALSE),IFERROR(VLOOKUP(D494,'Gobernabilidad y Procesos...'!$F:$G,2,FALSE),IFERROR(VLOOKUP(D494,'Gestión del Talento Humano'!$F:$G,2,FALSE),IFERROR(VLOOKUP(D494,'Internacionalización de la E.S.'!$F:$G,2,FALSE),IFERROR(VLOOKUP(D494,Posgrado!$F:$G,2,FALSE),IFERROR(VLOOKUP(D494,'Cultura de Innovación Insti...'!$F:$G,2,FALSE),VLOOKUP(D494,'Lo Esencial de la Reforma Univ.'!$F:$G,2,0)))))))))))))))</f>
        <v>Creación, organización y capacitación del coro de la facultad de química y farmacia.</v>
      </c>
      <c r="D495" s="31"/>
      <c r="E495" s="94"/>
      <c r="F495" s="94"/>
      <c r="G495" s="94"/>
      <c r="H495" s="75"/>
      <c r="I495" s="75"/>
      <c r="J495" s="75"/>
      <c r="K495" s="111"/>
    </row>
    <row r="496" spans="2:11" ht="15.75" thickBot="1" x14ac:dyDescent="0.3">
      <c r="C496" s="86" t="s">
        <v>2709</v>
      </c>
      <c r="F496" s="94"/>
      <c r="G496" s="75"/>
      <c r="H496" s="75"/>
      <c r="I496" s="75"/>
    </row>
    <row r="497" spans="2:11" ht="30.75" thickBot="1" x14ac:dyDescent="0.3">
      <c r="C497" s="128" t="s">
        <v>44</v>
      </c>
      <c r="D497" s="128" t="s">
        <v>54</v>
      </c>
      <c r="E497" s="135" t="s">
        <v>56</v>
      </c>
      <c r="F497" s="134" t="s">
        <v>27</v>
      </c>
      <c r="G497" s="132" t="s">
        <v>128</v>
      </c>
      <c r="H497" s="135" t="s">
        <v>46</v>
      </c>
      <c r="I497" s="132" t="s">
        <v>129</v>
      </c>
      <c r="J497" s="132" t="s">
        <v>408</v>
      </c>
      <c r="K497" s="132" t="s">
        <v>409</v>
      </c>
    </row>
    <row r="498" spans="2:11" x14ac:dyDescent="0.25">
      <c r="C498" s="467" t="s">
        <v>2707</v>
      </c>
      <c r="D498" s="449">
        <v>4</v>
      </c>
      <c r="E498" s="468">
        <v>2500</v>
      </c>
      <c r="F498" s="98">
        <f t="shared" ref="F498:F502" si="29">D498*E498</f>
        <v>10000</v>
      </c>
      <c r="G498" s="156" t="s">
        <v>126</v>
      </c>
      <c r="H498" s="487" t="s">
        <v>699</v>
      </c>
      <c r="I498" s="129" t="str">
        <f>VLOOKUP(H498,Presupuesto!$B$11:$C$565,2,0)</f>
        <v>SERVICIOS DE CAPACITACION.</v>
      </c>
      <c r="J498" s="570" t="s">
        <v>1360</v>
      </c>
      <c r="K498" s="99" t="s">
        <v>410</v>
      </c>
    </row>
    <row r="499" spans="2:11" x14ac:dyDescent="0.25">
      <c r="C499" s="96" t="s">
        <v>2708</v>
      </c>
      <c r="D499" s="154">
        <v>20</v>
      </c>
      <c r="E499" s="469">
        <v>1000</v>
      </c>
      <c r="F499" s="98">
        <f t="shared" si="29"/>
        <v>20000</v>
      </c>
      <c r="G499" s="156" t="s">
        <v>126</v>
      </c>
      <c r="H499" s="474" t="s">
        <v>811</v>
      </c>
      <c r="I499" s="129" t="str">
        <f>VLOOKUP(H499,Presupuesto!$B$11:$C$565,2,0)</f>
        <v>OTROS TEXTILES Y VESTUARIOS</v>
      </c>
      <c r="J499" s="570" t="s">
        <v>1360</v>
      </c>
      <c r="K499" s="99" t="s">
        <v>410</v>
      </c>
    </row>
    <row r="500" spans="2:11" x14ac:dyDescent="0.25">
      <c r="C500" s="96" t="s">
        <v>2627</v>
      </c>
      <c r="D500" s="154">
        <v>2</v>
      </c>
      <c r="E500" s="469">
        <v>36</v>
      </c>
      <c r="F500" s="98">
        <f t="shared" si="29"/>
        <v>72</v>
      </c>
      <c r="G500" s="156" t="s">
        <v>126</v>
      </c>
      <c r="H500" s="516" t="s">
        <v>942</v>
      </c>
      <c r="I500" s="129" t="str">
        <f>VLOOKUP(H500,Presupuesto!$B$11:$C$565,2,0)</f>
        <v>UTILES DE ESCRITORIO, OFICINA Y ENSE¥ANZA</v>
      </c>
      <c r="J500" s="570" t="s">
        <v>1360</v>
      </c>
      <c r="K500" s="99" t="s">
        <v>410</v>
      </c>
    </row>
    <row r="501" spans="2:11" x14ac:dyDescent="0.25">
      <c r="C501" s="96" t="s">
        <v>34</v>
      </c>
      <c r="D501" s="154">
        <v>3</v>
      </c>
      <c r="E501" s="469">
        <v>12</v>
      </c>
      <c r="F501" s="98">
        <f t="shared" si="29"/>
        <v>36</v>
      </c>
      <c r="G501" s="156" t="s">
        <v>126</v>
      </c>
      <c r="H501" s="516" t="s">
        <v>942</v>
      </c>
      <c r="I501" s="129" t="str">
        <f>VLOOKUP(H501,Presupuesto!$B$11:$C$565,2,0)</f>
        <v>UTILES DE ESCRITORIO, OFICINA Y ENSE¥ANZA</v>
      </c>
      <c r="J501" s="570" t="s">
        <v>1360</v>
      </c>
      <c r="K501" s="99" t="s">
        <v>410</v>
      </c>
    </row>
    <row r="502" spans="2:11" x14ac:dyDescent="0.25">
      <c r="C502" s="96" t="s">
        <v>2618</v>
      </c>
      <c r="D502" s="154">
        <v>20</v>
      </c>
      <c r="E502" s="469">
        <v>10</v>
      </c>
      <c r="F502" s="98">
        <f t="shared" si="29"/>
        <v>200</v>
      </c>
      <c r="G502" s="156" t="s">
        <v>126</v>
      </c>
      <c r="H502" s="474" t="s">
        <v>717</v>
      </c>
      <c r="I502" s="129" t="str">
        <f>VLOOKUP(H502,Presupuesto!$B$11:$C$565,2,0)</f>
        <v>SERVICIOS DE IMPRENTA PUBLIC.Y REPRODUCCION</v>
      </c>
      <c r="J502" s="570" t="s">
        <v>1360</v>
      </c>
      <c r="K502" s="99" t="s">
        <v>410</v>
      </c>
    </row>
    <row r="505" spans="2:11" ht="15.75" thickBot="1" x14ac:dyDescent="0.3"/>
    <row r="506" spans="2:11" ht="15.75" thickBot="1" x14ac:dyDescent="0.3">
      <c r="B506" s="560"/>
      <c r="C506" s="153" t="s">
        <v>52</v>
      </c>
      <c r="D506" s="380">
        <f>SUM(F513:F515)</f>
        <v>50000</v>
      </c>
      <c r="F506" s="70"/>
      <c r="G506" s="78"/>
      <c r="H506" s="70"/>
      <c r="I506" s="70"/>
    </row>
    <row r="507" spans="2:11" x14ac:dyDescent="0.25">
      <c r="C507" s="70"/>
      <c r="D507" s="31"/>
      <c r="E507" s="94"/>
      <c r="F507" s="94"/>
      <c r="G507" s="94"/>
      <c r="H507" s="75"/>
      <c r="I507" s="75"/>
      <c r="J507" s="75"/>
      <c r="K507" s="111"/>
    </row>
    <row r="508" spans="2:11" x14ac:dyDescent="0.25">
      <c r="C508" s="70"/>
      <c r="D508" s="31"/>
      <c r="E508" s="94"/>
      <c r="F508" s="94"/>
      <c r="G508" s="94"/>
      <c r="H508" s="75"/>
      <c r="I508" s="75"/>
      <c r="J508" s="75"/>
      <c r="K508" s="111"/>
    </row>
    <row r="509" spans="2:11" ht="15.75" x14ac:dyDescent="0.25">
      <c r="C509" s="201" t="s">
        <v>390</v>
      </c>
      <c r="D509" s="202" t="str">
        <f>'Lo Esencial de la Reforma Univ.'!F16</f>
        <v>7.a.11</v>
      </c>
      <c r="E509" s="94"/>
      <c r="F509" s="94"/>
      <c r="G509" s="94"/>
      <c r="H509" s="75"/>
      <c r="I509" s="75"/>
      <c r="J509" s="75"/>
      <c r="K509" s="111"/>
    </row>
    <row r="510" spans="2:11" ht="18.75" x14ac:dyDescent="0.25">
      <c r="C510" s="207" t="str">
        <f>IFERROR(VLOOKUP(D509,'Desarrollo e Innov. Curricular'!$F:$G,2,FALSE),IFERROR(VLOOKUP(D509,'Investigación Científica'!$F:$G,2,FALSE),IFERROR(VLOOKUP(D509,'Vinculación Univ. Sociedad'!$F:$G,2,FALSE),IFERROR(VLOOKUP(D509,'Docencia y Profesorado Universi'!$F:$G,2,FALSE),IFERROR(VLOOKUP(D509,'Estudiantes y Graduados'!$F:$G,2,FALSE),IFERROR(VLOOKUP(D509,'Gestion Administrativa'!$F:$G,2,FALSE),IFERROR(VLOOKUP(D509,'Gestión Académica'!$F:$G,2,FALSE),IFERROR(VLOOKUP(D509,'Aseguramiento de la Calidad'!$F:$G,2,FALSE),IFERROR(VLOOKUP(D509,'Gestión del Conocimiento'!$F:$G,2,FALSE),IFERROR(VLOOKUP(D509,'Gobernabilidad y Procesos...'!$F:$G,2,FALSE),IFERROR(VLOOKUP(D509,'Gestión del Talento Humano'!$F:$G,2,FALSE),IFERROR(VLOOKUP(D509,'Internacionalización de la E.S.'!$F:$G,2,FALSE),IFERROR(VLOOKUP(D509,Posgrado!$F:$G,2,FALSE),IFERROR(VLOOKUP(D509,'Cultura de Innovación Insti...'!$F:$G,2,FALSE),VLOOKUP(D509,'Lo Esencial de la Reforma Univ.'!$F:$G,2,0)))))))))))))))</f>
        <v>Creación, organización y capacitación del equipo de fútbol (Femenino y masculino) de la facultad de química y farmacia.</v>
      </c>
      <c r="D510" s="31"/>
      <c r="E510" s="94"/>
      <c r="F510" s="94"/>
      <c r="G510" s="94"/>
      <c r="H510" s="75"/>
      <c r="I510" s="75"/>
      <c r="J510" s="75"/>
      <c r="K510" s="111"/>
    </row>
    <row r="511" spans="2:11" ht="15.75" thickBot="1" x14ac:dyDescent="0.3">
      <c r="C511" s="86" t="s">
        <v>2709</v>
      </c>
      <c r="F511" s="94"/>
      <c r="G511" s="75"/>
      <c r="H511" s="75"/>
      <c r="I511" s="75"/>
    </row>
    <row r="512" spans="2:11" ht="30.75" thickBot="1" x14ac:dyDescent="0.3">
      <c r="C512" s="128" t="s">
        <v>44</v>
      </c>
      <c r="D512" s="128" t="s">
        <v>54</v>
      </c>
      <c r="E512" s="135" t="s">
        <v>56</v>
      </c>
      <c r="F512" s="134" t="s">
        <v>27</v>
      </c>
      <c r="G512" s="132" t="s">
        <v>128</v>
      </c>
      <c r="H512" s="135" t="s">
        <v>46</v>
      </c>
      <c r="I512" s="132" t="s">
        <v>129</v>
      </c>
      <c r="J512" s="132" t="s">
        <v>408</v>
      </c>
      <c r="K512" s="132" t="s">
        <v>409</v>
      </c>
    </row>
    <row r="513" spans="2:11" x14ac:dyDescent="0.25">
      <c r="C513" s="467" t="s">
        <v>2710</v>
      </c>
      <c r="D513" s="449">
        <v>4</v>
      </c>
      <c r="E513" s="468">
        <v>2500</v>
      </c>
      <c r="F513" s="98">
        <f t="shared" ref="F513:F515" si="30">D513*E513</f>
        <v>10000</v>
      </c>
      <c r="G513" s="156" t="s">
        <v>1402</v>
      </c>
      <c r="H513" s="487" t="s">
        <v>699</v>
      </c>
      <c r="I513" s="129" t="str">
        <f>VLOOKUP(H513,Presupuesto!$B$11:$C$565,2,0)</f>
        <v>SERVICIOS DE CAPACITACION.</v>
      </c>
      <c r="J513" s="570" t="s">
        <v>1360</v>
      </c>
      <c r="K513" s="99" t="s">
        <v>410</v>
      </c>
    </row>
    <row r="514" spans="2:11" x14ac:dyDescent="0.25">
      <c r="C514" s="96" t="s">
        <v>2711</v>
      </c>
      <c r="D514" s="154">
        <v>23</v>
      </c>
      <c r="E514" s="469">
        <v>1000</v>
      </c>
      <c r="F514" s="98">
        <f t="shared" si="30"/>
        <v>23000</v>
      </c>
      <c r="G514" s="156" t="s">
        <v>1402</v>
      </c>
      <c r="H514" s="474" t="s">
        <v>811</v>
      </c>
      <c r="I514" s="129" t="str">
        <f>VLOOKUP(H514,Presupuesto!$B$11:$C$565,2,0)</f>
        <v>OTROS TEXTILES Y VESTUARIOS</v>
      </c>
      <c r="J514" s="570" t="s">
        <v>1360</v>
      </c>
      <c r="K514" s="99" t="s">
        <v>410</v>
      </c>
    </row>
    <row r="515" spans="2:11" x14ac:dyDescent="0.25">
      <c r="C515" s="96" t="s">
        <v>2712</v>
      </c>
      <c r="D515" s="154">
        <v>1</v>
      </c>
      <c r="E515" s="469">
        <v>17000</v>
      </c>
      <c r="F515" s="98">
        <f t="shared" si="30"/>
        <v>17000</v>
      </c>
      <c r="G515" s="156" t="s">
        <v>1402</v>
      </c>
      <c r="H515" s="516" t="s">
        <v>851</v>
      </c>
      <c r="I515" s="129" t="str">
        <f>VLOOKUP(H515,Presupuesto!$B$11:$C$565,2,0)</f>
        <v>OTROS PRODUCTOS DE CUERO Y CAUCHO</v>
      </c>
      <c r="J515" s="570" t="s">
        <v>1360</v>
      </c>
      <c r="K515" s="99" t="s">
        <v>410</v>
      </c>
    </row>
    <row r="518" spans="2:11" ht="15.75" thickBot="1" x14ac:dyDescent="0.3"/>
    <row r="519" spans="2:11" ht="15.75" thickBot="1" x14ac:dyDescent="0.3">
      <c r="B519" s="560"/>
      <c r="C519" s="153" t="s">
        <v>52</v>
      </c>
      <c r="D519" s="380">
        <f>SUM(F526:F530)</f>
        <v>14750</v>
      </c>
      <c r="F519" s="70"/>
      <c r="G519" s="78"/>
      <c r="H519" s="70"/>
      <c r="I519" s="70"/>
    </row>
    <row r="520" spans="2:11" x14ac:dyDescent="0.25">
      <c r="C520" s="70"/>
      <c r="D520" s="31"/>
      <c r="E520" s="94"/>
      <c r="F520" s="94"/>
      <c r="G520" s="94"/>
      <c r="H520" s="75"/>
      <c r="I520" s="75"/>
      <c r="J520" s="75"/>
      <c r="K520" s="111"/>
    </row>
    <row r="521" spans="2:11" x14ac:dyDescent="0.25">
      <c r="C521" s="70"/>
      <c r="D521" s="31"/>
      <c r="E521" s="94"/>
      <c r="F521" s="94"/>
      <c r="G521" s="94"/>
      <c r="H521" s="75"/>
      <c r="I521" s="75"/>
      <c r="J521" s="75"/>
      <c r="K521" s="111"/>
    </row>
    <row r="522" spans="2:11" ht="15.75" x14ac:dyDescent="0.25">
      <c r="C522" s="201" t="s">
        <v>390</v>
      </c>
      <c r="D522" s="202" t="str">
        <f>'Lo Esencial de la Reforma Univ.'!F17</f>
        <v>7.a.12</v>
      </c>
      <c r="E522" s="94"/>
      <c r="F522" s="94"/>
      <c r="G522" s="94"/>
      <c r="H522" s="75"/>
      <c r="I522" s="75"/>
      <c r="J522" s="75"/>
      <c r="K522" s="111"/>
    </row>
    <row r="523" spans="2:11" ht="18.75" x14ac:dyDescent="0.25">
      <c r="C523" s="207" t="str">
        <f>IFERROR(VLOOKUP(D522,'Desarrollo e Innov. Curricular'!$F:$G,2,FALSE),IFERROR(VLOOKUP(D522,'Investigación Científica'!$F:$G,2,FALSE),IFERROR(VLOOKUP(D522,'Vinculación Univ. Sociedad'!$F:$G,2,FALSE),IFERROR(VLOOKUP(D522,'Docencia y Profesorado Universi'!$F:$G,2,FALSE),IFERROR(VLOOKUP(D522,'Estudiantes y Graduados'!$F:$G,2,FALSE),IFERROR(VLOOKUP(D522,'Gestion Administrativa'!$F:$G,2,FALSE),IFERROR(VLOOKUP(D522,'Gestión Académica'!$F:$G,2,FALSE),IFERROR(VLOOKUP(D522,'Aseguramiento de la Calidad'!$F:$G,2,FALSE),IFERROR(VLOOKUP(D522,'Gestión del Conocimiento'!$F:$G,2,FALSE),IFERROR(VLOOKUP(D522,'Gobernabilidad y Procesos...'!$F:$G,2,FALSE),IFERROR(VLOOKUP(D522,'Gestión del Talento Humano'!$F:$G,2,FALSE),IFERROR(VLOOKUP(D522,'Internacionalización de la E.S.'!$F:$G,2,FALSE),IFERROR(VLOOKUP(D522,Posgrado!$F:$G,2,FALSE),IFERROR(VLOOKUP(D522,'Cultura de Innovación Insti...'!$F:$G,2,FALSE),VLOOKUP(D522,'Lo Esencial de la Reforma Univ.'!$F:$G,2,0)))))))))))))))</f>
        <v>Organización de un campeonato de fútbol en el marco de la semana del estudiante de química y farmacia: Premios, arbitros, señalizaciones..etc cuanto durará el tornero y cuanto se le pagará a los árbitros</v>
      </c>
      <c r="D523" s="31"/>
      <c r="E523" s="94"/>
      <c r="F523" s="94"/>
      <c r="G523" s="94"/>
      <c r="H523" s="75"/>
      <c r="I523" s="75"/>
      <c r="J523" s="75"/>
      <c r="K523" s="111"/>
    </row>
    <row r="524" spans="2:11" ht="15.75" thickBot="1" x14ac:dyDescent="0.3">
      <c r="F524" s="94"/>
      <c r="G524" s="75"/>
      <c r="H524" s="75"/>
      <c r="I524" s="75"/>
    </row>
    <row r="525" spans="2:11" ht="30.75" thickBot="1" x14ac:dyDescent="0.3">
      <c r="C525" s="128" t="s">
        <v>44</v>
      </c>
      <c r="D525" s="128" t="s">
        <v>54</v>
      </c>
      <c r="E525" s="135" t="s">
        <v>56</v>
      </c>
      <c r="F525" s="134" t="s">
        <v>27</v>
      </c>
      <c r="G525" s="132" t="s">
        <v>128</v>
      </c>
      <c r="H525" s="135" t="s">
        <v>46</v>
      </c>
      <c r="I525" s="132" t="s">
        <v>129</v>
      </c>
      <c r="J525" s="132" t="s">
        <v>408</v>
      </c>
      <c r="K525" s="132" t="s">
        <v>409</v>
      </c>
    </row>
    <row r="526" spans="2:11" x14ac:dyDescent="0.25">
      <c r="C526" s="467" t="s">
        <v>2713</v>
      </c>
      <c r="D526" s="449">
        <v>3</v>
      </c>
      <c r="E526" s="468">
        <v>1000</v>
      </c>
      <c r="F526" s="98">
        <f t="shared" ref="F526:F530" si="31">D526*E526</f>
        <v>3000</v>
      </c>
      <c r="G526" s="156" t="s">
        <v>1402</v>
      </c>
      <c r="H526" s="487" t="s">
        <v>907</v>
      </c>
      <c r="I526" s="129" t="str">
        <f>VLOOKUP(H526,Presupuesto!$B$11:$C$565,2,0)</f>
        <v>OTROS PRODUCTOS METALICOS</v>
      </c>
      <c r="J526" s="570" t="s">
        <v>1360</v>
      </c>
      <c r="K526" s="99" t="s">
        <v>393</v>
      </c>
    </row>
    <row r="527" spans="2:11" x14ac:dyDescent="0.25">
      <c r="C527" s="96" t="s">
        <v>2714</v>
      </c>
      <c r="D527" s="154">
        <v>1</v>
      </c>
      <c r="E527" s="469">
        <v>5000</v>
      </c>
      <c r="F527" s="98">
        <f t="shared" si="31"/>
        <v>5000</v>
      </c>
      <c r="G527" s="156" t="s">
        <v>1402</v>
      </c>
      <c r="H527" s="474" t="s">
        <v>885</v>
      </c>
      <c r="I527" s="129" t="str">
        <f>VLOOKUP(H527,Presupuesto!$B$11:$C$565,2,0)</f>
        <v>PRODUCTOS DE MATERIAL PLASTICO.</v>
      </c>
      <c r="J527" s="570" t="s">
        <v>1360</v>
      </c>
      <c r="K527" s="99" t="s">
        <v>393</v>
      </c>
    </row>
    <row r="528" spans="2:11" ht="15.75" thickBot="1" x14ac:dyDescent="0.3">
      <c r="C528" s="96" t="s">
        <v>2717</v>
      </c>
      <c r="D528" s="154">
        <v>1</v>
      </c>
      <c r="E528" s="469">
        <v>3000</v>
      </c>
      <c r="F528" s="98">
        <f t="shared" si="31"/>
        <v>3000</v>
      </c>
      <c r="G528" s="156" t="s">
        <v>1402</v>
      </c>
      <c r="H528" s="474" t="s">
        <v>717</v>
      </c>
      <c r="I528" s="129" t="str">
        <f>VLOOKUP(H528,Presupuesto!$B$11:$C$565,2,0)</f>
        <v>SERVICIOS DE IMPRENTA PUBLIC.Y REPRODUCCION</v>
      </c>
      <c r="J528" s="570" t="s">
        <v>1360</v>
      </c>
      <c r="K528" s="99" t="s">
        <v>393</v>
      </c>
    </row>
    <row r="529" spans="2:11" x14ac:dyDescent="0.25">
      <c r="C529" s="96" t="s">
        <v>2716</v>
      </c>
      <c r="D529" s="154">
        <v>2</v>
      </c>
      <c r="E529" s="469">
        <v>1500</v>
      </c>
      <c r="F529" s="98">
        <f t="shared" si="31"/>
        <v>3000</v>
      </c>
      <c r="G529" s="156" t="s">
        <v>1402</v>
      </c>
      <c r="H529" s="487" t="s">
        <v>699</v>
      </c>
      <c r="I529" s="129" t="str">
        <f>VLOOKUP(H529,Presupuesto!$B$11:$C$565,2,0)</f>
        <v>SERVICIOS DE CAPACITACION.</v>
      </c>
      <c r="J529" s="570" t="s">
        <v>1360</v>
      </c>
      <c r="K529" s="99" t="s">
        <v>393</v>
      </c>
    </row>
    <row r="530" spans="2:11" x14ac:dyDescent="0.25">
      <c r="C530" s="96" t="s">
        <v>2715</v>
      </c>
      <c r="D530" s="154">
        <v>15</v>
      </c>
      <c r="E530" s="469">
        <v>50</v>
      </c>
      <c r="F530" s="98">
        <f t="shared" si="31"/>
        <v>750</v>
      </c>
      <c r="G530" s="156" t="s">
        <v>1402</v>
      </c>
      <c r="H530" s="516" t="s">
        <v>792</v>
      </c>
      <c r="I530" s="129" t="str">
        <f>VLOOKUP(H530,Presupuesto!$B$11:$C$565,2,0)</f>
        <v>ALIMENTOS B EBIDAS PARA PERSONAS</v>
      </c>
      <c r="J530" s="570" t="s">
        <v>1360</v>
      </c>
      <c r="K530" s="99" t="s">
        <v>393</v>
      </c>
    </row>
    <row r="534" spans="2:11" ht="15.75" thickBot="1" x14ac:dyDescent="0.3"/>
    <row r="535" spans="2:11" ht="15.75" thickBot="1" x14ac:dyDescent="0.3">
      <c r="B535" s="560"/>
      <c r="C535" s="153" t="s">
        <v>52</v>
      </c>
      <c r="D535" s="380">
        <f>SUM(F542:F550)</f>
        <v>571789.81000000006</v>
      </c>
      <c r="F535" s="70"/>
      <c r="G535" s="78"/>
      <c r="H535" s="70"/>
      <c r="I535" s="70"/>
    </row>
    <row r="536" spans="2:11" x14ac:dyDescent="0.25">
      <c r="C536" s="70"/>
      <c r="D536" s="31"/>
      <c r="E536" s="94"/>
      <c r="F536" s="94"/>
      <c r="G536" s="94"/>
      <c r="H536" s="75"/>
      <c r="I536" s="75"/>
      <c r="J536" s="75"/>
      <c r="K536" s="111"/>
    </row>
    <row r="537" spans="2:11" x14ac:dyDescent="0.25">
      <c r="C537" s="70"/>
      <c r="D537" s="31"/>
      <c r="E537" s="94"/>
      <c r="F537" s="94"/>
      <c r="G537" s="94"/>
      <c r="H537" s="75"/>
      <c r="I537" s="75"/>
      <c r="J537" s="75"/>
      <c r="K537" s="111"/>
    </row>
    <row r="538" spans="2:11" ht="15.75" x14ac:dyDescent="0.25">
      <c r="C538" s="201" t="s">
        <v>390</v>
      </c>
      <c r="D538" s="202" t="str">
        <f>'Aseguramiento de la Calidad'!F8</f>
        <v>8.a.1</v>
      </c>
      <c r="E538" s="94"/>
      <c r="F538" s="94"/>
      <c r="G538" s="94"/>
      <c r="H538" s="75"/>
      <c r="I538" s="75"/>
      <c r="J538" s="75"/>
      <c r="K538" s="111"/>
    </row>
    <row r="539" spans="2:11" ht="18.75" x14ac:dyDescent="0.25">
      <c r="C539" s="207" t="str">
        <f>IFERROR(VLOOKUP(D538,'Desarrollo e Innov. Curricular'!$F:$G,2,FALSE),IFERROR(VLOOKUP(D538,'Investigación Científica'!$F:$G,2,FALSE),IFERROR(VLOOKUP(D538,'Vinculación Univ. Sociedad'!$F:$G,2,FALSE),IFERROR(VLOOKUP(D538,'Docencia y Profesorado Universi'!$F:$G,2,FALSE),IFERROR(VLOOKUP(D538,'Estudiantes y Graduados'!$F:$G,2,FALSE),IFERROR(VLOOKUP(D538,'Gestion Administrativa'!$F:$G,2,FALSE),IFERROR(VLOOKUP(D538,'Gestión Académica'!$F:$G,2,FALSE),IFERROR(VLOOKUP(D538,'Aseguramiento de la Calidad'!$F:$G,2,FALSE),IFERROR(VLOOKUP(D538,'Gestión del Conocimiento'!$F:$G,2,FALSE),IFERROR(VLOOKUP(D538,'Gobernabilidad y Procesos...'!$F:$G,2,FALSE),IFERROR(VLOOKUP(D538,'Gestión del Talento Humano'!$F:$G,2,FALSE),IFERROR(VLOOKUP(D538,'Internacionalización de la E.S.'!$F:$G,2,FALSE),IFERROR(VLOOKUP(D538,Posgrado!$F:$G,2,FALSE),IFERROR(VLOOKUP(D538,'Cultura de Innovación Insti...'!$F:$G,2,FALSE),VLOOKUP(D538,'Lo Esencial de la Reforma Univ.'!$F:$G,2,0)))))))))))))))</f>
        <v>Equipar el laboratorio de investigacion Elvira Castejon de David.</v>
      </c>
      <c r="D539" s="31"/>
      <c r="E539" s="94"/>
      <c r="F539" s="94"/>
      <c r="G539" s="94"/>
      <c r="H539" s="75"/>
      <c r="I539" s="75"/>
      <c r="J539" s="75"/>
      <c r="K539" s="111"/>
    </row>
    <row r="540" spans="2:11" ht="15.75" thickBot="1" x14ac:dyDescent="0.3">
      <c r="F540" s="94"/>
      <c r="G540" s="75"/>
      <c r="H540" s="75"/>
      <c r="I540" s="75"/>
    </row>
    <row r="541" spans="2:11" ht="30.75" thickBot="1" x14ac:dyDescent="0.3">
      <c r="C541" s="128" t="s">
        <v>44</v>
      </c>
      <c r="D541" s="128" t="s">
        <v>54</v>
      </c>
      <c r="E541" s="135" t="s">
        <v>56</v>
      </c>
      <c r="F541" s="134" t="s">
        <v>27</v>
      </c>
      <c r="G541" s="132" t="s">
        <v>128</v>
      </c>
      <c r="H541" s="135" t="s">
        <v>46</v>
      </c>
      <c r="I541" s="132" t="s">
        <v>129</v>
      </c>
      <c r="J541" s="132" t="s">
        <v>408</v>
      </c>
      <c r="K541" s="132" t="s">
        <v>409</v>
      </c>
    </row>
    <row r="542" spans="2:11" x14ac:dyDescent="0.25">
      <c r="C542" s="467" t="s">
        <v>3106</v>
      </c>
      <c r="D542" s="449">
        <v>1</v>
      </c>
      <c r="E542" s="468">
        <v>28387.98</v>
      </c>
      <c r="F542" s="98">
        <f t="shared" ref="F542:F550" si="32">D542*E542</f>
        <v>28387.98</v>
      </c>
      <c r="G542" s="156" t="s">
        <v>1402</v>
      </c>
      <c r="H542" s="141" t="s">
        <v>1003</v>
      </c>
      <c r="I542" s="129" t="str">
        <f>VLOOKUP(H542,Presupuesto!$B$11:$C$565,2,0)</f>
        <v>EQUIPO MEDICO Y LABORATORIO</v>
      </c>
      <c r="J542" s="570" t="s">
        <v>1361</v>
      </c>
      <c r="K542" s="99" t="s">
        <v>392</v>
      </c>
    </row>
    <row r="543" spans="2:11" x14ac:dyDescent="0.25">
      <c r="C543" s="96" t="s">
        <v>2719</v>
      </c>
      <c r="D543" s="154">
        <v>1</v>
      </c>
      <c r="E543" s="469">
        <v>68812</v>
      </c>
      <c r="F543" s="98">
        <f t="shared" si="32"/>
        <v>68812</v>
      </c>
      <c r="G543" s="156" t="s">
        <v>1402</v>
      </c>
      <c r="H543" s="141" t="s">
        <v>1003</v>
      </c>
      <c r="I543" s="129" t="str">
        <f>VLOOKUP(H543,Presupuesto!$B$11:$C$565,2,0)</f>
        <v>EQUIPO MEDICO Y LABORATORIO</v>
      </c>
      <c r="J543" s="570" t="s">
        <v>1361</v>
      </c>
      <c r="K543" s="99" t="s">
        <v>392</v>
      </c>
    </row>
    <row r="544" spans="2:11" x14ac:dyDescent="0.25">
      <c r="C544" s="96" t="s">
        <v>2720</v>
      </c>
      <c r="D544" s="154">
        <v>1</v>
      </c>
      <c r="E544" s="469">
        <v>36728</v>
      </c>
      <c r="F544" s="98">
        <f t="shared" si="32"/>
        <v>36728</v>
      </c>
      <c r="G544" s="156" t="s">
        <v>1402</v>
      </c>
      <c r="H544" s="141" t="s">
        <v>1003</v>
      </c>
      <c r="I544" s="129" t="str">
        <f>VLOOKUP(H544,Presupuesto!$B$11:$C$565,2,0)</f>
        <v>EQUIPO MEDICO Y LABORATORIO</v>
      </c>
      <c r="J544" s="570" t="s">
        <v>1361</v>
      </c>
      <c r="K544" s="99" t="s">
        <v>392</v>
      </c>
    </row>
    <row r="545" spans="2:11" x14ac:dyDescent="0.25">
      <c r="C545" s="96" t="s">
        <v>2721</v>
      </c>
      <c r="D545" s="154">
        <v>1</v>
      </c>
      <c r="E545" s="469">
        <v>107945</v>
      </c>
      <c r="F545" s="98">
        <f t="shared" si="32"/>
        <v>107945</v>
      </c>
      <c r="G545" s="156" t="s">
        <v>1402</v>
      </c>
      <c r="H545" s="141" t="s">
        <v>1003</v>
      </c>
      <c r="I545" s="129" t="str">
        <f>VLOOKUP(H545,Presupuesto!$B$11:$C$565,2,0)</f>
        <v>EQUIPO MEDICO Y LABORATORIO</v>
      </c>
      <c r="J545" s="570" t="s">
        <v>1361</v>
      </c>
      <c r="K545" s="99" t="s">
        <v>392</v>
      </c>
    </row>
    <row r="546" spans="2:11" x14ac:dyDescent="0.25">
      <c r="C546" s="96" t="s">
        <v>2722</v>
      </c>
      <c r="D546" s="154">
        <v>1</v>
      </c>
      <c r="E546" s="469">
        <v>130451</v>
      </c>
      <c r="F546" s="98">
        <f t="shared" si="32"/>
        <v>130451</v>
      </c>
      <c r="G546" s="156" t="s">
        <v>1402</v>
      </c>
      <c r="H546" s="141" t="s">
        <v>1003</v>
      </c>
      <c r="I546" s="129" t="str">
        <f>VLOOKUP(H546,Presupuesto!$B$11:$C$565,2,0)</f>
        <v>EQUIPO MEDICO Y LABORATORIO</v>
      </c>
      <c r="J546" s="570" t="s">
        <v>1361</v>
      </c>
      <c r="K546" s="99" t="s">
        <v>392</v>
      </c>
    </row>
    <row r="547" spans="2:11" x14ac:dyDescent="0.25">
      <c r="C547" s="96" t="s">
        <v>2723</v>
      </c>
      <c r="D547" s="154">
        <v>1</v>
      </c>
      <c r="E547" s="469">
        <v>96125</v>
      </c>
      <c r="F547" s="98">
        <f t="shared" si="32"/>
        <v>96125</v>
      </c>
      <c r="G547" s="156" t="s">
        <v>1402</v>
      </c>
      <c r="H547" s="141" t="s">
        <v>1003</v>
      </c>
      <c r="I547" s="129" t="str">
        <f>VLOOKUP(H547,Presupuesto!$B$11:$C$565,2,0)</f>
        <v>EQUIPO MEDICO Y LABORATORIO</v>
      </c>
      <c r="J547" s="570" t="s">
        <v>1361</v>
      </c>
      <c r="K547" s="99" t="s">
        <v>392</v>
      </c>
    </row>
    <row r="548" spans="2:11" x14ac:dyDescent="0.25">
      <c r="C548" s="96" t="s">
        <v>2724</v>
      </c>
      <c r="D548" s="154">
        <v>1</v>
      </c>
      <c r="E548" s="469">
        <v>21090</v>
      </c>
      <c r="F548" s="98">
        <f t="shared" si="32"/>
        <v>21090</v>
      </c>
      <c r="G548" s="156" t="s">
        <v>1402</v>
      </c>
      <c r="H548" s="141" t="s">
        <v>1003</v>
      </c>
      <c r="I548" s="129" t="str">
        <f>VLOOKUP(H548,Presupuesto!$B$11:$C$565,2,0)</f>
        <v>EQUIPO MEDICO Y LABORATORIO</v>
      </c>
      <c r="J548" s="570" t="s">
        <v>1361</v>
      </c>
      <c r="K548" s="99" t="s">
        <v>392</v>
      </c>
    </row>
    <row r="549" spans="2:11" x14ac:dyDescent="0.25">
      <c r="C549" s="96" t="s">
        <v>2726</v>
      </c>
      <c r="D549" s="154">
        <v>1</v>
      </c>
      <c r="E549" s="469">
        <v>74581.279999999999</v>
      </c>
      <c r="F549" s="98">
        <f t="shared" si="32"/>
        <v>74581.279999999999</v>
      </c>
      <c r="G549" s="156" t="s">
        <v>1402</v>
      </c>
      <c r="H549" s="141" t="s">
        <v>770</v>
      </c>
      <c r="I549" s="129" t="str">
        <f>VLOOKUP(H549,Presupuesto!$B$11:$C$565,2,0)</f>
        <v>IMPUESTOS NACIONALES</v>
      </c>
      <c r="J549" s="570" t="s">
        <v>1361</v>
      </c>
      <c r="K549" s="99" t="s">
        <v>392</v>
      </c>
    </row>
    <row r="550" spans="2:11" x14ac:dyDescent="0.25">
      <c r="C550" s="96" t="s">
        <v>2725</v>
      </c>
      <c r="D550" s="154">
        <v>1</v>
      </c>
      <c r="E550" s="469">
        <v>7669.55</v>
      </c>
      <c r="F550" s="98">
        <f t="shared" si="32"/>
        <v>7669.55</v>
      </c>
      <c r="G550" s="156" t="s">
        <v>1402</v>
      </c>
      <c r="H550" s="141" t="s">
        <v>1003</v>
      </c>
      <c r="I550" s="129" t="str">
        <f>VLOOKUP(H550,Presupuesto!$B$11:$C$565,2,0)</f>
        <v>EQUIPO MEDICO Y LABORATORIO</v>
      </c>
      <c r="J550" s="570" t="s">
        <v>1361</v>
      </c>
      <c r="K550" s="99" t="s">
        <v>392</v>
      </c>
    </row>
    <row r="553" spans="2:11" ht="15.75" thickBot="1" x14ac:dyDescent="0.3"/>
    <row r="554" spans="2:11" ht="15.75" thickBot="1" x14ac:dyDescent="0.3">
      <c r="B554" s="560"/>
      <c r="C554" s="153" t="s">
        <v>52</v>
      </c>
      <c r="D554" s="380">
        <f>SUM(F561)</f>
        <v>20000</v>
      </c>
      <c r="F554" s="70"/>
      <c r="G554" s="78"/>
      <c r="H554" s="70"/>
      <c r="I554" s="70"/>
    </row>
    <row r="555" spans="2:11" x14ac:dyDescent="0.25">
      <c r="C555" s="70"/>
      <c r="D555" s="31"/>
      <c r="E555" s="94"/>
      <c r="F555" s="94"/>
      <c r="G555" s="94"/>
      <c r="H555" s="75"/>
      <c r="I555" s="75"/>
      <c r="J555" s="75"/>
      <c r="K555" s="111"/>
    </row>
    <row r="556" spans="2:11" x14ac:dyDescent="0.25">
      <c r="C556" s="70"/>
      <c r="D556" s="31"/>
      <c r="E556" s="94"/>
      <c r="F556" s="94"/>
      <c r="G556" s="94"/>
      <c r="H556" s="75"/>
      <c r="I556" s="75"/>
      <c r="J556" s="75"/>
      <c r="K556" s="111"/>
    </row>
    <row r="557" spans="2:11" ht="15.75" x14ac:dyDescent="0.25">
      <c r="C557" s="201" t="s">
        <v>390</v>
      </c>
      <c r="D557" s="202" t="str">
        <f>'Aseguramiento de la Calidad'!F10</f>
        <v>8.a.3</v>
      </c>
      <c r="E557" s="94"/>
      <c r="F557" s="94"/>
      <c r="G557" s="94"/>
      <c r="H557" s="75"/>
      <c r="I557" s="75"/>
      <c r="J557" s="75"/>
      <c r="K557" s="111"/>
    </row>
    <row r="558" spans="2:11" ht="18.75" x14ac:dyDescent="0.25">
      <c r="C558" s="207" t="str">
        <f>IFERROR(VLOOKUP(D557,'Desarrollo e Innov. Curricular'!$F:$G,2,FALSE),IFERROR(VLOOKUP(D557,'Investigación Científica'!$F:$G,2,FALSE),IFERROR(VLOOKUP(D557,'Vinculación Univ. Sociedad'!$F:$G,2,FALSE),IFERROR(VLOOKUP(D557,'Docencia y Profesorado Universi'!$F:$G,2,FALSE),IFERROR(VLOOKUP(D557,'Estudiantes y Graduados'!$F:$G,2,FALSE),IFERROR(VLOOKUP(D557,'Gestion Administrativa'!$F:$G,2,FALSE),IFERROR(VLOOKUP(D557,'Gestión Académica'!$F:$G,2,FALSE),IFERROR(VLOOKUP(D557,'Aseguramiento de la Calidad'!$F:$G,2,FALSE),IFERROR(VLOOKUP(D557,'Gestión del Conocimiento'!$F:$G,2,FALSE),IFERROR(VLOOKUP(D557,'Gobernabilidad y Procesos...'!$F:$G,2,FALSE),IFERROR(VLOOKUP(D557,'Gestión del Talento Humano'!$F:$G,2,FALSE),IFERROR(VLOOKUP(D557,'Internacionalización de la E.S.'!$F:$G,2,FALSE),IFERROR(VLOOKUP(D557,Posgrado!$F:$G,2,FALSE),IFERROR(VLOOKUP(D557,'Cultura de Innovación Insti...'!$F:$G,2,FALSE),VLOOKUP(D557,'Lo Esencial de la Reforma Univ.'!$F:$G,2,0)))))))))))))))</f>
        <v>Brigada sobre la higiene personal como una medida preventiva de salud, en una Comunidad seleccionada (se harán donaciones de medicamentos, pastas y cepillos de diente, jabón, etc.)</v>
      </c>
      <c r="D558" s="31"/>
      <c r="E558" s="94"/>
      <c r="F558" s="94"/>
      <c r="G558" s="94"/>
      <c r="H558" s="75"/>
      <c r="I558" s="75"/>
      <c r="J558" s="75"/>
      <c r="K558" s="111"/>
    </row>
    <row r="559" spans="2:11" ht="15.75" thickBot="1" x14ac:dyDescent="0.3">
      <c r="C559" s="86" t="s">
        <v>2727</v>
      </c>
      <c r="F559" s="94"/>
      <c r="G559" s="75"/>
      <c r="H559" s="75"/>
      <c r="I559" s="75"/>
    </row>
    <row r="560" spans="2:11" ht="30.75" thickBot="1" x14ac:dyDescent="0.3">
      <c r="C560" s="128" t="s">
        <v>44</v>
      </c>
      <c r="D560" s="128" t="s">
        <v>54</v>
      </c>
      <c r="E560" s="135" t="s">
        <v>56</v>
      </c>
      <c r="F560" s="134" t="s">
        <v>27</v>
      </c>
      <c r="G560" s="132" t="s">
        <v>128</v>
      </c>
      <c r="H560" s="135" t="s">
        <v>46</v>
      </c>
      <c r="I560" s="132" t="s">
        <v>129</v>
      </c>
      <c r="J560" s="132" t="s">
        <v>408</v>
      </c>
      <c r="K560" s="132" t="s">
        <v>409</v>
      </c>
    </row>
    <row r="561" spans="2:11" ht="15.75" thickBot="1" x14ac:dyDescent="0.3">
      <c r="C561" s="217" t="s">
        <v>427</v>
      </c>
      <c r="D561" s="218">
        <v>10</v>
      </c>
      <c r="E561" s="216">
        <v>2000</v>
      </c>
      <c r="F561" s="98">
        <f t="shared" ref="F561" si="33">D561*E561</f>
        <v>20000</v>
      </c>
      <c r="G561" s="156" t="s">
        <v>126</v>
      </c>
      <c r="H561" s="488" t="s">
        <v>763</v>
      </c>
      <c r="I561" s="99" t="str">
        <f>VLOOKUP(H561,Presupuesto!$B$11:$C$566,2,0)</f>
        <v>VIATICOS NACIONALES</v>
      </c>
      <c r="J561" s="570" t="s">
        <v>1361</v>
      </c>
      <c r="K561" s="99" t="s">
        <v>396</v>
      </c>
    </row>
    <row r="565" spans="2:11" ht="15.75" thickBot="1" x14ac:dyDescent="0.3"/>
    <row r="566" spans="2:11" ht="15.75" thickBot="1" x14ac:dyDescent="0.3">
      <c r="B566" s="560"/>
      <c r="C566" s="153" t="s">
        <v>52</v>
      </c>
      <c r="D566" s="380">
        <f>SUM(F573:F573)</f>
        <v>15000</v>
      </c>
      <c r="F566" s="70"/>
      <c r="G566" s="78"/>
      <c r="H566" s="70"/>
      <c r="I566" s="70"/>
    </row>
    <row r="567" spans="2:11" x14ac:dyDescent="0.25">
      <c r="C567" s="70"/>
      <c r="D567" s="31"/>
      <c r="E567" s="94"/>
      <c r="F567" s="94"/>
      <c r="G567" s="94"/>
      <c r="H567" s="75"/>
      <c r="I567" s="75"/>
      <c r="J567" s="75"/>
      <c r="K567" s="111"/>
    </row>
    <row r="568" spans="2:11" x14ac:dyDescent="0.25">
      <c r="C568" s="70"/>
      <c r="D568" s="31"/>
      <c r="E568" s="94"/>
      <c r="F568" s="94"/>
      <c r="G568" s="94"/>
      <c r="H568" s="75"/>
      <c r="I568" s="75"/>
      <c r="J568" s="75"/>
      <c r="K568" s="111"/>
    </row>
    <row r="569" spans="2:11" ht="15.75" x14ac:dyDescent="0.25">
      <c r="C569" s="201" t="s">
        <v>390</v>
      </c>
      <c r="D569" s="202" t="str">
        <f>'Aseguramiento de la Calidad'!F12</f>
        <v>8.a.5</v>
      </c>
      <c r="E569" s="94"/>
      <c r="F569" s="94"/>
      <c r="G569" s="94"/>
      <c r="H569" s="75"/>
      <c r="I569" s="75"/>
      <c r="J569" s="75"/>
      <c r="K569" s="111"/>
    </row>
    <row r="570" spans="2:11" ht="18.75" x14ac:dyDescent="0.25">
      <c r="C570" s="207" t="str">
        <f>IFERROR(VLOOKUP(D569,'Desarrollo e Innov. Curricular'!$F:$G,2,FALSE),IFERROR(VLOOKUP(D569,'Investigación Científica'!$F:$G,2,FALSE),IFERROR(VLOOKUP(D569,'Vinculación Univ. Sociedad'!$F:$G,2,FALSE),IFERROR(VLOOKUP(D569,'Docencia y Profesorado Universi'!$F:$G,2,FALSE),IFERROR(VLOOKUP(D569,'Estudiantes y Graduados'!$F:$G,2,FALSE),IFERROR(VLOOKUP(D569,'Gestion Administrativa'!$F:$G,2,FALSE),IFERROR(VLOOKUP(D569,'Gestión Académica'!$F:$G,2,FALSE),IFERROR(VLOOKUP(D569,'Aseguramiento de la Calidad'!$F:$G,2,FALSE),IFERROR(VLOOKUP(D569,'Gestión del Conocimiento'!$F:$G,2,FALSE),IFERROR(VLOOKUP(D569,'Gobernabilidad y Procesos...'!$F:$G,2,FALSE),IFERROR(VLOOKUP(D569,'Gestión del Talento Humano'!$F:$G,2,FALSE),IFERROR(VLOOKUP(D569,'Internacionalización de la E.S.'!$F:$G,2,FALSE),IFERROR(VLOOKUP(D569,Posgrado!$F:$G,2,FALSE),IFERROR(VLOOKUP(D569,'Cultura de Innovación Insti...'!$F:$G,2,FALSE),VLOOKUP(D569,'Lo Esencial de la Reforma Univ.'!$F:$G,2,0)))))))))))))))</f>
        <v>Elaboración de un Manuales para el manejo de residuos químicos y de Buenas Practicas de Manufactura (BPM).</v>
      </c>
      <c r="D570" s="31"/>
      <c r="E570" s="94"/>
      <c r="F570" s="94"/>
      <c r="G570" s="94"/>
      <c r="H570" s="75"/>
      <c r="I570" s="75"/>
      <c r="J570" s="75"/>
      <c r="K570" s="111"/>
    </row>
    <row r="571" spans="2:11" ht="15.75" thickBot="1" x14ac:dyDescent="0.3">
      <c r="F571" s="94"/>
      <c r="G571" s="75"/>
      <c r="H571" s="75"/>
      <c r="I571" s="75"/>
    </row>
    <row r="572" spans="2:11" ht="30.75" thickBot="1" x14ac:dyDescent="0.3">
      <c r="C572" s="128" t="s">
        <v>44</v>
      </c>
      <c r="D572" s="128" t="s">
        <v>54</v>
      </c>
      <c r="E572" s="135" t="s">
        <v>56</v>
      </c>
      <c r="F572" s="134" t="s">
        <v>27</v>
      </c>
      <c r="G572" s="132" t="s">
        <v>128</v>
      </c>
      <c r="H572" s="135" t="s">
        <v>46</v>
      </c>
      <c r="I572" s="132" t="s">
        <v>129</v>
      </c>
      <c r="J572" s="132" t="s">
        <v>408</v>
      </c>
      <c r="K572" s="132" t="s">
        <v>409</v>
      </c>
    </row>
    <row r="573" spans="2:11" x14ac:dyDescent="0.25">
      <c r="C573" s="467" t="s">
        <v>2730</v>
      </c>
      <c r="D573" s="449">
        <v>300</v>
      </c>
      <c r="E573" s="468">
        <v>50</v>
      </c>
      <c r="F573" s="98">
        <f t="shared" ref="F573" si="34">D573*E573</f>
        <v>15000</v>
      </c>
      <c r="G573" s="156" t="s">
        <v>126</v>
      </c>
      <c r="H573" s="474" t="s">
        <v>717</v>
      </c>
      <c r="I573" s="129" t="str">
        <f>VLOOKUP(H573,Presupuesto!$B$11:$C$565,2,0)</f>
        <v>SERVICIOS DE IMPRENTA PUBLIC.Y REPRODUCCION</v>
      </c>
      <c r="J573" s="570" t="s">
        <v>1361</v>
      </c>
      <c r="K573" s="99" t="s">
        <v>393</v>
      </c>
    </row>
    <row r="576" spans="2:11" ht="15.75" thickBot="1" x14ac:dyDescent="0.3"/>
    <row r="577" spans="2:11" ht="15.75" thickBot="1" x14ac:dyDescent="0.3">
      <c r="B577" s="560"/>
      <c r="C577" s="153" t="s">
        <v>52</v>
      </c>
      <c r="D577" s="380">
        <f>SUM(F584:F592)</f>
        <v>340622.52</v>
      </c>
      <c r="F577" s="70"/>
      <c r="G577" s="78"/>
      <c r="H577" s="70"/>
      <c r="I577" s="70"/>
    </row>
    <row r="578" spans="2:11" x14ac:dyDescent="0.25">
      <c r="C578" s="70"/>
      <c r="D578" s="31"/>
      <c r="E578" s="94"/>
      <c r="F578" s="94"/>
      <c r="G578" s="94"/>
      <c r="H578" s="75"/>
      <c r="I578" s="75"/>
      <c r="J578" s="75"/>
      <c r="K578" s="111"/>
    </row>
    <row r="579" spans="2:11" x14ac:dyDescent="0.25">
      <c r="C579" s="70"/>
      <c r="D579" s="31"/>
      <c r="E579" s="94"/>
      <c r="F579" s="94"/>
      <c r="G579" s="94"/>
      <c r="H579" s="75"/>
      <c r="I579" s="75"/>
      <c r="J579" s="75"/>
      <c r="K579" s="111"/>
    </row>
    <row r="580" spans="2:11" ht="15.75" x14ac:dyDescent="0.25">
      <c r="C580" s="201" t="s">
        <v>390</v>
      </c>
      <c r="D580" s="202" t="str">
        <f>Posgrado!F9</f>
        <v>10.a.3</v>
      </c>
      <c r="E580" s="94"/>
      <c r="F580" s="94"/>
      <c r="G580" s="94"/>
      <c r="H580" s="75"/>
      <c r="I580" s="75"/>
      <c r="J580" s="75"/>
      <c r="K580" s="111"/>
    </row>
    <row r="581" spans="2:11" ht="18.75" x14ac:dyDescent="0.25">
      <c r="C581" s="207" t="str">
        <f>IFERROR(VLOOKUP(D580,'Desarrollo e Innov. Curricular'!$F:$G,2,FALSE),IFERROR(VLOOKUP(D580,'Investigación Científica'!$F:$G,2,FALSE),IFERROR(VLOOKUP(D580,'Vinculación Univ. Sociedad'!$F:$G,2,FALSE),IFERROR(VLOOKUP(D580,'Docencia y Profesorado Universi'!$F:$G,2,FALSE),IFERROR(VLOOKUP(D580,'Estudiantes y Graduados'!$F:$G,2,FALSE),IFERROR(VLOOKUP(D580,'Gestion Administrativa'!$F:$G,2,FALSE),IFERROR(VLOOKUP(D580,'Gestión Académica'!$F:$G,2,FALSE),IFERROR(VLOOKUP(D580,'Aseguramiento de la Calidad'!$F:$G,2,FALSE),IFERROR(VLOOKUP(D580,'Gestión del Conocimiento'!$F:$G,2,FALSE),IFERROR(VLOOKUP(D580,'Gobernabilidad y Procesos...'!$F:$G,2,FALSE),IFERROR(VLOOKUP(D580,'Gestión del Talento Humano'!$F:$G,2,FALSE),IFERROR(VLOOKUP(D580,'Internacionalización de la E.S.'!$F:$G,2,FALSE),IFERROR(VLOOKUP(D580,Posgrado!$F:$G,2,FALSE),IFERROR(VLOOKUP(D580,'Cultura de Innovación Insti...'!$F:$G,2,FALSE),VLOOKUP(D580,'Lo Esencial de la Reforma Univ.'!$F:$G,2,0)))))))))))))))</f>
        <v>Costos de funcionamiento de la Maestría en Tecnología Farmacéutica</v>
      </c>
      <c r="D581" s="31"/>
      <c r="E581" s="94"/>
      <c r="F581" s="94"/>
      <c r="G581" s="94"/>
      <c r="H581" s="75"/>
      <c r="I581" s="75"/>
      <c r="J581" s="75"/>
      <c r="K581" s="111"/>
    </row>
    <row r="582" spans="2:11" ht="15.75" thickBot="1" x14ac:dyDescent="0.3">
      <c r="F582" s="94"/>
      <c r="G582" s="75"/>
      <c r="H582" s="75"/>
      <c r="I582" s="75"/>
    </row>
    <row r="583" spans="2:11" ht="30.75" thickBot="1" x14ac:dyDescent="0.3">
      <c r="C583" s="128" t="s">
        <v>44</v>
      </c>
      <c r="D583" s="128" t="s">
        <v>54</v>
      </c>
      <c r="E583" s="135" t="s">
        <v>56</v>
      </c>
      <c r="F583" s="134" t="s">
        <v>27</v>
      </c>
      <c r="G583" s="132" t="s">
        <v>128</v>
      </c>
      <c r="H583" s="135" t="s">
        <v>46</v>
      </c>
      <c r="I583" s="132" t="s">
        <v>129</v>
      </c>
      <c r="J583" s="132" t="s">
        <v>408</v>
      </c>
      <c r="K583" s="132" t="s">
        <v>409</v>
      </c>
    </row>
    <row r="584" spans="2:11" x14ac:dyDescent="0.25">
      <c r="C584" s="467" t="s">
        <v>2735</v>
      </c>
      <c r="D584" s="449">
        <v>1</v>
      </c>
      <c r="E584" s="468">
        <v>1500</v>
      </c>
      <c r="F584" s="98">
        <f t="shared" ref="F584:F592" si="35">D584*E584</f>
        <v>1500</v>
      </c>
      <c r="G584" s="156" t="s">
        <v>1402</v>
      </c>
      <c r="H584" s="474" t="s">
        <v>294</v>
      </c>
      <c r="I584" s="129" t="str">
        <f>VLOOKUP(H584,Presupuesto!$B$11:$C$565,2,0)</f>
        <v>PUBLICIDAD Y PROPAGANDA</v>
      </c>
      <c r="J584" s="570" t="s">
        <v>1406</v>
      </c>
      <c r="K584" s="99" t="s">
        <v>392</v>
      </c>
    </row>
    <row r="585" spans="2:11" x14ac:dyDescent="0.25">
      <c r="C585" s="96" t="s">
        <v>2736</v>
      </c>
      <c r="D585" s="154">
        <v>1</v>
      </c>
      <c r="E585" s="469">
        <v>30000</v>
      </c>
      <c r="F585" s="98">
        <f t="shared" si="35"/>
        <v>30000</v>
      </c>
      <c r="G585" s="156" t="s">
        <v>1402</v>
      </c>
      <c r="H585" s="516" t="s">
        <v>942</v>
      </c>
      <c r="I585" s="129" t="str">
        <f>VLOOKUP(H585,Presupuesto!$B$11:$C$565,2,0)</f>
        <v>UTILES DE ESCRITORIO, OFICINA Y ENSE¥ANZA</v>
      </c>
      <c r="J585" s="570" t="s">
        <v>1406</v>
      </c>
      <c r="K585" s="99" t="s">
        <v>392</v>
      </c>
    </row>
    <row r="586" spans="2:11" x14ac:dyDescent="0.25">
      <c r="C586" s="96" t="s">
        <v>2738</v>
      </c>
      <c r="D586" s="154">
        <v>1</v>
      </c>
      <c r="E586" s="469">
        <v>10000</v>
      </c>
      <c r="F586" s="98">
        <f t="shared" si="35"/>
        <v>10000</v>
      </c>
      <c r="G586" s="156" t="s">
        <v>1402</v>
      </c>
      <c r="H586" s="516" t="s">
        <v>942</v>
      </c>
      <c r="I586" s="129" t="str">
        <f>VLOOKUP(H586,Presupuesto!$B$11:$C$565,2,0)</f>
        <v>UTILES DE ESCRITORIO, OFICINA Y ENSE¥ANZA</v>
      </c>
      <c r="J586" s="570" t="s">
        <v>1406</v>
      </c>
      <c r="K586" s="99" t="s">
        <v>392</v>
      </c>
    </row>
    <row r="587" spans="2:11" x14ac:dyDescent="0.25">
      <c r="C587" s="96" t="s">
        <v>2741</v>
      </c>
      <c r="D587" s="154">
        <v>1</v>
      </c>
      <c r="E587" s="469">
        <v>10322.52</v>
      </c>
      <c r="F587" s="98">
        <f t="shared" si="35"/>
        <v>10322.52</v>
      </c>
      <c r="G587" s="156" t="s">
        <v>1402</v>
      </c>
      <c r="H587" s="474" t="s">
        <v>711</v>
      </c>
      <c r="I587" s="129" t="str">
        <f>VLOOKUP(H587,Presupuesto!$B$11:$C$565,2,0)</f>
        <v>SERVICIO DE TRANSPORTE EVENTUALES</v>
      </c>
      <c r="J587" s="570" t="s">
        <v>1406</v>
      </c>
      <c r="K587" s="99" t="s">
        <v>392</v>
      </c>
    </row>
    <row r="588" spans="2:11" x14ac:dyDescent="0.25">
      <c r="C588" s="96" t="s">
        <v>2742</v>
      </c>
      <c r="D588" s="154">
        <v>1</v>
      </c>
      <c r="E588" s="469">
        <v>35000</v>
      </c>
      <c r="F588" s="98">
        <f t="shared" si="35"/>
        <v>35000</v>
      </c>
      <c r="G588" s="156" t="s">
        <v>1402</v>
      </c>
      <c r="H588" s="474" t="s">
        <v>717</v>
      </c>
      <c r="I588" s="129" t="str">
        <f>VLOOKUP(H588,Presupuesto!$B$11:$C$565,2,0)</f>
        <v>SERVICIOS DE IMPRENTA PUBLIC.Y REPRODUCCION</v>
      </c>
      <c r="J588" s="570" t="s">
        <v>1406</v>
      </c>
      <c r="K588" s="99" t="s">
        <v>392</v>
      </c>
    </row>
    <row r="589" spans="2:11" x14ac:dyDescent="0.25">
      <c r="C589" s="96" t="s">
        <v>2743</v>
      </c>
      <c r="D589" s="154">
        <v>1</v>
      </c>
      <c r="E589" s="469">
        <v>10000</v>
      </c>
      <c r="F589" s="98">
        <f t="shared" si="35"/>
        <v>10000</v>
      </c>
      <c r="G589" s="156" t="s">
        <v>1402</v>
      </c>
      <c r="H589" s="474" t="s">
        <v>871</v>
      </c>
      <c r="I589" s="129" t="str">
        <f>VLOOKUP(H589,Presupuesto!$B$11:$C$565,2,0)</f>
        <v>GASOLINA</v>
      </c>
      <c r="J589" s="570" t="s">
        <v>1406</v>
      </c>
      <c r="K589" s="99" t="s">
        <v>392</v>
      </c>
    </row>
    <row r="590" spans="2:11" ht="15.75" thickBot="1" x14ac:dyDescent="0.3">
      <c r="C590" s="96" t="s">
        <v>2744</v>
      </c>
      <c r="D590" s="154">
        <v>1</v>
      </c>
      <c r="E590" s="529">
        <v>11200</v>
      </c>
      <c r="F590" s="472">
        <f t="shared" si="35"/>
        <v>11200</v>
      </c>
      <c r="G590" s="160" t="s">
        <v>1402</v>
      </c>
      <c r="H590" s="629" t="s">
        <v>770</v>
      </c>
      <c r="I590" s="472" t="str">
        <f>VLOOKUP(H590,Presupuesto!$B$11:$C$565,2,0)</f>
        <v>IMPUESTOS NACIONALES</v>
      </c>
      <c r="J590" s="579" t="s">
        <v>1406</v>
      </c>
      <c r="K590" s="537" t="s">
        <v>392</v>
      </c>
    </row>
    <row r="591" spans="2:11" ht="15.75" thickBot="1" x14ac:dyDescent="0.3">
      <c r="C591" s="528" t="s">
        <v>2745</v>
      </c>
      <c r="D591" s="527">
        <v>1</v>
      </c>
      <c r="E591" s="627">
        <v>150000</v>
      </c>
      <c r="F591" s="472">
        <f t="shared" si="35"/>
        <v>150000</v>
      </c>
      <c r="G591" s="160" t="s">
        <v>1402</v>
      </c>
      <c r="H591" s="629" t="s">
        <v>855</v>
      </c>
      <c r="I591" s="472" t="str">
        <f>VLOOKUP(H591,Presupuesto!$B$11:$C$565,2,0)</f>
        <v>ELEMENTOS Y COMPUESTOS QUIMICOS</v>
      </c>
      <c r="J591" s="579" t="s">
        <v>1406</v>
      </c>
      <c r="K591" s="537" t="s">
        <v>392</v>
      </c>
    </row>
    <row r="592" spans="2:11" ht="15.75" thickBot="1" x14ac:dyDescent="0.3">
      <c r="C592" s="530" t="s">
        <v>2761</v>
      </c>
      <c r="D592" s="531">
        <v>1</v>
      </c>
      <c r="E592" s="628">
        <v>82600</v>
      </c>
      <c r="F592" s="472">
        <f t="shared" si="35"/>
        <v>82600</v>
      </c>
      <c r="G592" s="160" t="s">
        <v>1402</v>
      </c>
      <c r="H592" s="629" t="s">
        <v>782</v>
      </c>
      <c r="I592" s="472" t="str">
        <f>VLOOKUP(H592,Presupuesto!$B$11:$C$565,2,0)</f>
        <v>REUNIONES Y EVENTOS ESPECIALES</v>
      </c>
      <c r="J592" s="579" t="s">
        <v>1406</v>
      </c>
      <c r="K592" s="537" t="s">
        <v>392</v>
      </c>
    </row>
    <row r="595" spans="2:11" ht="15.75" thickBot="1" x14ac:dyDescent="0.3"/>
    <row r="596" spans="2:11" ht="15.75" thickBot="1" x14ac:dyDescent="0.3">
      <c r="B596" s="560"/>
      <c r="C596" s="153" t="s">
        <v>52</v>
      </c>
      <c r="D596" s="380">
        <f>SUM(F603:F610)</f>
        <v>118622.5</v>
      </c>
      <c r="F596" s="70"/>
      <c r="G596" s="78"/>
      <c r="H596" s="70"/>
      <c r="I596" s="70"/>
    </row>
    <row r="597" spans="2:11" x14ac:dyDescent="0.25">
      <c r="C597" s="70"/>
      <c r="D597" s="31"/>
      <c r="E597" s="94"/>
      <c r="F597" s="94"/>
      <c r="G597" s="94"/>
      <c r="H597" s="75"/>
      <c r="I597" s="75"/>
      <c r="J597" s="75"/>
      <c r="K597" s="111"/>
    </row>
    <row r="598" spans="2:11" x14ac:dyDescent="0.25">
      <c r="C598" s="70"/>
      <c r="D598" s="31"/>
      <c r="E598" s="94"/>
      <c r="F598" s="94"/>
      <c r="G598" s="94"/>
      <c r="H598" s="75"/>
      <c r="I598" s="75"/>
      <c r="J598" s="75"/>
      <c r="K598" s="111"/>
    </row>
    <row r="599" spans="2:11" ht="15.75" x14ac:dyDescent="0.25">
      <c r="C599" s="201" t="s">
        <v>390</v>
      </c>
      <c r="D599" s="202" t="str">
        <f>Posgrado!F10</f>
        <v>10.a.4</v>
      </c>
      <c r="E599" s="94"/>
      <c r="F599" s="94"/>
      <c r="G599" s="94"/>
      <c r="H599" s="75"/>
      <c r="I599" s="75"/>
      <c r="J599" s="75"/>
      <c r="K599" s="111"/>
    </row>
    <row r="600" spans="2:11" ht="18.75" x14ac:dyDescent="0.25">
      <c r="C600" s="207" t="str">
        <f>IFERROR(VLOOKUP(D599,'Desarrollo e Innov. Curricular'!$F:$G,2,FALSE),IFERROR(VLOOKUP(D599,'Investigación Científica'!$F:$G,2,FALSE),IFERROR(VLOOKUP(D599,'Vinculación Univ. Sociedad'!$F:$G,2,FALSE),IFERROR(VLOOKUP(D599,'Docencia y Profesorado Universi'!$F:$G,2,FALSE),IFERROR(VLOOKUP(D599,'Estudiantes y Graduados'!$F:$G,2,FALSE),IFERROR(VLOOKUP(D599,'Gestion Administrativa'!$F:$G,2,FALSE),IFERROR(VLOOKUP(D599,'Gestión Académica'!$F:$G,2,FALSE),IFERROR(VLOOKUP(D599,'Aseguramiento de la Calidad'!$F:$G,2,FALSE),IFERROR(VLOOKUP(D599,'Gestión del Conocimiento'!$F:$G,2,FALSE),IFERROR(VLOOKUP(D599,'Gobernabilidad y Procesos...'!$F:$G,2,FALSE),IFERROR(VLOOKUP(D599,'Gestión del Talento Humano'!$F:$G,2,FALSE),IFERROR(VLOOKUP(D599,'Internacionalización de la E.S.'!$F:$G,2,FALSE),IFERROR(VLOOKUP(D599,Posgrado!$F:$G,2,FALSE),IFERROR(VLOOKUP(D599,'Cultura de Innovación Insti...'!$F:$G,2,FALSE),VLOOKUP(D599,'Lo Esencial de la Reforma Univ.'!$F:$G,2,0)))))))))))))))</f>
        <v xml:space="preserve">Costos de funcionamiento de la Maestría en Farmacia Clínica </v>
      </c>
      <c r="D600" s="31"/>
      <c r="E600" s="94"/>
      <c r="F600" s="94"/>
      <c r="G600" s="94"/>
      <c r="H600" s="75"/>
      <c r="I600" s="75"/>
      <c r="J600" s="75"/>
      <c r="K600" s="111"/>
    </row>
    <row r="601" spans="2:11" ht="15.75" thickBot="1" x14ac:dyDescent="0.3">
      <c r="F601" s="94"/>
      <c r="G601" s="75"/>
      <c r="H601" s="75"/>
      <c r="I601" s="75"/>
    </row>
    <row r="602" spans="2:11" ht="30.75" thickBot="1" x14ac:dyDescent="0.3">
      <c r="C602" s="128" t="s">
        <v>44</v>
      </c>
      <c r="D602" s="128" t="s">
        <v>54</v>
      </c>
      <c r="E602" s="135" t="s">
        <v>56</v>
      </c>
      <c r="F602" s="134" t="s">
        <v>27</v>
      </c>
      <c r="G602" s="132" t="s">
        <v>128</v>
      </c>
      <c r="H602" s="135" t="s">
        <v>46</v>
      </c>
      <c r="I602" s="132" t="s">
        <v>129</v>
      </c>
      <c r="J602" s="132" t="s">
        <v>408</v>
      </c>
      <c r="K602" s="132" t="s">
        <v>409</v>
      </c>
    </row>
    <row r="603" spans="2:11" x14ac:dyDescent="0.25">
      <c r="C603" s="467" t="s">
        <v>2735</v>
      </c>
      <c r="D603" s="449">
        <v>1</v>
      </c>
      <c r="E603" s="468">
        <v>1222.5</v>
      </c>
      <c r="F603" s="98">
        <f t="shared" ref="F603:F610" si="36">D603*E603</f>
        <v>1222.5</v>
      </c>
      <c r="G603" s="156" t="s">
        <v>1402</v>
      </c>
      <c r="H603" s="474" t="s">
        <v>294</v>
      </c>
      <c r="I603" s="129" t="str">
        <f>VLOOKUP(H603,Presupuesto!$B$11:$C$565,2,0)</f>
        <v>PUBLICIDAD Y PROPAGANDA</v>
      </c>
      <c r="J603" s="570" t="s">
        <v>1406</v>
      </c>
      <c r="K603" s="99" t="s">
        <v>392</v>
      </c>
    </row>
    <row r="604" spans="2:11" x14ac:dyDescent="0.25">
      <c r="C604" s="96" t="s">
        <v>2736</v>
      </c>
      <c r="D604" s="154">
        <v>1</v>
      </c>
      <c r="E604" s="469">
        <v>15000</v>
      </c>
      <c r="F604" s="98">
        <f t="shared" si="36"/>
        <v>15000</v>
      </c>
      <c r="G604" s="156" t="s">
        <v>1402</v>
      </c>
      <c r="H604" s="516" t="s">
        <v>942</v>
      </c>
      <c r="I604" s="129" t="str">
        <f>VLOOKUP(H604,Presupuesto!$B$11:$C$565,2,0)</f>
        <v>UTILES DE ESCRITORIO, OFICINA Y ENSE¥ANZA</v>
      </c>
      <c r="J604" s="570" t="s">
        <v>1406</v>
      </c>
      <c r="K604" s="99" t="s">
        <v>392</v>
      </c>
    </row>
    <row r="605" spans="2:11" x14ac:dyDescent="0.25">
      <c r="C605" s="96" t="s">
        <v>2741</v>
      </c>
      <c r="D605" s="154">
        <v>1</v>
      </c>
      <c r="E605" s="469">
        <v>5000</v>
      </c>
      <c r="F605" s="98">
        <f t="shared" si="36"/>
        <v>5000</v>
      </c>
      <c r="G605" s="156" t="s">
        <v>1402</v>
      </c>
      <c r="H605" s="474" t="s">
        <v>711</v>
      </c>
      <c r="I605" s="129" t="str">
        <f>VLOOKUP(H605,Presupuesto!$B$11:$C$565,2,0)</f>
        <v>SERVICIO DE TRANSPORTE EVENTUALES</v>
      </c>
      <c r="J605" s="570" t="s">
        <v>1406</v>
      </c>
      <c r="K605" s="99" t="s">
        <v>392</v>
      </c>
    </row>
    <row r="606" spans="2:11" x14ac:dyDescent="0.25">
      <c r="C606" s="96" t="s">
        <v>2742</v>
      </c>
      <c r="D606" s="154">
        <v>1</v>
      </c>
      <c r="E606" s="469">
        <v>30000</v>
      </c>
      <c r="F606" s="98">
        <f t="shared" si="36"/>
        <v>30000</v>
      </c>
      <c r="G606" s="156" t="s">
        <v>1402</v>
      </c>
      <c r="H606" s="474" t="s">
        <v>717</v>
      </c>
      <c r="I606" s="129" t="str">
        <f>VLOOKUP(H606,Presupuesto!$B$11:$C$565,2,0)</f>
        <v>SERVICIOS DE IMPRENTA PUBLIC.Y REPRODUCCION</v>
      </c>
      <c r="J606" s="570" t="s">
        <v>1406</v>
      </c>
      <c r="K606" s="99" t="s">
        <v>392</v>
      </c>
    </row>
    <row r="607" spans="2:11" x14ac:dyDescent="0.25">
      <c r="C607" s="96" t="s">
        <v>2743</v>
      </c>
      <c r="D607" s="154">
        <v>1</v>
      </c>
      <c r="E607" s="469">
        <v>10000</v>
      </c>
      <c r="F607" s="98">
        <f t="shared" si="36"/>
        <v>10000</v>
      </c>
      <c r="G607" s="156" t="s">
        <v>1402</v>
      </c>
      <c r="H607" s="525" t="s">
        <v>871</v>
      </c>
      <c r="I607" s="472" t="str">
        <f>VLOOKUP(H607,Presupuesto!$B$11:$C$565,2,0)</f>
        <v>GASOLINA</v>
      </c>
      <c r="J607" s="579" t="s">
        <v>1406</v>
      </c>
      <c r="K607" s="537" t="s">
        <v>392</v>
      </c>
    </row>
    <row r="608" spans="2:11" x14ac:dyDescent="0.25">
      <c r="C608" s="528" t="s">
        <v>2744</v>
      </c>
      <c r="D608" s="527">
        <v>1</v>
      </c>
      <c r="E608" s="529">
        <v>11200</v>
      </c>
      <c r="F608" s="119">
        <f t="shared" si="36"/>
        <v>11200</v>
      </c>
      <c r="G608" s="156" t="s">
        <v>1402</v>
      </c>
      <c r="H608" s="525" t="s">
        <v>770</v>
      </c>
      <c r="I608" s="472" t="str">
        <f>VLOOKUP(H608,Presupuesto!$B$11:$C$565,2,0)</f>
        <v>IMPUESTOS NACIONALES</v>
      </c>
      <c r="J608" s="579" t="s">
        <v>1406</v>
      </c>
      <c r="K608" s="537" t="s">
        <v>392</v>
      </c>
    </row>
    <row r="609" spans="2:11" x14ac:dyDescent="0.25">
      <c r="C609" s="470" t="s">
        <v>2737</v>
      </c>
      <c r="D609" s="449">
        <v>1</v>
      </c>
      <c r="E609" s="478">
        <v>10000</v>
      </c>
      <c r="F609" s="472">
        <f t="shared" si="36"/>
        <v>10000</v>
      </c>
      <c r="G609" s="156" t="s">
        <v>1402</v>
      </c>
      <c r="H609" s="525" t="s">
        <v>942</v>
      </c>
      <c r="I609" s="472" t="str">
        <f>VLOOKUP(H609,Presupuesto!$B$11:$C$565,2,0)</f>
        <v>UTILES DE ESCRITORIO, OFICINA Y ENSE¥ANZA</v>
      </c>
      <c r="J609" s="579" t="s">
        <v>1406</v>
      </c>
      <c r="K609" s="537" t="s">
        <v>392</v>
      </c>
    </row>
    <row r="610" spans="2:11" ht="15.75" thickBot="1" x14ac:dyDescent="0.3">
      <c r="C610" s="532" t="s">
        <v>2761</v>
      </c>
      <c r="D610" s="533">
        <v>1</v>
      </c>
      <c r="E610" s="534">
        <v>36200</v>
      </c>
      <c r="F610" s="535">
        <f t="shared" si="36"/>
        <v>36200</v>
      </c>
      <c r="G610" s="156" t="s">
        <v>1402</v>
      </c>
      <c r="H610" s="525" t="s">
        <v>782</v>
      </c>
      <c r="I610" s="472" t="str">
        <f>VLOOKUP(H610,Presupuesto!$B$11:$C$565,2,0)</f>
        <v>REUNIONES Y EVENTOS ESPECIALES</v>
      </c>
      <c r="J610" s="579" t="s">
        <v>1406</v>
      </c>
      <c r="K610" s="537" t="s">
        <v>392</v>
      </c>
    </row>
    <row r="611" spans="2:11" x14ac:dyDescent="0.25">
      <c r="C611" s="70"/>
      <c r="D611" s="31"/>
      <c r="E611" s="94"/>
      <c r="F611" s="94"/>
      <c r="G611" s="94"/>
      <c r="H611" s="75"/>
      <c r="I611" s="75"/>
      <c r="J611" s="75"/>
      <c r="K611" s="111"/>
    </row>
    <row r="613" spans="2:11" ht="15.75" thickBot="1" x14ac:dyDescent="0.3"/>
    <row r="614" spans="2:11" ht="15.75" thickBot="1" x14ac:dyDescent="0.3">
      <c r="B614" s="560"/>
      <c r="C614" s="153" t="s">
        <v>52</v>
      </c>
      <c r="D614" s="380">
        <f>SUM(F621:F627)</f>
        <v>1983377.48</v>
      </c>
      <c r="F614" s="70"/>
      <c r="G614" s="78"/>
      <c r="H614" s="70"/>
      <c r="I614" s="70"/>
    </row>
    <row r="615" spans="2:11" x14ac:dyDescent="0.25">
      <c r="C615" s="70"/>
      <c r="D615" s="31"/>
      <c r="E615" s="94"/>
      <c r="F615" s="94"/>
      <c r="G615" s="94"/>
      <c r="H615" s="75"/>
      <c r="I615" s="75"/>
      <c r="J615" s="75"/>
      <c r="K615" s="111"/>
    </row>
    <row r="616" spans="2:11" x14ac:dyDescent="0.25">
      <c r="C616" s="70"/>
      <c r="D616" s="31"/>
      <c r="E616" s="94"/>
      <c r="F616" s="94"/>
      <c r="G616" s="94"/>
      <c r="H616" s="75"/>
      <c r="I616" s="75"/>
      <c r="J616" s="75"/>
      <c r="K616" s="111"/>
    </row>
    <row r="617" spans="2:11" ht="15.75" x14ac:dyDescent="0.25">
      <c r="C617" s="201" t="s">
        <v>390</v>
      </c>
      <c r="D617" s="202" t="str">
        <f>Posgrado!F11</f>
        <v>10.a.5</v>
      </c>
      <c r="E617" s="94"/>
      <c r="F617" s="94"/>
      <c r="G617" s="94"/>
      <c r="H617" s="75"/>
      <c r="I617" s="75"/>
      <c r="J617" s="75"/>
      <c r="K617" s="111"/>
    </row>
    <row r="618" spans="2:11" ht="18.75" x14ac:dyDescent="0.25">
      <c r="C618" s="207" t="str">
        <f>IFERROR(VLOOKUP(D617,'Desarrollo e Innov. Curricular'!$F:$G,2,FALSE),IFERROR(VLOOKUP(D617,'Investigación Científica'!$F:$G,2,FALSE),IFERROR(VLOOKUP(D617,'Vinculación Univ. Sociedad'!$F:$G,2,FALSE),IFERROR(VLOOKUP(D617,'Docencia y Profesorado Universi'!$F:$G,2,FALSE),IFERROR(VLOOKUP(D617,'Estudiantes y Graduados'!$F:$G,2,FALSE),IFERROR(VLOOKUP(D617,'Gestion Administrativa'!$F:$G,2,FALSE),IFERROR(VLOOKUP(D617,'Gestión Académica'!$F:$G,2,FALSE),IFERROR(VLOOKUP(D617,'Aseguramiento de la Calidad'!$F:$G,2,FALSE),IFERROR(VLOOKUP(D617,'Gestión del Conocimiento'!$F:$G,2,FALSE),IFERROR(VLOOKUP(D617,'Gobernabilidad y Procesos...'!$F:$G,2,FALSE),IFERROR(VLOOKUP(D617,'Gestión del Talento Humano'!$F:$G,2,FALSE),IFERROR(VLOOKUP(D617,'Internacionalización de la E.S.'!$F:$G,2,FALSE),IFERROR(VLOOKUP(D617,Posgrado!$F:$G,2,FALSE),IFERROR(VLOOKUP(D617,'Cultura de Innovación Insti...'!$F:$G,2,FALSE),VLOOKUP(D617,'Lo Esencial de la Reforma Univ.'!$F:$G,2,0)))))))))))))))</f>
        <v>Sueldos de Coordinación, Honorarios profesionales de Docentes Internacionales con Posgrado, pasajes y viáticos de Maestría en Tecnología Farmacéutica</v>
      </c>
      <c r="D618" s="31"/>
      <c r="E618" s="94"/>
      <c r="F618" s="94"/>
      <c r="G618" s="94"/>
      <c r="H618" s="75"/>
      <c r="I618" s="75"/>
      <c r="J618" s="75"/>
      <c r="K618" s="111"/>
    </row>
    <row r="619" spans="2:11" ht="15.75" thickBot="1" x14ac:dyDescent="0.3">
      <c r="F619" s="94"/>
      <c r="G619" s="75"/>
      <c r="H619" s="75"/>
      <c r="I619" s="75"/>
    </row>
    <row r="620" spans="2:11" ht="30.75" thickBot="1" x14ac:dyDescent="0.3">
      <c r="C620" s="128" t="s">
        <v>44</v>
      </c>
      <c r="D620" s="128" t="s">
        <v>54</v>
      </c>
      <c r="E620" s="135" t="s">
        <v>56</v>
      </c>
      <c r="F620" s="134" t="s">
        <v>27</v>
      </c>
      <c r="G620" s="132" t="s">
        <v>128</v>
      </c>
      <c r="H620" s="135" t="s">
        <v>46</v>
      </c>
      <c r="I620" s="132" t="s">
        <v>129</v>
      </c>
      <c r="J620" s="132" t="s">
        <v>408</v>
      </c>
      <c r="K620" s="132" t="s">
        <v>409</v>
      </c>
    </row>
    <row r="621" spans="2:11" ht="15.75" thickBot="1" x14ac:dyDescent="0.3">
      <c r="C621" s="217" t="s">
        <v>450</v>
      </c>
      <c r="D621" s="218">
        <v>1</v>
      </c>
      <c r="E621" s="538">
        <v>840000</v>
      </c>
      <c r="F621" s="98">
        <f t="shared" ref="F621:F627" si="37">D621*E621</f>
        <v>840000</v>
      </c>
      <c r="G621" s="156" t="s">
        <v>1402</v>
      </c>
      <c r="H621" s="488" t="s">
        <v>767</v>
      </c>
      <c r="I621" s="486" t="str">
        <f>VLOOKUP(H621,Presupuesto!$B$11:$C$566,2,0)</f>
        <v>VIATICOS AL EXTERIOR</v>
      </c>
      <c r="J621" s="570" t="s">
        <v>1406</v>
      </c>
      <c r="K621" s="99" t="s">
        <v>392</v>
      </c>
    </row>
    <row r="622" spans="2:11" ht="15.75" thickBot="1" x14ac:dyDescent="0.3">
      <c r="C622" s="467" t="s">
        <v>2764</v>
      </c>
      <c r="D622" s="449">
        <v>1</v>
      </c>
      <c r="E622" s="539">
        <v>140000</v>
      </c>
      <c r="F622" s="98">
        <f t="shared" si="37"/>
        <v>140000</v>
      </c>
      <c r="G622" s="156" t="s">
        <v>1402</v>
      </c>
      <c r="H622" s="474" t="s">
        <v>705</v>
      </c>
      <c r="I622" s="486" t="str">
        <f>VLOOKUP(H622,Presupuesto!$B$11:$C$566,2,0)</f>
        <v>OTROS SERVICIOS TECNICOS Y PROFESIONALES</v>
      </c>
      <c r="J622" s="570" t="s">
        <v>1406</v>
      </c>
      <c r="K622" s="99" t="s">
        <v>392</v>
      </c>
    </row>
    <row r="623" spans="2:11" ht="15.75" thickBot="1" x14ac:dyDescent="0.3">
      <c r="C623" s="96" t="s">
        <v>2765</v>
      </c>
      <c r="D623" s="154">
        <v>1</v>
      </c>
      <c r="E623" s="540">
        <v>140000</v>
      </c>
      <c r="F623" s="98">
        <f t="shared" si="37"/>
        <v>140000</v>
      </c>
      <c r="G623" s="156" t="s">
        <v>1402</v>
      </c>
      <c r="H623" s="474" t="s">
        <v>705</v>
      </c>
      <c r="I623" s="486" t="str">
        <f>VLOOKUP(H623,Presupuesto!$B$11:$C$566,2,0)</f>
        <v>OTROS SERVICIOS TECNICOS Y PROFESIONALES</v>
      </c>
      <c r="J623" s="570" t="s">
        <v>1406</v>
      </c>
      <c r="K623" s="99" t="s">
        <v>392</v>
      </c>
    </row>
    <row r="624" spans="2:11" ht="15.75" thickBot="1" x14ac:dyDescent="0.3">
      <c r="C624" s="96" t="s">
        <v>2746</v>
      </c>
      <c r="D624" s="154">
        <v>1</v>
      </c>
      <c r="E624" s="540">
        <v>112000</v>
      </c>
      <c r="F624" s="98">
        <f t="shared" si="37"/>
        <v>112000</v>
      </c>
      <c r="G624" s="156" t="s">
        <v>1402</v>
      </c>
      <c r="H624" s="474" t="s">
        <v>705</v>
      </c>
      <c r="I624" s="486" t="str">
        <f>VLOOKUP(H624,Presupuesto!$B$11:$C$566,2,0)</f>
        <v>OTROS SERVICIOS TECNICOS Y PROFESIONALES</v>
      </c>
      <c r="J624" s="570" t="s">
        <v>1406</v>
      </c>
      <c r="K624" s="99" t="s">
        <v>392</v>
      </c>
    </row>
    <row r="625" spans="2:11" ht="15.75" thickBot="1" x14ac:dyDescent="0.3">
      <c r="C625" s="96" t="s">
        <v>2747</v>
      </c>
      <c r="D625" s="154">
        <v>1</v>
      </c>
      <c r="E625" s="540">
        <v>56000</v>
      </c>
      <c r="F625" s="98">
        <f t="shared" si="37"/>
        <v>56000</v>
      </c>
      <c r="G625" s="156" t="s">
        <v>1402</v>
      </c>
      <c r="H625" s="474" t="s">
        <v>705</v>
      </c>
      <c r="I625" s="486" t="str">
        <f>VLOOKUP(H625,Presupuesto!$B$11:$C$566,2,0)</f>
        <v>OTROS SERVICIOS TECNICOS Y PROFESIONALES</v>
      </c>
      <c r="J625" s="570" t="s">
        <v>1406</v>
      </c>
      <c r="K625" s="99" t="s">
        <v>392</v>
      </c>
    </row>
    <row r="626" spans="2:11" ht="15.75" thickBot="1" x14ac:dyDescent="0.3">
      <c r="C626" s="470" t="s">
        <v>2766</v>
      </c>
      <c r="D626" s="449">
        <v>1</v>
      </c>
      <c r="E626" s="541">
        <v>527377.48</v>
      </c>
      <c r="F626" s="472">
        <f t="shared" si="37"/>
        <v>527377.48</v>
      </c>
      <c r="G626" s="156" t="s">
        <v>1402</v>
      </c>
      <c r="H626" s="474" t="s">
        <v>705</v>
      </c>
      <c r="I626" s="486" t="str">
        <f>VLOOKUP(H626,Presupuesto!$B$11:$C$566,2,0)</f>
        <v>OTROS SERVICIOS TECNICOS Y PROFESIONALES</v>
      </c>
      <c r="J626" s="579" t="s">
        <v>1406</v>
      </c>
      <c r="K626" s="537" t="s">
        <v>392</v>
      </c>
    </row>
    <row r="627" spans="2:11" ht="15.75" thickBot="1" x14ac:dyDescent="0.3">
      <c r="C627" s="470" t="s">
        <v>2767</v>
      </c>
      <c r="D627" s="449">
        <v>1</v>
      </c>
      <c r="E627" s="541">
        <v>168000</v>
      </c>
      <c r="F627" s="472">
        <f t="shared" si="37"/>
        <v>168000</v>
      </c>
      <c r="G627" s="156" t="s">
        <v>1402</v>
      </c>
      <c r="H627" s="525" t="s">
        <v>755</v>
      </c>
      <c r="I627" s="486" t="str">
        <f>VLOOKUP(H627,Presupuesto!$B$11:$C$566,2,0)</f>
        <v>PASAJES AL EXTERIOR</v>
      </c>
      <c r="J627" s="579" t="s">
        <v>1406</v>
      </c>
      <c r="K627" s="537" t="s">
        <v>392</v>
      </c>
    </row>
    <row r="630" spans="2:11" ht="15.75" thickBot="1" x14ac:dyDescent="0.3"/>
    <row r="631" spans="2:11" ht="15.75" thickBot="1" x14ac:dyDescent="0.3">
      <c r="B631" s="618"/>
      <c r="C631" s="153" t="s">
        <v>52</v>
      </c>
      <c r="D631" s="380">
        <f>SUM(F638:F644)</f>
        <v>1983377.48</v>
      </c>
      <c r="F631" s="70"/>
      <c r="G631" s="78"/>
      <c r="H631" s="70"/>
      <c r="I631" s="70"/>
    </row>
    <row r="632" spans="2:11" x14ac:dyDescent="0.25">
      <c r="C632" s="70"/>
      <c r="D632" s="31"/>
      <c r="E632" s="94"/>
      <c r="F632" s="94"/>
      <c r="G632" s="94"/>
      <c r="H632" s="75"/>
      <c r="I632" s="75"/>
      <c r="J632" s="75"/>
      <c r="K632" s="111"/>
    </row>
    <row r="633" spans="2:11" x14ac:dyDescent="0.25">
      <c r="C633" s="70"/>
      <c r="D633" s="31"/>
      <c r="E633" s="94"/>
      <c r="F633" s="94"/>
      <c r="G633" s="94"/>
      <c r="H633" s="75"/>
      <c r="I633" s="75"/>
      <c r="J633" s="75"/>
      <c r="K633" s="111"/>
    </row>
    <row r="634" spans="2:11" ht="15.75" x14ac:dyDescent="0.25">
      <c r="C634" s="201" t="s">
        <v>390</v>
      </c>
      <c r="D634" s="202" t="str">
        <f>Posgrado!F12</f>
        <v>10.a.6</v>
      </c>
      <c r="E634" s="94"/>
      <c r="F634" s="94"/>
      <c r="G634" s="94"/>
      <c r="H634" s="75"/>
      <c r="I634" s="75"/>
      <c r="J634" s="75"/>
      <c r="K634" s="111"/>
    </row>
    <row r="635" spans="2:11" ht="18.75" x14ac:dyDescent="0.25">
      <c r="C635" s="207" t="str">
        <f>IFERROR(VLOOKUP(D634,'Desarrollo e Innov. Curricular'!$F:$G,2,FALSE),IFERROR(VLOOKUP(D634,'Investigación Científica'!$F:$G,2,FALSE),IFERROR(VLOOKUP(D634,'Vinculación Univ. Sociedad'!$F:$G,2,FALSE),IFERROR(VLOOKUP(D634,'Docencia y Profesorado Universi'!$F:$G,2,FALSE),IFERROR(VLOOKUP(D634,'Estudiantes y Graduados'!$F:$G,2,FALSE),IFERROR(VLOOKUP(D634,'Gestion Administrativa'!$F:$G,2,FALSE),IFERROR(VLOOKUP(D634,'Gestión Académica'!$F:$G,2,FALSE),IFERROR(VLOOKUP(D634,'Aseguramiento de la Calidad'!$F:$G,2,FALSE),IFERROR(VLOOKUP(D634,'Gestión del Conocimiento'!$F:$G,2,FALSE),IFERROR(VLOOKUP(D634,'Gobernabilidad y Procesos...'!$F:$G,2,FALSE),IFERROR(VLOOKUP(D634,'Gestión del Talento Humano'!$F:$G,2,FALSE),IFERROR(VLOOKUP(D634,'Internacionalización de la E.S.'!$F:$G,2,FALSE),IFERROR(VLOOKUP(D634,Posgrado!$F:$G,2,FALSE),IFERROR(VLOOKUP(D634,'Cultura de Innovación Insti...'!$F:$G,2,FALSE),VLOOKUP(D634,'Lo Esencial de la Reforma Univ.'!$F:$G,2,0)))))))))))))))</f>
        <v xml:space="preserve">Sueldos de Coordinación, Honorarios profesionales de Docentes Internacionales con Posgrado, pasajes y viáticos de Maestría en Farmacia Clínica </v>
      </c>
      <c r="D635" s="31"/>
      <c r="E635" s="94"/>
      <c r="F635" s="94"/>
      <c r="G635" s="94"/>
      <c r="H635" s="75"/>
      <c r="I635" s="75"/>
      <c r="J635" s="75"/>
      <c r="K635" s="111"/>
    </row>
    <row r="636" spans="2:11" ht="15.75" thickBot="1" x14ac:dyDescent="0.3">
      <c r="F636" s="94"/>
      <c r="G636" s="75"/>
      <c r="H636" s="75"/>
      <c r="I636" s="75"/>
    </row>
    <row r="637" spans="2:11" ht="30.75" thickBot="1" x14ac:dyDescent="0.3">
      <c r="C637" s="128" t="s">
        <v>44</v>
      </c>
      <c r="D637" s="128" t="s">
        <v>54</v>
      </c>
      <c r="E637" s="135" t="s">
        <v>56</v>
      </c>
      <c r="F637" s="134" t="s">
        <v>27</v>
      </c>
      <c r="G637" s="132" t="s">
        <v>128</v>
      </c>
      <c r="H637" s="135" t="s">
        <v>46</v>
      </c>
      <c r="I637" s="132" t="s">
        <v>129</v>
      </c>
      <c r="J637" s="132" t="s">
        <v>408</v>
      </c>
      <c r="K637" s="132" t="s">
        <v>409</v>
      </c>
    </row>
    <row r="638" spans="2:11" ht="15.75" thickBot="1" x14ac:dyDescent="0.3">
      <c r="C638" s="217" t="s">
        <v>450</v>
      </c>
      <c r="D638" s="218">
        <v>1</v>
      </c>
      <c r="E638" s="538">
        <v>840000</v>
      </c>
      <c r="F638" s="98">
        <f t="shared" ref="F638:F644" si="38">D638*E638</f>
        <v>840000</v>
      </c>
      <c r="G638" s="156" t="s">
        <v>1402</v>
      </c>
      <c r="H638" s="488" t="s">
        <v>767</v>
      </c>
      <c r="I638" s="486" t="str">
        <f>VLOOKUP(H638,Presupuesto!$B$11:$C$566,2,0)</f>
        <v>VIATICOS AL EXTERIOR</v>
      </c>
      <c r="J638" s="570" t="s">
        <v>1406</v>
      </c>
      <c r="K638" s="99" t="s">
        <v>392</v>
      </c>
    </row>
    <row r="639" spans="2:11" ht="15.75" thickBot="1" x14ac:dyDescent="0.3">
      <c r="C639" s="467" t="s">
        <v>2764</v>
      </c>
      <c r="D639" s="449">
        <v>1</v>
      </c>
      <c r="E639" s="539">
        <v>140000</v>
      </c>
      <c r="F639" s="98">
        <f t="shared" si="38"/>
        <v>140000</v>
      </c>
      <c r="G639" s="156" t="s">
        <v>1402</v>
      </c>
      <c r="H639" s="474" t="s">
        <v>705</v>
      </c>
      <c r="I639" s="486" t="str">
        <f>VLOOKUP(H639,Presupuesto!$B$11:$C$566,2,0)</f>
        <v>OTROS SERVICIOS TECNICOS Y PROFESIONALES</v>
      </c>
      <c r="J639" s="570" t="s">
        <v>1406</v>
      </c>
      <c r="K639" s="99" t="s">
        <v>392</v>
      </c>
    </row>
    <row r="640" spans="2:11" ht="15.75" thickBot="1" x14ac:dyDescent="0.3">
      <c r="C640" s="96" t="s">
        <v>2765</v>
      </c>
      <c r="D640" s="154">
        <v>1</v>
      </c>
      <c r="E640" s="540">
        <v>140000</v>
      </c>
      <c r="F640" s="98">
        <f t="shared" si="38"/>
        <v>140000</v>
      </c>
      <c r="G640" s="156" t="s">
        <v>1402</v>
      </c>
      <c r="H640" s="474" t="s">
        <v>705</v>
      </c>
      <c r="I640" s="486" t="str">
        <f>VLOOKUP(H640,Presupuesto!$B$11:$C$566,2,0)</f>
        <v>OTROS SERVICIOS TECNICOS Y PROFESIONALES</v>
      </c>
      <c r="J640" s="570" t="s">
        <v>1406</v>
      </c>
      <c r="K640" s="99" t="s">
        <v>392</v>
      </c>
    </row>
    <row r="641" spans="2:11" ht="15.75" thickBot="1" x14ac:dyDescent="0.3">
      <c r="C641" s="96" t="s">
        <v>2746</v>
      </c>
      <c r="D641" s="154">
        <v>1</v>
      </c>
      <c r="E641" s="540">
        <v>112000</v>
      </c>
      <c r="F641" s="98">
        <f t="shared" si="38"/>
        <v>112000</v>
      </c>
      <c r="G641" s="156" t="s">
        <v>1402</v>
      </c>
      <c r="H641" s="474" t="s">
        <v>705</v>
      </c>
      <c r="I641" s="486" t="str">
        <f>VLOOKUP(H641,Presupuesto!$B$11:$C$566,2,0)</f>
        <v>OTROS SERVICIOS TECNICOS Y PROFESIONALES</v>
      </c>
      <c r="J641" s="570" t="s">
        <v>1406</v>
      </c>
      <c r="K641" s="99" t="s">
        <v>392</v>
      </c>
    </row>
    <row r="642" spans="2:11" ht="15.75" thickBot="1" x14ac:dyDescent="0.3">
      <c r="C642" s="96" t="s">
        <v>2747</v>
      </c>
      <c r="D642" s="154">
        <v>1</v>
      </c>
      <c r="E642" s="540">
        <v>56000</v>
      </c>
      <c r="F642" s="98">
        <f t="shared" si="38"/>
        <v>56000</v>
      </c>
      <c r="G642" s="156" t="s">
        <v>1402</v>
      </c>
      <c r="H642" s="474" t="s">
        <v>705</v>
      </c>
      <c r="I642" s="486" t="str">
        <f>VLOOKUP(H642,Presupuesto!$B$11:$C$566,2,0)</f>
        <v>OTROS SERVICIOS TECNICOS Y PROFESIONALES</v>
      </c>
      <c r="J642" s="570" t="s">
        <v>1406</v>
      </c>
      <c r="K642" s="99" t="s">
        <v>392</v>
      </c>
    </row>
    <row r="643" spans="2:11" ht="15.75" thickBot="1" x14ac:dyDescent="0.3">
      <c r="C643" s="470" t="s">
        <v>2766</v>
      </c>
      <c r="D643" s="449">
        <v>1</v>
      </c>
      <c r="E643" s="541">
        <v>527377.48</v>
      </c>
      <c r="F643" s="472">
        <f t="shared" si="38"/>
        <v>527377.48</v>
      </c>
      <c r="G643" s="156" t="s">
        <v>1402</v>
      </c>
      <c r="H643" s="474" t="s">
        <v>705</v>
      </c>
      <c r="I643" s="486" t="str">
        <f>VLOOKUP(H643,Presupuesto!$B$11:$C$566,2,0)</f>
        <v>OTROS SERVICIOS TECNICOS Y PROFESIONALES</v>
      </c>
      <c r="J643" s="579" t="s">
        <v>1406</v>
      </c>
      <c r="K643" s="537" t="s">
        <v>392</v>
      </c>
    </row>
    <row r="644" spans="2:11" ht="15.75" thickBot="1" x14ac:dyDescent="0.3">
      <c r="C644" s="470" t="s">
        <v>2767</v>
      </c>
      <c r="D644" s="449">
        <v>1</v>
      </c>
      <c r="E644" s="541">
        <v>168000</v>
      </c>
      <c r="F644" s="472">
        <f t="shared" si="38"/>
        <v>168000</v>
      </c>
      <c r="G644" s="156" t="s">
        <v>1402</v>
      </c>
      <c r="H644" s="525" t="s">
        <v>755</v>
      </c>
      <c r="I644" s="486" t="str">
        <f>VLOOKUP(H644,Presupuesto!$B$11:$C$566,2,0)</f>
        <v>PASAJES AL EXTERIOR</v>
      </c>
      <c r="J644" s="579" t="s">
        <v>1406</v>
      </c>
      <c r="K644" s="537" t="s">
        <v>392</v>
      </c>
    </row>
    <row r="647" spans="2:11" ht="15.75" thickBot="1" x14ac:dyDescent="0.3"/>
    <row r="648" spans="2:11" ht="15.75" thickBot="1" x14ac:dyDescent="0.3">
      <c r="B648" s="560"/>
      <c r="C648" s="153" t="s">
        <v>52</v>
      </c>
      <c r="D648" s="380">
        <f>SUM(F655:F655)</f>
        <v>5000</v>
      </c>
      <c r="F648" s="70"/>
      <c r="G648" s="78"/>
      <c r="H648" s="70"/>
      <c r="I648" s="70"/>
    </row>
    <row r="649" spans="2:11" x14ac:dyDescent="0.25">
      <c r="C649" s="70"/>
      <c r="D649" s="31"/>
      <c r="E649" s="94"/>
      <c r="F649" s="94"/>
      <c r="G649" s="94"/>
      <c r="H649" s="75"/>
      <c r="I649" s="75"/>
      <c r="J649" s="75"/>
      <c r="K649" s="111"/>
    </row>
    <row r="650" spans="2:11" x14ac:dyDescent="0.25">
      <c r="C650" s="70"/>
      <c r="D650" s="31"/>
      <c r="E650" s="94"/>
      <c r="F650" s="94"/>
      <c r="G650" s="94"/>
      <c r="H650" s="75"/>
      <c r="I650" s="75"/>
      <c r="J650" s="75"/>
      <c r="K650" s="111"/>
    </row>
    <row r="651" spans="2:11" ht="15.75" x14ac:dyDescent="0.25">
      <c r="C651" s="201" t="s">
        <v>390</v>
      </c>
      <c r="D651" s="202" t="str">
        <f>'Gestion Administrativa'!F9</f>
        <v>11.a.1</v>
      </c>
      <c r="E651" s="94"/>
      <c r="F651" s="94"/>
      <c r="G651" s="94"/>
      <c r="H651" s="75"/>
      <c r="I651" s="75"/>
      <c r="J651" s="75"/>
      <c r="K651" s="111"/>
    </row>
    <row r="652" spans="2:11" ht="18.75" x14ac:dyDescent="0.25">
      <c r="C652" s="207" t="str">
        <f>IFERROR(VLOOKUP(D651,'Desarrollo e Innov. Curricular'!$F:$G,2,FALSE),IFERROR(VLOOKUP(D651,'Investigación Científica'!$F:$G,2,FALSE),IFERROR(VLOOKUP(D651,'Vinculación Univ. Sociedad'!$F:$G,2,FALSE),IFERROR(VLOOKUP(D651,'Docencia y Profesorado Universi'!$F:$G,2,FALSE),IFERROR(VLOOKUP(D651,'Estudiantes y Graduados'!$F:$G,2,FALSE),IFERROR(VLOOKUP(D651,'Gestion Administrativa'!$F:$G,2,FALSE),IFERROR(VLOOKUP(D651,'Gestión Académica'!$F:$G,2,FALSE),IFERROR(VLOOKUP(D651,'Aseguramiento de la Calidad'!$F:$G,2,FALSE),IFERROR(VLOOKUP(D651,'Gestión del Conocimiento'!$F:$G,2,FALSE),IFERROR(VLOOKUP(D651,'Gobernabilidad y Procesos...'!$F:$G,2,FALSE),IFERROR(VLOOKUP(D651,'Gestión del Talento Humano'!$F:$G,2,FALSE),IFERROR(VLOOKUP(D651,'Internacionalización de la E.S.'!$F:$G,2,FALSE),IFERROR(VLOOKUP(D651,Posgrado!$F:$G,2,FALSE),IFERROR(VLOOKUP(D651,'Cultura de Innovación Insti...'!$F:$G,2,FALSE),VLOOKUP(D651,'Lo Esencial de la Reforma Univ.'!$F:$G,2,0)))))))))))))))</f>
        <v>Definir como normativa para el diseño del sistema de Gestion de Calidad, la Norma ISO 9001. (Compra de la norma a utilizar).</v>
      </c>
      <c r="D652" s="31"/>
      <c r="E652" s="94"/>
      <c r="F652" s="94"/>
      <c r="G652" s="94"/>
      <c r="H652" s="75"/>
      <c r="I652" s="75"/>
      <c r="J652" s="75"/>
      <c r="K652" s="111"/>
    </row>
    <row r="653" spans="2:11" ht="15.75" thickBot="1" x14ac:dyDescent="0.3">
      <c r="F653" s="94"/>
      <c r="G653" s="75"/>
      <c r="H653" s="75"/>
      <c r="I653" s="75"/>
    </row>
    <row r="654" spans="2:11" ht="30.75" thickBot="1" x14ac:dyDescent="0.3">
      <c r="C654" s="128" t="s">
        <v>44</v>
      </c>
      <c r="D654" s="128" t="s">
        <v>54</v>
      </c>
      <c r="E654" s="135" t="s">
        <v>56</v>
      </c>
      <c r="F654" s="134" t="s">
        <v>27</v>
      </c>
      <c r="G654" s="132" t="s">
        <v>128</v>
      </c>
      <c r="H654" s="135" t="s">
        <v>46</v>
      </c>
      <c r="I654" s="132" t="s">
        <v>129</v>
      </c>
      <c r="J654" s="132" t="s">
        <v>408</v>
      </c>
      <c r="K654" s="132" t="s">
        <v>409</v>
      </c>
    </row>
    <row r="655" spans="2:11" x14ac:dyDescent="0.25">
      <c r="C655" s="467" t="s">
        <v>2769</v>
      </c>
      <c r="D655" s="449">
        <v>1</v>
      </c>
      <c r="E655" s="539">
        <v>5000</v>
      </c>
      <c r="F655" s="98">
        <f t="shared" ref="F655" si="39">D655*E655</f>
        <v>5000</v>
      </c>
      <c r="G655" s="156" t="s">
        <v>126</v>
      </c>
      <c r="H655" s="603" t="s">
        <v>1014</v>
      </c>
      <c r="I655" s="102" t="str">
        <f>VLOOKUP(H655,[2]Presupuesto!$B$11:$C$586,2,0)</f>
        <v>EQUIPO DE COMPUTACION</v>
      </c>
      <c r="J655" s="570" t="s">
        <v>1363</v>
      </c>
      <c r="K655" s="99" t="s">
        <v>392</v>
      </c>
    </row>
    <row r="658" spans="2:11" ht="15.75" thickBot="1" x14ac:dyDescent="0.3"/>
    <row r="659" spans="2:11" ht="15.75" thickBot="1" x14ac:dyDescent="0.3">
      <c r="B659" s="560"/>
      <c r="C659" s="153" t="s">
        <v>52</v>
      </c>
      <c r="D659" s="380">
        <f>SUM(F666:F666)</f>
        <v>90000</v>
      </c>
      <c r="F659" s="70"/>
      <c r="G659" s="78"/>
      <c r="H659" s="70"/>
      <c r="I659" s="70"/>
    </row>
    <row r="660" spans="2:11" x14ac:dyDescent="0.25">
      <c r="C660" s="70"/>
      <c r="D660" s="31"/>
      <c r="E660" s="94"/>
      <c r="F660" s="94"/>
      <c r="G660" s="94"/>
      <c r="H660" s="75"/>
      <c r="I660" s="75"/>
      <c r="J660" s="75"/>
      <c r="K660" s="111"/>
    </row>
    <row r="661" spans="2:11" x14ac:dyDescent="0.25">
      <c r="C661" s="70"/>
      <c r="D661" s="31"/>
      <c r="E661" s="94"/>
      <c r="F661" s="94"/>
      <c r="G661" s="94"/>
      <c r="H661" s="75"/>
      <c r="I661" s="75"/>
      <c r="J661" s="75"/>
      <c r="K661" s="111"/>
    </row>
    <row r="662" spans="2:11" ht="15.75" x14ac:dyDescent="0.25">
      <c r="C662" s="201" t="s">
        <v>390</v>
      </c>
      <c r="D662" s="202" t="str">
        <f>'Gestion Administrativa'!F10</f>
        <v>11.a.2</v>
      </c>
      <c r="E662" s="94"/>
      <c r="F662" s="94"/>
      <c r="G662" s="94"/>
      <c r="H662" s="75"/>
      <c r="I662" s="75"/>
      <c r="J662" s="75"/>
      <c r="K662" s="111"/>
    </row>
    <row r="663" spans="2:11" ht="18.75" x14ac:dyDescent="0.25">
      <c r="C663" s="207" t="str">
        <f>IFERROR(VLOOKUP(D662,'Desarrollo e Innov. Curricular'!$F:$G,2,FALSE),IFERROR(VLOOKUP(D662,'Investigación Científica'!$F:$G,2,FALSE),IFERROR(VLOOKUP(D662,'Vinculación Univ. Sociedad'!$F:$G,2,FALSE),IFERROR(VLOOKUP(D662,'Docencia y Profesorado Universi'!$F:$G,2,FALSE),IFERROR(VLOOKUP(D662,'Estudiantes y Graduados'!$F:$G,2,FALSE),IFERROR(VLOOKUP(D662,'Gestion Administrativa'!$F:$G,2,FALSE),IFERROR(VLOOKUP(D662,'Gestión Académica'!$F:$G,2,FALSE),IFERROR(VLOOKUP(D662,'Aseguramiento de la Calidad'!$F:$G,2,FALSE),IFERROR(VLOOKUP(D662,'Gestión del Conocimiento'!$F:$G,2,FALSE),IFERROR(VLOOKUP(D662,'Gobernabilidad y Procesos...'!$F:$G,2,FALSE),IFERROR(VLOOKUP(D662,'Gestión del Talento Humano'!$F:$G,2,FALSE),IFERROR(VLOOKUP(D662,'Internacionalización de la E.S.'!$F:$G,2,FALSE),IFERROR(VLOOKUP(D662,Posgrado!$F:$G,2,FALSE),IFERROR(VLOOKUP(D662,'Cultura de Innovación Insti...'!$F:$G,2,FALSE),VLOOKUP(D662,'Lo Esencial de la Reforma Univ.'!$F:$G,2,0)))))))))))))))</f>
        <v>Contratar un asesor para la implementacion, seguimiento y sostenibilidad del sistema de gestion de calidad administrativa (si aplica)</v>
      </c>
      <c r="D663" s="31"/>
      <c r="E663" s="94"/>
      <c r="F663" s="94"/>
      <c r="G663" s="94"/>
      <c r="H663" s="75"/>
      <c r="I663" s="75"/>
      <c r="J663" s="75"/>
      <c r="K663" s="111"/>
    </row>
    <row r="664" spans="2:11" ht="15.75" thickBot="1" x14ac:dyDescent="0.3">
      <c r="C664" s="86" t="s">
        <v>2772</v>
      </c>
      <c r="F664" s="94"/>
      <c r="G664" s="75"/>
      <c r="H664" s="75"/>
      <c r="I664" s="75"/>
    </row>
    <row r="665" spans="2:11" ht="30.75" thickBot="1" x14ac:dyDescent="0.3">
      <c r="C665" s="128" t="s">
        <v>44</v>
      </c>
      <c r="D665" s="128" t="s">
        <v>54</v>
      </c>
      <c r="E665" s="135" t="s">
        <v>56</v>
      </c>
      <c r="F665" s="134" t="s">
        <v>27</v>
      </c>
      <c r="G665" s="132" t="s">
        <v>128</v>
      </c>
      <c r="H665" s="135" t="s">
        <v>46</v>
      </c>
      <c r="I665" s="132" t="s">
        <v>129</v>
      </c>
      <c r="J665" s="132" t="s">
        <v>408</v>
      </c>
      <c r="K665" s="132" t="s">
        <v>409</v>
      </c>
    </row>
    <row r="666" spans="2:11" ht="30" x14ac:dyDescent="0.25">
      <c r="C666" s="467" t="s">
        <v>2771</v>
      </c>
      <c r="D666" s="449">
        <v>3</v>
      </c>
      <c r="E666" s="539">
        <v>30000</v>
      </c>
      <c r="F666" s="98">
        <f t="shared" ref="F666" si="40">D666*E666</f>
        <v>90000</v>
      </c>
      <c r="G666" s="156" t="s">
        <v>126</v>
      </c>
      <c r="H666" s="487" t="s">
        <v>705</v>
      </c>
      <c r="I666" s="115" t="str">
        <f>VLOOKUP(H666,Presupuesto!$B$11:$C$566,2,0)</f>
        <v>OTROS SERVICIOS TECNICOS Y PROFESIONALES</v>
      </c>
      <c r="J666" s="570" t="s">
        <v>1363</v>
      </c>
      <c r="K666" s="99" t="s">
        <v>392</v>
      </c>
    </row>
    <row r="669" spans="2:11" ht="15.75" thickBot="1" x14ac:dyDescent="0.3"/>
    <row r="670" spans="2:11" ht="15.75" thickBot="1" x14ac:dyDescent="0.3">
      <c r="B670" s="560"/>
      <c r="C670" s="153" t="s">
        <v>52</v>
      </c>
      <c r="D670" s="380">
        <f>SUM(F677:F705)</f>
        <v>6009</v>
      </c>
      <c r="F670" s="70"/>
      <c r="G670" s="78"/>
      <c r="H670" s="70"/>
      <c r="I670" s="70"/>
    </row>
    <row r="671" spans="2:11" x14ac:dyDescent="0.25">
      <c r="C671" s="70"/>
      <c r="D671" s="31"/>
      <c r="E671" s="94"/>
      <c r="F671" s="94"/>
      <c r="G671" s="94"/>
      <c r="H671" s="75"/>
      <c r="I671" s="75"/>
      <c r="J671" s="75"/>
      <c r="K671" s="111"/>
    </row>
    <row r="672" spans="2:11" x14ac:dyDescent="0.25">
      <c r="C672" s="70"/>
      <c r="D672" s="31"/>
      <c r="E672" s="94"/>
      <c r="F672" s="94"/>
      <c r="G672" s="94"/>
      <c r="H672" s="75"/>
      <c r="I672" s="75"/>
      <c r="J672" s="75"/>
      <c r="K672" s="111"/>
    </row>
    <row r="673" spans="3:11" ht="15.75" x14ac:dyDescent="0.25">
      <c r="C673" s="201" t="s">
        <v>390</v>
      </c>
      <c r="D673" s="202" t="str">
        <f>'Gestion Administrativa'!F12</f>
        <v>11.a.4</v>
      </c>
      <c r="E673" s="94"/>
      <c r="F673" s="94"/>
      <c r="G673" s="94"/>
      <c r="H673" s="75"/>
      <c r="I673" s="75"/>
      <c r="J673" s="75"/>
      <c r="K673" s="111"/>
    </row>
    <row r="674" spans="3:11" ht="18.75" x14ac:dyDescent="0.25">
      <c r="C674" s="207" t="str">
        <f>IFERROR(VLOOKUP(D673,'Desarrollo e Innov. Curricular'!$F:$G,2,FALSE),IFERROR(VLOOKUP(D673,'Investigación Científica'!$F:$G,2,FALSE),IFERROR(VLOOKUP(D673,'Vinculación Univ. Sociedad'!$F:$G,2,FALSE),IFERROR(VLOOKUP(D673,'Docencia y Profesorado Universi'!$F:$G,2,FALSE),IFERROR(VLOOKUP(D673,'Estudiantes y Graduados'!$F:$G,2,FALSE),IFERROR(VLOOKUP(D673,'Gestion Administrativa'!$F:$G,2,FALSE),IFERROR(VLOOKUP(D673,'Gestión Académica'!$F:$G,2,FALSE),IFERROR(VLOOKUP(D673,'Aseguramiento de la Calidad'!$F:$G,2,FALSE),IFERROR(VLOOKUP(D673,'Gestión del Conocimiento'!$F:$G,2,FALSE),IFERROR(VLOOKUP(D673,'Gobernabilidad y Procesos...'!$F:$G,2,FALSE),IFERROR(VLOOKUP(D673,'Gestión del Talento Humano'!$F:$G,2,FALSE),IFERROR(VLOOKUP(D673,'Internacionalización de la E.S.'!$F:$G,2,FALSE),IFERROR(VLOOKUP(D673,Posgrado!$F:$G,2,FALSE),IFERROR(VLOOKUP(D673,'Cultura de Innovación Insti...'!$F:$G,2,FALSE),VLOOKUP(D673,'Lo Esencial de la Reforma Univ.'!$F:$G,2,0)))))))))))))))</f>
        <v>Acondicionamiento de la oficina de Gestión de Calidad y los recusos necesarios para el funcionamiento del sistema de gestion de calidad.</v>
      </c>
      <c r="D674" s="31"/>
      <c r="E674" s="94"/>
      <c r="F674" s="94"/>
      <c r="G674" s="94"/>
      <c r="H674" s="75"/>
      <c r="I674" s="75"/>
      <c r="J674" s="75"/>
      <c r="K674" s="111"/>
    </row>
    <row r="675" spans="3:11" x14ac:dyDescent="0.25">
      <c r="F675" s="94"/>
      <c r="G675" s="75"/>
      <c r="H675" s="75"/>
      <c r="I675" s="75"/>
    </row>
    <row r="676" spans="3:11" ht="30" x14ac:dyDescent="0.25">
      <c r="C676" s="145" t="s">
        <v>44</v>
      </c>
      <c r="D676" s="145" t="s">
        <v>54</v>
      </c>
      <c r="E676" s="145" t="s">
        <v>56</v>
      </c>
      <c r="F676" s="146" t="s">
        <v>27</v>
      </c>
      <c r="G676" s="146" t="s">
        <v>128</v>
      </c>
      <c r="H676" s="145" t="s">
        <v>46</v>
      </c>
      <c r="I676" s="146" t="s">
        <v>129</v>
      </c>
      <c r="J676" s="146" t="s">
        <v>408</v>
      </c>
      <c r="K676" s="146" t="s">
        <v>409</v>
      </c>
    </row>
    <row r="677" spans="3:11" x14ac:dyDescent="0.25">
      <c r="C677" s="467" t="s">
        <v>2417</v>
      </c>
      <c r="D677" s="449">
        <v>4</v>
      </c>
      <c r="E677" s="472">
        <v>350</v>
      </c>
      <c r="F677" s="472">
        <f t="shared" ref="F677:F705" si="41">D677*E677</f>
        <v>1400</v>
      </c>
      <c r="G677" s="160" t="s">
        <v>126</v>
      </c>
      <c r="H677" s="516" t="s">
        <v>942</v>
      </c>
      <c r="I677" s="472" t="str">
        <f>VLOOKUP(H677,Presupuesto!$B$11:$C$565,2,0)</f>
        <v>UTILES DE ESCRITORIO, OFICINA Y ENSE¥ANZA</v>
      </c>
      <c r="J677" s="579" t="s">
        <v>1363</v>
      </c>
      <c r="K677" s="537" t="s">
        <v>392</v>
      </c>
    </row>
    <row r="678" spans="3:11" x14ac:dyDescent="0.25">
      <c r="C678" s="467" t="s">
        <v>2614</v>
      </c>
      <c r="D678" s="449">
        <v>12</v>
      </c>
      <c r="E678" s="472">
        <v>100</v>
      </c>
      <c r="F678" s="472">
        <f t="shared" si="41"/>
        <v>1200</v>
      </c>
      <c r="G678" s="160" t="s">
        <v>126</v>
      </c>
      <c r="H678" s="516" t="s">
        <v>942</v>
      </c>
      <c r="I678" s="472" t="str">
        <f>VLOOKUP(H678,Presupuesto!$B$11:$C$565,2,0)</f>
        <v>UTILES DE ESCRITORIO, OFICINA Y ENSE¥ANZA</v>
      </c>
      <c r="J678" s="579" t="s">
        <v>1363</v>
      </c>
      <c r="K678" s="537" t="s">
        <v>392</v>
      </c>
    </row>
    <row r="679" spans="3:11" x14ac:dyDescent="0.25">
      <c r="C679" s="470" t="s">
        <v>2419</v>
      </c>
      <c r="D679" s="449">
        <v>1</v>
      </c>
      <c r="E679" s="478">
        <v>3</v>
      </c>
      <c r="F679" s="472">
        <f t="shared" si="41"/>
        <v>3</v>
      </c>
      <c r="G679" s="160" t="s">
        <v>126</v>
      </c>
      <c r="H679" s="516" t="s">
        <v>942</v>
      </c>
      <c r="I679" s="472" t="str">
        <f>VLOOKUP(H679,Presupuesto!$B$11:$C$565,2,0)</f>
        <v>UTILES DE ESCRITORIO, OFICINA Y ENSE¥ANZA</v>
      </c>
      <c r="J679" s="579" t="s">
        <v>1363</v>
      </c>
      <c r="K679" s="537" t="s">
        <v>392</v>
      </c>
    </row>
    <row r="680" spans="3:11" x14ac:dyDescent="0.25">
      <c r="C680" s="470" t="s">
        <v>2420</v>
      </c>
      <c r="D680" s="449">
        <v>2</v>
      </c>
      <c r="E680" s="478">
        <v>4.5</v>
      </c>
      <c r="F680" s="472">
        <f t="shared" si="41"/>
        <v>9</v>
      </c>
      <c r="G680" s="160" t="s">
        <v>126</v>
      </c>
      <c r="H680" s="516" t="s">
        <v>942</v>
      </c>
      <c r="I680" s="472" t="str">
        <f>VLOOKUP(H680,Presupuesto!$B$11:$C$565,2,0)</f>
        <v>UTILES DE ESCRITORIO, OFICINA Y ENSE¥ANZA</v>
      </c>
      <c r="J680" s="579" t="s">
        <v>1363</v>
      </c>
      <c r="K680" s="537" t="s">
        <v>392</v>
      </c>
    </row>
    <row r="681" spans="3:11" x14ac:dyDescent="0.25">
      <c r="C681" s="470" t="s">
        <v>2421</v>
      </c>
      <c r="D681" s="449">
        <v>1</v>
      </c>
      <c r="E681" s="478">
        <v>16</v>
      </c>
      <c r="F681" s="472">
        <f t="shared" si="41"/>
        <v>16</v>
      </c>
      <c r="G681" s="160" t="s">
        <v>126</v>
      </c>
      <c r="H681" s="516" t="s">
        <v>942</v>
      </c>
      <c r="I681" s="472" t="str">
        <f>VLOOKUP(H681,Presupuesto!$B$11:$C$565,2,0)</f>
        <v>UTILES DE ESCRITORIO, OFICINA Y ENSE¥ANZA</v>
      </c>
      <c r="J681" s="579" t="s">
        <v>1363</v>
      </c>
      <c r="K681" s="537" t="s">
        <v>392</v>
      </c>
    </row>
    <row r="682" spans="3:11" x14ac:dyDescent="0.25">
      <c r="C682" s="470" t="s">
        <v>2422</v>
      </c>
      <c r="D682" s="449">
        <v>1</v>
      </c>
      <c r="E682" s="478">
        <v>15</v>
      </c>
      <c r="F682" s="472">
        <f t="shared" si="41"/>
        <v>15</v>
      </c>
      <c r="G682" s="160" t="s">
        <v>126</v>
      </c>
      <c r="H682" s="516" t="s">
        <v>942</v>
      </c>
      <c r="I682" s="472" t="str">
        <f>VLOOKUP(H682,Presupuesto!$B$11:$C$565,2,0)</f>
        <v>UTILES DE ESCRITORIO, OFICINA Y ENSE¥ANZA</v>
      </c>
      <c r="J682" s="579" t="s">
        <v>1363</v>
      </c>
      <c r="K682" s="537" t="s">
        <v>392</v>
      </c>
    </row>
    <row r="683" spans="3:11" x14ac:dyDescent="0.25">
      <c r="C683" s="470" t="s">
        <v>2423</v>
      </c>
      <c r="D683" s="449">
        <v>1</v>
      </c>
      <c r="E683" s="478">
        <v>16</v>
      </c>
      <c r="F683" s="472">
        <f t="shared" si="41"/>
        <v>16</v>
      </c>
      <c r="G683" s="160" t="s">
        <v>126</v>
      </c>
      <c r="H683" s="516" t="s">
        <v>942</v>
      </c>
      <c r="I683" s="472" t="str">
        <f>VLOOKUP(H683,Presupuesto!$B$11:$C$565,2,0)</f>
        <v>UTILES DE ESCRITORIO, OFICINA Y ENSE¥ANZA</v>
      </c>
      <c r="J683" s="579" t="s">
        <v>1363</v>
      </c>
      <c r="K683" s="537" t="s">
        <v>392</v>
      </c>
    </row>
    <row r="684" spans="3:11" x14ac:dyDescent="0.25">
      <c r="C684" s="470" t="s">
        <v>2425</v>
      </c>
      <c r="D684" s="449">
        <v>2</v>
      </c>
      <c r="E684" s="478">
        <v>12</v>
      </c>
      <c r="F684" s="472">
        <f t="shared" si="41"/>
        <v>24</v>
      </c>
      <c r="G684" s="160" t="s">
        <v>126</v>
      </c>
      <c r="H684" s="516" t="s">
        <v>942</v>
      </c>
      <c r="I684" s="472" t="str">
        <f>VLOOKUP(H684,Presupuesto!$B$11:$C$565,2,0)</f>
        <v>UTILES DE ESCRITORIO, OFICINA Y ENSE¥ANZA</v>
      </c>
      <c r="J684" s="579" t="s">
        <v>1363</v>
      </c>
      <c r="K684" s="537" t="s">
        <v>392</v>
      </c>
    </row>
    <row r="685" spans="3:11" x14ac:dyDescent="0.25">
      <c r="C685" s="470" t="s">
        <v>2426</v>
      </c>
      <c r="D685" s="449">
        <v>2</v>
      </c>
      <c r="E685" s="478">
        <v>9</v>
      </c>
      <c r="F685" s="472">
        <f t="shared" si="41"/>
        <v>18</v>
      </c>
      <c r="G685" s="160" t="s">
        <v>126</v>
      </c>
      <c r="H685" s="516" t="s">
        <v>942</v>
      </c>
      <c r="I685" s="472" t="str">
        <f>VLOOKUP(H685,Presupuesto!$B$11:$C$565,2,0)</f>
        <v>UTILES DE ESCRITORIO, OFICINA Y ENSE¥ANZA</v>
      </c>
      <c r="J685" s="579" t="s">
        <v>1363</v>
      </c>
      <c r="K685" s="537" t="s">
        <v>392</v>
      </c>
    </row>
    <row r="686" spans="3:11" x14ac:dyDescent="0.25">
      <c r="C686" s="470" t="s">
        <v>2427</v>
      </c>
      <c r="D686" s="449">
        <v>1</v>
      </c>
      <c r="E686" s="478">
        <v>15</v>
      </c>
      <c r="F686" s="472">
        <f t="shared" si="41"/>
        <v>15</v>
      </c>
      <c r="G686" s="160" t="s">
        <v>126</v>
      </c>
      <c r="H686" s="516" t="s">
        <v>942</v>
      </c>
      <c r="I686" s="472" t="str">
        <f>VLOOKUP(H686,Presupuesto!$B$11:$C$565,2,0)</f>
        <v>UTILES DE ESCRITORIO, OFICINA Y ENSE¥ANZA</v>
      </c>
      <c r="J686" s="579" t="s">
        <v>1363</v>
      </c>
      <c r="K686" s="537" t="s">
        <v>392</v>
      </c>
    </row>
    <row r="687" spans="3:11" x14ac:dyDescent="0.25">
      <c r="C687" s="470" t="s">
        <v>2428</v>
      </c>
      <c r="D687" s="449">
        <v>1</v>
      </c>
      <c r="E687" s="478">
        <v>25</v>
      </c>
      <c r="F687" s="472">
        <f t="shared" si="41"/>
        <v>25</v>
      </c>
      <c r="G687" s="160" t="s">
        <v>126</v>
      </c>
      <c r="H687" s="516" t="s">
        <v>942</v>
      </c>
      <c r="I687" s="472" t="str">
        <f>VLOOKUP(H687,Presupuesto!$B$11:$C$565,2,0)</f>
        <v>UTILES DE ESCRITORIO, OFICINA Y ENSE¥ANZA</v>
      </c>
      <c r="J687" s="579" t="s">
        <v>1363</v>
      </c>
      <c r="K687" s="537" t="s">
        <v>392</v>
      </c>
    </row>
    <row r="688" spans="3:11" x14ac:dyDescent="0.25">
      <c r="C688" s="470" t="s">
        <v>2429</v>
      </c>
      <c r="D688" s="449">
        <v>3</v>
      </c>
      <c r="E688" s="478">
        <v>17</v>
      </c>
      <c r="F688" s="472">
        <f t="shared" si="41"/>
        <v>51</v>
      </c>
      <c r="G688" s="160" t="s">
        <v>126</v>
      </c>
      <c r="H688" s="516" t="s">
        <v>942</v>
      </c>
      <c r="I688" s="472" t="str">
        <f>VLOOKUP(H688,Presupuesto!$B$11:$C$565,2,0)</f>
        <v>UTILES DE ESCRITORIO, OFICINA Y ENSE¥ANZA</v>
      </c>
      <c r="J688" s="579" t="s">
        <v>1363</v>
      </c>
      <c r="K688" s="537" t="s">
        <v>392</v>
      </c>
    </row>
    <row r="689" spans="3:11" x14ac:dyDescent="0.25">
      <c r="C689" s="470" t="s">
        <v>2431</v>
      </c>
      <c r="D689" s="449">
        <v>2</v>
      </c>
      <c r="E689" s="478">
        <v>23</v>
      </c>
      <c r="F689" s="472">
        <f t="shared" si="41"/>
        <v>46</v>
      </c>
      <c r="G689" s="160" t="s">
        <v>126</v>
      </c>
      <c r="H689" s="516" t="s">
        <v>942</v>
      </c>
      <c r="I689" s="472" t="str">
        <f>VLOOKUP(H689,Presupuesto!$B$11:$C$565,2,0)</f>
        <v>UTILES DE ESCRITORIO, OFICINA Y ENSE¥ANZA</v>
      </c>
      <c r="J689" s="579" t="s">
        <v>1363</v>
      </c>
      <c r="K689" s="537" t="s">
        <v>392</v>
      </c>
    </row>
    <row r="690" spans="3:11" x14ac:dyDescent="0.25">
      <c r="C690" s="470" t="s">
        <v>2432</v>
      </c>
      <c r="D690" s="449">
        <v>1</v>
      </c>
      <c r="E690" s="478">
        <v>12</v>
      </c>
      <c r="F690" s="472">
        <f t="shared" si="41"/>
        <v>12</v>
      </c>
      <c r="G690" s="160" t="s">
        <v>126</v>
      </c>
      <c r="H690" s="516" t="s">
        <v>942</v>
      </c>
      <c r="I690" s="472" t="str">
        <f>VLOOKUP(H690,Presupuesto!$B$11:$C$565,2,0)</f>
        <v>UTILES DE ESCRITORIO, OFICINA Y ENSE¥ANZA</v>
      </c>
      <c r="J690" s="579" t="s">
        <v>1363</v>
      </c>
      <c r="K690" s="537" t="s">
        <v>392</v>
      </c>
    </row>
    <row r="691" spans="3:11" x14ac:dyDescent="0.25">
      <c r="C691" s="470" t="s">
        <v>2433</v>
      </c>
      <c r="D691" s="449">
        <v>2</v>
      </c>
      <c r="E691" s="478">
        <v>17</v>
      </c>
      <c r="F691" s="472">
        <f t="shared" si="41"/>
        <v>34</v>
      </c>
      <c r="G691" s="160" t="s">
        <v>126</v>
      </c>
      <c r="H691" s="516" t="s">
        <v>942</v>
      </c>
      <c r="I691" s="472" t="str">
        <f>VLOOKUP(H691,Presupuesto!$B$11:$C$565,2,0)</f>
        <v>UTILES DE ESCRITORIO, OFICINA Y ENSE¥ANZA</v>
      </c>
      <c r="J691" s="579" t="s">
        <v>1363</v>
      </c>
      <c r="K691" s="537" t="s">
        <v>392</v>
      </c>
    </row>
    <row r="692" spans="3:11" x14ac:dyDescent="0.25">
      <c r="C692" s="470" t="s">
        <v>2434</v>
      </c>
      <c r="D692" s="449">
        <v>10</v>
      </c>
      <c r="E692" s="478">
        <v>10</v>
      </c>
      <c r="F692" s="472">
        <f t="shared" si="41"/>
        <v>100</v>
      </c>
      <c r="G692" s="160" t="s">
        <v>126</v>
      </c>
      <c r="H692" s="516" t="s">
        <v>942</v>
      </c>
      <c r="I692" s="472" t="str">
        <f>VLOOKUP(H692,Presupuesto!$B$11:$C$565,2,0)</f>
        <v>UTILES DE ESCRITORIO, OFICINA Y ENSE¥ANZA</v>
      </c>
      <c r="J692" s="579" t="s">
        <v>1363</v>
      </c>
      <c r="K692" s="537" t="s">
        <v>392</v>
      </c>
    </row>
    <row r="693" spans="3:11" x14ac:dyDescent="0.25">
      <c r="C693" s="470" t="s">
        <v>2435</v>
      </c>
      <c r="D693" s="449">
        <v>1</v>
      </c>
      <c r="E693" s="478">
        <v>15</v>
      </c>
      <c r="F693" s="472">
        <f t="shared" si="41"/>
        <v>15</v>
      </c>
      <c r="G693" s="160" t="s">
        <v>126</v>
      </c>
      <c r="H693" s="516" t="s">
        <v>942</v>
      </c>
      <c r="I693" s="472" t="str">
        <f>VLOOKUP(H693,Presupuesto!$B$11:$C$565,2,0)</f>
        <v>UTILES DE ESCRITORIO, OFICINA Y ENSE¥ANZA</v>
      </c>
      <c r="J693" s="579" t="s">
        <v>1363</v>
      </c>
      <c r="K693" s="537" t="s">
        <v>392</v>
      </c>
    </row>
    <row r="694" spans="3:11" x14ac:dyDescent="0.25">
      <c r="C694" s="470" t="s">
        <v>2436</v>
      </c>
      <c r="D694" s="449">
        <v>1</v>
      </c>
      <c r="E694" s="478">
        <v>60</v>
      </c>
      <c r="F694" s="472">
        <f t="shared" si="41"/>
        <v>60</v>
      </c>
      <c r="G694" s="160" t="s">
        <v>126</v>
      </c>
      <c r="H694" s="516" t="s">
        <v>942</v>
      </c>
      <c r="I694" s="472" t="str">
        <f>VLOOKUP(H694,Presupuesto!$B$11:$C$565,2,0)</f>
        <v>UTILES DE ESCRITORIO, OFICINA Y ENSE¥ANZA</v>
      </c>
      <c r="J694" s="579" t="s">
        <v>1363</v>
      </c>
      <c r="K694" s="537" t="s">
        <v>392</v>
      </c>
    </row>
    <row r="695" spans="3:11" x14ac:dyDescent="0.25">
      <c r="C695" s="470" t="s">
        <v>2437</v>
      </c>
      <c r="D695" s="449">
        <v>15</v>
      </c>
      <c r="E695" s="478">
        <v>3.5</v>
      </c>
      <c r="F695" s="472">
        <f t="shared" si="41"/>
        <v>52.5</v>
      </c>
      <c r="G695" s="160" t="s">
        <v>126</v>
      </c>
      <c r="H695" s="516" t="s">
        <v>942</v>
      </c>
      <c r="I695" s="472" t="str">
        <f>VLOOKUP(H695,Presupuesto!$B$11:$C$565,2,0)</f>
        <v>UTILES DE ESCRITORIO, OFICINA Y ENSE¥ANZA</v>
      </c>
      <c r="J695" s="579" t="s">
        <v>1363</v>
      </c>
      <c r="K695" s="537" t="s">
        <v>392</v>
      </c>
    </row>
    <row r="696" spans="3:11" x14ac:dyDescent="0.25">
      <c r="C696" s="470" t="s">
        <v>34</v>
      </c>
      <c r="D696" s="449">
        <v>15</v>
      </c>
      <c r="E696" s="478">
        <v>15</v>
      </c>
      <c r="F696" s="472">
        <f t="shared" si="41"/>
        <v>225</v>
      </c>
      <c r="G696" s="160" t="s">
        <v>126</v>
      </c>
      <c r="H696" s="516" t="s">
        <v>942</v>
      </c>
      <c r="I696" s="472" t="str">
        <f>VLOOKUP(H696,Presupuesto!$B$11:$C$565,2,0)</f>
        <v>UTILES DE ESCRITORIO, OFICINA Y ENSE¥ANZA</v>
      </c>
      <c r="J696" s="579" t="s">
        <v>1363</v>
      </c>
      <c r="K696" s="537" t="s">
        <v>392</v>
      </c>
    </row>
    <row r="697" spans="3:11" x14ac:dyDescent="0.25">
      <c r="C697" s="470" t="s">
        <v>2439</v>
      </c>
      <c r="D697" s="449">
        <v>30</v>
      </c>
      <c r="E697" s="478">
        <v>2.5</v>
      </c>
      <c r="F697" s="472">
        <f t="shared" si="41"/>
        <v>75</v>
      </c>
      <c r="G697" s="160" t="s">
        <v>126</v>
      </c>
      <c r="H697" s="516" t="s">
        <v>942</v>
      </c>
      <c r="I697" s="472" t="str">
        <f>VLOOKUP(H697,Presupuesto!$B$11:$C$565,2,0)</f>
        <v>UTILES DE ESCRITORIO, OFICINA Y ENSE¥ANZA</v>
      </c>
      <c r="J697" s="579" t="s">
        <v>1363</v>
      </c>
      <c r="K697" s="537" t="s">
        <v>392</v>
      </c>
    </row>
    <row r="698" spans="3:11" x14ac:dyDescent="0.25">
      <c r="C698" s="470" t="s">
        <v>2440</v>
      </c>
      <c r="D698" s="449">
        <v>1</v>
      </c>
      <c r="E698" s="472">
        <v>75</v>
      </c>
      <c r="F698" s="472">
        <f t="shared" si="41"/>
        <v>75</v>
      </c>
      <c r="G698" s="160" t="s">
        <v>126</v>
      </c>
      <c r="H698" s="516" t="s">
        <v>942</v>
      </c>
      <c r="I698" s="472" t="str">
        <f>VLOOKUP(H698,Presupuesto!$B$11:$C$565,2,0)</f>
        <v>UTILES DE ESCRITORIO, OFICINA Y ENSE¥ANZA</v>
      </c>
      <c r="J698" s="579" t="s">
        <v>1363</v>
      </c>
      <c r="K698" s="537" t="s">
        <v>392</v>
      </c>
    </row>
    <row r="699" spans="3:11" x14ac:dyDescent="0.25">
      <c r="C699" s="470" t="s">
        <v>2441</v>
      </c>
      <c r="D699" s="449">
        <v>1</v>
      </c>
      <c r="E699" s="472">
        <v>270</v>
      </c>
      <c r="F699" s="472">
        <f t="shared" si="41"/>
        <v>270</v>
      </c>
      <c r="G699" s="160" t="s">
        <v>126</v>
      </c>
      <c r="H699" s="516" t="s">
        <v>942</v>
      </c>
      <c r="I699" s="472" t="str">
        <f>VLOOKUP(H699,Presupuesto!$B$11:$C$565,2,0)</f>
        <v>UTILES DE ESCRITORIO, OFICINA Y ENSE¥ANZA</v>
      </c>
      <c r="J699" s="579" t="s">
        <v>1363</v>
      </c>
      <c r="K699" s="537" t="s">
        <v>392</v>
      </c>
    </row>
    <row r="700" spans="3:11" x14ac:dyDescent="0.25">
      <c r="C700" s="470" t="s">
        <v>2442</v>
      </c>
      <c r="D700" s="449">
        <v>15</v>
      </c>
      <c r="E700" s="472">
        <v>3.5</v>
      </c>
      <c r="F700" s="472">
        <f t="shared" si="41"/>
        <v>52.5</v>
      </c>
      <c r="G700" s="160" t="s">
        <v>126</v>
      </c>
      <c r="H700" s="516" t="s">
        <v>942</v>
      </c>
      <c r="I700" s="472" t="str">
        <f>VLOOKUP(H700,Presupuesto!$B$11:$C$565,2,0)</f>
        <v>UTILES DE ESCRITORIO, OFICINA Y ENSE¥ANZA</v>
      </c>
      <c r="J700" s="579" t="s">
        <v>1363</v>
      </c>
      <c r="K700" s="537" t="s">
        <v>392</v>
      </c>
    </row>
    <row r="701" spans="3:11" x14ac:dyDescent="0.25">
      <c r="C701" s="470" t="s">
        <v>2446</v>
      </c>
      <c r="D701" s="449">
        <v>1</v>
      </c>
      <c r="E701" s="472">
        <v>300</v>
      </c>
      <c r="F701" s="472">
        <f t="shared" si="41"/>
        <v>300</v>
      </c>
      <c r="G701" s="160" t="s">
        <v>126</v>
      </c>
      <c r="H701" s="516" t="s">
        <v>942</v>
      </c>
      <c r="I701" s="472" t="str">
        <f>VLOOKUP(H701,Presupuesto!$B$11:$C$565,2,0)</f>
        <v>UTILES DE ESCRITORIO, OFICINA Y ENSE¥ANZA</v>
      </c>
      <c r="J701" s="579" t="s">
        <v>1363</v>
      </c>
      <c r="K701" s="537" t="s">
        <v>392</v>
      </c>
    </row>
    <row r="702" spans="3:11" x14ac:dyDescent="0.25">
      <c r="C702" s="470" t="s">
        <v>2447</v>
      </c>
      <c r="D702" s="449">
        <v>2</v>
      </c>
      <c r="E702" s="472">
        <v>300</v>
      </c>
      <c r="F702" s="472">
        <f t="shared" si="41"/>
        <v>600</v>
      </c>
      <c r="G702" s="160" t="s">
        <v>126</v>
      </c>
      <c r="H702" s="516" t="s">
        <v>942</v>
      </c>
      <c r="I702" s="472" t="str">
        <f>VLOOKUP(H702,Presupuesto!$B$11:$C$565,2,0)</f>
        <v>UTILES DE ESCRITORIO, OFICINA Y ENSE¥ANZA</v>
      </c>
      <c r="J702" s="579" t="s">
        <v>1363</v>
      </c>
      <c r="K702" s="537" t="s">
        <v>392</v>
      </c>
    </row>
    <row r="703" spans="3:11" x14ac:dyDescent="0.25">
      <c r="C703" s="470" t="s">
        <v>2615</v>
      </c>
      <c r="D703" s="449">
        <v>1</v>
      </c>
      <c r="E703" s="472">
        <v>100</v>
      </c>
      <c r="F703" s="472">
        <f t="shared" si="41"/>
        <v>100</v>
      </c>
      <c r="G703" s="160" t="s">
        <v>126</v>
      </c>
      <c r="H703" s="516" t="s">
        <v>942</v>
      </c>
      <c r="I703" s="472" t="str">
        <f>VLOOKUP(H703,Presupuesto!$B$11:$C$565,2,0)</f>
        <v>UTILES DE ESCRITORIO, OFICINA Y ENSE¥ANZA</v>
      </c>
      <c r="J703" s="579" t="s">
        <v>1363</v>
      </c>
      <c r="K703" s="537" t="s">
        <v>392</v>
      </c>
    </row>
    <row r="704" spans="3:11" x14ac:dyDescent="0.25">
      <c r="C704" s="470" t="s">
        <v>2775</v>
      </c>
      <c r="D704" s="449">
        <v>1</v>
      </c>
      <c r="E704" s="472">
        <v>700</v>
      </c>
      <c r="F704" s="472">
        <f t="shared" si="41"/>
        <v>700</v>
      </c>
      <c r="G704" s="160" t="s">
        <v>126</v>
      </c>
      <c r="H704" s="516" t="s">
        <v>942</v>
      </c>
      <c r="I704" s="472" t="str">
        <f>VLOOKUP(H704,Presupuesto!$B$11:$C$565,2,0)</f>
        <v>UTILES DE ESCRITORIO, OFICINA Y ENSE¥ANZA</v>
      </c>
      <c r="J704" s="579" t="s">
        <v>1363</v>
      </c>
      <c r="K704" s="537" t="s">
        <v>392</v>
      </c>
    </row>
    <row r="705" spans="2:11" x14ac:dyDescent="0.25">
      <c r="C705" s="470" t="s">
        <v>2448</v>
      </c>
      <c r="D705" s="449">
        <v>1</v>
      </c>
      <c r="E705" s="472">
        <v>500</v>
      </c>
      <c r="F705" s="472">
        <f t="shared" si="41"/>
        <v>500</v>
      </c>
      <c r="G705" s="160" t="s">
        <v>126</v>
      </c>
      <c r="H705" s="516" t="s">
        <v>942</v>
      </c>
      <c r="I705" s="472" t="str">
        <f>VLOOKUP(H705,Presupuesto!$B$11:$C$565,2,0)</f>
        <v>UTILES DE ESCRITORIO, OFICINA Y ENSE¥ANZA</v>
      </c>
      <c r="J705" s="579" t="s">
        <v>1363</v>
      </c>
      <c r="K705" s="537" t="s">
        <v>392</v>
      </c>
    </row>
    <row r="711" spans="2:11" ht="15.75" thickBot="1" x14ac:dyDescent="0.3"/>
    <row r="712" spans="2:11" ht="15.75" thickBot="1" x14ac:dyDescent="0.3">
      <c r="B712" s="560"/>
      <c r="C712" s="153" t="s">
        <v>52</v>
      </c>
      <c r="D712" s="380">
        <f>SUM(F719:F747)</f>
        <v>6009</v>
      </c>
      <c r="F712" s="70"/>
      <c r="G712" s="78"/>
      <c r="H712" s="70"/>
      <c r="I712" s="70"/>
    </row>
    <row r="713" spans="2:11" x14ac:dyDescent="0.25">
      <c r="C713" s="70"/>
      <c r="D713" s="31"/>
      <c r="E713" s="94"/>
      <c r="F713" s="94"/>
      <c r="G713" s="94"/>
      <c r="H713" s="75"/>
      <c r="I713" s="75"/>
      <c r="J713" s="75"/>
      <c r="K713" s="111"/>
    </row>
    <row r="714" spans="2:11" x14ac:dyDescent="0.25">
      <c r="C714" s="70"/>
      <c r="D714" s="31"/>
      <c r="E714" s="94"/>
      <c r="F714" s="94"/>
      <c r="G714" s="94"/>
      <c r="H714" s="75"/>
      <c r="I714" s="75"/>
      <c r="J714" s="75"/>
      <c r="K714" s="111"/>
    </row>
    <row r="715" spans="2:11" ht="15.75" x14ac:dyDescent="0.25">
      <c r="C715" s="201" t="s">
        <v>390</v>
      </c>
      <c r="D715" s="202" t="str">
        <f>'Gestion Administrativa'!F40</f>
        <v>11.a.32</v>
      </c>
      <c r="E715" s="94"/>
      <c r="F715" s="94"/>
      <c r="G715" s="94"/>
      <c r="H715" s="75"/>
      <c r="I715" s="75"/>
      <c r="J715" s="75"/>
      <c r="K715" s="111"/>
    </row>
    <row r="716" spans="2:11" ht="18.75" x14ac:dyDescent="0.25">
      <c r="C716" s="207" t="str">
        <f>IFERROR(VLOOKUP(D715,'Desarrollo e Innov. Curricular'!$F:$G,2,FALSE),IFERROR(VLOOKUP(D715,'Investigación Científica'!$F:$G,2,FALSE),IFERROR(VLOOKUP(D715,'Vinculación Univ. Sociedad'!$F:$G,2,FALSE),IFERROR(VLOOKUP(D715,'Docencia y Profesorado Universi'!$F:$G,2,FALSE),IFERROR(VLOOKUP(D715,'Estudiantes y Graduados'!$F:$G,2,FALSE),IFERROR(VLOOKUP(D715,'Gestion Administrativa'!$F:$G,2,FALSE),IFERROR(VLOOKUP(D715,'Gestión Académica'!$F:$G,2,FALSE),IFERROR(VLOOKUP(D715,'Aseguramiento de la Calidad'!$F:$G,2,FALSE),IFERROR(VLOOKUP(D715,'Gestión del Conocimiento'!$F:$G,2,FALSE),IFERROR(VLOOKUP(D715,'Gobernabilidad y Procesos...'!$F:$G,2,FALSE),IFERROR(VLOOKUP(D715,'Gestión del Talento Humano'!$F:$G,2,FALSE),IFERROR(VLOOKUP(D715,'Internacionalización de la E.S.'!$F:$G,2,FALSE),IFERROR(VLOOKUP(D715,Posgrado!$F:$G,2,FALSE),IFERROR(VLOOKUP(D715,'Cultura de Innovación Insti...'!$F:$G,2,FALSE),VLOOKUP(D715,'Lo Esencial de la Reforma Univ.'!$F:$G,2,0)))))))))))))))</f>
        <v>Acondicionamiento de la Oficina de la Unidad de BPM y BPL.</v>
      </c>
      <c r="D716" s="31"/>
      <c r="E716" s="94"/>
      <c r="F716" s="94"/>
      <c r="G716" s="94"/>
      <c r="H716" s="75"/>
      <c r="I716" s="75"/>
      <c r="J716" s="75"/>
      <c r="K716" s="111"/>
    </row>
    <row r="717" spans="2:11" x14ac:dyDescent="0.25">
      <c r="F717" s="94"/>
      <c r="G717" s="75"/>
      <c r="H717" s="75"/>
      <c r="I717" s="75"/>
    </row>
    <row r="718" spans="2:11" ht="30" x14ac:dyDescent="0.25">
      <c r="C718" s="145" t="s">
        <v>44</v>
      </c>
      <c r="D718" s="145" t="s">
        <v>54</v>
      </c>
      <c r="E718" s="145" t="s">
        <v>56</v>
      </c>
      <c r="F718" s="146" t="s">
        <v>27</v>
      </c>
      <c r="G718" s="146" t="s">
        <v>128</v>
      </c>
      <c r="H718" s="145" t="s">
        <v>46</v>
      </c>
      <c r="I718" s="146" t="s">
        <v>129</v>
      </c>
      <c r="J718" s="146" t="s">
        <v>408</v>
      </c>
      <c r="K718" s="146" t="s">
        <v>409</v>
      </c>
    </row>
    <row r="719" spans="2:11" x14ac:dyDescent="0.25">
      <c r="C719" s="467" t="s">
        <v>2417</v>
      </c>
      <c r="D719" s="449">
        <v>4</v>
      </c>
      <c r="E719" s="472">
        <v>350</v>
      </c>
      <c r="F719" s="472">
        <f t="shared" ref="F719:F747" si="42">D719*E719</f>
        <v>1400</v>
      </c>
      <c r="G719" s="160" t="s">
        <v>126</v>
      </c>
      <c r="H719" s="516" t="s">
        <v>942</v>
      </c>
      <c r="I719" s="472" t="str">
        <f>VLOOKUP(H719,Presupuesto!$B$11:$C$565,2,0)</f>
        <v>UTILES DE ESCRITORIO, OFICINA Y ENSE¥ANZA</v>
      </c>
      <c r="J719" s="536" t="s">
        <v>1363</v>
      </c>
      <c r="K719" s="537" t="s">
        <v>392</v>
      </c>
    </row>
    <row r="720" spans="2:11" x14ac:dyDescent="0.25">
      <c r="C720" s="467" t="s">
        <v>2614</v>
      </c>
      <c r="D720" s="449">
        <v>12</v>
      </c>
      <c r="E720" s="472">
        <v>100</v>
      </c>
      <c r="F720" s="472">
        <f t="shared" si="42"/>
        <v>1200</v>
      </c>
      <c r="G720" s="160" t="s">
        <v>126</v>
      </c>
      <c r="H720" s="516" t="s">
        <v>942</v>
      </c>
      <c r="I720" s="472" t="str">
        <f>VLOOKUP(H720,Presupuesto!$B$11:$C$565,2,0)</f>
        <v>UTILES DE ESCRITORIO, OFICINA Y ENSE¥ANZA</v>
      </c>
      <c r="J720" s="536" t="s">
        <v>1363</v>
      </c>
      <c r="K720" s="537" t="s">
        <v>392</v>
      </c>
    </row>
    <row r="721" spans="3:11" x14ac:dyDescent="0.25">
      <c r="C721" s="470" t="s">
        <v>2419</v>
      </c>
      <c r="D721" s="449">
        <v>1</v>
      </c>
      <c r="E721" s="478">
        <v>3</v>
      </c>
      <c r="F721" s="472">
        <f t="shared" si="42"/>
        <v>3</v>
      </c>
      <c r="G721" s="160" t="s">
        <v>126</v>
      </c>
      <c r="H721" s="516" t="s">
        <v>942</v>
      </c>
      <c r="I721" s="472" t="str">
        <f>VLOOKUP(H721,Presupuesto!$B$11:$C$565,2,0)</f>
        <v>UTILES DE ESCRITORIO, OFICINA Y ENSE¥ANZA</v>
      </c>
      <c r="J721" s="536" t="s">
        <v>1363</v>
      </c>
      <c r="K721" s="537" t="s">
        <v>392</v>
      </c>
    </row>
    <row r="722" spans="3:11" x14ac:dyDescent="0.25">
      <c r="C722" s="470" t="s">
        <v>2420</v>
      </c>
      <c r="D722" s="449">
        <v>2</v>
      </c>
      <c r="E722" s="478">
        <v>4.5</v>
      </c>
      <c r="F722" s="472">
        <f t="shared" si="42"/>
        <v>9</v>
      </c>
      <c r="G722" s="160" t="s">
        <v>126</v>
      </c>
      <c r="H722" s="516" t="s">
        <v>942</v>
      </c>
      <c r="I722" s="472" t="str">
        <f>VLOOKUP(H722,Presupuesto!$B$11:$C$565,2,0)</f>
        <v>UTILES DE ESCRITORIO, OFICINA Y ENSE¥ANZA</v>
      </c>
      <c r="J722" s="536" t="s">
        <v>1363</v>
      </c>
      <c r="K722" s="537" t="s">
        <v>392</v>
      </c>
    </row>
    <row r="723" spans="3:11" x14ac:dyDescent="0.25">
      <c r="C723" s="470" t="s">
        <v>2421</v>
      </c>
      <c r="D723" s="449">
        <v>1</v>
      </c>
      <c r="E723" s="478">
        <v>16</v>
      </c>
      <c r="F723" s="472">
        <f t="shared" si="42"/>
        <v>16</v>
      </c>
      <c r="G723" s="160" t="s">
        <v>126</v>
      </c>
      <c r="H723" s="516" t="s">
        <v>942</v>
      </c>
      <c r="I723" s="472" t="str">
        <f>VLOOKUP(H723,Presupuesto!$B$11:$C$565,2,0)</f>
        <v>UTILES DE ESCRITORIO, OFICINA Y ENSE¥ANZA</v>
      </c>
      <c r="J723" s="536" t="s">
        <v>1363</v>
      </c>
      <c r="K723" s="537" t="s">
        <v>392</v>
      </c>
    </row>
    <row r="724" spans="3:11" x14ac:dyDescent="0.25">
      <c r="C724" s="470" t="s">
        <v>2422</v>
      </c>
      <c r="D724" s="449">
        <v>1</v>
      </c>
      <c r="E724" s="478">
        <v>15</v>
      </c>
      <c r="F724" s="472">
        <f t="shared" si="42"/>
        <v>15</v>
      </c>
      <c r="G724" s="160" t="s">
        <v>126</v>
      </c>
      <c r="H724" s="516" t="s">
        <v>942</v>
      </c>
      <c r="I724" s="472" t="str">
        <f>VLOOKUP(H724,Presupuesto!$B$11:$C$565,2,0)</f>
        <v>UTILES DE ESCRITORIO, OFICINA Y ENSE¥ANZA</v>
      </c>
      <c r="J724" s="536" t="s">
        <v>1363</v>
      </c>
      <c r="K724" s="537" t="s">
        <v>392</v>
      </c>
    </row>
    <row r="725" spans="3:11" x14ac:dyDescent="0.25">
      <c r="C725" s="470" t="s">
        <v>2423</v>
      </c>
      <c r="D725" s="449">
        <v>1</v>
      </c>
      <c r="E725" s="478">
        <v>16</v>
      </c>
      <c r="F725" s="472">
        <f t="shared" si="42"/>
        <v>16</v>
      </c>
      <c r="G725" s="160" t="s">
        <v>126</v>
      </c>
      <c r="H725" s="516" t="s">
        <v>942</v>
      </c>
      <c r="I725" s="472" t="str">
        <f>VLOOKUP(H725,Presupuesto!$B$11:$C$565,2,0)</f>
        <v>UTILES DE ESCRITORIO, OFICINA Y ENSE¥ANZA</v>
      </c>
      <c r="J725" s="536" t="s">
        <v>1363</v>
      </c>
      <c r="K725" s="537" t="s">
        <v>392</v>
      </c>
    </row>
    <row r="726" spans="3:11" x14ac:dyDescent="0.25">
      <c r="C726" s="470" t="s">
        <v>2425</v>
      </c>
      <c r="D726" s="449">
        <v>2</v>
      </c>
      <c r="E726" s="478">
        <v>12</v>
      </c>
      <c r="F726" s="472">
        <f t="shared" si="42"/>
        <v>24</v>
      </c>
      <c r="G726" s="160" t="s">
        <v>126</v>
      </c>
      <c r="H726" s="516" t="s">
        <v>942</v>
      </c>
      <c r="I726" s="472" t="str">
        <f>VLOOKUP(H726,Presupuesto!$B$11:$C$565,2,0)</f>
        <v>UTILES DE ESCRITORIO, OFICINA Y ENSE¥ANZA</v>
      </c>
      <c r="J726" s="536" t="s">
        <v>1363</v>
      </c>
      <c r="K726" s="537" t="s">
        <v>392</v>
      </c>
    </row>
    <row r="727" spans="3:11" x14ac:dyDescent="0.25">
      <c r="C727" s="470" t="s">
        <v>2426</v>
      </c>
      <c r="D727" s="449">
        <v>2</v>
      </c>
      <c r="E727" s="478">
        <v>9</v>
      </c>
      <c r="F727" s="472">
        <f t="shared" si="42"/>
        <v>18</v>
      </c>
      <c r="G727" s="160" t="s">
        <v>126</v>
      </c>
      <c r="H727" s="516" t="s">
        <v>942</v>
      </c>
      <c r="I727" s="472" t="str">
        <f>VLOOKUP(H727,Presupuesto!$B$11:$C$565,2,0)</f>
        <v>UTILES DE ESCRITORIO, OFICINA Y ENSE¥ANZA</v>
      </c>
      <c r="J727" s="536" t="s">
        <v>1363</v>
      </c>
      <c r="K727" s="537" t="s">
        <v>392</v>
      </c>
    </row>
    <row r="728" spans="3:11" x14ac:dyDescent="0.25">
      <c r="C728" s="470" t="s">
        <v>2427</v>
      </c>
      <c r="D728" s="449">
        <v>1</v>
      </c>
      <c r="E728" s="478">
        <v>15</v>
      </c>
      <c r="F728" s="472">
        <f t="shared" si="42"/>
        <v>15</v>
      </c>
      <c r="G728" s="160" t="s">
        <v>126</v>
      </c>
      <c r="H728" s="516" t="s">
        <v>942</v>
      </c>
      <c r="I728" s="472" t="str">
        <f>VLOOKUP(H728,Presupuesto!$B$11:$C$565,2,0)</f>
        <v>UTILES DE ESCRITORIO, OFICINA Y ENSE¥ANZA</v>
      </c>
      <c r="J728" s="536" t="s">
        <v>1363</v>
      </c>
      <c r="K728" s="537" t="s">
        <v>392</v>
      </c>
    </row>
    <row r="729" spans="3:11" x14ac:dyDescent="0.25">
      <c r="C729" s="470" t="s">
        <v>2428</v>
      </c>
      <c r="D729" s="449">
        <v>1</v>
      </c>
      <c r="E729" s="478">
        <v>25</v>
      </c>
      <c r="F729" s="472">
        <f t="shared" si="42"/>
        <v>25</v>
      </c>
      <c r="G729" s="160" t="s">
        <v>126</v>
      </c>
      <c r="H729" s="516" t="s">
        <v>942</v>
      </c>
      <c r="I729" s="472" t="str">
        <f>VLOOKUP(H729,Presupuesto!$B$11:$C$565,2,0)</f>
        <v>UTILES DE ESCRITORIO, OFICINA Y ENSE¥ANZA</v>
      </c>
      <c r="J729" s="536" t="s">
        <v>1363</v>
      </c>
      <c r="K729" s="537" t="s">
        <v>392</v>
      </c>
    </row>
    <row r="730" spans="3:11" x14ac:dyDescent="0.25">
      <c r="C730" s="470" t="s">
        <v>2429</v>
      </c>
      <c r="D730" s="449">
        <v>3</v>
      </c>
      <c r="E730" s="478">
        <v>17</v>
      </c>
      <c r="F730" s="472">
        <f t="shared" si="42"/>
        <v>51</v>
      </c>
      <c r="G730" s="160" t="s">
        <v>126</v>
      </c>
      <c r="H730" s="516" t="s">
        <v>942</v>
      </c>
      <c r="I730" s="472" t="str">
        <f>VLOOKUP(H730,Presupuesto!$B$11:$C$565,2,0)</f>
        <v>UTILES DE ESCRITORIO, OFICINA Y ENSE¥ANZA</v>
      </c>
      <c r="J730" s="536" t="s">
        <v>1363</v>
      </c>
      <c r="K730" s="537" t="s">
        <v>392</v>
      </c>
    </row>
    <row r="731" spans="3:11" x14ac:dyDescent="0.25">
      <c r="C731" s="470" t="s">
        <v>2431</v>
      </c>
      <c r="D731" s="449">
        <v>2</v>
      </c>
      <c r="E731" s="478">
        <v>23</v>
      </c>
      <c r="F731" s="472">
        <f t="shared" si="42"/>
        <v>46</v>
      </c>
      <c r="G731" s="160" t="s">
        <v>126</v>
      </c>
      <c r="H731" s="516" t="s">
        <v>942</v>
      </c>
      <c r="I731" s="472" t="str">
        <f>VLOOKUP(H731,Presupuesto!$B$11:$C$565,2,0)</f>
        <v>UTILES DE ESCRITORIO, OFICINA Y ENSE¥ANZA</v>
      </c>
      <c r="J731" s="536" t="s">
        <v>1363</v>
      </c>
      <c r="K731" s="537" t="s">
        <v>392</v>
      </c>
    </row>
    <row r="732" spans="3:11" x14ac:dyDescent="0.25">
      <c r="C732" s="470" t="s">
        <v>2432</v>
      </c>
      <c r="D732" s="449">
        <v>1</v>
      </c>
      <c r="E732" s="478">
        <v>12</v>
      </c>
      <c r="F732" s="472">
        <f t="shared" si="42"/>
        <v>12</v>
      </c>
      <c r="G732" s="160" t="s">
        <v>126</v>
      </c>
      <c r="H732" s="516" t="s">
        <v>942</v>
      </c>
      <c r="I732" s="472" t="str">
        <f>VLOOKUP(H732,Presupuesto!$B$11:$C$565,2,0)</f>
        <v>UTILES DE ESCRITORIO, OFICINA Y ENSE¥ANZA</v>
      </c>
      <c r="J732" s="536" t="s">
        <v>1363</v>
      </c>
      <c r="K732" s="537" t="s">
        <v>392</v>
      </c>
    </row>
    <row r="733" spans="3:11" x14ac:dyDescent="0.25">
      <c r="C733" s="470" t="s">
        <v>2433</v>
      </c>
      <c r="D733" s="449">
        <v>2</v>
      </c>
      <c r="E733" s="478">
        <v>17</v>
      </c>
      <c r="F733" s="472">
        <f t="shared" si="42"/>
        <v>34</v>
      </c>
      <c r="G733" s="160" t="s">
        <v>126</v>
      </c>
      <c r="H733" s="516" t="s">
        <v>942</v>
      </c>
      <c r="I733" s="472" t="str">
        <f>VLOOKUP(H733,Presupuesto!$B$11:$C$565,2,0)</f>
        <v>UTILES DE ESCRITORIO, OFICINA Y ENSE¥ANZA</v>
      </c>
      <c r="J733" s="536" t="s">
        <v>1363</v>
      </c>
      <c r="K733" s="537" t="s">
        <v>392</v>
      </c>
    </row>
    <row r="734" spans="3:11" x14ac:dyDescent="0.25">
      <c r="C734" s="470" t="s">
        <v>2434</v>
      </c>
      <c r="D734" s="449">
        <v>10</v>
      </c>
      <c r="E734" s="478">
        <v>10</v>
      </c>
      <c r="F734" s="472">
        <f t="shared" si="42"/>
        <v>100</v>
      </c>
      <c r="G734" s="160" t="s">
        <v>126</v>
      </c>
      <c r="H734" s="516" t="s">
        <v>942</v>
      </c>
      <c r="I734" s="472" t="str">
        <f>VLOOKUP(H734,Presupuesto!$B$11:$C$565,2,0)</f>
        <v>UTILES DE ESCRITORIO, OFICINA Y ENSE¥ANZA</v>
      </c>
      <c r="J734" s="536" t="s">
        <v>1363</v>
      </c>
      <c r="K734" s="537" t="s">
        <v>392</v>
      </c>
    </row>
    <row r="735" spans="3:11" x14ac:dyDescent="0.25">
      <c r="C735" s="470" t="s">
        <v>2435</v>
      </c>
      <c r="D735" s="449">
        <v>1</v>
      </c>
      <c r="E735" s="478">
        <v>15</v>
      </c>
      <c r="F735" s="472">
        <f t="shared" si="42"/>
        <v>15</v>
      </c>
      <c r="G735" s="160" t="s">
        <v>126</v>
      </c>
      <c r="H735" s="516" t="s">
        <v>942</v>
      </c>
      <c r="I735" s="472" t="str">
        <f>VLOOKUP(H735,Presupuesto!$B$11:$C$565,2,0)</f>
        <v>UTILES DE ESCRITORIO, OFICINA Y ENSE¥ANZA</v>
      </c>
      <c r="J735" s="536" t="s">
        <v>1363</v>
      </c>
      <c r="K735" s="537" t="s">
        <v>392</v>
      </c>
    </row>
    <row r="736" spans="3:11" x14ac:dyDescent="0.25">
      <c r="C736" s="470" t="s">
        <v>2436</v>
      </c>
      <c r="D736" s="449">
        <v>1</v>
      </c>
      <c r="E736" s="478">
        <v>60</v>
      </c>
      <c r="F736" s="472">
        <f t="shared" si="42"/>
        <v>60</v>
      </c>
      <c r="G736" s="160" t="s">
        <v>126</v>
      </c>
      <c r="H736" s="516" t="s">
        <v>942</v>
      </c>
      <c r="I736" s="472" t="str">
        <f>VLOOKUP(H736,Presupuesto!$B$11:$C$565,2,0)</f>
        <v>UTILES DE ESCRITORIO, OFICINA Y ENSE¥ANZA</v>
      </c>
      <c r="J736" s="536" t="s">
        <v>1363</v>
      </c>
      <c r="K736" s="537" t="s">
        <v>392</v>
      </c>
    </row>
    <row r="737" spans="2:11" x14ac:dyDescent="0.25">
      <c r="C737" s="470" t="s">
        <v>2437</v>
      </c>
      <c r="D737" s="449">
        <v>15</v>
      </c>
      <c r="E737" s="478">
        <v>3.5</v>
      </c>
      <c r="F737" s="472">
        <f t="shared" si="42"/>
        <v>52.5</v>
      </c>
      <c r="G737" s="160" t="s">
        <v>126</v>
      </c>
      <c r="H737" s="516" t="s">
        <v>942</v>
      </c>
      <c r="I737" s="472" t="str">
        <f>VLOOKUP(H737,Presupuesto!$B$11:$C$565,2,0)</f>
        <v>UTILES DE ESCRITORIO, OFICINA Y ENSE¥ANZA</v>
      </c>
      <c r="J737" s="536" t="s">
        <v>1363</v>
      </c>
      <c r="K737" s="537" t="s">
        <v>392</v>
      </c>
    </row>
    <row r="738" spans="2:11" x14ac:dyDescent="0.25">
      <c r="C738" s="470" t="s">
        <v>34</v>
      </c>
      <c r="D738" s="449">
        <v>15</v>
      </c>
      <c r="E738" s="478">
        <v>15</v>
      </c>
      <c r="F738" s="472">
        <f t="shared" si="42"/>
        <v>225</v>
      </c>
      <c r="G738" s="160" t="s">
        <v>126</v>
      </c>
      <c r="H738" s="516" t="s">
        <v>942</v>
      </c>
      <c r="I738" s="472" t="str">
        <f>VLOOKUP(H738,Presupuesto!$B$11:$C$565,2,0)</f>
        <v>UTILES DE ESCRITORIO, OFICINA Y ENSE¥ANZA</v>
      </c>
      <c r="J738" s="536" t="s">
        <v>1363</v>
      </c>
      <c r="K738" s="537" t="s">
        <v>392</v>
      </c>
    </row>
    <row r="739" spans="2:11" x14ac:dyDescent="0.25">
      <c r="C739" s="470" t="s">
        <v>2439</v>
      </c>
      <c r="D739" s="449">
        <v>30</v>
      </c>
      <c r="E739" s="478">
        <v>2.5</v>
      </c>
      <c r="F739" s="472">
        <f t="shared" si="42"/>
        <v>75</v>
      </c>
      <c r="G739" s="160" t="s">
        <v>126</v>
      </c>
      <c r="H739" s="516" t="s">
        <v>942</v>
      </c>
      <c r="I739" s="472" t="str">
        <f>VLOOKUP(H739,Presupuesto!$B$11:$C$565,2,0)</f>
        <v>UTILES DE ESCRITORIO, OFICINA Y ENSE¥ANZA</v>
      </c>
      <c r="J739" s="536" t="s">
        <v>1363</v>
      </c>
      <c r="K739" s="537" t="s">
        <v>392</v>
      </c>
    </row>
    <row r="740" spans="2:11" x14ac:dyDescent="0.25">
      <c r="C740" s="470" t="s">
        <v>2440</v>
      </c>
      <c r="D740" s="449">
        <v>1</v>
      </c>
      <c r="E740" s="472">
        <v>75</v>
      </c>
      <c r="F740" s="472">
        <f t="shared" si="42"/>
        <v>75</v>
      </c>
      <c r="G740" s="160" t="s">
        <v>126</v>
      </c>
      <c r="H740" s="516" t="s">
        <v>942</v>
      </c>
      <c r="I740" s="472" t="str">
        <f>VLOOKUP(H740,Presupuesto!$B$11:$C$565,2,0)</f>
        <v>UTILES DE ESCRITORIO, OFICINA Y ENSE¥ANZA</v>
      </c>
      <c r="J740" s="536" t="s">
        <v>1363</v>
      </c>
      <c r="K740" s="537" t="s">
        <v>392</v>
      </c>
    </row>
    <row r="741" spans="2:11" x14ac:dyDescent="0.25">
      <c r="C741" s="470" t="s">
        <v>2441</v>
      </c>
      <c r="D741" s="449">
        <v>1</v>
      </c>
      <c r="E741" s="472">
        <v>270</v>
      </c>
      <c r="F741" s="472">
        <f t="shared" si="42"/>
        <v>270</v>
      </c>
      <c r="G741" s="160" t="s">
        <v>126</v>
      </c>
      <c r="H741" s="516" t="s">
        <v>942</v>
      </c>
      <c r="I741" s="472" t="str">
        <f>VLOOKUP(H741,Presupuesto!$B$11:$C$565,2,0)</f>
        <v>UTILES DE ESCRITORIO, OFICINA Y ENSE¥ANZA</v>
      </c>
      <c r="J741" s="536" t="s">
        <v>1363</v>
      </c>
      <c r="K741" s="537" t="s">
        <v>392</v>
      </c>
    </row>
    <row r="742" spans="2:11" x14ac:dyDescent="0.25">
      <c r="C742" s="470" t="s">
        <v>2442</v>
      </c>
      <c r="D742" s="449">
        <v>15</v>
      </c>
      <c r="E742" s="472">
        <v>3.5</v>
      </c>
      <c r="F742" s="472">
        <f t="shared" si="42"/>
        <v>52.5</v>
      </c>
      <c r="G742" s="160" t="s">
        <v>126</v>
      </c>
      <c r="H742" s="516" t="s">
        <v>942</v>
      </c>
      <c r="I742" s="472" t="str">
        <f>VLOOKUP(H742,Presupuesto!$B$11:$C$565,2,0)</f>
        <v>UTILES DE ESCRITORIO, OFICINA Y ENSE¥ANZA</v>
      </c>
      <c r="J742" s="536" t="s">
        <v>1363</v>
      </c>
      <c r="K742" s="537" t="s">
        <v>392</v>
      </c>
    </row>
    <row r="743" spans="2:11" x14ac:dyDescent="0.25">
      <c r="C743" s="470" t="s">
        <v>2446</v>
      </c>
      <c r="D743" s="449">
        <v>1</v>
      </c>
      <c r="E743" s="472">
        <v>300</v>
      </c>
      <c r="F743" s="472">
        <f t="shared" si="42"/>
        <v>300</v>
      </c>
      <c r="G743" s="160" t="s">
        <v>126</v>
      </c>
      <c r="H743" s="516" t="s">
        <v>942</v>
      </c>
      <c r="I743" s="472" t="str">
        <f>VLOOKUP(H743,Presupuesto!$B$11:$C$565,2,0)</f>
        <v>UTILES DE ESCRITORIO, OFICINA Y ENSE¥ANZA</v>
      </c>
      <c r="J743" s="536" t="s">
        <v>1363</v>
      </c>
      <c r="K743" s="537" t="s">
        <v>392</v>
      </c>
    </row>
    <row r="744" spans="2:11" x14ac:dyDescent="0.25">
      <c r="C744" s="470" t="s">
        <v>2447</v>
      </c>
      <c r="D744" s="449">
        <v>2</v>
      </c>
      <c r="E744" s="472">
        <v>300</v>
      </c>
      <c r="F744" s="472">
        <f t="shared" si="42"/>
        <v>600</v>
      </c>
      <c r="G744" s="160" t="s">
        <v>126</v>
      </c>
      <c r="H744" s="516" t="s">
        <v>942</v>
      </c>
      <c r="I744" s="472" t="str">
        <f>VLOOKUP(H744,Presupuesto!$B$11:$C$565,2,0)</f>
        <v>UTILES DE ESCRITORIO, OFICINA Y ENSE¥ANZA</v>
      </c>
      <c r="J744" s="536" t="s">
        <v>1363</v>
      </c>
      <c r="K744" s="537" t="s">
        <v>392</v>
      </c>
    </row>
    <row r="745" spans="2:11" x14ac:dyDescent="0.25">
      <c r="C745" s="470" t="s">
        <v>2615</v>
      </c>
      <c r="D745" s="449">
        <v>1</v>
      </c>
      <c r="E745" s="472">
        <v>100</v>
      </c>
      <c r="F745" s="472">
        <f t="shared" si="42"/>
        <v>100</v>
      </c>
      <c r="G745" s="160" t="s">
        <v>126</v>
      </c>
      <c r="H745" s="516" t="s">
        <v>942</v>
      </c>
      <c r="I745" s="472" t="str">
        <f>VLOOKUP(H745,Presupuesto!$B$11:$C$565,2,0)</f>
        <v>UTILES DE ESCRITORIO, OFICINA Y ENSE¥ANZA</v>
      </c>
      <c r="J745" s="536" t="s">
        <v>1363</v>
      </c>
      <c r="K745" s="537" t="s">
        <v>392</v>
      </c>
    </row>
    <row r="746" spans="2:11" x14ac:dyDescent="0.25">
      <c r="C746" s="470" t="s">
        <v>2775</v>
      </c>
      <c r="D746" s="449">
        <v>1</v>
      </c>
      <c r="E746" s="472">
        <v>700</v>
      </c>
      <c r="F746" s="472">
        <f t="shared" si="42"/>
        <v>700</v>
      </c>
      <c r="G746" s="160" t="s">
        <v>126</v>
      </c>
      <c r="H746" s="516" t="s">
        <v>942</v>
      </c>
      <c r="I746" s="472" t="str">
        <f>VLOOKUP(H746,Presupuesto!$B$11:$C$565,2,0)</f>
        <v>UTILES DE ESCRITORIO, OFICINA Y ENSE¥ANZA</v>
      </c>
      <c r="J746" s="536" t="s">
        <v>1363</v>
      </c>
      <c r="K746" s="537" t="s">
        <v>392</v>
      </c>
    </row>
    <row r="747" spans="2:11" x14ac:dyDescent="0.25">
      <c r="C747" s="470" t="s">
        <v>2448</v>
      </c>
      <c r="D747" s="449">
        <v>1</v>
      </c>
      <c r="E747" s="472">
        <v>500</v>
      </c>
      <c r="F747" s="472">
        <f t="shared" si="42"/>
        <v>500</v>
      </c>
      <c r="G747" s="160" t="s">
        <v>126</v>
      </c>
      <c r="H747" s="516" t="s">
        <v>942</v>
      </c>
      <c r="I747" s="472" t="str">
        <f>VLOOKUP(H747,Presupuesto!$B$11:$C$565,2,0)</f>
        <v>UTILES DE ESCRITORIO, OFICINA Y ENSE¥ANZA</v>
      </c>
      <c r="J747" s="536" t="s">
        <v>1363</v>
      </c>
      <c r="K747" s="537" t="s">
        <v>392</v>
      </c>
    </row>
    <row r="751" spans="2:11" ht="15.75" thickBot="1" x14ac:dyDescent="0.3"/>
    <row r="752" spans="2:11" ht="15.75" thickBot="1" x14ac:dyDescent="0.3">
      <c r="B752" s="560"/>
      <c r="C752" s="153" t="s">
        <v>52</v>
      </c>
      <c r="D752" s="380">
        <f>SUM(F759:F759)</f>
        <v>50000</v>
      </c>
      <c r="F752" s="70"/>
      <c r="G752" s="78"/>
      <c r="H752" s="70"/>
      <c r="I752" s="70"/>
    </row>
    <row r="753" spans="2:11" x14ac:dyDescent="0.25">
      <c r="C753" s="70"/>
      <c r="D753" s="31"/>
      <c r="E753" s="94"/>
      <c r="F753" s="94"/>
      <c r="G753" s="94"/>
      <c r="H753" s="75"/>
      <c r="I753" s="75"/>
      <c r="J753" s="75"/>
      <c r="K753" s="111"/>
    </row>
    <row r="754" spans="2:11" x14ac:dyDescent="0.25">
      <c r="C754" s="70"/>
      <c r="D754" s="31"/>
      <c r="E754" s="94"/>
      <c r="F754" s="94"/>
      <c r="G754" s="94"/>
      <c r="H754" s="75"/>
      <c r="I754" s="75"/>
      <c r="J754" s="75"/>
      <c r="K754" s="111"/>
    </row>
    <row r="755" spans="2:11" ht="15.75" x14ac:dyDescent="0.25">
      <c r="C755" s="201" t="s">
        <v>390</v>
      </c>
      <c r="D755" s="202" t="str">
        <f>'Gestion Administrativa'!F41</f>
        <v>11.a.33</v>
      </c>
      <c r="E755" s="94"/>
      <c r="F755" s="94"/>
      <c r="G755" s="94"/>
      <c r="H755" s="75"/>
      <c r="I755" s="75"/>
      <c r="J755" s="75"/>
      <c r="K755" s="111"/>
    </row>
    <row r="756" spans="2:11" ht="18.75" x14ac:dyDescent="0.25">
      <c r="C756" s="207" t="str">
        <f>IFERROR(VLOOKUP(D755,'Desarrollo e Innov. Curricular'!$F:$G,2,FALSE),IFERROR(VLOOKUP(D755,'Investigación Científica'!$F:$G,2,FALSE),IFERROR(VLOOKUP(D755,'Vinculación Univ. Sociedad'!$F:$G,2,FALSE),IFERROR(VLOOKUP(D755,'Docencia y Profesorado Universi'!$F:$G,2,FALSE),IFERROR(VLOOKUP(D755,'Estudiantes y Graduados'!$F:$G,2,FALSE),IFERROR(VLOOKUP(D755,'Gestion Administrativa'!$F:$G,2,FALSE),IFERROR(VLOOKUP(D755,'Gestión Académica'!$F:$G,2,FALSE),IFERROR(VLOOKUP(D755,'Aseguramiento de la Calidad'!$F:$G,2,FALSE),IFERROR(VLOOKUP(D755,'Gestión del Conocimiento'!$F:$G,2,FALSE),IFERROR(VLOOKUP(D755,'Gobernabilidad y Procesos...'!$F:$G,2,FALSE),IFERROR(VLOOKUP(D755,'Gestión del Talento Humano'!$F:$G,2,FALSE),IFERROR(VLOOKUP(D755,'Internacionalización de la E.S.'!$F:$G,2,FALSE),IFERROR(VLOOKUP(D755,Posgrado!$F:$G,2,FALSE),IFERROR(VLOOKUP(D755,'Cultura de Innovación Insti...'!$F:$G,2,FALSE),VLOOKUP(D755,'Lo Esencial de la Reforma Univ.'!$F:$G,2,0)))))))))))))))</f>
        <v>Creación  del comité y la normativa de seguridad y riesgo laboral.</v>
      </c>
      <c r="D756" s="31"/>
      <c r="E756" s="94"/>
      <c r="F756" s="94"/>
      <c r="G756" s="94"/>
      <c r="H756" s="75"/>
      <c r="I756" s="75"/>
      <c r="J756" s="75"/>
      <c r="K756" s="111"/>
    </row>
    <row r="757" spans="2:11" ht="15.75" thickBot="1" x14ac:dyDescent="0.3">
      <c r="F757" s="94"/>
      <c r="G757" s="75"/>
      <c r="H757" s="75"/>
      <c r="I757" s="75"/>
    </row>
    <row r="758" spans="2:11" ht="30.75" thickBot="1" x14ac:dyDescent="0.3">
      <c r="C758" s="128" t="s">
        <v>44</v>
      </c>
      <c r="D758" s="128" t="s">
        <v>54</v>
      </c>
      <c r="E758" s="135" t="s">
        <v>56</v>
      </c>
      <c r="F758" s="134" t="s">
        <v>27</v>
      </c>
      <c r="G758" s="132" t="s">
        <v>128</v>
      </c>
      <c r="H758" s="135" t="s">
        <v>46</v>
      </c>
      <c r="I758" s="132" t="s">
        <v>129</v>
      </c>
      <c r="J758" s="132" t="s">
        <v>408</v>
      </c>
      <c r="K758" s="132" t="s">
        <v>409</v>
      </c>
    </row>
    <row r="759" spans="2:11" x14ac:dyDescent="0.25">
      <c r="C759" s="467" t="s">
        <v>3107</v>
      </c>
      <c r="D759" s="449">
        <v>1</v>
      </c>
      <c r="E759" s="539">
        <v>50000</v>
      </c>
      <c r="F759" s="98">
        <f t="shared" ref="F759" si="43">D759*E759</f>
        <v>50000</v>
      </c>
      <c r="G759" s="156" t="s">
        <v>126</v>
      </c>
      <c r="H759" s="474" t="s">
        <v>717</v>
      </c>
      <c r="I759" s="129" t="str">
        <f>VLOOKUP(H759,Presupuesto!$B$11:$C$565,2,0)</f>
        <v>SERVICIOS DE IMPRENTA PUBLIC.Y REPRODUCCION</v>
      </c>
      <c r="J759" s="215" t="s">
        <v>1406</v>
      </c>
      <c r="K759" s="99" t="s">
        <v>392</v>
      </c>
    </row>
    <row r="763" spans="2:11" ht="15.75" thickBot="1" x14ac:dyDescent="0.3"/>
    <row r="764" spans="2:11" ht="15.75" thickBot="1" x14ac:dyDescent="0.3">
      <c r="B764" s="560"/>
      <c r="C764" s="153" t="s">
        <v>52</v>
      </c>
      <c r="D764" s="380">
        <f>SUM(F771:F790)</f>
        <v>3365</v>
      </c>
      <c r="F764" s="70"/>
      <c r="G764" s="78"/>
      <c r="H764" s="70"/>
      <c r="I764" s="70"/>
    </row>
    <row r="765" spans="2:11" x14ac:dyDescent="0.25">
      <c r="C765" s="70"/>
      <c r="D765" s="31"/>
      <c r="E765" s="94"/>
      <c r="F765" s="94"/>
      <c r="G765" s="94"/>
      <c r="H765" s="75"/>
      <c r="I765" s="75"/>
      <c r="J765" s="75"/>
      <c r="K765" s="111"/>
    </row>
    <row r="766" spans="2:11" x14ac:dyDescent="0.25">
      <c r="C766" s="70"/>
      <c r="D766" s="31"/>
      <c r="E766" s="94"/>
      <c r="F766" s="94"/>
      <c r="G766" s="94"/>
      <c r="H766" s="75"/>
      <c r="I766" s="75"/>
      <c r="J766" s="75"/>
      <c r="K766" s="111"/>
    </row>
    <row r="767" spans="2:11" ht="15.75" x14ac:dyDescent="0.25">
      <c r="C767" s="201" t="s">
        <v>390</v>
      </c>
      <c r="D767" s="202" t="str">
        <f>'Gestion Administrativa'!F42</f>
        <v>11.a.34</v>
      </c>
      <c r="E767" s="94"/>
      <c r="F767" s="94"/>
      <c r="G767" s="94"/>
      <c r="H767" s="75"/>
      <c r="I767" s="75"/>
      <c r="J767" s="75"/>
      <c r="K767" s="111"/>
    </row>
    <row r="768" spans="2:11" ht="18.75" x14ac:dyDescent="0.25">
      <c r="C768" s="207" t="str">
        <f>IFERROR(VLOOKUP(D767,'Desarrollo e Innov. Curricular'!$F:$G,2,FALSE),IFERROR(VLOOKUP(D767,'Investigación Científica'!$F:$G,2,FALSE),IFERROR(VLOOKUP(D767,'Vinculación Univ. Sociedad'!$F:$G,2,FALSE),IFERROR(VLOOKUP(D767,'Docencia y Profesorado Universi'!$F:$G,2,FALSE),IFERROR(VLOOKUP(D767,'Estudiantes y Graduados'!$F:$G,2,FALSE),IFERROR(VLOOKUP(D767,'Gestion Administrativa'!$F:$G,2,FALSE),IFERROR(VLOOKUP(D767,'Gestión Académica'!$F:$G,2,FALSE),IFERROR(VLOOKUP(D767,'Aseguramiento de la Calidad'!$F:$G,2,FALSE),IFERROR(VLOOKUP(D767,'Gestión del Conocimiento'!$F:$G,2,FALSE),IFERROR(VLOOKUP(D767,'Gobernabilidad y Procesos...'!$F:$G,2,FALSE),IFERROR(VLOOKUP(D767,'Gestión del Talento Humano'!$F:$G,2,FALSE),IFERROR(VLOOKUP(D767,'Internacionalización de la E.S.'!$F:$G,2,FALSE),IFERROR(VLOOKUP(D767,Posgrado!$F:$G,2,FALSE),IFERROR(VLOOKUP(D767,'Cultura de Innovación Insti...'!$F:$G,2,FALSE),VLOOKUP(D767,'Lo Esencial de la Reforma Univ.'!$F:$G,2,0)))))))))))))))</f>
        <v>Creación del Centro de Informacion Toxicologico (CIT) y el Centro de Informacion de Medicamentos (CIM) (documentacion y recursos necesarios para su funcionamiento)</v>
      </c>
      <c r="D768" s="31"/>
      <c r="E768" s="94"/>
      <c r="F768" s="94"/>
      <c r="G768" s="94"/>
      <c r="H768" s="75"/>
      <c r="I768" s="75"/>
      <c r="J768" s="75"/>
      <c r="K768" s="111"/>
    </row>
    <row r="769" spans="3:11" x14ac:dyDescent="0.25">
      <c r="F769" s="94"/>
      <c r="G769" s="75"/>
      <c r="H769" s="75"/>
      <c r="I769" s="75"/>
    </row>
    <row r="770" spans="3:11" ht="30" x14ac:dyDescent="0.25">
      <c r="C770" s="145" t="s">
        <v>44</v>
      </c>
      <c r="D770" s="145" t="s">
        <v>54</v>
      </c>
      <c r="E770" s="145" t="s">
        <v>56</v>
      </c>
      <c r="F770" s="146" t="s">
        <v>27</v>
      </c>
      <c r="G770" s="146" t="s">
        <v>128</v>
      </c>
      <c r="H770" s="145" t="s">
        <v>46</v>
      </c>
      <c r="I770" s="146" t="s">
        <v>129</v>
      </c>
      <c r="J770" s="146" t="s">
        <v>408</v>
      </c>
      <c r="K770" s="146" t="s">
        <v>409</v>
      </c>
    </row>
    <row r="771" spans="3:11" x14ac:dyDescent="0.25">
      <c r="C771" s="467" t="s">
        <v>2417</v>
      </c>
      <c r="D771" s="449">
        <v>4</v>
      </c>
      <c r="E771" s="472">
        <v>350</v>
      </c>
      <c r="F771" s="472">
        <f t="shared" ref="F771:F790" si="44">D771*E771</f>
        <v>1400</v>
      </c>
      <c r="G771" s="160" t="s">
        <v>1402</v>
      </c>
      <c r="H771" s="516" t="s">
        <v>942</v>
      </c>
      <c r="I771" s="472" t="str">
        <f>VLOOKUP(H771,Presupuesto!$B$11:$C$565,2,0)</f>
        <v>UTILES DE ESCRITORIO, OFICINA Y ENSE¥ANZA</v>
      </c>
      <c r="J771" s="536" t="s">
        <v>1363</v>
      </c>
      <c r="K771" s="537" t="s">
        <v>392</v>
      </c>
    </row>
    <row r="772" spans="3:11" x14ac:dyDescent="0.25">
      <c r="C772" s="467" t="s">
        <v>2614</v>
      </c>
      <c r="D772" s="449">
        <v>5</v>
      </c>
      <c r="E772" s="472">
        <v>100</v>
      </c>
      <c r="F772" s="472">
        <f t="shared" si="44"/>
        <v>500</v>
      </c>
      <c r="G772" s="160" t="s">
        <v>1402</v>
      </c>
      <c r="H772" s="516" t="s">
        <v>942</v>
      </c>
      <c r="I772" s="472" t="str">
        <f>VLOOKUP(H772,Presupuesto!$B$11:$C$565,2,0)</f>
        <v>UTILES DE ESCRITORIO, OFICINA Y ENSE¥ANZA</v>
      </c>
      <c r="J772" s="536" t="s">
        <v>1363</v>
      </c>
      <c r="K772" s="537" t="s">
        <v>392</v>
      </c>
    </row>
    <row r="773" spans="3:11" x14ac:dyDescent="0.25">
      <c r="C773" s="470" t="s">
        <v>2419</v>
      </c>
      <c r="D773" s="449">
        <v>1</v>
      </c>
      <c r="E773" s="478">
        <v>3</v>
      </c>
      <c r="F773" s="472">
        <f t="shared" si="44"/>
        <v>3</v>
      </c>
      <c r="G773" s="160" t="s">
        <v>1402</v>
      </c>
      <c r="H773" s="516" t="s">
        <v>942</v>
      </c>
      <c r="I773" s="472" t="str">
        <f>VLOOKUP(H773,Presupuesto!$B$11:$C$565,2,0)</f>
        <v>UTILES DE ESCRITORIO, OFICINA Y ENSE¥ANZA</v>
      </c>
      <c r="J773" s="536" t="s">
        <v>1363</v>
      </c>
      <c r="K773" s="537" t="s">
        <v>392</v>
      </c>
    </row>
    <row r="774" spans="3:11" x14ac:dyDescent="0.25">
      <c r="C774" s="470" t="s">
        <v>2420</v>
      </c>
      <c r="D774" s="449">
        <v>1</v>
      </c>
      <c r="E774" s="478">
        <v>4.5</v>
      </c>
      <c r="F774" s="472">
        <f t="shared" si="44"/>
        <v>4.5</v>
      </c>
      <c r="G774" s="160" t="s">
        <v>1402</v>
      </c>
      <c r="H774" s="516" t="s">
        <v>942</v>
      </c>
      <c r="I774" s="472" t="str">
        <f>VLOOKUP(H774,Presupuesto!$B$11:$C$565,2,0)</f>
        <v>UTILES DE ESCRITORIO, OFICINA Y ENSE¥ANZA</v>
      </c>
      <c r="J774" s="536" t="s">
        <v>1363</v>
      </c>
      <c r="K774" s="537" t="s">
        <v>392</v>
      </c>
    </row>
    <row r="775" spans="3:11" x14ac:dyDescent="0.25">
      <c r="C775" s="470" t="s">
        <v>2422</v>
      </c>
      <c r="D775" s="449">
        <v>1</v>
      </c>
      <c r="E775" s="478">
        <v>15</v>
      </c>
      <c r="F775" s="472">
        <f t="shared" si="44"/>
        <v>15</v>
      </c>
      <c r="G775" s="160" t="s">
        <v>1402</v>
      </c>
      <c r="H775" s="516" t="s">
        <v>942</v>
      </c>
      <c r="I775" s="472" t="str">
        <f>VLOOKUP(H775,Presupuesto!$B$11:$C$565,2,0)</f>
        <v>UTILES DE ESCRITORIO, OFICINA Y ENSE¥ANZA</v>
      </c>
      <c r="J775" s="536" t="s">
        <v>1363</v>
      </c>
      <c r="K775" s="537" t="s">
        <v>392</v>
      </c>
    </row>
    <row r="776" spans="3:11" x14ac:dyDescent="0.25">
      <c r="C776" s="470" t="s">
        <v>2425</v>
      </c>
      <c r="D776" s="449">
        <v>1</v>
      </c>
      <c r="E776" s="478">
        <v>12</v>
      </c>
      <c r="F776" s="472">
        <f t="shared" si="44"/>
        <v>12</v>
      </c>
      <c r="G776" s="160" t="s">
        <v>1402</v>
      </c>
      <c r="H776" s="516" t="s">
        <v>942</v>
      </c>
      <c r="I776" s="472" t="str">
        <f>VLOOKUP(H776,Presupuesto!$B$11:$C$565,2,0)</f>
        <v>UTILES DE ESCRITORIO, OFICINA Y ENSE¥ANZA</v>
      </c>
      <c r="J776" s="536" t="s">
        <v>1363</v>
      </c>
      <c r="K776" s="537" t="s">
        <v>392</v>
      </c>
    </row>
    <row r="777" spans="3:11" x14ac:dyDescent="0.25">
      <c r="C777" s="470" t="s">
        <v>2427</v>
      </c>
      <c r="D777" s="449">
        <v>1</v>
      </c>
      <c r="E777" s="478">
        <v>15</v>
      </c>
      <c r="F777" s="472">
        <f t="shared" si="44"/>
        <v>15</v>
      </c>
      <c r="G777" s="160" t="s">
        <v>1402</v>
      </c>
      <c r="H777" s="516" t="s">
        <v>942</v>
      </c>
      <c r="I777" s="472" t="str">
        <f>VLOOKUP(H777,Presupuesto!$B$11:$C$565,2,0)</f>
        <v>UTILES DE ESCRITORIO, OFICINA Y ENSE¥ANZA</v>
      </c>
      <c r="J777" s="536" t="s">
        <v>1363</v>
      </c>
      <c r="K777" s="537" t="s">
        <v>392</v>
      </c>
    </row>
    <row r="778" spans="3:11" x14ac:dyDescent="0.25">
      <c r="C778" s="470" t="s">
        <v>2429</v>
      </c>
      <c r="D778" s="449">
        <v>3</v>
      </c>
      <c r="E778" s="478">
        <v>17</v>
      </c>
      <c r="F778" s="472">
        <f t="shared" si="44"/>
        <v>51</v>
      </c>
      <c r="G778" s="160" t="s">
        <v>1402</v>
      </c>
      <c r="H778" s="516" t="s">
        <v>942</v>
      </c>
      <c r="I778" s="472" t="str">
        <f>VLOOKUP(H778,Presupuesto!$B$11:$C$565,2,0)</f>
        <v>UTILES DE ESCRITORIO, OFICINA Y ENSE¥ANZA</v>
      </c>
      <c r="J778" s="536" t="s">
        <v>1363</v>
      </c>
      <c r="K778" s="537" t="s">
        <v>392</v>
      </c>
    </row>
    <row r="779" spans="3:11" x14ac:dyDescent="0.25">
      <c r="C779" s="470" t="s">
        <v>2431</v>
      </c>
      <c r="D779" s="449">
        <v>2</v>
      </c>
      <c r="E779" s="478">
        <v>23</v>
      </c>
      <c r="F779" s="472">
        <f t="shared" si="44"/>
        <v>46</v>
      </c>
      <c r="G779" s="160" t="s">
        <v>1402</v>
      </c>
      <c r="H779" s="516" t="s">
        <v>942</v>
      </c>
      <c r="I779" s="472" t="str">
        <f>VLOOKUP(H779,Presupuesto!$B$11:$C$565,2,0)</f>
        <v>UTILES DE ESCRITORIO, OFICINA Y ENSE¥ANZA</v>
      </c>
      <c r="J779" s="536" t="s">
        <v>1363</v>
      </c>
      <c r="K779" s="537" t="s">
        <v>392</v>
      </c>
    </row>
    <row r="780" spans="3:11" x14ac:dyDescent="0.25">
      <c r="C780" s="470" t="s">
        <v>2432</v>
      </c>
      <c r="D780" s="449">
        <v>1</v>
      </c>
      <c r="E780" s="478">
        <v>12</v>
      </c>
      <c r="F780" s="472">
        <f t="shared" si="44"/>
        <v>12</v>
      </c>
      <c r="G780" s="160" t="s">
        <v>1402</v>
      </c>
      <c r="H780" s="516" t="s">
        <v>942</v>
      </c>
      <c r="I780" s="472" t="str">
        <f>VLOOKUP(H780,Presupuesto!$B$11:$C$565,2,0)</f>
        <v>UTILES DE ESCRITORIO, OFICINA Y ENSE¥ANZA</v>
      </c>
      <c r="J780" s="536" t="s">
        <v>1363</v>
      </c>
      <c r="K780" s="537" t="s">
        <v>392</v>
      </c>
    </row>
    <row r="781" spans="3:11" x14ac:dyDescent="0.25">
      <c r="C781" s="470" t="s">
        <v>2433</v>
      </c>
      <c r="D781" s="449">
        <v>2</v>
      </c>
      <c r="E781" s="478">
        <v>17</v>
      </c>
      <c r="F781" s="472">
        <f t="shared" si="44"/>
        <v>34</v>
      </c>
      <c r="G781" s="160" t="s">
        <v>1402</v>
      </c>
      <c r="H781" s="516" t="s">
        <v>942</v>
      </c>
      <c r="I781" s="472" t="str">
        <f>VLOOKUP(H781,Presupuesto!$B$11:$C$565,2,0)</f>
        <v>UTILES DE ESCRITORIO, OFICINA Y ENSE¥ANZA</v>
      </c>
      <c r="J781" s="536" t="s">
        <v>1363</v>
      </c>
      <c r="K781" s="537" t="s">
        <v>392</v>
      </c>
    </row>
    <row r="782" spans="3:11" x14ac:dyDescent="0.25">
      <c r="C782" s="470" t="s">
        <v>2434</v>
      </c>
      <c r="D782" s="449">
        <v>5</v>
      </c>
      <c r="E782" s="478">
        <v>10</v>
      </c>
      <c r="F782" s="472">
        <f t="shared" si="44"/>
        <v>50</v>
      </c>
      <c r="G782" s="160" t="s">
        <v>1402</v>
      </c>
      <c r="H782" s="516" t="s">
        <v>942</v>
      </c>
      <c r="I782" s="472" t="str">
        <f>VLOOKUP(H782,Presupuesto!$B$11:$C$565,2,0)</f>
        <v>UTILES DE ESCRITORIO, OFICINA Y ENSE¥ANZA</v>
      </c>
      <c r="J782" s="536" t="s">
        <v>1363</v>
      </c>
      <c r="K782" s="537" t="s">
        <v>392</v>
      </c>
    </row>
    <row r="783" spans="3:11" x14ac:dyDescent="0.25">
      <c r="C783" s="470" t="s">
        <v>2436</v>
      </c>
      <c r="D783" s="449">
        <v>1</v>
      </c>
      <c r="E783" s="478">
        <v>60</v>
      </c>
      <c r="F783" s="472">
        <f t="shared" si="44"/>
        <v>60</v>
      </c>
      <c r="G783" s="160" t="s">
        <v>1402</v>
      </c>
      <c r="H783" s="516" t="s">
        <v>942</v>
      </c>
      <c r="I783" s="472" t="str">
        <f>VLOOKUP(H783,Presupuesto!$B$11:$C$565,2,0)</f>
        <v>UTILES DE ESCRITORIO, OFICINA Y ENSE¥ANZA</v>
      </c>
      <c r="J783" s="536" t="s">
        <v>1363</v>
      </c>
      <c r="K783" s="537" t="s">
        <v>392</v>
      </c>
    </row>
    <row r="784" spans="3:11" x14ac:dyDescent="0.25">
      <c r="C784" s="470" t="s">
        <v>2437</v>
      </c>
      <c r="D784" s="449">
        <v>15</v>
      </c>
      <c r="E784" s="478">
        <v>3.5</v>
      </c>
      <c r="F784" s="472">
        <f t="shared" si="44"/>
        <v>52.5</v>
      </c>
      <c r="G784" s="160" t="s">
        <v>1402</v>
      </c>
      <c r="H784" s="516" t="s">
        <v>942</v>
      </c>
      <c r="I784" s="472" t="str">
        <f>VLOOKUP(H784,Presupuesto!$B$11:$C$565,2,0)</f>
        <v>UTILES DE ESCRITORIO, OFICINA Y ENSE¥ANZA</v>
      </c>
      <c r="J784" s="536" t="s">
        <v>1363</v>
      </c>
      <c r="K784" s="537" t="s">
        <v>392</v>
      </c>
    </row>
    <row r="785" spans="2:11" x14ac:dyDescent="0.25">
      <c r="C785" s="470" t="s">
        <v>34</v>
      </c>
      <c r="D785" s="449">
        <v>5</v>
      </c>
      <c r="E785" s="478">
        <v>15</v>
      </c>
      <c r="F785" s="472">
        <f t="shared" si="44"/>
        <v>75</v>
      </c>
      <c r="G785" s="160" t="s">
        <v>1402</v>
      </c>
      <c r="H785" s="516" t="s">
        <v>942</v>
      </c>
      <c r="I785" s="472" t="str">
        <f>VLOOKUP(H785,Presupuesto!$B$11:$C$565,2,0)</f>
        <v>UTILES DE ESCRITORIO, OFICINA Y ENSE¥ANZA</v>
      </c>
      <c r="J785" s="536" t="s">
        <v>1363</v>
      </c>
      <c r="K785" s="537" t="s">
        <v>392</v>
      </c>
    </row>
    <row r="786" spans="2:11" x14ac:dyDescent="0.25">
      <c r="C786" s="470" t="s">
        <v>2439</v>
      </c>
      <c r="D786" s="449">
        <v>15</v>
      </c>
      <c r="E786" s="478">
        <v>2.5</v>
      </c>
      <c r="F786" s="472">
        <f t="shared" si="44"/>
        <v>37.5</v>
      </c>
      <c r="G786" s="160" t="s">
        <v>1402</v>
      </c>
      <c r="H786" s="516" t="s">
        <v>942</v>
      </c>
      <c r="I786" s="472" t="str">
        <f>VLOOKUP(H786,Presupuesto!$B$11:$C$565,2,0)</f>
        <v>UTILES DE ESCRITORIO, OFICINA Y ENSE¥ANZA</v>
      </c>
      <c r="J786" s="536" t="s">
        <v>1363</v>
      </c>
      <c r="K786" s="537" t="s">
        <v>392</v>
      </c>
    </row>
    <row r="787" spans="2:11" x14ac:dyDescent="0.25">
      <c r="C787" s="470" t="s">
        <v>2440</v>
      </c>
      <c r="D787" s="449">
        <v>1</v>
      </c>
      <c r="E787" s="472">
        <v>75</v>
      </c>
      <c r="F787" s="472">
        <f t="shared" si="44"/>
        <v>75</v>
      </c>
      <c r="G787" s="160" t="s">
        <v>1402</v>
      </c>
      <c r="H787" s="516" t="s">
        <v>942</v>
      </c>
      <c r="I787" s="472" t="str">
        <f>VLOOKUP(H787,Presupuesto!$B$11:$C$565,2,0)</f>
        <v>UTILES DE ESCRITORIO, OFICINA Y ENSE¥ANZA</v>
      </c>
      <c r="J787" s="536" t="s">
        <v>1363</v>
      </c>
      <c r="K787" s="537" t="s">
        <v>392</v>
      </c>
    </row>
    <row r="788" spans="2:11" x14ac:dyDescent="0.25">
      <c r="C788" s="470" t="s">
        <v>2441</v>
      </c>
      <c r="D788" s="449">
        <v>1</v>
      </c>
      <c r="E788" s="472">
        <v>270</v>
      </c>
      <c r="F788" s="472">
        <f t="shared" si="44"/>
        <v>270</v>
      </c>
      <c r="G788" s="160" t="s">
        <v>1402</v>
      </c>
      <c r="H788" s="516" t="s">
        <v>942</v>
      </c>
      <c r="I788" s="472" t="str">
        <f>VLOOKUP(H788,Presupuesto!$B$11:$C$565,2,0)</f>
        <v>UTILES DE ESCRITORIO, OFICINA Y ENSE¥ANZA</v>
      </c>
      <c r="J788" s="536" t="s">
        <v>1363</v>
      </c>
      <c r="K788" s="537" t="s">
        <v>392</v>
      </c>
    </row>
    <row r="789" spans="2:11" x14ac:dyDescent="0.25">
      <c r="C789" s="470" t="s">
        <v>2442</v>
      </c>
      <c r="D789" s="449">
        <v>15</v>
      </c>
      <c r="E789" s="472">
        <v>3.5</v>
      </c>
      <c r="F789" s="472">
        <f t="shared" si="44"/>
        <v>52.5</v>
      </c>
      <c r="G789" s="160" t="s">
        <v>1402</v>
      </c>
      <c r="H789" s="516" t="s">
        <v>942</v>
      </c>
      <c r="I789" s="472" t="str">
        <f>VLOOKUP(H789,Presupuesto!$B$11:$C$565,2,0)</f>
        <v>UTILES DE ESCRITORIO, OFICINA Y ENSE¥ANZA</v>
      </c>
      <c r="J789" s="536" t="s">
        <v>1363</v>
      </c>
      <c r="K789" s="537" t="s">
        <v>392</v>
      </c>
    </row>
    <row r="790" spans="2:11" x14ac:dyDescent="0.25">
      <c r="C790" s="470" t="s">
        <v>2446</v>
      </c>
      <c r="D790" s="449">
        <v>2</v>
      </c>
      <c r="E790" s="472">
        <v>300</v>
      </c>
      <c r="F790" s="472">
        <f t="shared" si="44"/>
        <v>600</v>
      </c>
      <c r="G790" s="160" t="s">
        <v>1402</v>
      </c>
      <c r="H790" s="516" t="s">
        <v>942</v>
      </c>
      <c r="I790" s="472" t="str">
        <f>VLOOKUP(H790,Presupuesto!$B$11:$C$565,2,0)</f>
        <v>UTILES DE ESCRITORIO, OFICINA Y ENSE¥ANZA</v>
      </c>
      <c r="J790" s="536" t="s">
        <v>1363</v>
      </c>
      <c r="K790" s="537" t="s">
        <v>392</v>
      </c>
    </row>
    <row r="793" spans="2:11" ht="15.75" thickBot="1" x14ac:dyDescent="0.3"/>
    <row r="794" spans="2:11" ht="15.75" thickBot="1" x14ac:dyDescent="0.3">
      <c r="B794" s="560"/>
      <c r="C794" s="153" t="s">
        <v>52</v>
      </c>
      <c r="D794" s="380">
        <f>SUM(F801:F809)</f>
        <v>751250.15</v>
      </c>
      <c r="F794" s="70"/>
      <c r="G794" s="78"/>
      <c r="H794" s="70"/>
      <c r="I794" s="70"/>
    </row>
    <row r="795" spans="2:11" x14ac:dyDescent="0.25">
      <c r="C795" s="70"/>
      <c r="D795" s="31"/>
      <c r="E795" s="94"/>
      <c r="F795" s="94"/>
      <c r="G795" s="94"/>
      <c r="H795" s="75"/>
      <c r="I795" s="75"/>
      <c r="J795" s="75"/>
      <c r="K795" s="111"/>
    </row>
    <row r="796" spans="2:11" x14ac:dyDescent="0.25">
      <c r="C796" s="70"/>
      <c r="D796" s="31"/>
      <c r="E796" s="94"/>
      <c r="F796" s="94"/>
      <c r="G796" s="94"/>
      <c r="H796" s="75"/>
      <c r="I796" s="75"/>
      <c r="J796" s="75"/>
      <c r="K796" s="111"/>
    </row>
    <row r="797" spans="2:11" ht="15.75" x14ac:dyDescent="0.25">
      <c r="C797" s="201" t="s">
        <v>390</v>
      </c>
      <c r="D797" s="202" t="str">
        <f>'Gestion Administrativa'!F44</f>
        <v>11.a.36</v>
      </c>
      <c r="E797" s="94"/>
      <c r="F797" s="94"/>
      <c r="G797" s="94"/>
      <c r="H797" s="75"/>
      <c r="I797" s="75"/>
      <c r="J797" s="75"/>
      <c r="K797" s="111"/>
    </row>
    <row r="798" spans="2:11" ht="18.75" x14ac:dyDescent="0.25">
      <c r="C798" s="207" t="str">
        <f>IFERROR(VLOOKUP(D797,'Desarrollo e Innov. Curricular'!$F:$G,2,FALSE),IFERROR(VLOOKUP(D797,'Investigación Científica'!$F:$G,2,FALSE),IFERROR(VLOOKUP(D797,'Vinculación Univ. Sociedad'!$F:$G,2,FALSE),IFERROR(VLOOKUP(D797,'Docencia y Profesorado Universi'!$F:$G,2,FALSE),IFERROR(VLOOKUP(D797,'Estudiantes y Graduados'!$F:$G,2,FALSE),IFERROR(VLOOKUP(D797,'Gestion Administrativa'!$F:$G,2,FALSE),IFERROR(VLOOKUP(D797,'Gestión Académica'!$F:$G,2,FALSE),IFERROR(VLOOKUP(D797,'Aseguramiento de la Calidad'!$F:$G,2,FALSE),IFERROR(VLOOKUP(D797,'Gestión del Conocimiento'!$F:$G,2,FALSE),IFERROR(VLOOKUP(D797,'Gobernabilidad y Procesos...'!$F:$G,2,FALSE),IFERROR(VLOOKUP(D797,'Gestión del Talento Humano'!$F:$G,2,FALSE),IFERROR(VLOOKUP(D797,'Internacionalización de la E.S.'!$F:$G,2,FALSE),IFERROR(VLOOKUP(D797,Posgrado!$F:$G,2,FALSE),IFERROR(VLOOKUP(D797,'Cultura de Innovación Insti...'!$F:$G,2,FALSE),VLOOKUP(D797,'Lo Esencial de la Reforma Univ.'!$F:$G,2,0)))))))))))))))</f>
        <v xml:space="preserve">Compra e instalación de aire acondicionado para areas específicas de la Facultad. </v>
      </c>
      <c r="D798" s="31"/>
      <c r="E798" s="94"/>
      <c r="F798" s="94"/>
      <c r="G798" s="94"/>
      <c r="H798" s="75"/>
      <c r="I798" s="75"/>
      <c r="J798" s="75"/>
      <c r="K798" s="111"/>
    </row>
    <row r="799" spans="2:11" ht="15.75" thickBot="1" x14ac:dyDescent="0.3">
      <c r="F799" s="94"/>
      <c r="G799" s="75"/>
      <c r="H799" s="75"/>
      <c r="I799" s="75"/>
    </row>
    <row r="800" spans="2:11" ht="30.75" thickBot="1" x14ac:dyDescent="0.3">
      <c r="C800" s="128" t="s">
        <v>44</v>
      </c>
      <c r="D800" s="128" t="s">
        <v>54</v>
      </c>
      <c r="E800" s="135" t="s">
        <v>56</v>
      </c>
      <c r="F800" s="134" t="s">
        <v>27</v>
      </c>
      <c r="G800" s="132" t="s">
        <v>128</v>
      </c>
      <c r="H800" s="135" t="s">
        <v>46</v>
      </c>
      <c r="I800" s="132" t="s">
        <v>129</v>
      </c>
      <c r="J800" s="132" t="s">
        <v>408</v>
      </c>
      <c r="K800" s="132" t="s">
        <v>409</v>
      </c>
    </row>
    <row r="801" spans="2:11" x14ac:dyDescent="0.25">
      <c r="C801" s="467" t="s">
        <v>2821</v>
      </c>
      <c r="D801" s="449">
        <v>9</v>
      </c>
      <c r="E801" s="539">
        <v>7055</v>
      </c>
      <c r="F801" s="98">
        <f t="shared" ref="F801:F809" si="45">D801*E801</f>
        <v>63495</v>
      </c>
      <c r="G801" s="156" t="s">
        <v>1402</v>
      </c>
      <c r="H801" s="474" t="s">
        <v>681</v>
      </c>
      <c r="I801" s="129" t="str">
        <f>VLOOKUP(H801,Presupuesto!$B$11:$C$565,2,0)</f>
        <v>MANTENIMIENTO Y REPARACION DE OTROS EQUIPOS</v>
      </c>
      <c r="J801" s="215" t="s">
        <v>1363</v>
      </c>
      <c r="K801" s="99" t="s">
        <v>392</v>
      </c>
    </row>
    <row r="802" spans="2:11" x14ac:dyDescent="0.25">
      <c r="C802" s="96" t="s">
        <v>2822</v>
      </c>
      <c r="D802" s="154">
        <v>1</v>
      </c>
      <c r="E802" s="540">
        <v>9625.36</v>
      </c>
      <c r="F802" s="98">
        <f t="shared" si="45"/>
        <v>9625.36</v>
      </c>
      <c r="G802" s="156" t="s">
        <v>1402</v>
      </c>
      <c r="H802" s="474" t="s">
        <v>681</v>
      </c>
      <c r="I802" s="129" t="str">
        <f>VLOOKUP(H802,Presupuesto!$B$11:$C$565,2,0)</f>
        <v>MANTENIMIENTO Y REPARACION DE OTROS EQUIPOS</v>
      </c>
      <c r="J802" s="215" t="s">
        <v>1363</v>
      </c>
      <c r="K802" s="99" t="s">
        <v>392</v>
      </c>
    </row>
    <row r="803" spans="2:11" x14ac:dyDescent="0.25">
      <c r="C803" s="96" t="s">
        <v>2823</v>
      </c>
      <c r="D803" s="154">
        <v>4</v>
      </c>
      <c r="E803" s="540">
        <v>13116.8</v>
      </c>
      <c r="F803" s="98">
        <f t="shared" si="45"/>
        <v>52467.199999999997</v>
      </c>
      <c r="G803" s="156" t="s">
        <v>1402</v>
      </c>
      <c r="H803" s="474" t="s">
        <v>681</v>
      </c>
      <c r="I803" s="129" t="str">
        <f>VLOOKUP(H803,Presupuesto!$B$11:$C$565,2,0)</f>
        <v>MANTENIMIENTO Y REPARACION DE OTROS EQUIPOS</v>
      </c>
      <c r="J803" s="215" t="s">
        <v>1363</v>
      </c>
      <c r="K803" s="99" t="s">
        <v>392</v>
      </c>
    </row>
    <row r="804" spans="2:11" x14ac:dyDescent="0.25">
      <c r="C804" s="96" t="s">
        <v>2824</v>
      </c>
      <c r="D804" s="154">
        <v>2</v>
      </c>
      <c r="E804" s="540">
        <v>19200</v>
      </c>
      <c r="F804" s="98">
        <f t="shared" si="45"/>
        <v>38400</v>
      </c>
      <c r="G804" s="156" t="s">
        <v>1402</v>
      </c>
      <c r="H804" s="474" t="s">
        <v>681</v>
      </c>
      <c r="I804" s="129" t="str">
        <f>VLOOKUP(H804,Presupuesto!$B$11:$C$565,2,0)</f>
        <v>MANTENIMIENTO Y REPARACION DE OTROS EQUIPOS</v>
      </c>
      <c r="J804" s="215" t="s">
        <v>1363</v>
      </c>
      <c r="K804" s="99" t="s">
        <v>392</v>
      </c>
    </row>
    <row r="805" spans="2:11" x14ac:dyDescent="0.25">
      <c r="C805" s="470" t="s">
        <v>2825</v>
      </c>
      <c r="D805" s="449">
        <v>13</v>
      </c>
      <c r="E805" s="541">
        <v>28956</v>
      </c>
      <c r="F805" s="472">
        <f t="shared" si="45"/>
        <v>376428</v>
      </c>
      <c r="G805" s="156" t="s">
        <v>1402</v>
      </c>
      <c r="H805" s="474" t="s">
        <v>681</v>
      </c>
      <c r="I805" s="129" t="str">
        <f>VLOOKUP(H805,Presupuesto!$B$11:$C$565,2,0)</f>
        <v>MANTENIMIENTO Y REPARACION DE OTROS EQUIPOS</v>
      </c>
      <c r="J805" s="215" t="s">
        <v>1363</v>
      </c>
      <c r="K805" s="99" t="s">
        <v>392</v>
      </c>
    </row>
    <row r="806" spans="2:11" x14ac:dyDescent="0.25">
      <c r="C806" s="470" t="s">
        <v>2826</v>
      </c>
      <c r="D806" s="449">
        <v>1</v>
      </c>
      <c r="E806" s="541">
        <v>47576.5</v>
      </c>
      <c r="F806" s="472">
        <f t="shared" si="45"/>
        <v>47576.5</v>
      </c>
      <c r="G806" s="156" t="s">
        <v>1402</v>
      </c>
      <c r="H806" s="474" t="s">
        <v>681</v>
      </c>
      <c r="I806" s="129" t="str">
        <f>VLOOKUP(H806,Presupuesto!$B$11:$C$565,2,0)</f>
        <v>MANTENIMIENTO Y REPARACION DE OTROS EQUIPOS</v>
      </c>
      <c r="J806" s="215" t="s">
        <v>1363</v>
      </c>
      <c r="K806" s="99" t="s">
        <v>392</v>
      </c>
    </row>
    <row r="807" spans="2:11" x14ac:dyDescent="0.25">
      <c r="C807" s="470" t="s">
        <v>2827</v>
      </c>
      <c r="D807" s="449">
        <v>1</v>
      </c>
      <c r="E807" s="541">
        <v>18567</v>
      </c>
      <c r="F807" s="472">
        <f t="shared" si="45"/>
        <v>18567</v>
      </c>
      <c r="G807" s="156" t="s">
        <v>1402</v>
      </c>
      <c r="H807" s="474" t="s">
        <v>681</v>
      </c>
      <c r="I807" s="129" t="str">
        <f>VLOOKUP(H807,Presupuesto!$B$11:$C$565,2,0)</f>
        <v>MANTENIMIENTO Y REPARACION DE OTROS EQUIPOS</v>
      </c>
      <c r="J807" s="215" t="s">
        <v>1363</v>
      </c>
      <c r="K807" s="99" t="s">
        <v>392</v>
      </c>
    </row>
    <row r="808" spans="2:11" x14ac:dyDescent="0.25">
      <c r="C808" s="470" t="s">
        <v>2828</v>
      </c>
      <c r="D808" s="449">
        <v>1</v>
      </c>
      <c r="E808" s="541">
        <v>64200</v>
      </c>
      <c r="F808" s="472">
        <f t="shared" si="45"/>
        <v>64200</v>
      </c>
      <c r="G808" s="156" t="s">
        <v>1402</v>
      </c>
      <c r="H808" s="474" t="s">
        <v>681</v>
      </c>
      <c r="I808" s="129" t="str">
        <f>VLOOKUP(H808,Presupuesto!$B$11:$C$565,2,0)</f>
        <v>MANTENIMIENTO Y REPARACION DE OTROS EQUIPOS</v>
      </c>
      <c r="J808" s="215" t="s">
        <v>1363</v>
      </c>
      <c r="K808" s="99" t="s">
        <v>392</v>
      </c>
    </row>
    <row r="809" spans="2:11" x14ac:dyDescent="0.25">
      <c r="C809" s="470" t="s">
        <v>2726</v>
      </c>
      <c r="D809" s="449">
        <v>1</v>
      </c>
      <c r="E809" s="541">
        <v>80491.09</v>
      </c>
      <c r="F809" s="472">
        <f t="shared" si="45"/>
        <v>80491.09</v>
      </c>
      <c r="G809" s="156" t="s">
        <v>1402</v>
      </c>
      <c r="H809" s="474" t="s">
        <v>681</v>
      </c>
      <c r="I809" s="129" t="str">
        <f>VLOOKUP(H809,Presupuesto!$B$11:$C$565,2,0)</f>
        <v>MANTENIMIENTO Y REPARACION DE OTROS EQUIPOS</v>
      </c>
      <c r="J809" s="215" t="s">
        <v>1363</v>
      </c>
      <c r="K809" s="99" t="s">
        <v>392</v>
      </c>
    </row>
    <row r="813" spans="2:11" ht="15.75" thickBot="1" x14ac:dyDescent="0.3"/>
    <row r="814" spans="2:11" ht="15.75" thickBot="1" x14ac:dyDescent="0.3">
      <c r="B814" s="560"/>
      <c r="C814" s="153" t="s">
        <v>52</v>
      </c>
      <c r="D814" s="380">
        <f>SUM(F821:F822)</f>
        <v>9657</v>
      </c>
      <c r="F814" s="70"/>
      <c r="G814" s="78"/>
      <c r="H814" s="70"/>
      <c r="I814" s="70"/>
    </row>
    <row r="815" spans="2:11" x14ac:dyDescent="0.25">
      <c r="C815" s="70"/>
      <c r="D815" s="31"/>
      <c r="E815" s="94"/>
      <c r="F815" s="94"/>
      <c r="G815" s="94"/>
      <c r="H815" s="75"/>
      <c r="I815" s="75"/>
      <c r="J815" s="75"/>
      <c r="K815" s="111"/>
    </row>
    <row r="816" spans="2:11" x14ac:dyDescent="0.25">
      <c r="C816" s="70"/>
      <c r="D816" s="31"/>
      <c r="E816" s="94"/>
      <c r="F816" s="94"/>
      <c r="G816" s="94"/>
      <c r="H816" s="75"/>
      <c r="I816" s="75"/>
      <c r="J816" s="75"/>
      <c r="K816" s="111"/>
    </row>
    <row r="817" spans="2:11" ht="15.75" x14ac:dyDescent="0.25">
      <c r="C817" s="201" t="s">
        <v>390</v>
      </c>
      <c r="D817" s="202" t="str">
        <f>'Gestion Administrativa'!F45</f>
        <v>11.a.37</v>
      </c>
      <c r="E817" s="94"/>
      <c r="F817" s="94"/>
      <c r="G817" s="94"/>
      <c r="H817" s="75"/>
      <c r="I817" s="75"/>
      <c r="J817" s="75"/>
      <c r="K817" s="111"/>
    </row>
    <row r="818" spans="2:11" ht="18.75" x14ac:dyDescent="0.25">
      <c r="C818" s="207" t="str">
        <f>IFERROR(VLOOKUP(D817,'Desarrollo e Innov. Curricular'!$F:$G,2,FALSE),IFERROR(VLOOKUP(D817,'Investigación Científica'!$F:$G,2,FALSE),IFERROR(VLOOKUP(D817,'Vinculación Univ. Sociedad'!$F:$G,2,FALSE),IFERROR(VLOOKUP(D817,'Docencia y Profesorado Universi'!$F:$G,2,FALSE),IFERROR(VLOOKUP(D817,'Estudiantes y Graduados'!$F:$G,2,FALSE),IFERROR(VLOOKUP(D817,'Gestion Administrativa'!$F:$G,2,FALSE),IFERROR(VLOOKUP(D817,'Gestión Académica'!$F:$G,2,FALSE),IFERROR(VLOOKUP(D817,'Aseguramiento de la Calidad'!$F:$G,2,FALSE),IFERROR(VLOOKUP(D817,'Gestión del Conocimiento'!$F:$G,2,FALSE),IFERROR(VLOOKUP(D817,'Gobernabilidad y Procesos...'!$F:$G,2,FALSE),IFERROR(VLOOKUP(D817,'Gestión del Talento Humano'!$F:$G,2,FALSE),IFERROR(VLOOKUP(D817,'Internacionalización de la E.S.'!$F:$G,2,FALSE),IFERROR(VLOOKUP(D817,Posgrado!$F:$G,2,FALSE),IFERROR(VLOOKUP(D817,'Cultura de Innovación Insti...'!$F:$G,2,FALSE),VLOOKUP(D817,'Lo Esencial de la Reforma Univ.'!$F:$G,2,0)))))))))))))))</f>
        <v xml:space="preserve">Polarizado de Vidrios en el almacén de sustancias químicas </v>
      </c>
      <c r="D818" s="31"/>
      <c r="E818" s="94"/>
      <c r="F818" s="94"/>
      <c r="G818" s="94"/>
      <c r="H818" s="75"/>
      <c r="I818" s="75"/>
      <c r="J818" s="75"/>
      <c r="K818" s="111"/>
    </row>
    <row r="819" spans="2:11" ht="15.75" thickBot="1" x14ac:dyDescent="0.3">
      <c r="F819" s="94"/>
      <c r="G819" s="75"/>
      <c r="H819" s="75"/>
      <c r="I819" s="75"/>
    </row>
    <row r="820" spans="2:11" ht="30.75" thickBot="1" x14ac:dyDescent="0.3">
      <c r="C820" s="128" t="s">
        <v>44</v>
      </c>
      <c r="D820" s="128" t="s">
        <v>54</v>
      </c>
      <c r="E820" s="135" t="s">
        <v>56</v>
      </c>
      <c r="F820" s="134" t="s">
        <v>27</v>
      </c>
      <c r="G820" s="132" t="s">
        <v>128</v>
      </c>
      <c r="H820" s="135" t="s">
        <v>46</v>
      </c>
      <c r="I820" s="132" t="s">
        <v>129</v>
      </c>
      <c r="J820" s="132" t="s">
        <v>408</v>
      </c>
      <c r="K820" s="132" t="s">
        <v>409</v>
      </c>
    </row>
    <row r="821" spans="2:11" x14ac:dyDescent="0.25">
      <c r="C821" s="467" t="s">
        <v>2829</v>
      </c>
      <c r="D821" s="449">
        <v>1</v>
      </c>
      <c r="E821" s="539">
        <v>4828.5</v>
      </c>
      <c r="F821" s="98">
        <f t="shared" ref="F821:F822" si="46">D821*E821</f>
        <v>4828.5</v>
      </c>
      <c r="G821" s="156" t="s">
        <v>126</v>
      </c>
      <c r="H821" s="474" t="s">
        <v>681</v>
      </c>
      <c r="I821" s="129" t="str">
        <f>VLOOKUP(H821,Presupuesto!$B$11:$C$565,2,0)</f>
        <v>MANTENIMIENTO Y REPARACION DE OTROS EQUIPOS</v>
      </c>
      <c r="J821" s="215" t="s">
        <v>1363</v>
      </c>
      <c r="K821" s="99" t="s">
        <v>392</v>
      </c>
    </row>
    <row r="822" spans="2:11" x14ac:dyDescent="0.25">
      <c r="C822" s="542" t="s">
        <v>2830</v>
      </c>
      <c r="D822" s="449">
        <v>1</v>
      </c>
      <c r="E822" s="541">
        <v>4828.5</v>
      </c>
      <c r="F822" s="129">
        <f t="shared" si="46"/>
        <v>4828.5</v>
      </c>
      <c r="G822" s="156" t="s">
        <v>126</v>
      </c>
      <c r="H822" s="474" t="s">
        <v>681</v>
      </c>
      <c r="I822" s="129" t="str">
        <f>VLOOKUP(H822,Presupuesto!$B$11:$C$565,2,0)</f>
        <v>MANTENIMIENTO Y REPARACION DE OTROS EQUIPOS</v>
      </c>
      <c r="J822" s="215" t="s">
        <v>1363</v>
      </c>
      <c r="K822" s="99" t="s">
        <v>392</v>
      </c>
    </row>
    <row r="826" spans="2:11" ht="15.75" thickBot="1" x14ac:dyDescent="0.3"/>
    <row r="827" spans="2:11" ht="15.75" thickBot="1" x14ac:dyDescent="0.3">
      <c r="B827" s="560"/>
      <c r="C827" s="153" t="s">
        <v>52</v>
      </c>
      <c r="D827" s="380">
        <f>SUM(F834)</f>
        <v>37000</v>
      </c>
      <c r="F827" s="70"/>
      <c r="G827" s="78"/>
      <c r="H827" s="70"/>
      <c r="I827" s="70"/>
    </row>
    <row r="828" spans="2:11" x14ac:dyDescent="0.25">
      <c r="C828" s="70"/>
      <c r="D828" s="31"/>
      <c r="E828" s="94"/>
      <c r="F828" s="94"/>
      <c r="G828" s="94"/>
      <c r="H828" s="75"/>
      <c r="I828" s="75"/>
      <c r="J828" s="75"/>
      <c r="K828" s="111"/>
    </row>
    <row r="829" spans="2:11" x14ac:dyDescent="0.25">
      <c r="C829" s="70"/>
      <c r="D829" s="31"/>
      <c r="E829" s="94"/>
      <c r="F829" s="94"/>
      <c r="G829" s="94"/>
      <c r="H829" s="75"/>
      <c r="I829" s="75"/>
      <c r="J829" s="75"/>
      <c r="K829" s="111"/>
    </row>
    <row r="830" spans="2:11" ht="15.75" x14ac:dyDescent="0.25">
      <c r="C830" s="201" t="s">
        <v>390</v>
      </c>
      <c r="D830" s="202" t="str">
        <f>'Gestion Administrativa'!F46</f>
        <v>11.a.38</v>
      </c>
      <c r="E830" s="94"/>
      <c r="F830" s="94"/>
      <c r="G830" s="94"/>
      <c r="H830" s="75"/>
      <c r="I830" s="75"/>
      <c r="J830" s="75"/>
      <c r="K830" s="111"/>
    </row>
    <row r="831" spans="2:11" ht="18.75" x14ac:dyDescent="0.25">
      <c r="C831" s="207" t="str">
        <f>IFERROR(VLOOKUP(D830,'Desarrollo e Innov. Curricular'!$F:$G,2,FALSE),IFERROR(VLOOKUP(D830,'Investigación Científica'!$F:$G,2,FALSE),IFERROR(VLOOKUP(D830,'Vinculación Univ. Sociedad'!$F:$G,2,FALSE),IFERROR(VLOOKUP(D830,'Docencia y Profesorado Universi'!$F:$G,2,FALSE),IFERROR(VLOOKUP(D830,'Estudiantes y Graduados'!$F:$G,2,FALSE),IFERROR(VLOOKUP(D830,'Gestion Administrativa'!$F:$G,2,FALSE),IFERROR(VLOOKUP(D830,'Gestión Académica'!$F:$G,2,FALSE),IFERROR(VLOOKUP(D830,'Aseguramiento de la Calidad'!$F:$G,2,FALSE),IFERROR(VLOOKUP(D830,'Gestión del Conocimiento'!$F:$G,2,FALSE),IFERROR(VLOOKUP(D830,'Gobernabilidad y Procesos...'!$F:$G,2,FALSE),IFERROR(VLOOKUP(D830,'Gestión del Talento Humano'!$F:$G,2,FALSE),IFERROR(VLOOKUP(D830,'Internacionalización de la E.S.'!$F:$G,2,FALSE),IFERROR(VLOOKUP(D830,Posgrado!$F:$G,2,FALSE),IFERROR(VLOOKUP(D830,'Cultura de Innovación Insti...'!$F:$G,2,FALSE),VLOOKUP(D830,'Lo Esencial de la Reforma Univ.'!$F:$G,2,0)))))))))))))))</f>
        <v xml:space="preserve">Compra e instalación de extractores de gases tipo hongo para el almacén de sustancias químicas </v>
      </c>
      <c r="D831" s="31"/>
      <c r="E831" s="94"/>
      <c r="F831" s="94"/>
      <c r="G831" s="94"/>
      <c r="H831" s="75"/>
      <c r="I831" s="75"/>
      <c r="J831" s="75"/>
      <c r="K831" s="111"/>
    </row>
    <row r="832" spans="2:11" ht="15.75" thickBot="1" x14ac:dyDescent="0.3">
      <c r="F832" s="94"/>
      <c r="G832" s="75"/>
      <c r="H832" s="75"/>
      <c r="I832" s="75"/>
    </row>
    <row r="833" spans="2:11" ht="30.75" thickBot="1" x14ac:dyDescent="0.3">
      <c r="C833" s="128" t="s">
        <v>44</v>
      </c>
      <c r="D833" s="128" t="s">
        <v>54</v>
      </c>
      <c r="E833" s="135" t="s">
        <v>56</v>
      </c>
      <c r="F833" s="134" t="s">
        <v>27</v>
      </c>
      <c r="G833" s="132" t="s">
        <v>128</v>
      </c>
      <c r="H833" s="135" t="s">
        <v>46</v>
      </c>
      <c r="I833" s="132" t="s">
        <v>129</v>
      </c>
      <c r="J833" s="132" t="s">
        <v>408</v>
      </c>
      <c r="K833" s="132" t="s">
        <v>409</v>
      </c>
    </row>
    <row r="834" spans="2:11" x14ac:dyDescent="0.25">
      <c r="C834" s="467" t="s">
        <v>2831</v>
      </c>
      <c r="D834" s="449">
        <v>2</v>
      </c>
      <c r="E834" s="539">
        <v>18500</v>
      </c>
      <c r="F834" s="98">
        <f t="shared" ref="F834" si="47">D834*E834</f>
        <v>37000</v>
      </c>
      <c r="G834" s="156" t="s">
        <v>126</v>
      </c>
      <c r="H834" s="474" t="s">
        <v>681</v>
      </c>
      <c r="I834" s="129" t="str">
        <f>VLOOKUP(H834,Presupuesto!$B$11:$C$565,2,0)</f>
        <v>MANTENIMIENTO Y REPARACION DE OTROS EQUIPOS</v>
      </c>
      <c r="J834" s="215" t="s">
        <v>1363</v>
      </c>
      <c r="K834" s="99" t="s">
        <v>392</v>
      </c>
    </row>
    <row r="838" spans="2:11" ht="15.75" thickBot="1" x14ac:dyDescent="0.3"/>
    <row r="839" spans="2:11" ht="15.75" thickBot="1" x14ac:dyDescent="0.3">
      <c r="B839" s="560"/>
      <c r="C839" s="153" t="s">
        <v>52</v>
      </c>
      <c r="D839" s="380">
        <f>SUM(F846:F871)</f>
        <v>226560</v>
      </c>
      <c r="F839" s="70"/>
      <c r="G839" s="78"/>
      <c r="H839" s="70"/>
      <c r="I839" s="70"/>
    </row>
    <row r="840" spans="2:11" x14ac:dyDescent="0.25">
      <c r="C840" s="70"/>
      <c r="D840" s="31"/>
      <c r="E840" s="94"/>
      <c r="F840" s="94"/>
      <c r="G840" s="94"/>
      <c r="H840" s="75"/>
      <c r="I840" s="75"/>
      <c r="J840" s="75"/>
      <c r="K840" s="111"/>
    </row>
    <row r="841" spans="2:11" x14ac:dyDescent="0.25">
      <c r="C841" s="70"/>
      <c r="D841" s="31"/>
      <c r="E841" s="94"/>
      <c r="F841" s="94"/>
      <c r="G841" s="94"/>
      <c r="H841" s="75"/>
      <c r="I841" s="75"/>
      <c r="J841" s="75"/>
      <c r="K841" s="111"/>
    </row>
    <row r="842" spans="2:11" ht="15.75" x14ac:dyDescent="0.25">
      <c r="C842" s="201" t="s">
        <v>390</v>
      </c>
      <c r="D842" s="202" t="str">
        <f>'Gestion Administrativa'!F47</f>
        <v>11.a.39</v>
      </c>
      <c r="E842" s="94"/>
      <c r="F842" s="94"/>
      <c r="G842" s="94"/>
      <c r="H842" s="75"/>
      <c r="I842" s="75"/>
      <c r="J842" s="75"/>
      <c r="K842" s="111"/>
    </row>
    <row r="843" spans="2:11" ht="18.75" x14ac:dyDescent="0.25">
      <c r="C843" s="207" t="str">
        <f>IFERROR(VLOOKUP(D842,'Desarrollo e Innov. Curricular'!$F:$G,2,FALSE),IFERROR(VLOOKUP(D842,'Investigación Científica'!$F:$G,2,FALSE),IFERROR(VLOOKUP(D842,'Vinculación Univ. Sociedad'!$F:$G,2,FALSE),IFERROR(VLOOKUP(D842,'Docencia y Profesorado Universi'!$F:$G,2,FALSE),IFERROR(VLOOKUP(D842,'Estudiantes y Graduados'!$F:$G,2,FALSE),IFERROR(VLOOKUP(D842,'Gestion Administrativa'!$F:$G,2,FALSE),IFERROR(VLOOKUP(D842,'Gestión Académica'!$F:$G,2,FALSE),IFERROR(VLOOKUP(D842,'Aseguramiento de la Calidad'!$F:$G,2,FALSE),IFERROR(VLOOKUP(D842,'Gestión del Conocimiento'!$F:$G,2,FALSE),IFERROR(VLOOKUP(D842,'Gobernabilidad y Procesos...'!$F:$G,2,FALSE),IFERROR(VLOOKUP(D842,'Gestión del Talento Humano'!$F:$G,2,FALSE),IFERROR(VLOOKUP(D842,'Internacionalización de la E.S.'!$F:$G,2,FALSE),IFERROR(VLOOKUP(D842,Posgrado!$F:$G,2,FALSE),IFERROR(VLOOKUP(D842,'Cultura de Innovación Insti...'!$F:$G,2,FALSE),VLOOKUP(D842,'Lo Esencial de la Reforma Univ.'!$F:$G,2,0)))))))))))))))</f>
        <v>Compra de material de cristaleria y porcelana</v>
      </c>
      <c r="D843" s="31"/>
      <c r="E843" s="94"/>
      <c r="F843" s="94"/>
      <c r="G843" s="94"/>
      <c r="H843" s="75"/>
      <c r="I843" s="75"/>
      <c r="J843" s="75"/>
      <c r="K843" s="111"/>
    </row>
    <row r="844" spans="2:11" x14ac:dyDescent="0.25">
      <c r="F844" s="94"/>
      <c r="G844" s="75"/>
      <c r="H844" s="75"/>
      <c r="I844" s="75"/>
    </row>
    <row r="845" spans="2:11" ht="30" x14ac:dyDescent="0.25">
      <c r="C845" s="145" t="s">
        <v>44</v>
      </c>
      <c r="D845" s="145" t="s">
        <v>54</v>
      </c>
      <c r="E845" s="145" t="s">
        <v>56</v>
      </c>
      <c r="F845" s="146" t="s">
        <v>27</v>
      </c>
      <c r="G845" s="146" t="s">
        <v>128</v>
      </c>
      <c r="H845" s="145" t="s">
        <v>46</v>
      </c>
      <c r="I845" s="146" t="s">
        <v>129</v>
      </c>
      <c r="J845" s="146" t="s">
        <v>408</v>
      </c>
      <c r="K845" s="146" t="s">
        <v>409</v>
      </c>
    </row>
    <row r="846" spans="2:11" x14ac:dyDescent="0.25">
      <c r="C846" s="547" t="s">
        <v>2833</v>
      </c>
      <c r="D846" s="543">
        <v>36</v>
      </c>
      <c r="E846" s="547">
        <v>170</v>
      </c>
      <c r="F846" s="472">
        <f>D846*E846</f>
        <v>6120</v>
      </c>
      <c r="G846" s="160" t="s">
        <v>126</v>
      </c>
      <c r="H846" s="474" t="s">
        <v>915</v>
      </c>
      <c r="I846" s="472" t="str">
        <f>VLOOKUP(H846,Presupuesto!$B$11:$C$565,2,0)</f>
        <v>PRODUCTOS DE LOZA Y PORCELANA</v>
      </c>
      <c r="J846" s="536" t="s">
        <v>1363</v>
      </c>
      <c r="K846" s="537" t="s">
        <v>392</v>
      </c>
    </row>
    <row r="847" spans="2:11" x14ac:dyDescent="0.25">
      <c r="C847" s="547" t="s">
        <v>2834</v>
      </c>
      <c r="D847" s="543">
        <v>36</v>
      </c>
      <c r="E847" s="547">
        <v>170</v>
      </c>
      <c r="F847" s="472">
        <f t="shared" ref="F847:F871" si="48">D847*E847</f>
        <v>6120</v>
      </c>
      <c r="G847" s="160" t="s">
        <v>126</v>
      </c>
      <c r="H847" s="474" t="s">
        <v>915</v>
      </c>
      <c r="I847" s="472" t="str">
        <f>VLOOKUP(H847,Presupuesto!$B$11:$C$565,2,0)</f>
        <v>PRODUCTOS DE LOZA Y PORCELANA</v>
      </c>
      <c r="J847" s="536" t="s">
        <v>1363</v>
      </c>
      <c r="K847" s="537" t="s">
        <v>392</v>
      </c>
    </row>
    <row r="848" spans="2:11" x14ac:dyDescent="0.25">
      <c r="C848" s="547" t="s">
        <v>2835</v>
      </c>
      <c r="D848" s="543">
        <v>36</v>
      </c>
      <c r="E848" s="547">
        <v>170</v>
      </c>
      <c r="F848" s="472">
        <f t="shared" si="48"/>
        <v>6120</v>
      </c>
      <c r="G848" s="160" t="s">
        <v>126</v>
      </c>
      <c r="H848" s="474" t="s">
        <v>915</v>
      </c>
      <c r="I848" s="472" t="str">
        <f>VLOOKUP(H848,Presupuesto!$B$11:$C$565,2,0)</f>
        <v>PRODUCTOS DE LOZA Y PORCELANA</v>
      </c>
      <c r="J848" s="536" t="s">
        <v>1363</v>
      </c>
      <c r="K848" s="537" t="s">
        <v>392</v>
      </c>
    </row>
    <row r="849" spans="3:11" x14ac:dyDescent="0.25">
      <c r="C849" s="547" t="s">
        <v>2836</v>
      </c>
      <c r="D849" s="543">
        <v>12</v>
      </c>
      <c r="E849" s="547">
        <v>900</v>
      </c>
      <c r="F849" s="472">
        <f t="shared" si="48"/>
        <v>10800</v>
      </c>
      <c r="G849" s="160" t="s">
        <v>126</v>
      </c>
      <c r="H849" s="474" t="s">
        <v>915</v>
      </c>
      <c r="I849" s="472" t="str">
        <f>VLOOKUP(H849,Presupuesto!$B$11:$C$565,2,0)</f>
        <v>PRODUCTOS DE LOZA Y PORCELANA</v>
      </c>
      <c r="J849" s="536" t="s">
        <v>1363</v>
      </c>
      <c r="K849" s="537" t="s">
        <v>392</v>
      </c>
    </row>
    <row r="850" spans="3:11" x14ac:dyDescent="0.25">
      <c r="C850" s="547" t="s">
        <v>2837</v>
      </c>
      <c r="D850" s="543">
        <v>6</v>
      </c>
      <c r="E850" s="548">
        <v>2200</v>
      </c>
      <c r="F850" s="472">
        <f t="shared" si="48"/>
        <v>13200</v>
      </c>
      <c r="G850" s="160" t="s">
        <v>126</v>
      </c>
      <c r="H850" s="474" t="s">
        <v>915</v>
      </c>
      <c r="I850" s="472" t="str">
        <f>VLOOKUP(H850,Presupuesto!$B$11:$C$565,2,0)</f>
        <v>PRODUCTOS DE LOZA Y PORCELANA</v>
      </c>
      <c r="J850" s="536" t="s">
        <v>1363</v>
      </c>
      <c r="K850" s="537" t="s">
        <v>392</v>
      </c>
    </row>
    <row r="851" spans="3:11" x14ac:dyDescent="0.25">
      <c r="C851" s="547" t="s">
        <v>2838</v>
      </c>
      <c r="D851" s="543">
        <v>6</v>
      </c>
      <c r="E851" s="548">
        <v>2200</v>
      </c>
      <c r="F851" s="472">
        <f t="shared" si="48"/>
        <v>13200</v>
      </c>
      <c r="G851" s="160" t="s">
        <v>126</v>
      </c>
      <c r="H851" s="474" t="s">
        <v>915</v>
      </c>
      <c r="I851" s="472" t="str">
        <f>VLOOKUP(H851,Presupuesto!$B$11:$C$565,2,0)</f>
        <v>PRODUCTOS DE LOZA Y PORCELANA</v>
      </c>
      <c r="J851" s="536" t="s">
        <v>1363</v>
      </c>
      <c r="K851" s="537" t="s">
        <v>392</v>
      </c>
    </row>
    <row r="852" spans="3:11" x14ac:dyDescent="0.25">
      <c r="C852" s="547" t="s">
        <v>2839</v>
      </c>
      <c r="D852" s="543">
        <v>48</v>
      </c>
      <c r="E852" s="547">
        <v>60</v>
      </c>
      <c r="F852" s="472">
        <f t="shared" si="48"/>
        <v>2880</v>
      </c>
      <c r="G852" s="160" t="s">
        <v>126</v>
      </c>
      <c r="H852" s="474" t="s">
        <v>915</v>
      </c>
      <c r="I852" s="472" t="str">
        <f>VLOOKUP(H852,Presupuesto!$B$11:$C$565,2,0)</f>
        <v>PRODUCTOS DE LOZA Y PORCELANA</v>
      </c>
      <c r="J852" s="536" t="s">
        <v>1363</v>
      </c>
      <c r="K852" s="537" t="s">
        <v>392</v>
      </c>
    </row>
    <row r="853" spans="3:11" x14ac:dyDescent="0.25">
      <c r="C853" s="547" t="s">
        <v>2840</v>
      </c>
      <c r="D853" s="543">
        <v>48</v>
      </c>
      <c r="E853" s="547">
        <v>80</v>
      </c>
      <c r="F853" s="472">
        <f t="shared" si="48"/>
        <v>3840</v>
      </c>
      <c r="G853" s="160" t="s">
        <v>126</v>
      </c>
      <c r="H853" s="474" t="s">
        <v>915</v>
      </c>
      <c r="I853" s="472" t="str">
        <f>VLOOKUP(H853,Presupuesto!$B$11:$C$565,2,0)</f>
        <v>PRODUCTOS DE LOZA Y PORCELANA</v>
      </c>
      <c r="J853" s="536" t="s">
        <v>1363</v>
      </c>
      <c r="K853" s="537" t="s">
        <v>392</v>
      </c>
    </row>
    <row r="854" spans="3:11" x14ac:dyDescent="0.25">
      <c r="C854" s="547" t="s">
        <v>2841</v>
      </c>
      <c r="D854" s="543">
        <v>48</v>
      </c>
      <c r="E854" s="547">
        <v>80</v>
      </c>
      <c r="F854" s="472">
        <f t="shared" si="48"/>
        <v>3840</v>
      </c>
      <c r="G854" s="160" t="s">
        <v>126</v>
      </c>
      <c r="H854" s="474" t="s">
        <v>915</v>
      </c>
      <c r="I854" s="472" t="str">
        <f>VLOOKUP(H854,Presupuesto!$B$11:$C$565,2,0)</f>
        <v>PRODUCTOS DE LOZA Y PORCELANA</v>
      </c>
      <c r="J854" s="536" t="s">
        <v>1363</v>
      </c>
      <c r="K854" s="537" t="s">
        <v>392</v>
      </c>
    </row>
    <row r="855" spans="3:11" x14ac:dyDescent="0.25">
      <c r="C855" s="547" t="s">
        <v>2842</v>
      </c>
      <c r="D855" s="543">
        <v>12</v>
      </c>
      <c r="E855" s="548">
        <v>1030</v>
      </c>
      <c r="F855" s="472">
        <f t="shared" si="48"/>
        <v>12360</v>
      </c>
      <c r="G855" s="160" t="s">
        <v>126</v>
      </c>
      <c r="H855" s="474" t="s">
        <v>915</v>
      </c>
      <c r="I855" s="472" t="str">
        <f>VLOOKUP(H855,Presupuesto!$B$11:$C$565,2,0)</f>
        <v>PRODUCTOS DE LOZA Y PORCELANA</v>
      </c>
      <c r="J855" s="536" t="s">
        <v>1363</v>
      </c>
      <c r="K855" s="537" t="s">
        <v>392</v>
      </c>
    </row>
    <row r="856" spans="3:11" x14ac:dyDescent="0.25">
      <c r="C856" s="547" t="s">
        <v>2843</v>
      </c>
      <c r="D856" s="543">
        <v>12</v>
      </c>
      <c r="E856" s="548">
        <v>1030</v>
      </c>
      <c r="F856" s="472">
        <f t="shared" si="48"/>
        <v>12360</v>
      </c>
      <c r="G856" s="160" t="s">
        <v>126</v>
      </c>
      <c r="H856" s="474" t="s">
        <v>915</v>
      </c>
      <c r="I856" s="472" t="str">
        <f>VLOOKUP(H856,Presupuesto!$B$11:$C$565,2,0)</f>
        <v>PRODUCTOS DE LOZA Y PORCELANA</v>
      </c>
      <c r="J856" s="536" t="s">
        <v>1363</v>
      </c>
      <c r="K856" s="537" t="s">
        <v>392</v>
      </c>
    </row>
    <row r="857" spans="3:11" x14ac:dyDescent="0.25">
      <c r="C857" s="547" t="s">
        <v>2844</v>
      </c>
      <c r="D857" s="543">
        <v>6</v>
      </c>
      <c r="E857" s="548">
        <v>4000</v>
      </c>
      <c r="F857" s="472">
        <f t="shared" si="48"/>
        <v>24000</v>
      </c>
      <c r="G857" s="160" t="s">
        <v>126</v>
      </c>
      <c r="H857" s="474" t="s">
        <v>915</v>
      </c>
      <c r="I857" s="472" t="str">
        <f>VLOOKUP(H857,Presupuesto!$B$11:$C$565,2,0)</f>
        <v>PRODUCTOS DE LOZA Y PORCELANA</v>
      </c>
      <c r="J857" s="536" t="s">
        <v>1363</v>
      </c>
      <c r="K857" s="537" t="s">
        <v>392</v>
      </c>
    </row>
    <row r="858" spans="3:11" x14ac:dyDescent="0.25">
      <c r="C858" s="547" t="s">
        <v>2845</v>
      </c>
      <c r="D858" s="543">
        <v>6</v>
      </c>
      <c r="E858" s="548">
        <v>2200</v>
      </c>
      <c r="F858" s="472">
        <f t="shared" si="48"/>
        <v>13200</v>
      </c>
      <c r="G858" s="160" t="s">
        <v>126</v>
      </c>
      <c r="H858" s="474" t="s">
        <v>915</v>
      </c>
      <c r="I858" s="472" t="str">
        <f>VLOOKUP(H858,Presupuesto!$B$11:$C$565,2,0)</f>
        <v>PRODUCTOS DE LOZA Y PORCELANA</v>
      </c>
      <c r="J858" s="536" t="s">
        <v>1363</v>
      </c>
      <c r="K858" s="537" t="s">
        <v>392</v>
      </c>
    </row>
    <row r="859" spans="3:11" x14ac:dyDescent="0.25">
      <c r="C859" s="547" t="s">
        <v>2846</v>
      </c>
      <c r="D859" s="543">
        <v>6</v>
      </c>
      <c r="E859" s="548">
        <v>2200</v>
      </c>
      <c r="F859" s="472">
        <f t="shared" si="48"/>
        <v>13200</v>
      </c>
      <c r="G859" s="160" t="s">
        <v>126</v>
      </c>
      <c r="H859" s="474" t="s">
        <v>915</v>
      </c>
      <c r="I859" s="472" t="str">
        <f>VLOOKUP(H859,Presupuesto!$B$11:$C$565,2,0)</f>
        <v>PRODUCTOS DE LOZA Y PORCELANA</v>
      </c>
      <c r="J859" s="536" t="s">
        <v>1363</v>
      </c>
      <c r="K859" s="537" t="s">
        <v>392</v>
      </c>
    </row>
    <row r="860" spans="3:11" x14ac:dyDescent="0.25">
      <c r="C860" s="547" t="s">
        <v>2847</v>
      </c>
      <c r="D860" s="543">
        <v>6</v>
      </c>
      <c r="E860" s="548">
        <v>1800</v>
      </c>
      <c r="F860" s="472">
        <f t="shared" si="48"/>
        <v>10800</v>
      </c>
      <c r="G860" s="160" t="s">
        <v>126</v>
      </c>
      <c r="H860" s="474" t="s">
        <v>915</v>
      </c>
      <c r="I860" s="472" t="str">
        <f>VLOOKUP(H860,Presupuesto!$B$11:$C$565,2,0)</f>
        <v>PRODUCTOS DE LOZA Y PORCELANA</v>
      </c>
      <c r="J860" s="536" t="s">
        <v>1363</v>
      </c>
      <c r="K860" s="537" t="s">
        <v>392</v>
      </c>
    </row>
    <row r="861" spans="3:11" x14ac:dyDescent="0.25">
      <c r="C861" s="547" t="s">
        <v>2848</v>
      </c>
      <c r="D861" s="543">
        <v>6</v>
      </c>
      <c r="E861" s="547">
        <v>900</v>
      </c>
      <c r="F861" s="472">
        <f t="shared" si="48"/>
        <v>5400</v>
      </c>
      <c r="G861" s="160" t="s">
        <v>126</v>
      </c>
      <c r="H861" s="474" t="s">
        <v>915</v>
      </c>
      <c r="I861" s="472" t="str">
        <f>VLOOKUP(H861,Presupuesto!$B$11:$C$565,2,0)</f>
        <v>PRODUCTOS DE LOZA Y PORCELANA</v>
      </c>
      <c r="J861" s="536" t="s">
        <v>1363</v>
      </c>
      <c r="K861" s="537" t="s">
        <v>392</v>
      </c>
    </row>
    <row r="862" spans="3:11" x14ac:dyDescent="0.25">
      <c r="C862" s="547" t="s">
        <v>2849</v>
      </c>
      <c r="D862" s="543">
        <v>36</v>
      </c>
      <c r="E862" s="547">
        <v>110</v>
      </c>
      <c r="F862" s="472">
        <f t="shared" si="48"/>
        <v>3960</v>
      </c>
      <c r="G862" s="160" t="s">
        <v>126</v>
      </c>
      <c r="H862" s="474" t="s">
        <v>915</v>
      </c>
      <c r="I862" s="472" t="str">
        <f>VLOOKUP(H862,Presupuesto!$B$11:$C$565,2,0)</f>
        <v>PRODUCTOS DE LOZA Y PORCELANA</v>
      </c>
      <c r="J862" s="536" t="s">
        <v>1363</v>
      </c>
      <c r="K862" s="537" t="s">
        <v>392</v>
      </c>
    </row>
    <row r="863" spans="3:11" x14ac:dyDescent="0.25">
      <c r="C863" s="547" t="s">
        <v>2850</v>
      </c>
      <c r="D863" s="543">
        <v>36</v>
      </c>
      <c r="E863" s="547">
        <v>250</v>
      </c>
      <c r="F863" s="472">
        <f t="shared" si="48"/>
        <v>9000</v>
      </c>
      <c r="G863" s="160" t="s">
        <v>126</v>
      </c>
      <c r="H863" s="474" t="s">
        <v>915</v>
      </c>
      <c r="I863" s="472" t="str">
        <f>VLOOKUP(H863,Presupuesto!$B$11:$C$565,2,0)</f>
        <v>PRODUCTOS DE LOZA Y PORCELANA</v>
      </c>
      <c r="J863" s="536" t="s">
        <v>1363</v>
      </c>
      <c r="K863" s="537" t="s">
        <v>392</v>
      </c>
    </row>
    <row r="864" spans="3:11" x14ac:dyDescent="0.25">
      <c r="C864" s="547" t="s">
        <v>2851</v>
      </c>
      <c r="D864" s="543">
        <v>24</v>
      </c>
      <c r="E864" s="547">
        <v>200</v>
      </c>
      <c r="F864" s="472">
        <f t="shared" si="48"/>
        <v>4800</v>
      </c>
      <c r="G864" s="160" t="s">
        <v>126</v>
      </c>
      <c r="H864" s="474" t="s">
        <v>915</v>
      </c>
      <c r="I864" s="472" t="str">
        <f>VLOOKUP(H864,Presupuesto!$B$11:$C$565,2,0)</f>
        <v>PRODUCTOS DE LOZA Y PORCELANA</v>
      </c>
      <c r="J864" s="536" t="s">
        <v>1363</v>
      </c>
      <c r="K864" s="537" t="s">
        <v>392</v>
      </c>
    </row>
    <row r="865" spans="2:11" x14ac:dyDescent="0.25">
      <c r="C865" s="547" t="s">
        <v>2852</v>
      </c>
      <c r="D865" s="543">
        <v>24</v>
      </c>
      <c r="E865" s="547">
        <v>250</v>
      </c>
      <c r="F865" s="472">
        <f t="shared" si="48"/>
        <v>6000</v>
      </c>
      <c r="G865" s="160" t="s">
        <v>126</v>
      </c>
      <c r="H865" s="474" t="s">
        <v>915</v>
      </c>
      <c r="I865" s="472" t="str">
        <f>VLOOKUP(H865,Presupuesto!$B$11:$C$565,2,0)</f>
        <v>PRODUCTOS DE LOZA Y PORCELANA</v>
      </c>
      <c r="J865" s="536" t="s">
        <v>1363</v>
      </c>
      <c r="K865" s="537" t="s">
        <v>392</v>
      </c>
    </row>
    <row r="866" spans="2:11" x14ac:dyDescent="0.25">
      <c r="C866" s="547" t="s">
        <v>2853</v>
      </c>
      <c r="D866" s="543">
        <v>24</v>
      </c>
      <c r="E866" s="547">
        <v>190</v>
      </c>
      <c r="F866" s="472">
        <f t="shared" si="48"/>
        <v>4560</v>
      </c>
      <c r="G866" s="160" t="s">
        <v>126</v>
      </c>
      <c r="H866" s="474" t="s">
        <v>915</v>
      </c>
      <c r="I866" s="472" t="str">
        <f>VLOOKUP(H866,Presupuesto!$B$11:$C$565,2,0)</f>
        <v>PRODUCTOS DE LOZA Y PORCELANA</v>
      </c>
      <c r="J866" s="536" t="s">
        <v>1363</v>
      </c>
      <c r="K866" s="537" t="s">
        <v>392</v>
      </c>
    </row>
    <row r="867" spans="2:11" x14ac:dyDescent="0.25">
      <c r="C867" s="547" t="s">
        <v>2854</v>
      </c>
      <c r="D867" s="543">
        <v>24</v>
      </c>
      <c r="E867" s="547">
        <v>210</v>
      </c>
      <c r="F867" s="472">
        <f t="shared" si="48"/>
        <v>5040</v>
      </c>
      <c r="G867" s="160" t="s">
        <v>126</v>
      </c>
      <c r="H867" s="474" t="s">
        <v>915</v>
      </c>
      <c r="I867" s="472" t="str">
        <f>VLOOKUP(H867,Presupuesto!$B$11:$C$565,2,0)</f>
        <v>PRODUCTOS DE LOZA Y PORCELANA</v>
      </c>
      <c r="J867" s="536" t="s">
        <v>1363</v>
      </c>
      <c r="K867" s="537" t="s">
        <v>392</v>
      </c>
    </row>
    <row r="868" spans="2:11" x14ac:dyDescent="0.25">
      <c r="C868" s="547" t="s">
        <v>2855</v>
      </c>
      <c r="D868" s="543">
        <v>24</v>
      </c>
      <c r="E868" s="547">
        <v>210</v>
      </c>
      <c r="F868" s="472">
        <f t="shared" si="48"/>
        <v>5040</v>
      </c>
      <c r="G868" s="160" t="s">
        <v>126</v>
      </c>
      <c r="H868" s="474" t="s">
        <v>915</v>
      </c>
      <c r="I868" s="472" t="str">
        <f>VLOOKUP(H868,Presupuesto!$B$11:$C$565,2,0)</f>
        <v>PRODUCTOS DE LOZA Y PORCELANA</v>
      </c>
      <c r="J868" s="536" t="s">
        <v>1363</v>
      </c>
      <c r="K868" s="537" t="s">
        <v>392</v>
      </c>
    </row>
    <row r="869" spans="2:11" x14ac:dyDescent="0.25">
      <c r="C869" s="547" t="s">
        <v>2856</v>
      </c>
      <c r="D869" s="543">
        <v>24</v>
      </c>
      <c r="E869" s="547">
        <v>230</v>
      </c>
      <c r="F869" s="472">
        <f t="shared" si="48"/>
        <v>5520</v>
      </c>
      <c r="G869" s="160" t="s">
        <v>126</v>
      </c>
      <c r="H869" s="474" t="s">
        <v>915</v>
      </c>
      <c r="I869" s="472" t="str">
        <f>VLOOKUP(H869,Presupuesto!$B$11:$C$565,2,0)</f>
        <v>PRODUCTOS DE LOZA Y PORCELANA</v>
      </c>
      <c r="J869" s="536" t="s">
        <v>1363</v>
      </c>
      <c r="K869" s="537" t="s">
        <v>392</v>
      </c>
    </row>
    <row r="870" spans="2:11" x14ac:dyDescent="0.25">
      <c r="C870" s="547" t="s">
        <v>2857</v>
      </c>
      <c r="D870" s="543">
        <v>60</v>
      </c>
      <c r="E870" s="547">
        <v>160</v>
      </c>
      <c r="F870" s="472">
        <f t="shared" si="48"/>
        <v>9600</v>
      </c>
      <c r="G870" s="160" t="s">
        <v>126</v>
      </c>
      <c r="H870" s="474" t="s">
        <v>915</v>
      </c>
      <c r="I870" s="472" t="str">
        <f>VLOOKUP(H870,Presupuesto!$B$11:$C$565,2,0)</f>
        <v>PRODUCTOS DE LOZA Y PORCELANA</v>
      </c>
      <c r="J870" s="536" t="s">
        <v>1363</v>
      </c>
      <c r="K870" s="537" t="s">
        <v>392</v>
      </c>
    </row>
    <row r="871" spans="2:11" x14ac:dyDescent="0.25">
      <c r="C871" s="547" t="s">
        <v>2858</v>
      </c>
      <c r="D871" s="543">
        <v>12</v>
      </c>
      <c r="E871" s="548">
        <v>1300</v>
      </c>
      <c r="F871" s="472">
        <f t="shared" si="48"/>
        <v>15600</v>
      </c>
      <c r="G871" s="160" t="s">
        <v>126</v>
      </c>
      <c r="H871" s="474" t="s">
        <v>915</v>
      </c>
      <c r="I871" s="472" t="str">
        <f>VLOOKUP(H871,Presupuesto!$B$11:$C$565,2,0)</f>
        <v>PRODUCTOS DE LOZA Y PORCELANA</v>
      </c>
      <c r="J871" s="536" t="s">
        <v>1363</v>
      </c>
      <c r="K871" s="537" t="s">
        <v>392</v>
      </c>
    </row>
    <row r="876" spans="2:11" ht="15.75" thickBot="1" x14ac:dyDescent="0.3"/>
    <row r="877" spans="2:11" ht="15.75" thickBot="1" x14ac:dyDescent="0.3">
      <c r="B877" s="560"/>
      <c r="C877" s="153" t="s">
        <v>52</v>
      </c>
      <c r="D877" s="380">
        <f>SUM(F884:F888)</f>
        <v>252000</v>
      </c>
      <c r="F877" s="70"/>
      <c r="G877" s="78"/>
      <c r="H877" s="70"/>
      <c r="I877" s="70"/>
    </row>
    <row r="878" spans="2:11" x14ac:dyDescent="0.25">
      <c r="C878" s="70"/>
      <c r="D878" s="31"/>
      <c r="E878" s="94"/>
      <c r="F878" s="94"/>
      <c r="G878" s="94"/>
      <c r="H878" s="75"/>
      <c r="I878" s="75"/>
      <c r="J878" s="75"/>
      <c r="K878" s="111"/>
    </row>
    <row r="879" spans="2:11" x14ac:dyDescent="0.25">
      <c r="C879" s="70"/>
      <c r="D879" s="31"/>
      <c r="E879" s="94"/>
      <c r="F879" s="94"/>
      <c r="G879" s="94"/>
      <c r="H879" s="75"/>
      <c r="I879" s="75"/>
      <c r="J879" s="75"/>
      <c r="K879" s="111"/>
    </row>
    <row r="880" spans="2:11" ht="15.75" x14ac:dyDescent="0.25">
      <c r="C880" s="201" t="s">
        <v>390</v>
      </c>
      <c r="D880" s="202" t="str">
        <f>'Gestion Administrativa'!F48</f>
        <v>11.a.40</v>
      </c>
      <c r="E880" s="94"/>
      <c r="F880" s="94"/>
      <c r="G880" s="94"/>
      <c r="H880" s="75"/>
      <c r="I880" s="75"/>
      <c r="J880" s="75"/>
      <c r="K880" s="111"/>
    </row>
    <row r="881" spans="2:11" ht="18.75" x14ac:dyDescent="0.25">
      <c r="C881" s="207" t="str">
        <f>IFERROR(VLOOKUP(D880,'Desarrollo e Innov. Curricular'!$F:$G,2,FALSE),IFERROR(VLOOKUP(D880,'Investigación Científica'!$F:$G,2,FALSE),IFERROR(VLOOKUP(D880,'Vinculación Univ. Sociedad'!$F:$G,2,FALSE),IFERROR(VLOOKUP(D880,'Docencia y Profesorado Universi'!$F:$G,2,FALSE),IFERROR(VLOOKUP(D880,'Estudiantes y Graduados'!$F:$G,2,FALSE),IFERROR(VLOOKUP(D880,'Gestion Administrativa'!$F:$G,2,FALSE),IFERROR(VLOOKUP(D880,'Gestión Académica'!$F:$G,2,FALSE),IFERROR(VLOOKUP(D880,'Aseguramiento de la Calidad'!$F:$G,2,FALSE),IFERROR(VLOOKUP(D880,'Gestión del Conocimiento'!$F:$G,2,FALSE),IFERROR(VLOOKUP(D880,'Gobernabilidad y Procesos...'!$F:$G,2,FALSE),IFERROR(VLOOKUP(D880,'Gestión del Talento Humano'!$F:$G,2,FALSE),IFERROR(VLOOKUP(D880,'Internacionalización de la E.S.'!$F:$G,2,FALSE),IFERROR(VLOOKUP(D880,Posgrado!$F:$G,2,FALSE),IFERROR(VLOOKUP(D880,'Cultura de Innovación Insti...'!$F:$G,2,FALSE),VLOOKUP(D880,'Lo Esencial de la Reforma Univ.'!$F:$G,2,0)))))))))))))))</f>
        <v xml:space="preserve">Compra de equipo de laboratorio </v>
      </c>
      <c r="D881" s="31"/>
      <c r="E881" s="94"/>
      <c r="F881" s="94"/>
      <c r="G881" s="94"/>
      <c r="H881" s="75"/>
      <c r="I881" s="75"/>
      <c r="J881" s="75"/>
      <c r="K881" s="111"/>
    </row>
    <row r="882" spans="2:11" x14ac:dyDescent="0.25">
      <c r="F882" s="94"/>
      <c r="G882" s="75"/>
      <c r="H882" s="75"/>
      <c r="I882" s="75"/>
    </row>
    <row r="883" spans="2:11" ht="30" x14ac:dyDescent="0.25">
      <c r="C883" s="145" t="s">
        <v>44</v>
      </c>
      <c r="D883" s="145" t="s">
        <v>54</v>
      </c>
      <c r="E883" s="145" t="s">
        <v>56</v>
      </c>
      <c r="F883" s="146" t="s">
        <v>27</v>
      </c>
      <c r="G883" s="146" t="s">
        <v>128</v>
      </c>
      <c r="H883" s="145" t="s">
        <v>46</v>
      </c>
      <c r="I883" s="146" t="s">
        <v>129</v>
      </c>
      <c r="J883" s="146" t="s">
        <v>408</v>
      </c>
      <c r="K883" s="146" t="s">
        <v>409</v>
      </c>
    </row>
    <row r="884" spans="2:11" ht="30" x14ac:dyDescent="0.25">
      <c r="C884" s="546" t="s">
        <v>2859</v>
      </c>
      <c r="D884" s="549">
        <v>10</v>
      </c>
      <c r="E884" s="546">
        <v>12000</v>
      </c>
      <c r="F884" s="472">
        <f>D884*E884</f>
        <v>120000</v>
      </c>
      <c r="G884" s="160" t="s">
        <v>1402</v>
      </c>
      <c r="H884" s="141" t="s">
        <v>1003</v>
      </c>
      <c r="I884" s="472" t="str">
        <f>VLOOKUP(H884,Presupuesto!$B$11:$C$565,2,0)</f>
        <v>EQUIPO MEDICO Y LABORATORIO</v>
      </c>
      <c r="J884" s="545" t="s">
        <v>1363</v>
      </c>
      <c r="K884" s="537" t="s">
        <v>392</v>
      </c>
    </row>
    <row r="885" spans="2:11" x14ac:dyDescent="0.25">
      <c r="C885" s="546" t="s">
        <v>2860</v>
      </c>
      <c r="D885" s="549">
        <v>6</v>
      </c>
      <c r="E885" s="546">
        <v>3000</v>
      </c>
      <c r="F885" s="472">
        <f t="shared" ref="F885:F888" si="49">D885*E885</f>
        <v>18000</v>
      </c>
      <c r="G885" s="160" t="s">
        <v>1402</v>
      </c>
      <c r="H885" s="141" t="s">
        <v>1003</v>
      </c>
      <c r="I885" s="472" t="str">
        <f>VLOOKUP(H885,Presupuesto!$B$11:$C$565,2,0)</f>
        <v>EQUIPO MEDICO Y LABORATORIO</v>
      </c>
      <c r="J885" s="545" t="s">
        <v>1363</v>
      </c>
      <c r="K885" s="537" t="s">
        <v>392</v>
      </c>
    </row>
    <row r="886" spans="2:11" x14ac:dyDescent="0.25">
      <c r="C886" s="546" t="s">
        <v>2861</v>
      </c>
      <c r="D886" s="549">
        <v>6</v>
      </c>
      <c r="E886" s="546">
        <v>2000</v>
      </c>
      <c r="F886" s="472">
        <f t="shared" si="49"/>
        <v>12000</v>
      </c>
      <c r="G886" s="160" t="s">
        <v>1402</v>
      </c>
      <c r="H886" s="141" t="s">
        <v>1003</v>
      </c>
      <c r="I886" s="472" t="str">
        <f>VLOOKUP(H886,Presupuesto!$B$11:$C$565,2,0)</f>
        <v>EQUIPO MEDICO Y LABORATORIO</v>
      </c>
      <c r="J886" s="545" t="s">
        <v>1363</v>
      </c>
      <c r="K886" s="537" t="s">
        <v>392</v>
      </c>
    </row>
    <row r="887" spans="2:11" x14ac:dyDescent="0.25">
      <c r="C887" s="546" t="s">
        <v>2862</v>
      </c>
      <c r="D887" s="549">
        <v>6</v>
      </c>
      <c r="E887" s="546">
        <v>11000</v>
      </c>
      <c r="F887" s="472">
        <f t="shared" si="49"/>
        <v>66000</v>
      </c>
      <c r="G887" s="160" t="s">
        <v>1402</v>
      </c>
      <c r="H887" s="141" t="s">
        <v>1003</v>
      </c>
      <c r="I887" s="472" t="str">
        <f>VLOOKUP(H887,Presupuesto!$B$11:$C$565,2,0)</f>
        <v>EQUIPO MEDICO Y LABORATORIO</v>
      </c>
      <c r="J887" s="545" t="s">
        <v>1363</v>
      </c>
      <c r="K887" s="537" t="s">
        <v>392</v>
      </c>
    </row>
    <row r="888" spans="2:11" x14ac:dyDescent="0.25">
      <c r="C888" s="546" t="s">
        <v>2863</v>
      </c>
      <c r="D888" s="549">
        <v>6</v>
      </c>
      <c r="E888" s="546">
        <v>6000</v>
      </c>
      <c r="F888" s="472">
        <f t="shared" si="49"/>
        <v>36000</v>
      </c>
      <c r="G888" s="160" t="s">
        <v>1402</v>
      </c>
      <c r="H888" s="141" t="s">
        <v>1003</v>
      </c>
      <c r="I888" s="472" t="str">
        <f>VLOOKUP(H888,Presupuesto!$B$11:$C$565,2,0)</f>
        <v>EQUIPO MEDICO Y LABORATORIO</v>
      </c>
      <c r="J888" s="545" t="s">
        <v>1363</v>
      </c>
      <c r="K888" s="537" t="s">
        <v>392</v>
      </c>
    </row>
    <row r="892" spans="2:11" ht="15.75" thickBot="1" x14ac:dyDescent="0.3"/>
    <row r="893" spans="2:11" ht="15.75" thickBot="1" x14ac:dyDescent="0.3">
      <c r="B893" s="560"/>
      <c r="C893" s="153" t="s">
        <v>52</v>
      </c>
      <c r="D893" s="380">
        <f>SUM(F900:F955)</f>
        <v>983993.7899999998</v>
      </c>
      <c r="F893" s="70"/>
      <c r="G893" s="78"/>
      <c r="H893" s="70"/>
      <c r="I893" s="70"/>
    </row>
    <row r="894" spans="2:11" x14ac:dyDescent="0.25">
      <c r="C894" s="70"/>
      <c r="D894" s="31"/>
      <c r="E894" s="94"/>
      <c r="F894" s="94"/>
      <c r="G894" s="94"/>
      <c r="H894" s="75"/>
      <c r="I894" s="75"/>
      <c r="J894" s="75"/>
      <c r="K894" s="111"/>
    </row>
    <row r="895" spans="2:11" x14ac:dyDescent="0.25">
      <c r="C895" s="70"/>
      <c r="D895" s="31"/>
      <c r="E895" s="94"/>
      <c r="F895" s="94"/>
      <c r="G895" s="94"/>
      <c r="H895" s="75"/>
      <c r="I895" s="75"/>
      <c r="J895" s="75"/>
      <c r="K895" s="111"/>
    </row>
    <row r="896" spans="2:11" ht="15.75" x14ac:dyDescent="0.25">
      <c r="C896" s="201" t="s">
        <v>390</v>
      </c>
      <c r="D896" s="202" t="str">
        <f>'Gestion Administrativa'!F49</f>
        <v>11.a.41</v>
      </c>
      <c r="E896" s="94"/>
      <c r="F896" s="94"/>
      <c r="G896" s="94"/>
      <c r="H896" s="75"/>
      <c r="I896" s="75"/>
      <c r="J896" s="75"/>
      <c r="K896" s="111"/>
    </row>
    <row r="897" spans="3:11" ht="18.75" x14ac:dyDescent="0.25">
      <c r="C897" s="207" t="str">
        <f>IFERROR(VLOOKUP(D896,'Desarrollo e Innov. Curricular'!$F:$G,2,FALSE),IFERROR(VLOOKUP(D896,'Investigación Científica'!$F:$G,2,FALSE),IFERROR(VLOOKUP(D896,'Vinculación Univ. Sociedad'!$F:$G,2,FALSE),IFERROR(VLOOKUP(D896,'Docencia y Profesorado Universi'!$F:$G,2,FALSE),IFERROR(VLOOKUP(D896,'Estudiantes y Graduados'!$F:$G,2,FALSE),IFERROR(VLOOKUP(D896,'Gestion Administrativa'!$F:$G,2,FALSE),IFERROR(VLOOKUP(D896,'Gestión Académica'!$F:$G,2,FALSE),IFERROR(VLOOKUP(D896,'Aseguramiento de la Calidad'!$F:$G,2,FALSE),IFERROR(VLOOKUP(D896,'Gestión del Conocimiento'!$F:$G,2,FALSE),IFERROR(VLOOKUP(D896,'Gobernabilidad y Procesos...'!$F:$G,2,FALSE),IFERROR(VLOOKUP(D896,'Gestión del Talento Humano'!$F:$G,2,FALSE),IFERROR(VLOOKUP(D896,'Internacionalización de la E.S.'!$F:$G,2,FALSE),IFERROR(VLOOKUP(D896,Posgrado!$F:$G,2,FALSE),IFERROR(VLOOKUP(D896,'Cultura de Innovación Insti...'!$F:$G,2,FALSE),VLOOKUP(D896,'Lo Esencial de la Reforma Univ.'!$F:$G,2,0)))))))))))))))</f>
        <v>Abastecimiento de sustancias químicas para los laboratorios</v>
      </c>
      <c r="D897" s="31"/>
      <c r="E897" s="94"/>
      <c r="F897" s="94"/>
      <c r="G897" s="94"/>
      <c r="H897" s="75"/>
      <c r="I897" s="75"/>
      <c r="J897" s="75"/>
      <c r="K897" s="111"/>
    </row>
    <row r="898" spans="3:11" x14ac:dyDescent="0.25">
      <c r="F898" s="94"/>
      <c r="G898" s="75"/>
      <c r="H898" s="75"/>
      <c r="I898" s="75"/>
    </row>
    <row r="899" spans="3:11" ht="30" x14ac:dyDescent="0.25">
      <c r="C899" s="145" t="s">
        <v>44</v>
      </c>
      <c r="D899" s="552" t="s">
        <v>54</v>
      </c>
      <c r="E899" s="145" t="s">
        <v>56</v>
      </c>
      <c r="F899" s="146" t="s">
        <v>27</v>
      </c>
      <c r="G899" s="146" t="s">
        <v>128</v>
      </c>
      <c r="H899" s="145" t="s">
        <v>46</v>
      </c>
      <c r="I899" s="146" t="s">
        <v>129</v>
      </c>
      <c r="J899" s="146" t="s">
        <v>408</v>
      </c>
      <c r="K899" s="553" t="s">
        <v>409</v>
      </c>
    </row>
    <row r="900" spans="3:11" ht="16.5" thickBot="1" x14ac:dyDescent="0.3">
      <c r="C900" s="554" t="s">
        <v>2864</v>
      </c>
      <c r="D900" s="551">
        <v>6</v>
      </c>
      <c r="E900" s="547"/>
      <c r="F900" s="547">
        <v>4651.74</v>
      </c>
      <c r="G900" s="160" t="s">
        <v>126</v>
      </c>
      <c r="H900" s="525" t="s">
        <v>855</v>
      </c>
      <c r="I900" s="472" t="str">
        <f>VLOOKUP(H900,Presupuesto!$B$11:$C$565,2,0)</f>
        <v>ELEMENTOS Y COMPUESTOS QUIMICOS</v>
      </c>
      <c r="J900" s="536" t="s">
        <v>1363</v>
      </c>
      <c r="K900" s="466" t="s">
        <v>392</v>
      </c>
    </row>
    <row r="901" spans="3:11" ht="16.5" thickBot="1" x14ac:dyDescent="0.3">
      <c r="C901" s="554" t="s">
        <v>2865</v>
      </c>
      <c r="D901" s="551">
        <v>2</v>
      </c>
      <c r="E901" s="547"/>
      <c r="F901" s="556">
        <v>29621.85</v>
      </c>
      <c r="G901" s="160" t="s">
        <v>126</v>
      </c>
      <c r="H901" s="525" t="s">
        <v>855</v>
      </c>
      <c r="I901" s="472" t="str">
        <f>VLOOKUP(H901,Presupuesto!$B$11:$C$565,2,0)</f>
        <v>ELEMENTOS Y COMPUESTOS QUIMICOS</v>
      </c>
      <c r="J901" s="536" t="s">
        <v>1363</v>
      </c>
      <c r="K901" s="466" t="s">
        <v>392</v>
      </c>
    </row>
    <row r="902" spans="3:11" ht="16.5" thickBot="1" x14ac:dyDescent="0.3">
      <c r="C902" s="554" t="s">
        <v>2914</v>
      </c>
      <c r="D902" s="551">
        <v>2</v>
      </c>
      <c r="E902" s="547"/>
      <c r="F902" s="556">
        <v>26203.56</v>
      </c>
      <c r="G902" s="160" t="s">
        <v>126</v>
      </c>
      <c r="H902" s="525" t="s">
        <v>855</v>
      </c>
      <c r="I902" s="472" t="str">
        <f>VLOOKUP(H902,Presupuesto!$B$11:$C$565,2,0)</f>
        <v>ELEMENTOS Y COMPUESTOS QUIMICOS</v>
      </c>
      <c r="J902" s="536" t="s">
        <v>1363</v>
      </c>
      <c r="K902" s="466" t="s">
        <v>392</v>
      </c>
    </row>
    <row r="903" spans="3:11" ht="16.5" thickBot="1" x14ac:dyDescent="0.3">
      <c r="C903" s="554" t="s">
        <v>2866</v>
      </c>
      <c r="D903" s="551">
        <v>4</v>
      </c>
      <c r="E903" s="547"/>
      <c r="F903" s="547">
        <v>3087.6</v>
      </c>
      <c r="G903" s="160" t="s">
        <v>126</v>
      </c>
      <c r="H903" s="525" t="s">
        <v>855</v>
      </c>
      <c r="I903" s="472" t="str">
        <f>VLOOKUP(H903,Presupuesto!$B$11:$C$565,2,0)</f>
        <v>ELEMENTOS Y COMPUESTOS QUIMICOS</v>
      </c>
      <c r="J903" s="536" t="s">
        <v>1363</v>
      </c>
      <c r="K903" s="466" t="s">
        <v>392</v>
      </c>
    </row>
    <row r="904" spans="3:11" ht="16.5" thickBot="1" x14ac:dyDescent="0.3">
      <c r="C904" s="554" t="s">
        <v>2867</v>
      </c>
      <c r="D904" s="551">
        <v>2</v>
      </c>
      <c r="E904" s="548"/>
      <c r="F904" s="556">
        <v>3874.51</v>
      </c>
      <c r="G904" s="160" t="s">
        <v>126</v>
      </c>
      <c r="H904" s="525" t="s">
        <v>855</v>
      </c>
      <c r="I904" s="472" t="str">
        <f>VLOOKUP(H904,Presupuesto!$B$11:$C$565,2,0)</f>
        <v>ELEMENTOS Y COMPUESTOS QUIMICOS</v>
      </c>
      <c r="J904" s="536" t="s">
        <v>1363</v>
      </c>
      <c r="K904" s="466" t="s">
        <v>392</v>
      </c>
    </row>
    <row r="905" spans="3:11" ht="16.5" thickBot="1" x14ac:dyDescent="0.3">
      <c r="C905" s="554" t="s">
        <v>2915</v>
      </c>
      <c r="D905" s="551">
        <v>2</v>
      </c>
      <c r="E905" s="548"/>
      <c r="F905" s="556">
        <v>24562.35</v>
      </c>
      <c r="G905" s="160" t="s">
        <v>126</v>
      </c>
      <c r="H905" s="525" t="s">
        <v>855</v>
      </c>
      <c r="I905" s="472" t="str">
        <f>VLOOKUP(H905,Presupuesto!$B$11:$C$565,2,0)</f>
        <v>ELEMENTOS Y COMPUESTOS QUIMICOS</v>
      </c>
      <c r="J905" s="536" t="s">
        <v>1363</v>
      </c>
      <c r="K905" s="466" t="s">
        <v>392</v>
      </c>
    </row>
    <row r="906" spans="3:11" ht="16.5" thickBot="1" x14ac:dyDescent="0.3">
      <c r="C906" s="554" t="s">
        <v>2916</v>
      </c>
      <c r="D906" s="551">
        <v>2</v>
      </c>
      <c r="E906" s="547"/>
      <c r="F906" s="556">
        <v>17910.330000000002</v>
      </c>
      <c r="G906" s="160" t="s">
        <v>126</v>
      </c>
      <c r="H906" s="525" t="s">
        <v>855</v>
      </c>
      <c r="I906" s="472" t="str">
        <f>VLOOKUP(H906,Presupuesto!$B$11:$C$565,2,0)</f>
        <v>ELEMENTOS Y COMPUESTOS QUIMICOS</v>
      </c>
      <c r="J906" s="536" t="s">
        <v>1363</v>
      </c>
      <c r="K906" s="466" t="s">
        <v>392</v>
      </c>
    </row>
    <row r="907" spans="3:11" ht="16.5" thickBot="1" x14ac:dyDescent="0.3">
      <c r="C907" s="555" t="s">
        <v>2868</v>
      </c>
      <c r="D907" s="551">
        <v>1</v>
      </c>
      <c r="E907" s="547"/>
      <c r="F907" s="556">
        <v>23392.63</v>
      </c>
      <c r="G907" s="160" t="s">
        <v>126</v>
      </c>
      <c r="H907" s="525" t="s">
        <v>855</v>
      </c>
      <c r="I907" s="472" t="str">
        <f>VLOOKUP(H907,Presupuesto!$B$11:$C$565,2,0)</f>
        <v>ELEMENTOS Y COMPUESTOS QUIMICOS</v>
      </c>
      <c r="J907" s="536" t="s">
        <v>1363</v>
      </c>
      <c r="K907" s="466" t="s">
        <v>392</v>
      </c>
    </row>
    <row r="908" spans="3:11" ht="16.5" thickBot="1" x14ac:dyDescent="0.3">
      <c r="C908" s="554" t="s">
        <v>2869</v>
      </c>
      <c r="D908" s="551">
        <v>1</v>
      </c>
      <c r="E908" s="547"/>
      <c r="F908" s="556">
        <v>33931.160000000003</v>
      </c>
      <c r="G908" s="160" t="s">
        <v>126</v>
      </c>
      <c r="H908" s="525" t="s">
        <v>855</v>
      </c>
      <c r="I908" s="472" t="str">
        <f>VLOOKUP(H908,Presupuesto!$B$11:$C$565,2,0)</f>
        <v>ELEMENTOS Y COMPUESTOS QUIMICOS</v>
      </c>
      <c r="J908" s="536" t="s">
        <v>1363</v>
      </c>
      <c r="K908" s="466" t="s">
        <v>392</v>
      </c>
    </row>
    <row r="909" spans="3:11" ht="16.5" thickBot="1" x14ac:dyDescent="0.3">
      <c r="C909" s="554" t="s">
        <v>2870</v>
      </c>
      <c r="D909" s="551">
        <v>1</v>
      </c>
      <c r="E909" s="548"/>
      <c r="F909" s="556">
        <v>2886.36</v>
      </c>
      <c r="G909" s="160" t="s">
        <v>126</v>
      </c>
      <c r="H909" s="525" t="s">
        <v>855</v>
      </c>
      <c r="I909" s="472" t="str">
        <f>VLOOKUP(H909,Presupuesto!$B$11:$C$565,2,0)</f>
        <v>ELEMENTOS Y COMPUESTOS QUIMICOS</v>
      </c>
      <c r="J909" s="536" t="s">
        <v>1363</v>
      </c>
      <c r="K909" s="466" t="s">
        <v>392</v>
      </c>
    </row>
    <row r="910" spans="3:11" ht="16.5" thickBot="1" x14ac:dyDescent="0.3">
      <c r="C910" s="554" t="s">
        <v>2871</v>
      </c>
      <c r="D910" s="551">
        <v>1</v>
      </c>
      <c r="E910" s="548"/>
      <c r="F910" s="556">
        <v>2363.8200000000002</v>
      </c>
      <c r="G910" s="160" t="s">
        <v>126</v>
      </c>
      <c r="H910" s="525" t="s">
        <v>855</v>
      </c>
      <c r="I910" s="472" t="str">
        <f>VLOOKUP(H910,Presupuesto!$B$11:$C$565,2,0)</f>
        <v>ELEMENTOS Y COMPUESTOS QUIMICOS</v>
      </c>
      <c r="J910" s="536" t="s">
        <v>1363</v>
      </c>
      <c r="K910" s="466" t="s">
        <v>392</v>
      </c>
    </row>
    <row r="911" spans="3:11" ht="16.5" thickBot="1" x14ac:dyDescent="0.3">
      <c r="C911" s="554" t="s">
        <v>2872</v>
      </c>
      <c r="D911" s="551">
        <v>1</v>
      </c>
      <c r="E911" s="548"/>
      <c r="F911" s="547">
        <v>776.72</v>
      </c>
      <c r="G911" s="160" t="s">
        <v>126</v>
      </c>
      <c r="H911" s="525" t="s">
        <v>855</v>
      </c>
      <c r="I911" s="472" t="str">
        <f>VLOOKUP(H911,Presupuesto!$B$11:$C$565,2,0)</f>
        <v>ELEMENTOS Y COMPUESTOS QUIMICOS</v>
      </c>
      <c r="J911" s="536" t="s">
        <v>1363</v>
      </c>
      <c r="K911" s="466" t="s">
        <v>392</v>
      </c>
    </row>
    <row r="912" spans="3:11" ht="16.5" thickBot="1" x14ac:dyDescent="0.3">
      <c r="C912" s="554" t="s">
        <v>2873</v>
      </c>
      <c r="D912" s="551">
        <v>6</v>
      </c>
      <c r="E912" s="548"/>
      <c r="F912" s="547">
        <v>5968.02</v>
      </c>
      <c r="G912" s="160" t="s">
        <v>126</v>
      </c>
      <c r="H912" s="525" t="s">
        <v>855</v>
      </c>
      <c r="I912" s="472" t="str">
        <f>VLOOKUP(H912,Presupuesto!$B$11:$C$565,2,0)</f>
        <v>ELEMENTOS Y COMPUESTOS QUIMICOS</v>
      </c>
      <c r="J912" s="536" t="s">
        <v>1363</v>
      </c>
      <c r="K912" s="466" t="s">
        <v>392</v>
      </c>
    </row>
    <row r="913" spans="3:11" ht="16.5" thickBot="1" x14ac:dyDescent="0.3">
      <c r="C913" s="554" t="s">
        <v>2874</v>
      </c>
      <c r="D913" s="551">
        <v>2</v>
      </c>
      <c r="E913" s="548"/>
      <c r="F913" s="547">
        <v>823.96</v>
      </c>
      <c r="G913" s="160" t="s">
        <v>126</v>
      </c>
      <c r="H913" s="525" t="s">
        <v>855</v>
      </c>
      <c r="I913" s="472" t="str">
        <f>VLOOKUP(H913,Presupuesto!$B$11:$C$565,2,0)</f>
        <v>ELEMENTOS Y COMPUESTOS QUIMICOS</v>
      </c>
      <c r="J913" s="536" t="s">
        <v>1363</v>
      </c>
      <c r="K913" s="466" t="s">
        <v>392</v>
      </c>
    </row>
    <row r="914" spans="3:11" ht="16.5" thickBot="1" x14ac:dyDescent="0.3">
      <c r="C914" s="554" t="s">
        <v>2875</v>
      </c>
      <c r="D914" s="551">
        <v>3</v>
      </c>
      <c r="E914" s="548"/>
      <c r="F914" s="547">
        <v>2813.76</v>
      </c>
      <c r="G914" s="160" t="s">
        <v>126</v>
      </c>
      <c r="H914" s="525" t="s">
        <v>855</v>
      </c>
      <c r="I914" s="472" t="str">
        <f>VLOOKUP(H914,Presupuesto!$B$11:$C$565,2,0)</f>
        <v>ELEMENTOS Y COMPUESTOS QUIMICOS</v>
      </c>
      <c r="J914" s="536" t="s">
        <v>1363</v>
      </c>
      <c r="K914" s="466" t="s">
        <v>392</v>
      </c>
    </row>
    <row r="915" spans="3:11" ht="16.5" thickBot="1" x14ac:dyDescent="0.3">
      <c r="C915" s="554" t="s">
        <v>2876</v>
      </c>
      <c r="D915" s="551">
        <v>1</v>
      </c>
      <c r="E915" s="547"/>
      <c r="F915" s="556">
        <v>2668.02</v>
      </c>
      <c r="G915" s="160" t="s">
        <v>126</v>
      </c>
      <c r="H915" s="525" t="s">
        <v>855</v>
      </c>
      <c r="I915" s="472" t="str">
        <f>VLOOKUP(H915,Presupuesto!$B$11:$C$565,2,0)</f>
        <v>ELEMENTOS Y COMPUESTOS QUIMICOS</v>
      </c>
      <c r="J915" s="536" t="s">
        <v>1363</v>
      </c>
      <c r="K915" s="466" t="s">
        <v>392</v>
      </c>
    </row>
    <row r="916" spans="3:11" ht="16.5" thickBot="1" x14ac:dyDescent="0.3">
      <c r="C916" s="554" t="s">
        <v>2877</v>
      </c>
      <c r="D916" s="551">
        <v>1</v>
      </c>
      <c r="E916" s="547"/>
      <c r="F916" s="556">
        <v>1378.27</v>
      </c>
      <c r="G916" s="160" t="s">
        <v>126</v>
      </c>
      <c r="H916" s="525" t="s">
        <v>855</v>
      </c>
      <c r="I916" s="472" t="str">
        <f>VLOOKUP(H916,Presupuesto!$B$11:$C$565,2,0)</f>
        <v>ELEMENTOS Y COMPUESTOS QUIMICOS</v>
      </c>
      <c r="J916" s="536" t="s">
        <v>1363</v>
      </c>
      <c r="K916" s="466" t="s">
        <v>392</v>
      </c>
    </row>
    <row r="917" spans="3:11" ht="16.5" thickBot="1" x14ac:dyDescent="0.3">
      <c r="C917" s="554" t="s">
        <v>2878</v>
      </c>
      <c r="D917" s="551">
        <v>3</v>
      </c>
      <c r="E917" s="547"/>
      <c r="F917" s="556">
        <v>29161.52</v>
      </c>
      <c r="G917" s="160" t="s">
        <v>126</v>
      </c>
      <c r="H917" s="525" t="s">
        <v>855</v>
      </c>
      <c r="I917" s="472" t="str">
        <f>VLOOKUP(H917,Presupuesto!$B$11:$C$565,2,0)</f>
        <v>ELEMENTOS Y COMPUESTOS QUIMICOS</v>
      </c>
      <c r="J917" s="536" t="s">
        <v>1363</v>
      </c>
      <c r="K917" s="466" t="s">
        <v>392</v>
      </c>
    </row>
    <row r="918" spans="3:11" ht="16.5" thickBot="1" x14ac:dyDescent="0.3">
      <c r="C918" s="554" t="s">
        <v>2879</v>
      </c>
      <c r="D918" s="551">
        <v>4</v>
      </c>
      <c r="E918" s="547"/>
      <c r="F918" s="556">
        <v>16318.35</v>
      </c>
      <c r="G918" s="160" t="s">
        <v>126</v>
      </c>
      <c r="H918" s="525" t="s">
        <v>855</v>
      </c>
      <c r="I918" s="472" t="str">
        <f>VLOOKUP(H918,Presupuesto!$B$11:$C$565,2,0)</f>
        <v>ELEMENTOS Y COMPUESTOS QUIMICOS</v>
      </c>
      <c r="J918" s="536" t="s">
        <v>1363</v>
      </c>
      <c r="K918" s="466" t="s">
        <v>392</v>
      </c>
    </row>
    <row r="919" spans="3:11" ht="16.5" thickBot="1" x14ac:dyDescent="0.3">
      <c r="C919" s="554" t="s">
        <v>2880</v>
      </c>
      <c r="D919" s="551">
        <v>1</v>
      </c>
      <c r="E919" s="547"/>
      <c r="F919" s="556">
        <v>24535.71</v>
      </c>
      <c r="G919" s="160" t="s">
        <v>126</v>
      </c>
      <c r="H919" s="525" t="s">
        <v>855</v>
      </c>
      <c r="I919" s="472" t="str">
        <f>VLOOKUP(H919,Presupuesto!$B$11:$C$565,2,0)</f>
        <v>ELEMENTOS Y COMPUESTOS QUIMICOS</v>
      </c>
      <c r="J919" s="536" t="s">
        <v>1363</v>
      </c>
      <c r="K919" s="466" t="s">
        <v>392</v>
      </c>
    </row>
    <row r="920" spans="3:11" ht="16.5" thickBot="1" x14ac:dyDescent="0.3">
      <c r="C920" s="554" t="s">
        <v>2881</v>
      </c>
      <c r="D920" s="551">
        <v>2</v>
      </c>
      <c r="E920" s="547"/>
      <c r="F920" s="556">
        <v>47887.65</v>
      </c>
      <c r="G920" s="160" t="s">
        <v>126</v>
      </c>
      <c r="H920" s="525" t="s">
        <v>855</v>
      </c>
      <c r="I920" s="472" t="str">
        <f>VLOOKUP(H920,Presupuesto!$B$11:$C$565,2,0)</f>
        <v>ELEMENTOS Y COMPUESTOS QUIMICOS</v>
      </c>
      <c r="J920" s="536" t="s">
        <v>1363</v>
      </c>
      <c r="K920" s="466" t="s">
        <v>392</v>
      </c>
    </row>
    <row r="921" spans="3:11" ht="16.5" thickBot="1" x14ac:dyDescent="0.3">
      <c r="C921" s="554" t="s">
        <v>2882</v>
      </c>
      <c r="D921" s="551">
        <v>1</v>
      </c>
      <c r="E921" s="547"/>
      <c r="F921" s="556">
        <v>2809.67</v>
      </c>
      <c r="G921" s="160" t="s">
        <v>126</v>
      </c>
      <c r="H921" s="525" t="s">
        <v>855</v>
      </c>
      <c r="I921" s="472" t="str">
        <f>VLOOKUP(H921,Presupuesto!$B$11:$C$565,2,0)</f>
        <v>ELEMENTOS Y COMPUESTOS QUIMICOS</v>
      </c>
      <c r="J921" s="536" t="s">
        <v>1363</v>
      </c>
      <c r="K921" s="466" t="s">
        <v>392</v>
      </c>
    </row>
    <row r="922" spans="3:11" ht="16.5" thickBot="1" x14ac:dyDescent="0.3">
      <c r="C922" s="554" t="s">
        <v>2883</v>
      </c>
      <c r="D922" s="551">
        <v>4</v>
      </c>
      <c r="E922" s="547"/>
      <c r="F922" s="556">
        <v>32133.32</v>
      </c>
      <c r="G922" s="160" t="s">
        <v>126</v>
      </c>
      <c r="H922" s="525" t="s">
        <v>855</v>
      </c>
      <c r="I922" s="472" t="str">
        <f>VLOOKUP(H922,Presupuesto!$B$11:$C$565,2,0)</f>
        <v>ELEMENTOS Y COMPUESTOS QUIMICOS</v>
      </c>
      <c r="J922" s="536" t="s">
        <v>1363</v>
      </c>
      <c r="K922" s="466" t="s">
        <v>392</v>
      </c>
    </row>
    <row r="923" spans="3:11" ht="16.5" thickBot="1" x14ac:dyDescent="0.3">
      <c r="C923" s="554" t="s">
        <v>2884</v>
      </c>
      <c r="D923" s="551">
        <v>8</v>
      </c>
      <c r="E923" s="547"/>
      <c r="F923" s="556">
        <v>5609.84</v>
      </c>
      <c r="G923" s="160" t="s">
        <v>126</v>
      </c>
      <c r="H923" s="525" t="s">
        <v>855</v>
      </c>
      <c r="I923" s="472" t="str">
        <f>VLOOKUP(H923,Presupuesto!$B$11:$C$565,2,0)</f>
        <v>ELEMENTOS Y COMPUESTOS QUIMICOS</v>
      </c>
      <c r="J923" s="536" t="s">
        <v>1363</v>
      </c>
      <c r="K923" s="466" t="s">
        <v>392</v>
      </c>
    </row>
    <row r="924" spans="3:11" ht="16.5" thickBot="1" x14ac:dyDescent="0.3">
      <c r="C924" s="554" t="s">
        <v>2885</v>
      </c>
      <c r="D924" s="551">
        <v>5</v>
      </c>
      <c r="E924" s="547"/>
      <c r="F924" s="556">
        <v>8632.91</v>
      </c>
      <c r="G924" s="160" t="s">
        <v>126</v>
      </c>
      <c r="H924" s="525" t="s">
        <v>855</v>
      </c>
      <c r="I924" s="472" t="str">
        <f>VLOOKUP(H924,Presupuesto!$B$11:$C$565,2,0)</f>
        <v>ELEMENTOS Y COMPUESTOS QUIMICOS</v>
      </c>
      <c r="J924" s="536" t="s">
        <v>1363</v>
      </c>
      <c r="K924" s="466" t="s">
        <v>392</v>
      </c>
    </row>
    <row r="925" spans="3:11" ht="16.5" thickBot="1" x14ac:dyDescent="0.3">
      <c r="C925" s="554" t="s">
        <v>2886</v>
      </c>
      <c r="D925" s="551">
        <v>1</v>
      </c>
      <c r="E925" s="548"/>
      <c r="F925" s="556">
        <v>22742.240000000002</v>
      </c>
      <c r="G925" s="160" t="s">
        <v>126</v>
      </c>
      <c r="H925" s="525" t="s">
        <v>855</v>
      </c>
      <c r="I925" s="472" t="str">
        <f>VLOOKUP(H925,Presupuesto!$B$11:$C$565,2,0)</f>
        <v>ELEMENTOS Y COMPUESTOS QUIMICOS</v>
      </c>
      <c r="J925" s="536" t="s">
        <v>1363</v>
      </c>
      <c r="K925" s="466" t="s">
        <v>392</v>
      </c>
    </row>
    <row r="926" spans="3:11" ht="16.5" thickBot="1" x14ac:dyDescent="0.3">
      <c r="C926" s="554" t="s">
        <v>2887</v>
      </c>
      <c r="D926" s="551">
        <v>1</v>
      </c>
      <c r="E926" s="124"/>
      <c r="F926" s="556">
        <v>25103.57</v>
      </c>
      <c r="G926" s="160" t="s">
        <v>126</v>
      </c>
      <c r="H926" s="525" t="s">
        <v>855</v>
      </c>
      <c r="I926" s="472" t="str">
        <f>VLOOKUP(H926,Presupuesto!$B$11:$C$565,2,0)</f>
        <v>ELEMENTOS Y COMPUESTOS QUIMICOS</v>
      </c>
      <c r="J926" s="536" t="s">
        <v>1363</v>
      </c>
      <c r="K926" s="466" t="s">
        <v>392</v>
      </c>
    </row>
    <row r="927" spans="3:11" ht="16.5" thickBot="1" x14ac:dyDescent="0.3">
      <c r="C927" s="554" t="s">
        <v>2888</v>
      </c>
      <c r="D927" s="551">
        <v>1</v>
      </c>
      <c r="E927" s="124"/>
      <c r="F927" s="556">
        <v>3646.81</v>
      </c>
      <c r="G927" s="160" t="s">
        <v>126</v>
      </c>
      <c r="H927" s="525" t="s">
        <v>855</v>
      </c>
      <c r="I927" s="472" t="str">
        <f>VLOOKUP(H927,Presupuesto!$B$11:$C$565,2,0)</f>
        <v>ELEMENTOS Y COMPUESTOS QUIMICOS</v>
      </c>
      <c r="J927" s="536" t="s">
        <v>1363</v>
      </c>
      <c r="K927" s="466" t="s">
        <v>392</v>
      </c>
    </row>
    <row r="928" spans="3:11" ht="16.5" thickBot="1" x14ac:dyDescent="0.3">
      <c r="C928" s="554" t="s">
        <v>2917</v>
      </c>
      <c r="D928" s="551">
        <v>2</v>
      </c>
      <c r="E928" s="124"/>
      <c r="F928" s="556">
        <v>3664.98</v>
      </c>
      <c r="G928" s="160" t="s">
        <v>126</v>
      </c>
      <c r="H928" s="525" t="s">
        <v>855</v>
      </c>
      <c r="I928" s="472" t="str">
        <f>VLOOKUP(H928,Presupuesto!$B$11:$C$565,2,0)</f>
        <v>ELEMENTOS Y COMPUESTOS QUIMICOS</v>
      </c>
      <c r="J928" s="536" t="s">
        <v>1363</v>
      </c>
      <c r="K928" s="466" t="s">
        <v>392</v>
      </c>
    </row>
    <row r="929" spans="3:11" ht="16.5" thickBot="1" x14ac:dyDescent="0.3">
      <c r="C929" s="554" t="s">
        <v>2889</v>
      </c>
      <c r="D929" s="551">
        <v>6</v>
      </c>
      <c r="E929" s="124"/>
      <c r="F929" s="556">
        <v>14623.56</v>
      </c>
      <c r="G929" s="160" t="s">
        <v>126</v>
      </c>
      <c r="H929" s="525" t="s">
        <v>855</v>
      </c>
      <c r="I929" s="472" t="str">
        <f>VLOOKUP(H929,Presupuesto!$B$11:$C$565,2,0)</f>
        <v>ELEMENTOS Y COMPUESTOS QUIMICOS</v>
      </c>
      <c r="J929" s="536" t="s">
        <v>1363</v>
      </c>
      <c r="K929" s="466" t="s">
        <v>392</v>
      </c>
    </row>
    <row r="930" spans="3:11" ht="16.5" thickBot="1" x14ac:dyDescent="0.3">
      <c r="C930" s="554" t="s">
        <v>2918</v>
      </c>
      <c r="D930" s="551">
        <v>1</v>
      </c>
      <c r="E930" s="124"/>
      <c r="F930" s="556">
        <v>23939.27</v>
      </c>
      <c r="G930" s="160" t="s">
        <v>126</v>
      </c>
      <c r="H930" s="525" t="s">
        <v>855</v>
      </c>
      <c r="I930" s="472" t="str">
        <f>VLOOKUP(H930,Presupuesto!$B$11:$C$565,2,0)</f>
        <v>ELEMENTOS Y COMPUESTOS QUIMICOS</v>
      </c>
      <c r="J930" s="536" t="s">
        <v>1363</v>
      </c>
      <c r="K930" s="466" t="s">
        <v>392</v>
      </c>
    </row>
    <row r="931" spans="3:11" ht="16.5" thickBot="1" x14ac:dyDescent="0.3">
      <c r="C931" s="555" t="s">
        <v>2890</v>
      </c>
      <c r="D931" s="551">
        <v>2</v>
      </c>
      <c r="E931" s="124"/>
      <c r="F931" s="556">
        <v>9394.4</v>
      </c>
      <c r="G931" s="160" t="s">
        <v>126</v>
      </c>
      <c r="H931" s="525" t="s">
        <v>855</v>
      </c>
      <c r="I931" s="472" t="str">
        <f>VLOOKUP(H931,Presupuesto!$B$11:$C$565,2,0)</f>
        <v>ELEMENTOS Y COMPUESTOS QUIMICOS</v>
      </c>
      <c r="J931" s="536" t="s">
        <v>1363</v>
      </c>
      <c r="K931" s="466" t="s">
        <v>392</v>
      </c>
    </row>
    <row r="932" spans="3:11" ht="16.5" thickBot="1" x14ac:dyDescent="0.3">
      <c r="C932" s="555" t="s">
        <v>2891</v>
      </c>
      <c r="D932" s="551">
        <v>2</v>
      </c>
      <c r="E932" s="124"/>
      <c r="F932" s="556">
        <v>5447.46</v>
      </c>
      <c r="G932" s="160" t="s">
        <v>126</v>
      </c>
      <c r="H932" s="525" t="s">
        <v>855</v>
      </c>
      <c r="I932" s="472" t="str">
        <f>VLOOKUP(H932,Presupuesto!$B$11:$C$565,2,0)</f>
        <v>ELEMENTOS Y COMPUESTOS QUIMICOS</v>
      </c>
      <c r="J932" s="536" t="s">
        <v>1363</v>
      </c>
      <c r="K932" s="466" t="s">
        <v>392</v>
      </c>
    </row>
    <row r="933" spans="3:11" ht="16.5" thickBot="1" x14ac:dyDescent="0.3">
      <c r="C933" s="555" t="s">
        <v>2892</v>
      </c>
      <c r="D933" s="551">
        <v>6</v>
      </c>
      <c r="E933" s="124"/>
      <c r="F933" s="556">
        <v>3164.7</v>
      </c>
      <c r="G933" s="160" t="s">
        <v>126</v>
      </c>
      <c r="H933" s="525" t="s">
        <v>855</v>
      </c>
      <c r="I933" s="472" t="str">
        <f>VLOOKUP(H933,Presupuesto!$B$11:$C$565,2,0)</f>
        <v>ELEMENTOS Y COMPUESTOS QUIMICOS</v>
      </c>
      <c r="J933" s="536" t="s">
        <v>1363</v>
      </c>
      <c r="K933" s="466" t="s">
        <v>392</v>
      </c>
    </row>
    <row r="934" spans="3:11" ht="16.5" thickBot="1" x14ac:dyDescent="0.3">
      <c r="C934" s="555" t="s">
        <v>2893</v>
      </c>
      <c r="D934" s="551">
        <v>2</v>
      </c>
      <c r="E934" s="124"/>
      <c r="F934" s="556">
        <v>3983.28</v>
      </c>
      <c r="G934" s="160" t="s">
        <v>126</v>
      </c>
      <c r="H934" s="525" t="s">
        <v>855</v>
      </c>
      <c r="I934" s="472" t="str">
        <f>VLOOKUP(H934,Presupuesto!$B$11:$C$565,2,0)</f>
        <v>ELEMENTOS Y COMPUESTOS QUIMICOS</v>
      </c>
      <c r="J934" s="536" t="s">
        <v>1363</v>
      </c>
      <c r="K934" s="466" t="s">
        <v>392</v>
      </c>
    </row>
    <row r="935" spans="3:11" ht="16.5" thickBot="1" x14ac:dyDescent="0.3">
      <c r="C935" s="555" t="s">
        <v>2894</v>
      </c>
      <c r="D935" s="551">
        <v>1</v>
      </c>
      <c r="E935" s="124"/>
      <c r="F935" s="556">
        <v>3042.03</v>
      </c>
      <c r="G935" s="160" t="s">
        <v>126</v>
      </c>
      <c r="H935" s="525" t="s">
        <v>855</v>
      </c>
      <c r="I935" s="472" t="str">
        <f>VLOOKUP(H935,Presupuesto!$B$11:$C$565,2,0)</f>
        <v>ELEMENTOS Y COMPUESTOS QUIMICOS</v>
      </c>
      <c r="J935" s="536" t="s">
        <v>1363</v>
      </c>
      <c r="K935" s="466" t="s">
        <v>392</v>
      </c>
    </row>
    <row r="936" spans="3:11" ht="16.5" thickBot="1" x14ac:dyDescent="0.3">
      <c r="C936" s="555" t="s">
        <v>2895</v>
      </c>
      <c r="D936" s="551">
        <v>1</v>
      </c>
      <c r="E936" s="124"/>
      <c r="F936" s="556">
        <v>24727.62</v>
      </c>
      <c r="G936" s="160" t="s">
        <v>126</v>
      </c>
      <c r="H936" s="525" t="s">
        <v>855</v>
      </c>
      <c r="I936" s="472" t="str">
        <f>VLOOKUP(H936,Presupuesto!$B$11:$C$565,2,0)</f>
        <v>ELEMENTOS Y COMPUESTOS QUIMICOS</v>
      </c>
      <c r="J936" s="536" t="s">
        <v>1363</v>
      </c>
      <c r="K936" s="466" t="s">
        <v>392</v>
      </c>
    </row>
    <row r="937" spans="3:11" ht="16.5" thickBot="1" x14ac:dyDescent="0.3">
      <c r="C937" s="555" t="s">
        <v>2896</v>
      </c>
      <c r="D937" s="551">
        <v>8</v>
      </c>
      <c r="E937" s="124"/>
      <c r="F937" s="556">
        <v>57390.32</v>
      </c>
      <c r="G937" s="160" t="s">
        <v>126</v>
      </c>
      <c r="H937" s="525" t="s">
        <v>855</v>
      </c>
      <c r="I937" s="472" t="str">
        <f>VLOOKUP(H937,Presupuesto!$B$11:$C$565,2,0)</f>
        <v>ELEMENTOS Y COMPUESTOS QUIMICOS</v>
      </c>
      <c r="J937" s="536" t="s">
        <v>1363</v>
      </c>
      <c r="K937" s="466" t="s">
        <v>392</v>
      </c>
    </row>
    <row r="938" spans="3:11" ht="16.5" thickBot="1" x14ac:dyDescent="0.3">
      <c r="C938" s="555" t="s">
        <v>2897</v>
      </c>
      <c r="D938" s="551">
        <v>6</v>
      </c>
      <c r="E938" s="124"/>
      <c r="F938" s="556">
        <v>98262.9</v>
      </c>
      <c r="G938" s="160" t="s">
        <v>126</v>
      </c>
      <c r="H938" s="525" t="s">
        <v>855</v>
      </c>
      <c r="I938" s="472" t="str">
        <f>VLOOKUP(H938,Presupuesto!$B$11:$C$565,2,0)</f>
        <v>ELEMENTOS Y COMPUESTOS QUIMICOS</v>
      </c>
      <c r="J938" s="536" t="s">
        <v>1363</v>
      </c>
      <c r="K938" s="466" t="s">
        <v>392</v>
      </c>
    </row>
    <row r="939" spans="3:11" ht="16.5" thickBot="1" x14ac:dyDescent="0.3">
      <c r="C939" s="555" t="s">
        <v>2898</v>
      </c>
      <c r="D939" s="551">
        <v>3</v>
      </c>
      <c r="E939" s="124"/>
      <c r="F939" s="556">
        <v>24900.16</v>
      </c>
      <c r="G939" s="160" t="s">
        <v>126</v>
      </c>
      <c r="H939" s="525" t="s">
        <v>855</v>
      </c>
      <c r="I939" s="472" t="str">
        <f>VLOOKUP(H939,Presupuesto!$B$11:$C$565,2,0)</f>
        <v>ELEMENTOS Y COMPUESTOS QUIMICOS</v>
      </c>
      <c r="J939" s="536" t="s">
        <v>1363</v>
      </c>
      <c r="K939" s="466" t="s">
        <v>392</v>
      </c>
    </row>
    <row r="940" spans="3:11" ht="16.5" thickBot="1" x14ac:dyDescent="0.3">
      <c r="C940" s="555" t="s">
        <v>2899</v>
      </c>
      <c r="D940" s="551">
        <v>6</v>
      </c>
      <c r="E940" s="124"/>
      <c r="F940" s="556">
        <v>65504.36</v>
      </c>
      <c r="G940" s="160" t="s">
        <v>126</v>
      </c>
      <c r="H940" s="525" t="s">
        <v>855</v>
      </c>
      <c r="I940" s="472" t="str">
        <f>VLOOKUP(H940,Presupuesto!$B$11:$C$565,2,0)</f>
        <v>ELEMENTOS Y COMPUESTOS QUIMICOS</v>
      </c>
      <c r="J940" s="536" t="s">
        <v>1363</v>
      </c>
      <c r="K940" s="466" t="s">
        <v>392</v>
      </c>
    </row>
    <row r="941" spans="3:11" ht="16.5" thickBot="1" x14ac:dyDescent="0.3">
      <c r="C941" s="555" t="s">
        <v>2900</v>
      </c>
      <c r="D941" s="551">
        <v>5</v>
      </c>
      <c r="E941" s="124"/>
      <c r="F941" s="556">
        <v>42186.21</v>
      </c>
      <c r="G941" s="160" t="s">
        <v>126</v>
      </c>
      <c r="H941" s="525" t="s">
        <v>855</v>
      </c>
      <c r="I941" s="472" t="str">
        <f>VLOOKUP(H941,Presupuesto!$B$11:$C$565,2,0)</f>
        <v>ELEMENTOS Y COMPUESTOS QUIMICOS</v>
      </c>
      <c r="J941" s="536" t="s">
        <v>1363</v>
      </c>
      <c r="K941" s="466" t="s">
        <v>392</v>
      </c>
    </row>
    <row r="942" spans="3:11" ht="16.5" thickBot="1" x14ac:dyDescent="0.3">
      <c r="C942" s="555" t="s">
        <v>2901</v>
      </c>
      <c r="D942" s="551">
        <v>3</v>
      </c>
      <c r="E942" s="124"/>
      <c r="F942" s="556">
        <v>4985.8500000000004</v>
      </c>
      <c r="G942" s="160" t="s">
        <v>126</v>
      </c>
      <c r="H942" s="525" t="s">
        <v>855</v>
      </c>
      <c r="I942" s="472" t="str">
        <f>VLOOKUP(H942,Presupuesto!$B$11:$C$565,2,0)</f>
        <v>ELEMENTOS Y COMPUESTOS QUIMICOS</v>
      </c>
      <c r="J942" s="536" t="s">
        <v>1363</v>
      </c>
      <c r="K942" s="466" t="s">
        <v>392</v>
      </c>
    </row>
    <row r="943" spans="3:11" ht="16.5" thickBot="1" x14ac:dyDescent="0.3">
      <c r="C943" s="555" t="s">
        <v>2902</v>
      </c>
      <c r="D943" s="551">
        <v>1</v>
      </c>
      <c r="E943" s="124"/>
      <c r="F943" s="556">
        <v>8828.1200000000008</v>
      </c>
      <c r="G943" s="160" t="s">
        <v>126</v>
      </c>
      <c r="H943" s="525" t="s">
        <v>855</v>
      </c>
      <c r="I943" s="472" t="str">
        <f>VLOOKUP(H943,Presupuesto!$B$11:$C$565,2,0)</f>
        <v>ELEMENTOS Y COMPUESTOS QUIMICOS</v>
      </c>
      <c r="J943" s="536" t="s">
        <v>1363</v>
      </c>
      <c r="K943" s="466" t="s">
        <v>392</v>
      </c>
    </row>
    <row r="944" spans="3:11" ht="16.5" thickBot="1" x14ac:dyDescent="0.3">
      <c r="C944" s="555" t="s">
        <v>2903</v>
      </c>
      <c r="D944" s="551">
        <v>4</v>
      </c>
      <c r="E944" s="124"/>
      <c r="F944" s="556">
        <v>14969.19</v>
      </c>
      <c r="G944" s="160" t="s">
        <v>126</v>
      </c>
      <c r="H944" s="525" t="s">
        <v>855</v>
      </c>
      <c r="I944" s="472" t="str">
        <f>VLOOKUP(H944,Presupuesto!$B$11:$C$565,2,0)</f>
        <v>ELEMENTOS Y COMPUESTOS QUIMICOS</v>
      </c>
      <c r="J944" s="536" t="s">
        <v>1363</v>
      </c>
      <c r="K944" s="466" t="s">
        <v>392</v>
      </c>
    </row>
    <row r="945" spans="3:11" ht="16.5" thickBot="1" x14ac:dyDescent="0.3">
      <c r="C945" s="555" t="s">
        <v>2904</v>
      </c>
      <c r="D945" s="551">
        <v>4</v>
      </c>
      <c r="E945" s="124"/>
      <c r="F945" s="556">
        <v>18878.439999999999</v>
      </c>
      <c r="G945" s="160" t="s">
        <v>126</v>
      </c>
      <c r="H945" s="525" t="s">
        <v>855</v>
      </c>
      <c r="I945" s="472" t="str">
        <f>VLOOKUP(H945,Presupuesto!$B$11:$C$565,2,0)</f>
        <v>ELEMENTOS Y COMPUESTOS QUIMICOS</v>
      </c>
      <c r="J945" s="536" t="s">
        <v>1363</v>
      </c>
      <c r="K945" s="466" t="s">
        <v>392</v>
      </c>
    </row>
    <row r="946" spans="3:11" ht="16.5" thickBot="1" x14ac:dyDescent="0.3">
      <c r="C946" s="555" t="s">
        <v>2919</v>
      </c>
      <c r="D946" s="551">
        <v>2</v>
      </c>
      <c r="E946" s="124"/>
      <c r="F946" s="556">
        <v>26107.439999999999</v>
      </c>
      <c r="G946" s="160" t="s">
        <v>126</v>
      </c>
      <c r="H946" s="525" t="s">
        <v>855</v>
      </c>
      <c r="I946" s="472" t="str">
        <f>VLOOKUP(H946,Presupuesto!$B$11:$C$565,2,0)</f>
        <v>ELEMENTOS Y COMPUESTOS QUIMICOS</v>
      </c>
      <c r="J946" s="536" t="s">
        <v>1363</v>
      </c>
      <c r="K946" s="466" t="s">
        <v>392</v>
      </c>
    </row>
    <row r="947" spans="3:11" ht="16.5" thickBot="1" x14ac:dyDescent="0.3">
      <c r="C947" s="555" t="s">
        <v>2905</v>
      </c>
      <c r="D947" s="551">
        <v>1</v>
      </c>
      <c r="E947" s="124"/>
      <c r="F947" s="556">
        <v>23465.32</v>
      </c>
      <c r="G947" s="160" t="s">
        <v>126</v>
      </c>
      <c r="H947" s="525" t="s">
        <v>855</v>
      </c>
      <c r="I947" s="472" t="str">
        <f>VLOOKUP(H947,Presupuesto!$B$11:$C$565,2,0)</f>
        <v>ELEMENTOS Y COMPUESTOS QUIMICOS</v>
      </c>
      <c r="J947" s="536" t="s">
        <v>1363</v>
      </c>
      <c r="K947" s="466" t="s">
        <v>392</v>
      </c>
    </row>
    <row r="948" spans="3:11" ht="16.5" thickBot="1" x14ac:dyDescent="0.3">
      <c r="C948" s="555" t="s">
        <v>2906</v>
      </c>
      <c r="D948" s="551">
        <v>4</v>
      </c>
      <c r="E948" s="124"/>
      <c r="F948" s="556">
        <v>15096.51</v>
      </c>
      <c r="G948" s="160" t="s">
        <v>126</v>
      </c>
      <c r="H948" s="525" t="s">
        <v>855</v>
      </c>
      <c r="I948" s="472" t="str">
        <f>VLOOKUP(H948,Presupuesto!$B$11:$C$565,2,0)</f>
        <v>ELEMENTOS Y COMPUESTOS QUIMICOS</v>
      </c>
      <c r="J948" s="536" t="s">
        <v>1363</v>
      </c>
      <c r="K948" s="466" t="s">
        <v>392</v>
      </c>
    </row>
    <row r="949" spans="3:11" ht="16.5" thickBot="1" x14ac:dyDescent="0.3">
      <c r="C949" s="555" t="s">
        <v>2907</v>
      </c>
      <c r="D949" s="551">
        <v>1</v>
      </c>
      <c r="E949" s="124"/>
      <c r="F949" s="556">
        <v>1437.79</v>
      </c>
      <c r="G949" s="160" t="s">
        <v>126</v>
      </c>
      <c r="H949" s="525" t="s">
        <v>855</v>
      </c>
      <c r="I949" s="472" t="str">
        <f>VLOOKUP(H949,Presupuesto!$B$11:$C$565,2,0)</f>
        <v>ELEMENTOS Y COMPUESTOS QUIMICOS</v>
      </c>
      <c r="J949" s="536" t="s">
        <v>1363</v>
      </c>
      <c r="K949" s="466" t="s">
        <v>392</v>
      </c>
    </row>
    <row r="950" spans="3:11" ht="16.5" thickBot="1" x14ac:dyDescent="0.3">
      <c r="C950" s="555" t="s">
        <v>2908</v>
      </c>
      <c r="D950" s="551">
        <v>1</v>
      </c>
      <c r="E950" s="124"/>
      <c r="F950" s="556">
        <v>12523.22</v>
      </c>
      <c r="G950" s="160" t="s">
        <v>126</v>
      </c>
      <c r="H950" s="525" t="s">
        <v>855</v>
      </c>
      <c r="I950" s="472" t="str">
        <f>VLOOKUP(H950,Presupuesto!$B$11:$C$565,2,0)</f>
        <v>ELEMENTOS Y COMPUESTOS QUIMICOS</v>
      </c>
      <c r="J950" s="536" t="s">
        <v>1363</v>
      </c>
      <c r="K950" s="466" t="s">
        <v>392</v>
      </c>
    </row>
    <row r="951" spans="3:11" ht="16.5" thickBot="1" x14ac:dyDescent="0.3">
      <c r="C951" s="555" t="s">
        <v>2909</v>
      </c>
      <c r="D951" s="551">
        <v>1</v>
      </c>
      <c r="E951" s="124"/>
      <c r="F951" s="556">
        <v>9462.2000000000007</v>
      </c>
      <c r="G951" s="160" t="s">
        <v>126</v>
      </c>
      <c r="H951" s="525" t="s">
        <v>855</v>
      </c>
      <c r="I951" s="472" t="str">
        <f>VLOOKUP(H951,Presupuesto!$B$11:$C$565,2,0)</f>
        <v>ELEMENTOS Y COMPUESTOS QUIMICOS</v>
      </c>
      <c r="J951" s="536" t="s">
        <v>1363</v>
      </c>
      <c r="K951" s="466" t="s">
        <v>392</v>
      </c>
    </row>
    <row r="952" spans="3:11" ht="16.5" thickBot="1" x14ac:dyDescent="0.3">
      <c r="C952" s="555" t="s">
        <v>2910</v>
      </c>
      <c r="D952" s="551">
        <v>6</v>
      </c>
      <c r="E952" s="124"/>
      <c r="F952" s="556">
        <v>40013.040000000001</v>
      </c>
      <c r="G952" s="160" t="s">
        <v>126</v>
      </c>
      <c r="H952" s="525" t="s">
        <v>855</v>
      </c>
      <c r="I952" s="472" t="str">
        <f>VLOOKUP(H952,Presupuesto!$B$11:$C$565,2,0)</f>
        <v>ELEMENTOS Y COMPUESTOS QUIMICOS</v>
      </c>
      <c r="J952" s="536" t="s">
        <v>1363</v>
      </c>
      <c r="K952" s="466" t="s">
        <v>392</v>
      </c>
    </row>
    <row r="953" spans="3:11" ht="16.5" thickBot="1" x14ac:dyDescent="0.3">
      <c r="C953" s="555" t="s">
        <v>2911</v>
      </c>
      <c r="D953" s="551">
        <v>6</v>
      </c>
      <c r="E953" s="124"/>
      <c r="F953" s="556">
        <v>2980.62</v>
      </c>
      <c r="G953" s="160" t="s">
        <v>126</v>
      </c>
      <c r="H953" s="525" t="s">
        <v>855</v>
      </c>
      <c r="I953" s="472" t="str">
        <f>VLOOKUP(H953,Presupuesto!$B$11:$C$565,2,0)</f>
        <v>ELEMENTOS Y COMPUESTOS QUIMICOS</v>
      </c>
      <c r="J953" s="536" t="s">
        <v>1363</v>
      </c>
      <c r="K953" s="466" t="s">
        <v>392</v>
      </c>
    </row>
    <row r="954" spans="3:11" ht="16.5" thickBot="1" x14ac:dyDescent="0.3">
      <c r="C954" s="555" t="s">
        <v>2912</v>
      </c>
      <c r="D954" s="551">
        <v>1</v>
      </c>
      <c r="E954" s="124"/>
      <c r="F954" s="556">
        <v>5425.93</v>
      </c>
      <c r="G954" s="160" t="s">
        <v>126</v>
      </c>
      <c r="H954" s="525" t="s">
        <v>855</v>
      </c>
      <c r="I954" s="472" t="str">
        <f>VLOOKUP(H954,Presupuesto!$B$11:$C$565,2,0)</f>
        <v>ELEMENTOS Y COMPUESTOS QUIMICOS</v>
      </c>
      <c r="J954" s="536" t="s">
        <v>1363</v>
      </c>
      <c r="K954" s="466" t="s">
        <v>392</v>
      </c>
    </row>
    <row r="955" spans="3:11" ht="16.5" thickBot="1" x14ac:dyDescent="0.3">
      <c r="C955" s="555" t="s">
        <v>2913</v>
      </c>
      <c r="D955" s="551">
        <v>6</v>
      </c>
      <c r="E955" s="124"/>
      <c r="F955" s="556">
        <v>14092.62</v>
      </c>
      <c r="G955" s="160" t="s">
        <v>126</v>
      </c>
      <c r="H955" s="525" t="s">
        <v>855</v>
      </c>
      <c r="I955" s="472" t="str">
        <f>VLOOKUP(H955,Presupuesto!$B$11:$C$565,2,0)</f>
        <v>ELEMENTOS Y COMPUESTOS QUIMICOS</v>
      </c>
      <c r="J955" s="536" t="s">
        <v>1363</v>
      </c>
      <c r="K955" s="466" t="s">
        <v>392</v>
      </c>
    </row>
    <row r="960" spans="3:11" ht="15.75" thickBot="1" x14ac:dyDescent="0.3"/>
    <row r="961" spans="1:11" ht="15.75" thickBot="1" x14ac:dyDescent="0.3">
      <c r="A961" s="560"/>
      <c r="B961" s="560"/>
      <c r="C961" s="153" t="s">
        <v>52</v>
      </c>
      <c r="D961" s="380">
        <f>SUM(F968:F1014)</f>
        <v>51378.8</v>
      </c>
      <c r="F961" s="70"/>
      <c r="G961" s="78"/>
      <c r="H961" s="70"/>
      <c r="I961" s="70"/>
    </row>
    <row r="962" spans="1:11" x14ac:dyDescent="0.25">
      <c r="C962" s="70"/>
      <c r="D962" s="31"/>
      <c r="E962" s="94"/>
      <c r="F962" s="94"/>
      <c r="G962" s="94"/>
      <c r="H962" s="75"/>
      <c r="I962" s="75"/>
      <c r="J962" s="75"/>
    </row>
    <row r="963" spans="1:11" x14ac:dyDescent="0.25">
      <c r="C963" s="70"/>
      <c r="D963" s="31"/>
      <c r="E963" s="94"/>
      <c r="F963" s="94"/>
      <c r="G963" s="94"/>
      <c r="H963" s="75"/>
      <c r="I963" s="75"/>
      <c r="J963" s="75"/>
    </row>
    <row r="964" spans="1:11" ht="15.75" x14ac:dyDescent="0.25">
      <c r="C964" s="201" t="s">
        <v>390</v>
      </c>
      <c r="D964" s="202" t="str">
        <f>'Gestion Administrativa'!F50</f>
        <v>11.a.42</v>
      </c>
      <c r="E964" s="94"/>
      <c r="F964" s="94"/>
      <c r="G964" s="94"/>
      <c r="H964" s="75"/>
      <c r="I964" s="75"/>
      <c r="J964" s="75"/>
    </row>
    <row r="965" spans="1:11" ht="18.75" x14ac:dyDescent="0.25">
      <c r="C965" s="207" t="str">
        <f>IFERROR(VLOOKUP(D964,'Desarrollo e Innov. Curricular'!$F:$G,2,FALSE),IFERROR(VLOOKUP(D964,'Investigación Científica'!$F:$G,2,FALSE),IFERROR(VLOOKUP(D964,'Vinculación Univ. Sociedad'!$F:$G,2,FALSE),IFERROR(VLOOKUP(D964,'Docencia y Profesorado Universi'!$F:$G,2,FALSE),IFERROR(VLOOKUP(D964,'Estudiantes y Graduados'!$F:$G,2,FALSE),IFERROR(VLOOKUP(D964,'Gestion Administrativa'!$F:$G,2,FALSE),IFERROR(VLOOKUP(D964,'Gestión Académica'!$F:$G,2,FALSE),IFERROR(VLOOKUP(D964,'Aseguramiento de la Calidad'!$F:$G,2,FALSE),IFERROR(VLOOKUP(D964,'Gestión del Conocimiento'!$F:$G,2,FALSE),IFERROR(VLOOKUP(D964,'Gobernabilidad y Procesos...'!$F:$G,2,FALSE),IFERROR(VLOOKUP(D964,'Gestión del Talento Humano'!$F:$G,2,FALSE),IFERROR(VLOOKUP(D964,'Internacionalización de la E.S.'!$F:$G,2,FALSE),IFERROR(VLOOKUP(D964,Posgrado!$F:$G,2,FALSE),IFERROR(VLOOKUP(D964,'Cultura de Innovación Insti...'!$F:$G,2,FALSE),VLOOKUP(D964,'Lo Esencial de la Reforma Univ.'!$F:$G,2,0)))))))))))))))</f>
        <v xml:space="preserve">Abastecimiento de materias primas para los laboratorios </v>
      </c>
      <c r="D965" s="31"/>
      <c r="E965" s="94"/>
      <c r="F965" s="94"/>
      <c r="G965" s="94"/>
      <c r="H965" s="75"/>
      <c r="I965" s="75"/>
      <c r="J965" s="75"/>
    </row>
    <row r="966" spans="1:11" x14ac:dyDescent="0.25">
      <c r="F966" s="94"/>
      <c r="G966" s="75"/>
      <c r="H966" s="75"/>
      <c r="I966" s="75"/>
    </row>
    <row r="967" spans="1:11" ht="30" x14ac:dyDescent="0.25">
      <c r="C967" s="145" t="s">
        <v>44</v>
      </c>
      <c r="D967" s="552" t="s">
        <v>54</v>
      </c>
      <c r="E967" s="145" t="s">
        <v>56</v>
      </c>
      <c r="F967" s="146" t="s">
        <v>27</v>
      </c>
      <c r="G967" s="146" t="s">
        <v>128</v>
      </c>
      <c r="H967" s="145" t="s">
        <v>46</v>
      </c>
      <c r="I967" s="146" t="s">
        <v>129</v>
      </c>
      <c r="J967" s="146" t="s">
        <v>408</v>
      </c>
      <c r="K967" s="553" t="s">
        <v>409</v>
      </c>
    </row>
    <row r="968" spans="1:11" ht="16.5" thickBot="1" x14ac:dyDescent="0.3">
      <c r="C968" s="554" t="s">
        <v>2920</v>
      </c>
      <c r="D968" s="551">
        <v>25</v>
      </c>
      <c r="E968" s="557">
        <v>76.13</v>
      </c>
      <c r="F968" s="557">
        <f>D968*E968</f>
        <v>1903.25</v>
      </c>
      <c r="G968" s="160" t="s">
        <v>126</v>
      </c>
      <c r="H968" s="525" t="s">
        <v>858</v>
      </c>
      <c r="I968" s="472" t="str">
        <f>VLOOKUP(H968,Presupuesto!$B$11:$C$565,2,0)</f>
        <v>PRODUCTOS FARMACEUTICO Y MEDICINALES</v>
      </c>
      <c r="J968" s="536" t="s">
        <v>1363</v>
      </c>
      <c r="K968" s="466" t="s">
        <v>392</v>
      </c>
    </row>
    <row r="969" spans="1:11" ht="16.5" thickBot="1" x14ac:dyDescent="0.3">
      <c r="C969" s="554" t="s">
        <v>2921</v>
      </c>
      <c r="D969" s="551">
        <v>1</v>
      </c>
      <c r="E969" s="557">
        <v>1187.8800000000001</v>
      </c>
      <c r="F969" s="557">
        <f t="shared" ref="F969:F1014" si="50">D969*E969</f>
        <v>1187.8800000000001</v>
      </c>
      <c r="G969" s="160" t="s">
        <v>126</v>
      </c>
      <c r="H969" s="525" t="s">
        <v>858</v>
      </c>
      <c r="I969" s="472" t="str">
        <f>VLOOKUP(H969,Presupuesto!$B$11:$C$565,2,0)</f>
        <v>PRODUCTOS FARMACEUTICO Y MEDICINALES</v>
      </c>
      <c r="J969" s="536" t="s">
        <v>1363</v>
      </c>
      <c r="K969" s="466" t="s">
        <v>392</v>
      </c>
    </row>
    <row r="970" spans="1:11" ht="16.5" thickBot="1" x14ac:dyDescent="0.3">
      <c r="C970" s="554" t="s">
        <v>2922</v>
      </c>
      <c r="D970" s="551">
        <v>15</v>
      </c>
      <c r="E970" s="557">
        <v>109.95</v>
      </c>
      <c r="F970" s="557">
        <f t="shared" si="50"/>
        <v>1649.25</v>
      </c>
      <c r="G970" s="160" t="s">
        <v>126</v>
      </c>
      <c r="H970" s="525" t="s">
        <v>858</v>
      </c>
      <c r="I970" s="472" t="str">
        <f>VLOOKUP(H970,Presupuesto!$B$11:$C$565,2,0)</f>
        <v>PRODUCTOS FARMACEUTICO Y MEDICINALES</v>
      </c>
      <c r="J970" s="536" t="s">
        <v>1363</v>
      </c>
      <c r="K970" s="466" t="s">
        <v>392</v>
      </c>
    </row>
    <row r="971" spans="1:11" ht="16.5" thickBot="1" x14ac:dyDescent="0.3">
      <c r="C971" s="554" t="s">
        <v>2923</v>
      </c>
      <c r="D971" s="551">
        <v>1</v>
      </c>
      <c r="E971" s="557">
        <v>155.97999999999999</v>
      </c>
      <c r="F971" s="557">
        <f t="shared" si="50"/>
        <v>155.97999999999999</v>
      </c>
      <c r="G971" s="160" t="s">
        <v>126</v>
      </c>
      <c r="H971" s="525" t="s">
        <v>858</v>
      </c>
      <c r="I971" s="472" t="str">
        <f>VLOOKUP(H971,Presupuesto!$B$11:$C$565,2,0)</f>
        <v>PRODUCTOS FARMACEUTICO Y MEDICINALES</v>
      </c>
      <c r="J971" s="536" t="s">
        <v>1363</v>
      </c>
      <c r="K971" s="466" t="s">
        <v>392</v>
      </c>
    </row>
    <row r="972" spans="1:11" ht="16.5" thickBot="1" x14ac:dyDescent="0.3">
      <c r="C972" s="554" t="s">
        <v>2924</v>
      </c>
      <c r="D972" s="551">
        <v>1</v>
      </c>
      <c r="E972" s="557">
        <v>448.14</v>
      </c>
      <c r="F972" s="557">
        <f t="shared" si="50"/>
        <v>448.14</v>
      </c>
      <c r="G972" s="160" t="s">
        <v>126</v>
      </c>
      <c r="H972" s="525" t="s">
        <v>858</v>
      </c>
      <c r="I972" s="472" t="str">
        <f>VLOOKUP(H972,Presupuesto!$B$11:$C$565,2,0)</f>
        <v>PRODUCTOS FARMACEUTICO Y MEDICINALES</v>
      </c>
      <c r="J972" s="536" t="s">
        <v>1363</v>
      </c>
      <c r="K972" s="466" t="s">
        <v>392</v>
      </c>
    </row>
    <row r="973" spans="1:11" ht="16.5" thickBot="1" x14ac:dyDescent="0.3">
      <c r="C973" s="554" t="s">
        <v>2925</v>
      </c>
      <c r="D973" s="551">
        <v>1</v>
      </c>
      <c r="E973" s="557">
        <v>371.78</v>
      </c>
      <c r="F973" s="557">
        <f t="shared" si="50"/>
        <v>371.78</v>
      </c>
      <c r="G973" s="160" t="s">
        <v>126</v>
      </c>
      <c r="H973" s="525" t="s">
        <v>858</v>
      </c>
      <c r="I973" s="472" t="str">
        <f>VLOOKUP(H973,Presupuesto!$B$11:$C$565,2,0)</f>
        <v>PRODUCTOS FARMACEUTICO Y MEDICINALES</v>
      </c>
      <c r="J973" s="536" t="s">
        <v>1363</v>
      </c>
      <c r="K973" s="466" t="s">
        <v>392</v>
      </c>
    </row>
    <row r="974" spans="1:11" ht="16.5" thickBot="1" x14ac:dyDescent="0.3">
      <c r="C974" s="554" t="s">
        <v>2926</v>
      </c>
      <c r="D974" s="551">
        <v>5</v>
      </c>
      <c r="E974" s="557">
        <v>276.16000000000003</v>
      </c>
      <c r="F974" s="557">
        <f t="shared" si="50"/>
        <v>1380.8000000000002</v>
      </c>
      <c r="G974" s="160" t="s">
        <v>126</v>
      </c>
      <c r="H974" s="525" t="s">
        <v>858</v>
      </c>
      <c r="I974" s="472" t="str">
        <f>VLOOKUP(H974,Presupuesto!$B$11:$C$565,2,0)</f>
        <v>PRODUCTOS FARMACEUTICO Y MEDICINALES</v>
      </c>
      <c r="J974" s="536" t="s">
        <v>1363</v>
      </c>
      <c r="K974" s="466" t="s">
        <v>392</v>
      </c>
    </row>
    <row r="975" spans="1:11" ht="16.5" thickBot="1" x14ac:dyDescent="0.3">
      <c r="C975" s="555" t="s">
        <v>2927</v>
      </c>
      <c r="D975" s="551">
        <v>1</v>
      </c>
      <c r="E975" s="557">
        <v>64.180000000000007</v>
      </c>
      <c r="F975" s="557">
        <f t="shared" si="50"/>
        <v>64.180000000000007</v>
      </c>
      <c r="G975" s="160" t="s">
        <v>126</v>
      </c>
      <c r="H975" s="525" t="s">
        <v>858</v>
      </c>
      <c r="I975" s="472" t="str">
        <f>VLOOKUP(H975,Presupuesto!$B$11:$C$565,2,0)</f>
        <v>PRODUCTOS FARMACEUTICO Y MEDICINALES</v>
      </c>
      <c r="J975" s="536" t="s">
        <v>1363</v>
      </c>
      <c r="K975" s="466" t="s">
        <v>392</v>
      </c>
    </row>
    <row r="976" spans="1:11" ht="16.5" thickBot="1" x14ac:dyDescent="0.3">
      <c r="C976" s="554" t="s">
        <v>2928</v>
      </c>
      <c r="D976" s="551">
        <v>1</v>
      </c>
      <c r="E976" s="557">
        <v>272</v>
      </c>
      <c r="F976" s="557">
        <f t="shared" si="50"/>
        <v>272</v>
      </c>
      <c r="G976" s="160" t="s">
        <v>126</v>
      </c>
      <c r="H976" s="525" t="s">
        <v>858</v>
      </c>
      <c r="I976" s="472" t="str">
        <f>VLOOKUP(H976,Presupuesto!$B$11:$C$565,2,0)</f>
        <v>PRODUCTOS FARMACEUTICO Y MEDICINALES</v>
      </c>
      <c r="J976" s="536" t="s">
        <v>1363</v>
      </c>
      <c r="K976" s="466" t="s">
        <v>392</v>
      </c>
    </row>
    <row r="977" spans="3:11" ht="16.5" thickBot="1" x14ac:dyDescent="0.3">
      <c r="C977" s="554" t="s">
        <v>2929</v>
      </c>
      <c r="D977" s="551">
        <v>1</v>
      </c>
      <c r="E977" s="557">
        <v>81.599999999999994</v>
      </c>
      <c r="F977" s="557">
        <f t="shared" si="50"/>
        <v>81.599999999999994</v>
      </c>
      <c r="G977" s="160" t="s">
        <v>126</v>
      </c>
      <c r="H977" s="525" t="s">
        <v>858</v>
      </c>
      <c r="I977" s="472" t="str">
        <f>VLOOKUP(H977,Presupuesto!$B$11:$C$565,2,0)</f>
        <v>PRODUCTOS FARMACEUTICO Y MEDICINALES</v>
      </c>
      <c r="J977" s="536" t="s">
        <v>1363</v>
      </c>
      <c r="K977" s="466" t="s">
        <v>392</v>
      </c>
    </row>
    <row r="978" spans="3:11" ht="16.5" thickBot="1" x14ac:dyDescent="0.3">
      <c r="C978" s="554" t="s">
        <v>2930</v>
      </c>
      <c r="D978" s="551">
        <v>1</v>
      </c>
      <c r="E978" s="557">
        <v>834.34</v>
      </c>
      <c r="F978" s="557">
        <f t="shared" si="50"/>
        <v>834.34</v>
      </c>
      <c r="G978" s="160" t="s">
        <v>126</v>
      </c>
      <c r="H978" s="525" t="s">
        <v>858</v>
      </c>
      <c r="I978" s="472" t="str">
        <f>VLOOKUP(H978,Presupuesto!$B$11:$C$565,2,0)</f>
        <v>PRODUCTOS FARMACEUTICO Y MEDICINALES</v>
      </c>
      <c r="J978" s="536" t="s">
        <v>1363</v>
      </c>
      <c r="K978" s="466" t="s">
        <v>392</v>
      </c>
    </row>
    <row r="979" spans="3:11" ht="16.5" thickBot="1" x14ac:dyDescent="0.3">
      <c r="C979" s="554" t="s">
        <v>2931</v>
      </c>
      <c r="D979" s="551">
        <v>1</v>
      </c>
      <c r="E979" s="557">
        <v>216.64</v>
      </c>
      <c r="F979" s="557">
        <f t="shared" si="50"/>
        <v>216.64</v>
      </c>
      <c r="G979" s="160" t="s">
        <v>126</v>
      </c>
      <c r="H979" s="525" t="s">
        <v>858</v>
      </c>
      <c r="I979" s="472" t="str">
        <f>VLOOKUP(H979,Presupuesto!$B$11:$C$565,2,0)</f>
        <v>PRODUCTOS FARMACEUTICO Y MEDICINALES</v>
      </c>
      <c r="J979" s="536" t="s">
        <v>1363</v>
      </c>
      <c r="K979" s="466" t="s">
        <v>392</v>
      </c>
    </row>
    <row r="980" spans="3:11" ht="16.5" thickBot="1" x14ac:dyDescent="0.3">
      <c r="C980" s="554" t="s">
        <v>2932</v>
      </c>
      <c r="D980" s="551">
        <v>1</v>
      </c>
      <c r="E980" s="557">
        <v>212.93</v>
      </c>
      <c r="F980" s="557">
        <f t="shared" si="50"/>
        <v>212.93</v>
      </c>
      <c r="G980" s="160" t="s">
        <v>126</v>
      </c>
      <c r="H980" s="525" t="s">
        <v>858</v>
      </c>
      <c r="I980" s="472" t="str">
        <f>VLOOKUP(H980,Presupuesto!$B$11:$C$565,2,0)</f>
        <v>PRODUCTOS FARMACEUTICO Y MEDICINALES</v>
      </c>
      <c r="J980" s="536" t="s">
        <v>1363</v>
      </c>
      <c r="K980" s="466" t="s">
        <v>392</v>
      </c>
    </row>
    <row r="981" spans="3:11" ht="16.5" thickBot="1" x14ac:dyDescent="0.3">
      <c r="C981" s="554" t="s">
        <v>2933</v>
      </c>
      <c r="D981" s="551">
        <v>1</v>
      </c>
      <c r="E981" s="557">
        <v>1898.03</v>
      </c>
      <c r="F981" s="557">
        <f t="shared" si="50"/>
        <v>1898.03</v>
      </c>
      <c r="G981" s="160" t="s">
        <v>126</v>
      </c>
      <c r="H981" s="525" t="s">
        <v>858</v>
      </c>
      <c r="I981" s="472" t="str">
        <f>VLOOKUP(H981,Presupuesto!$B$11:$C$565,2,0)</f>
        <v>PRODUCTOS FARMACEUTICO Y MEDICINALES</v>
      </c>
      <c r="J981" s="536" t="s">
        <v>1363</v>
      </c>
      <c r="K981" s="466" t="s">
        <v>392</v>
      </c>
    </row>
    <row r="982" spans="3:11" ht="16.5" thickBot="1" x14ac:dyDescent="0.3">
      <c r="C982" s="554" t="s">
        <v>2934</v>
      </c>
      <c r="D982" s="551">
        <v>1</v>
      </c>
      <c r="E982" s="557">
        <v>201.42</v>
      </c>
      <c r="F982" s="557">
        <f t="shared" si="50"/>
        <v>201.42</v>
      </c>
      <c r="G982" s="160" t="s">
        <v>126</v>
      </c>
      <c r="H982" s="525" t="s">
        <v>858</v>
      </c>
      <c r="I982" s="472" t="str">
        <f>VLOOKUP(H982,Presupuesto!$B$11:$C$565,2,0)</f>
        <v>PRODUCTOS FARMACEUTICO Y MEDICINALES</v>
      </c>
      <c r="J982" s="536" t="s">
        <v>1363</v>
      </c>
      <c r="K982" s="466" t="s">
        <v>392</v>
      </c>
    </row>
    <row r="983" spans="3:11" ht="16.5" thickBot="1" x14ac:dyDescent="0.3">
      <c r="C983" s="554" t="s">
        <v>2935</v>
      </c>
      <c r="D983" s="551">
        <v>1</v>
      </c>
      <c r="E983" s="557">
        <v>168.01</v>
      </c>
      <c r="F983" s="557">
        <f t="shared" si="50"/>
        <v>168.01</v>
      </c>
      <c r="G983" s="160" t="s">
        <v>126</v>
      </c>
      <c r="H983" s="525" t="s">
        <v>858</v>
      </c>
      <c r="I983" s="472" t="str">
        <f>VLOOKUP(H983,Presupuesto!$B$11:$C$565,2,0)</f>
        <v>PRODUCTOS FARMACEUTICO Y MEDICINALES</v>
      </c>
      <c r="J983" s="536" t="s">
        <v>1363</v>
      </c>
      <c r="K983" s="466" t="s">
        <v>392</v>
      </c>
    </row>
    <row r="984" spans="3:11" ht="16.5" thickBot="1" x14ac:dyDescent="0.3">
      <c r="C984" s="554" t="s">
        <v>2936</v>
      </c>
      <c r="D984" s="551">
        <v>3</v>
      </c>
      <c r="E984" s="557">
        <v>61.63</v>
      </c>
      <c r="F984" s="557">
        <f t="shared" si="50"/>
        <v>184.89000000000001</v>
      </c>
      <c r="G984" s="160" t="s">
        <v>126</v>
      </c>
      <c r="H984" s="525" t="s">
        <v>858</v>
      </c>
      <c r="I984" s="472" t="str">
        <f>VLOOKUP(H984,Presupuesto!$B$11:$C$565,2,0)</f>
        <v>PRODUCTOS FARMACEUTICO Y MEDICINALES</v>
      </c>
      <c r="J984" s="536" t="s">
        <v>1363</v>
      </c>
      <c r="K984" s="466" t="s">
        <v>392</v>
      </c>
    </row>
    <row r="985" spans="3:11" ht="16.5" thickBot="1" x14ac:dyDescent="0.3">
      <c r="C985" s="554" t="s">
        <v>2937</v>
      </c>
      <c r="D985" s="551">
        <v>25</v>
      </c>
      <c r="E985" s="557">
        <v>133.96</v>
      </c>
      <c r="F985" s="557">
        <f t="shared" si="50"/>
        <v>3349</v>
      </c>
      <c r="G985" s="160" t="s">
        <v>126</v>
      </c>
      <c r="H985" s="525" t="s">
        <v>858</v>
      </c>
      <c r="I985" s="472" t="str">
        <f>VLOOKUP(H985,Presupuesto!$B$11:$C$565,2,0)</f>
        <v>PRODUCTOS FARMACEUTICO Y MEDICINALES</v>
      </c>
      <c r="J985" s="536" t="s">
        <v>1363</v>
      </c>
      <c r="K985" s="466" t="s">
        <v>392</v>
      </c>
    </row>
    <row r="986" spans="3:11" ht="16.5" thickBot="1" x14ac:dyDescent="0.3">
      <c r="C986" s="554" t="s">
        <v>2938</v>
      </c>
      <c r="D986" s="551">
        <v>1</v>
      </c>
      <c r="E986" s="557">
        <v>133.88</v>
      </c>
      <c r="F986" s="557">
        <f t="shared" si="50"/>
        <v>133.88</v>
      </c>
      <c r="G986" s="160" t="s">
        <v>126</v>
      </c>
      <c r="H986" s="525" t="s">
        <v>858</v>
      </c>
      <c r="I986" s="472" t="str">
        <f>VLOOKUP(H986,Presupuesto!$B$11:$C$565,2,0)</f>
        <v>PRODUCTOS FARMACEUTICO Y MEDICINALES</v>
      </c>
      <c r="J986" s="536" t="s">
        <v>1363</v>
      </c>
      <c r="K986" s="466" t="s">
        <v>392</v>
      </c>
    </row>
    <row r="987" spans="3:11" ht="16.5" thickBot="1" x14ac:dyDescent="0.3">
      <c r="C987" s="554" t="s">
        <v>2939</v>
      </c>
      <c r="D987" s="551">
        <v>0.5</v>
      </c>
      <c r="E987" s="557">
        <v>182.76</v>
      </c>
      <c r="F987" s="557">
        <f t="shared" si="50"/>
        <v>91.38</v>
      </c>
      <c r="G987" s="160" t="s">
        <v>126</v>
      </c>
      <c r="H987" s="525" t="s">
        <v>858</v>
      </c>
      <c r="I987" s="472" t="str">
        <f>VLOOKUP(H987,Presupuesto!$B$11:$C$565,2,0)</f>
        <v>PRODUCTOS FARMACEUTICO Y MEDICINALES</v>
      </c>
      <c r="J987" s="536" t="s">
        <v>1363</v>
      </c>
      <c r="K987" s="466" t="s">
        <v>392</v>
      </c>
    </row>
    <row r="988" spans="3:11" ht="16.5" thickBot="1" x14ac:dyDescent="0.3">
      <c r="C988" s="554" t="s">
        <v>2940</v>
      </c>
      <c r="D988" s="551">
        <v>1</v>
      </c>
      <c r="E988" s="557">
        <v>72.25</v>
      </c>
      <c r="F988" s="557">
        <f t="shared" si="50"/>
        <v>72.25</v>
      </c>
      <c r="G988" s="160" t="s">
        <v>126</v>
      </c>
      <c r="H988" s="525" t="s">
        <v>858</v>
      </c>
      <c r="I988" s="472" t="str">
        <f>VLOOKUP(H988,Presupuesto!$B$11:$C$565,2,0)</f>
        <v>PRODUCTOS FARMACEUTICO Y MEDICINALES</v>
      </c>
      <c r="J988" s="536" t="s">
        <v>1363</v>
      </c>
      <c r="K988" s="466" t="s">
        <v>392</v>
      </c>
    </row>
    <row r="989" spans="3:11" ht="16.5" thickBot="1" x14ac:dyDescent="0.3">
      <c r="C989" s="554" t="s">
        <v>2941</v>
      </c>
      <c r="D989" s="551">
        <v>22.68</v>
      </c>
      <c r="E989" s="557">
        <v>20.75</v>
      </c>
      <c r="F989" s="557">
        <f t="shared" si="50"/>
        <v>470.61</v>
      </c>
      <c r="G989" s="160" t="s">
        <v>126</v>
      </c>
      <c r="H989" s="525" t="s">
        <v>858</v>
      </c>
      <c r="I989" s="472" t="str">
        <f>VLOOKUP(H989,Presupuesto!$B$11:$C$565,2,0)</f>
        <v>PRODUCTOS FARMACEUTICO Y MEDICINALES</v>
      </c>
      <c r="J989" s="536" t="s">
        <v>1363</v>
      </c>
      <c r="K989" s="466" t="s">
        <v>392</v>
      </c>
    </row>
    <row r="990" spans="3:11" ht="16.5" thickBot="1" x14ac:dyDescent="0.3">
      <c r="C990" s="554" t="s">
        <v>2942</v>
      </c>
      <c r="D990" s="551">
        <v>1</v>
      </c>
      <c r="E990" s="557">
        <v>453.69</v>
      </c>
      <c r="F990" s="557">
        <f t="shared" si="50"/>
        <v>453.69</v>
      </c>
      <c r="G990" s="160" t="s">
        <v>126</v>
      </c>
      <c r="H990" s="525" t="s">
        <v>858</v>
      </c>
      <c r="I990" s="472" t="str">
        <f>VLOOKUP(H990,Presupuesto!$B$11:$C$565,2,0)</f>
        <v>PRODUCTOS FARMACEUTICO Y MEDICINALES</v>
      </c>
      <c r="J990" s="536" t="s">
        <v>1363</v>
      </c>
      <c r="K990" s="466" t="s">
        <v>392</v>
      </c>
    </row>
    <row r="991" spans="3:11" ht="16.5" thickBot="1" x14ac:dyDescent="0.3">
      <c r="C991" s="554" t="s">
        <v>2942</v>
      </c>
      <c r="D991" s="551">
        <v>0.5</v>
      </c>
      <c r="E991" s="557">
        <v>471.76</v>
      </c>
      <c r="F991" s="557">
        <f t="shared" si="50"/>
        <v>235.88</v>
      </c>
      <c r="G991" s="160" t="s">
        <v>126</v>
      </c>
      <c r="H991" s="525" t="s">
        <v>858</v>
      </c>
      <c r="I991" s="472" t="str">
        <f>VLOOKUP(H991,Presupuesto!$B$11:$C$565,2,0)</f>
        <v>PRODUCTOS FARMACEUTICO Y MEDICINALES</v>
      </c>
      <c r="J991" s="536" t="s">
        <v>1363</v>
      </c>
      <c r="K991" s="466" t="s">
        <v>392</v>
      </c>
    </row>
    <row r="992" spans="3:11" ht="16.5" thickBot="1" x14ac:dyDescent="0.3">
      <c r="C992" s="554" t="s">
        <v>2942</v>
      </c>
      <c r="D992" s="551">
        <v>20</v>
      </c>
      <c r="E992" s="557">
        <v>383.66</v>
      </c>
      <c r="F992" s="557">
        <f t="shared" si="50"/>
        <v>7673.2000000000007</v>
      </c>
      <c r="G992" s="160" t="s">
        <v>126</v>
      </c>
      <c r="H992" s="525" t="s">
        <v>858</v>
      </c>
      <c r="I992" s="472" t="str">
        <f>VLOOKUP(H992,Presupuesto!$B$11:$C$565,2,0)</f>
        <v>PRODUCTOS FARMACEUTICO Y MEDICINALES</v>
      </c>
      <c r="J992" s="536" t="s">
        <v>1363</v>
      </c>
      <c r="K992" s="466" t="s">
        <v>392</v>
      </c>
    </row>
    <row r="993" spans="3:11" ht="16.5" thickBot="1" x14ac:dyDescent="0.3">
      <c r="C993" s="554" t="s">
        <v>2943</v>
      </c>
      <c r="D993" s="551">
        <v>25</v>
      </c>
      <c r="E993" s="557">
        <v>121.96</v>
      </c>
      <c r="F993" s="557">
        <f t="shared" si="50"/>
        <v>3049</v>
      </c>
      <c r="G993" s="160" t="s">
        <v>126</v>
      </c>
      <c r="H993" s="525" t="s">
        <v>858</v>
      </c>
      <c r="I993" s="472" t="str">
        <f>VLOOKUP(H993,Presupuesto!$B$11:$C$565,2,0)</f>
        <v>PRODUCTOS FARMACEUTICO Y MEDICINALES</v>
      </c>
      <c r="J993" s="536" t="s">
        <v>1363</v>
      </c>
      <c r="K993" s="466" t="s">
        <v>392</v>
      </c>
    </row>
    <row r="994" spans="3:11" ht="16.5" thickBot="1" x14ac:dyDescent="0.3">
      <c r="C994" s="554" t="s">
        <v>2944</v>
      </c>
      <c r="D994" s="551">
        <v>25</v>
      </c>
      <c r="E994" s="558">
        <v>46.75</v>
      </c>
      <c r="F994" s="557">
        <f t="shared" si="50"/>
        <v>1168.75</v>
      </c>
      <c r="G994" s="160" t="s">
        <v>126</v>
      </c>
      <c r="H994" s="525" t="s">
        <v>858</v>
      </c>
      <c r="I994" s="472" t="str">
        <f>VLOOKUP(H994,Presupuesto!$B$11:$C$565,2,0)</f>
        <v>PRODUCTOS FARMACEUTICO Y MEDICINALES</v>
      </c>
      <c r="J994" s="536" t="s">
        <v>1363</v>
      </c>
      <c r="K994" s="466" t="s">
        <v>392</v>
      </c>
    </row>
    <row r="995" spans="3:11" ht="16.5" thickBot="1" x14ac:dyDescent="0.3">
      <c r="C995" s="554" t="s">
        <v>2945</v>
      </c>
      <c r="D995" s="551">
        <v>5</v>
      </c>
      <c r="E995" s="558">
        <v>417.56</v>
      </c>
      <c r="F995" s="557">
        <f t="shared" si="50"/>
        <v>2087.8000000000002</v>
      </c>
      <c r="G995" s="160" t="s">
        <v>126</v>
      </c>
      <c r="H995" s="525" t="s">
        <v>858</v>
      </c>
      <c r="I995" s="472" t="str">
        <f>VLOOKUP(H995,Presupuesto!$B$11:$C$565,2,0)</f>
        <v>PRODUCTOS FARMACEUTICO Y MEDICINALES</v>
      </c>
      <c r="J995" s="536" t="s">
        <v>1363</v>
      </c>
      <c r="K995" s="466" t="s">
        <v>392</v>
      </c>
    </row>
    <row r="996" spans="3:11" ht="16.5" thickBot="1" x14ac:dyDescent="0.3">
      <c r="C996" s="554" t="s">
        <v>2946</v>
      </c>
      <c r="D996" s="551">
        <v>25</v>
      </c>
      <c r="E996" s="558">
        <v>58.25</v>
      </c>
      <c r="F996" s="557">
        <f t="shared" si="50"/>
        <v>1456.25</v>
      </c>
      <c r="G996" s="160" t="s">
        <v>126</v>
      </c>
      <c r="H996" s="525" t="s">
        <v>858</v>
      </c>
      <c r="I996" s="472" t="str">
        <f>VLOOKUP(H996,Presupuesto!$B$11:$C$565,2,0)</f>
        <v>PRODUCTOS FARMACEUTICO Y MEDICINALES</v>
      </c>
      <c r="J996" s="536" t="s">
        <v>1363</v>
      </c>
      <c r="K996" s="466" t="s">
        <v>392</v>
      </c>
    </row>
    <row r="997" spans="3:11" ht="16.5" thickBot="1" x14ac:dyDescent="0.3">
      <c r="C997" s="554" t="s">
        <v>2947</v>
      </c>
      <c r="D997" s="551">
        <v>1</v>
      </c>
      <c r="E997" s="558">
        <v>23.38</v>
      </c>
      <c r="F997" s="557">
        <f t="shared" si="50"/>
        <v>23.38</v>
      </c>
      <c r="G997" s="160" t="s">
        <v>126</v>
      </c>
      <c r="H997" s="525" t="s">
        <v>858</v>
      </c>
      <c r="I997" s="472" t="str">
        <f>VLOOKUP(H997,Presupuesto!$B$11:$C$565,2,0)</f>
        <v>PRODUCTOS FARMACEUTICO Y MEDICINALES</v>
      </c>
      <c r="J997" s="536" t="s">
        <v>1363</v>
      </c>
      <c r="K997" s="466" t="s">
        <v>392</v>
      </c>
    </row>
    <row r="998" spans="3:11" ht="16.5" thickBot="1" x14ac:dyDescent="0.3">
      <c r="C998" s="554" t="s">
        <v>2948</v>
      </c>
      <c r="D998" s="551">
        <v>25</v>
      </c>
      <c r="E998" s="558">
        <v>441.35</v>
      </c>
      <c r="F998" s="557">
        <f t="shared" si="50"/>
        <v>11033.75</v>
      </c>
      <c r="G998" s="160" t="s">
        <v>126</v>
      </c>
      <c r="H998" s="525" t="s">
        <v>858</v>
      </c>
      <c r="I998" s="472" t="str">
        <f>VLOOKUP(H998,Presupuesto!$B$11:$C$565,2,0)</f>
        <v>PRODUCTOS FARMACEUTICO Y MEDICINALES</v>
      </c>
      <c r="J998" s="536" t="s">
        <v>1363</v>
      </c>
      <c r="K998" s="466" t="s">
        <v>392</v>
      </c>
    </row>
    <row r="999" spans="3:11" ht="16.5" thickBot="1" x14ac:dyDescent="0.3">
      <c r="C999" s="555" t="s">
        <v>2949</v>
      </c>
      <c r="D999" s="551">
        <v>25</v>
      </c>
      <c r="E999" s="558">
        <v>29.83</v>
      </c>
      <c r="F999" s="557">
        <f t="shared" si="50"/>
        <v>745.75</v>
      </c>
      <c r="G999" s="160" t="s">
        <v>126</v>
      </c>
      <c r="H999" s="525" t="s">
        <v>858</v>
      </c>
      <c r="I999" s="472" t="str">
        <f>VLOOKUP(H999,Presupuesto!$B$11:$C$565,2,0)</f>
        <v>PRODUCTOS FARMACEUTICO Y MEDICINALES</v>
      </c>
      <c r="J999" s="536" t="s">
        <v>1363</v>
      </c>
      <c r="K999" s="466" t="s">
        <v>392</v>
      </c>
    </row>
    <row r="1000" spans="3:11" ht="16.5" thickBot="1" x14ac:dyDescent="0.3">
      <c r="C1000" s="555" t="s">
        <v>2950</v>
      </c>
      <c r="D1000" s="551">
        <v>1</v>
      </c>
      <c r="E1000" s="558">
        <v>327.29000000000002</v>
      </c>
      <c r="F1000" s="557">
        <f t="shared" si="50"/>
        <v>327.29000000000002</v>
      </c>
      <c r="G1000" s="160" t="s">
        <v>126</v>
      </c>
      <c r="H1000" s="525" t="s">
        <v>858</v>
      </c>
      <c r="I1000" s="472" t="str">
        <f>VLOOKUP(H1000,Presupuesto!$B$11:$C$565,2,0)</f>
        <v>PRODUCTOS FARMACEUTICO Y MEDICINALES</v>
      </c>
      <c r="J1000" s="536" t="s">
        <v>1363</v>
      </c>
      <c r="K1000" s="466" t="s">
        <v>392</v>
      </c>
    </row>
    <row r="1001" spans="3:11" ht="16.5" thickBot="1" x14ac:dyDescent="0.3">
      <c r="C1001" s="555" t="s">
        <v>2951</v>
      </c>
      <c r="D1001" s="551">
        <v>1</v>
      </c>
      <c r="E1001" s="558">
        <v>136</v>
      </c>
      <c r="F1001" s="557">
        <f t="shared" si="50"/>
        <v>136</v>
      </c>
      <c r="G1001" s="160" t="s">
        <v>126</v>
      </c>
      <c r="H1001" s="525" t="s">
        <v>858</v>
      </c>
      <c r="I1001" s="472" t="str">
        <f>VLOOKUP(H1001,Presupuesto!$B$11:$C$565,2,0)</f>
        <v>PRODUCTOS FARMACEUTICO Y MEDICINALES</v>
      </c>
      <c r="J1001" s="536" t="s">
        <v>1363</v>
      </c>
      <c r="K1001" s="466" t="s">
        <v>392</v>
      </c>
    </row>
    <row r="1002" spans="3:11" ht="16.5" thickBot="1" x14ac:dyDescent="0.3">
      <c r="C1002" s="555" t="s">
        <v>2952</v>
      </c>
      <c r="D1002" s="551">
        <v>1</v>
      </c>
      <c r="E1002" s="558">
        <v>114.75</v>
      </c>
      <c r="F1002" s="557">
        <f t="shared" si="50"/>
        <v>114.75</v>
      </c>
      <c r="G1002" s="160" t="s">
        <v>126</v>
      </c>
      <c r="H1002" s="525" t="s">
        <v>858</v>
      </c>
      <c r="I1002" s="472" t="str">
        <f>VLOOKUP(H1002,Presupuesto!$B$11:$C$565,2,0)</f>
        <v>PRODUCTOS FARMACEUTICO Y MEDICINALES</v>
      </c>
      <c r="J1002" s="536" t="s">
        <v>1363</v>
      </c>
      <c r="K1002" s="466" t="s">
        <v>392</v>
      </c>
    </row>
    <row r="1003" spans="3:11" ht="16.5" thickBot="1" x14ac:dyDescent="0.3">
      <c r="C1003" s="555" t="s">
        <v>2953</v>
      </c>
      <c r="D1003" s="551">
        <v>0.5</v>
      </c>
      <c r="E1003" s="558">
        <v>639.29999999999995</v>
      </c>
      <c r="F1003" s="557">
        <f t="shared" si="50"/>
        <v>319.64999999999998</v>
      </c>
      <c r="G1003" s="160" t="s">
        <v>126</v>
      </c>
      <c r="H1003" s="525" t="s">
        <v>858</v>
      </c>
      <c r="I1003" s="472" t="str">
        <f>VLOOKUP(H1003,Presupuesto!$B$11:$C$565,2,0)</f>
        <v>PRODUCTOS FARMACEUTICO Y MEDICINALES</v>
      </c>
      <c r="J1003" s="536" t="s">
        <v>1363</v>
      </c>
      <c r="K1003" s="466" t="s">
        <v>392</v>
      </c>
    </row>
    <row r="1004" spans="3:11" ht="16.5" thickBot="1" x14ac:dyDescent="0.3">
      <c r="C1004" s="555" t="s">
        <v>2954</v>
      </c>
      <c r="D1004" s="551">
        <v>4</v>
      </c>
      <c r="E1004" s="558">
        <v>28.15</v>
      </c>
      <c r="F1004" s="557">
        <f t="shared" si="50"/>
        <v>112.6</v>
      </c>
      <c r="G1004" s="160" t="s">
        <v>126</v>
      </c>
      <c r="H1004" s="525" t="s">
        <v>858</v>
      </c>
      <c r="I1004" s="472" t="str">
        <f>VLOOKUP(H1004,Presupuesto!$B$11:$C$565,2,0)</f>
        <v>PRODUCTOS FARMACEUTICO Y MEDICINALES</v>
      </c>
      <c r="J1004" s="536" t="s">
        <v>1363</v>
      </c>
      <c r="K1004" s="466" t="s">
        <v>392</v>
      </c>
    </row>
    <row r="1005" spans="3:11" ht="16.5" thickBot="1" x14ac:dyDescent="0.3">
      <c r="C1005" s="555" t="s">
        <v>2955</v>
      </c>
      <c r="D1005" s="551">
        <v>4.5</v>
      </c>
      <c r="E1005" s="558">
        <v>45.8</v>
      </c>
      <c r="F1005" s="557">
        <f t="shared" si="50"/>
        <v>206.1</v>
      </c>
      <c r="G1005" s="160" t="s">
        <v>126</v>
      </c>
      <c r="H1005" s="525" t="s">
        <v>858</v>
      </c>
      <c r="I1005" s="472" t="str">
        <f>VLOOKUP(H1005,Presupuesto!$B$11:$C$565,2,0)</f>
        <v>PRODUCTOS FARMACEUTICO Y MEDICINALES</v>
      </c>
      <c r="J1005" s="536" t="s">
        <v>1363</v>
      </c>
      <c r="K1005" s="466" t="s">
        <v>392</v>
      </c>
    </row>
    <row r="1006" spans="3:11" ht="16.5" thickBot="1" x14ac:dyDescent="0.3">
      <c r="C1006" s="555" t="s">
        <v>2956</v>
      </c>
      <c r="D1006" s="551">
        <v>25</v>
      </c>
      <c r="E1006" s="558">
        <v>28.34</v>
      </c>
      <c r="F1006" s="557">
        <f t="shared" si="50"/>
        <v>708.5</v>
      </c>
      <c r="G1006" s="160" t="s">
        <v>126</v>
      </c>
      <c r="H1006" s="525" t="s">
        <v>858</v>
      </c>
      <c r="I1006" s="472" t="str">
        <f>VLOOKUP(H1006,Presupuesto!$B$11:$C$565,2,0)</f>
        <v>PRODUCTOS FARMACEUTICO Y MEDICINALES</v>
      </c>
      <c r="J1006" s="536" t="s">
        <v>1363</v>
      </c>
      <c r="K1006" s="466" t="s">
        <v>392</v>
      </c>
    </row>
    <row r="1007" spans="3:11" ht="16.5" thickBot="1" x14ac:dyDescent="0.3">
      <c r="C1007" s="555" t="s">
        <v>2957</v>
      </c>
      <c r="D1007" s="551">
        <v>1</v>
      </c>
      <c r="E1007" s="558">
        <v>63.75</v>
      </c>
      <c r="F1007" s="557">
        <f t="shared" si="50"/>
        <v>63.75</v>
      </c>
      <c r="G1007" s="160" t="s">
        <v>126</v>
      </c>
      <c r="H1007" s="525" t="s">
        <v>858</v>
      </c>
      <c r="I1007" s="472" t="str">
        <f>VLOOKUP(H1007,Presupuesto!$B$11:$C$565,2,0)</f>
        <v>PRODUCTOS FARMACEUTICO Y MEDICINALES</v>
      </c>
      <c r="J1007" s="536" t="s">
        <v>1363</v>
      </c>
      <c r="K1007" s="466" t="s">
        <v>392</v>
      </c>
    </row>
    <row r="1008" spans="3:11" ht="16.5" thickBot="1" x14ac:dyDescent="0.3">
      <c r="C1008" s="555" t="s">
        <v>2958</v>
      </c>
      <c r="D1008" s="551">
        <v>1</v>
      </c>
      <c r="E1008" s="558">
        <v>1203.81</v>
      </c>
      <c r="F1008" s="557">
        <f t="shared" si="50"/>
        <v>1203.81</v>
      </c>
      <c r="G1008" s="160" t="s">
        <v>126</v>
      </c>
      <c r="H1008" s="525" t="s">
        <v>858</v>
      </c>
      <c r="I1008" s="472" t="str">
        <f>VLOOKUP(H1008,Presupuesto!$B$11:$C$565,2,0)</f>
        <v>PRODUCTOS FARMACEUTICO Y MEDICINALES</v>
      </c>
      <c r="J1008" s="536" t="s">
        <v>1363</v>
      </c>
      <c r="K1008" s="466" t="s">
        <v>392</v>
      </c>
    </row>
    <row r="1009" spans="1:11" ht="16.5" thickBot="1" x14ac:dyDescent="0.3">
      <c r="C1009" s="555" t="s">
        <v>2959</v>
      </c>
      <c r="D1009" s="551">
        <v>5</v>
      </c>
      <c r="E1009" s="558">
        <v>214.63</v>
      </c>
      <c r="F1009" s="557">
        <f t="shared" si="50"/>
        <v>1073.1500000000001</v>
      </c>
      <c r="G1009" s="160" t="s">
        <v>126</v>
      </c>
      <c r="H1009" s="525" t="s">
        <v>858</v>
      </c>
      <c r="I1009" s="472" t="str">
        <f>VLOOKUP(H1009,Presupuesto!$B$11:$C$565,2,0)</f>
        <v>PRODUCTOS FARMACEUTICO Y MEDICINALES</v>
      </c>
      <c r="J1009" s="536" t="s">
        <v>1363</v>
      </c>
      <c r="K1009" s="466" t="s">
        <v>392</v>
      </c>
    </row>
    <row r="1010" spans="1:11" ht="16.5" thickBot="1" x14ac:dyDescent="0.3">
      <c r="C1010" s="555" t="s">
        <v>2960</v>
      </c>
      <c r="D1010" s="551">
        <v>1</v>
      </c>
      <c r="E1010" s="558">
        <v>317.47000000000003</v>
      </c>
      <c r="F1010" s="557">
        <f t="shared" si="50"/>
        <v>317.47000000000003</v>
      </c>
      <c r="G1010" s="160" t="s">
        <v>126</v>
      </c>
      <c r="H1010" s="525" t="s">
        <v>858</v>
      </c>
      <c r="I1010" s="472" t="str">
        <f>VLOOKUP(H1010,Presupuesto!$B$11:$C$565,2,0)</f>
        <v>PRODUCTOS FARMACEUTICO Y MEDICINALES</v>
      </c>
      <c r="J1010" s="536" t="s">
        <v>1363</v>
      </c>
      <c r="K1010" s="466" t="s">
        <v>392</v>
      </c>
    </row>
    <row r="1011" spans="1:11" ht="16.5" thickBot="1" x14ac:dyDescent="0.3">
      <c r="C1011" s="555" t="s">
        <v>2961</v>
      </c>
      <c r="D1011" s="551">
        <v>1</v>
      </c>
      <c r="E1011" s="558">
        <v>757.12</v>
      </c>
      <c r="F1011" s="557">
        <f t="shared" si="50"/>
        <v>757.12</v>
      </c>
      <c r="G1011" s="160" t="s">
        <v>126</v>
      </c>
      <c r="H1011" s="525" t="s">
        <v>858</v>
      </c>
      <c r="I1011" s="472" t="str">
        <f>VLOOKUP(H1011,Presupuesto!$B$11:$C$565,2,0)</f>
        <v>PRODUCTOS FARMACEUTICO Y MEDICINALES</v>
      </c>
      <c r="J1011" s="536" t="s">
        <v>1363</v>
      </c>
      <c r="K1011" s="466" t="s">
        <v>392</v>
      </c>
    </row>
    <row r="1012" spans="1:11" ht="16.5" thickBot="1" x14ac:dyDescent="0.3">
      <c r="C1012" s="555" t="s">
        <v>2962</v>
      </c>
      <c r="D1012" s="551">
        <v>1</v>
      </c>
      <c r="E1012" s="558">
        <v>302.81</v>
      </c>
      <c r="F1012" s="557">
        <f t="shared" si="50"/>
        <v>302.81</v>
      </c>
      <c r="G1012" s="160" t="s">
        <v>126</v>
      </c>
      <c r="H1012" s="525" t="s">
        <v>858</v>
      </c>
      <c r="I1012" s="472" t="str">
        <f>VLOOKUP(H1012,Presupuesto!$B$11:$C$565,2,0)</f>
        <v>PRODUCTOS FARMACEUTICO Y MEDICINALES</v>
      </c>
      <c r="J1012" s="536" t="s">
        <v>1363</v>
      </c>
      <c r="K1012" s="466" t="s">
        <v>392</v>
      </c>
    </row>
    <row r="1013" spans="1:11" ht="16.5" thickBot="1" x14ac:dyDescent="0.3">
      <c r="C1013" s="555" t="s">
        <v>2963</v>
      </c>
      <c r="D1013" s="551">
        <v>1</v>
      </c>
      <c r="E1013" s="558">
        <v>474.57</v>
      </c>
      <c r="F1013" s="557">
        <f t="shared" si="50"/>
        <v>474.57</v>
      </c>
      <c r="G1013" s="160" t="s">
        <v>126</v>
      </c>
      <c r="H1013" s="525" t="s">
        <v>858</v>
      </c>
      <c r="I1013" s="472" t="str">
        <f>VLOOKUP(H1013,Presupuesto!$B$11:$C$565,2,0)</f>
        <v>PRODUCTOS FARMACEUTICO Y MEDICINALES</v>
      </c>
      <c r="J1013" s="536" t="s">
        <v>1363</v>
      </c>
      <c r="K1013" s="466" t="s">
        <v>392</v>
      </c>
    </row>
    <row r="1014" spans="1:11" ht="16.5" thickBot="1" x14ac:dyDescent="0.3">
      <c r="C1014" s="555" t="s">
        <v>2933</v>
      </c>
      <c r="D1014" s="551">
        <v>1</v>
      </c>
      <c r="E1014" s="558">
        <v>1985.54</v>
      </c>
      <c r="F1014" s="557">
        <f t="shared" si="50"/>
        <v>1985.54</v>
      </c>
      <c r="G1014" s="160" t="s">
        <v>126</v>
      </c>
      <c r="H1014" s="525" t="s">
        <v>858</v>
      </c>
      <c r="I1014" s="472" t="str">
        <f>VLOOKUP(H1014,Presupuesto!$B$11:$C$565,2,0)</f>
        <v>PRODUCTOS FARMACEUTICO Y MEDICINALES</v>
      </c>
      <c r="J1014" s="536" t="s">
        <v>1363</v>
      </c>
      <c r="K1014" s="466" t="s">
        <v>392</v>
      </c>
    </row>
    <row r="1017" spans="1:11" ht="15.75" thickBot="1" x14ac:dyDescent="0.3"/>
    <row r="1018" spans="1:11" ht="15.75" thickBot="1" x14ac:dyDescent="0.3">
      <c r="A1018" s="560"/>
      <c r="B1018" s="618"/>
      <c r="C1018" s="153" t="s">
        <v>52</v>
      </c>
      <c r="D1018" s="380">
        <f>SUM(F1025:F1037)</f>
        <v>1404</v>
      </c>
      <c r="F1018" s="70"/>
      <c r="G1018" s="78"/>
      <c r="H1018" s="70"/>
      <c r="I1018" s="70"/>
    </row>
    <row r="1019" spans="1:11" x14ac:dyDescent="0.25">
      <c r="C1019" s="70"/>
      <c r="D1019" s="31"/>
      <c r="E1019" s="94"/>
      <c r="F1019" s="94"/>
      <c r="G1019" s="94"/>
      <c r="H1019" s="75"/>
      <c r="I1019" s="75"/>
      <c r="J1019" s="75"/>
      <c r="K1019" s="111"/>
    </row>
    <row r="1020" spans="1:11" x14ac:dyDescent="0.25">
      <c r="C1020" s="70"/>
      <c r="D1020" s="31"/>
      <c r="E1020" s="94"/>
      <c r="F1020" s="94"/>
      <c r="G1020" s="94"/>
      <c r="H1020" s="75"/>
      <c r="I1020" s="75"/>
      <c r="J1020" s="75"/>
      <c r="K1020" s="111"/>
    </row>
    <row r="1021" spans="1:11" ht="15.75" x14ac:dyDescent="0.25">
      <c r="C1021" s="201" t="s">
        <v>390</v>
      </c>
      <c r="D1021" s="202" t="str">
        <f>'Gestión del Talento Humano'!F7</f>
        <v>12.a.1</v>
      </c>
      <c r="E1021" s="94"/>
      <c r="F1021" s="94"/>
      <c r="G1021" s="94"/>
      <c r="H1021" s="75"/>
      <c r="I1021" s="75"/>
      <c r="J1021" s="75"/>
      <c r="K1021" s="111"/>
    </row>
    <row r="1022" spans="1:11" ht="18.75" x14ac:dyDescent="0.25">
      <c r="C1022" s="207" t="str">
        <f>IFERROR(VLOOKUP(D1021,'Desarrollo e Innov. Curricular'!$F:$G,2,FALSE),IFERROR(VLOOKUP(D1021,'Investigación Científica'!$F:$G,2,FALSE),IFERROR(VLOOKUP(D1021,'Vinculación Univ. Sociedad'!$F:$G,2,FALSE),IFERROR(VLOOKUP(D1021,'Docencia y Profesorado Universi'!$F:$G,2,FALSE),IFERROR(VLOOKUP(D1021,'Estudiantes y Graduados'!$F:$G,2,FALSE),IFERROR(VLOOKUP(D1021,'Gestion Administrativa'!$F:$G,2,FALSE),IFERROR(VLOOKUP(D1021,'Gestión Académica'!$F:$G,2,FALSE),IFERROR(VLOOKUP(D1021,'Aseguramiento de la Calidad'!$F:$G,2,FALSE),IFERROR(VLOOKUP(D1021,'Gestión del Conocimiento'!$F:$G,2,FALSE),IFERROR(VLOOKUP(D1021,'Gobernabilidad y Procesos...'!$F:$G,2,FALSE),IFERROR(VLOOKUP(D1021,'Gestión del Talento Humano'!$F:$G,2,FALSE),IFERROR(VLOOKUP(D1021,'Internacionalización de la E.S.'!$F:$G,2,FALSE),IFERROR(VLOOKUP(D1021,Posgrado!$F:$G,2,FALSE),IFERROR(VLOOKUP(D1021,'Cultura de Innovación Insti...'!$F:$G,2,FALSE),VLOOKUP(D1021,'Lo Esencial de la Reforma Univ.'!$F:$G,2,0)))))))))))))))</f>
        <v xml:space="preserve">Creación del comité y la unidad  de evaluación Administrativa y Docente de la Facultad. </v>
      </c>
      <c r="D1022" s="31"/>
      <c r="E1022" s="94"/>
      <c r="F1022" s="94"/>
      <c r="G1022" s="94"/>
      <c r="H1022" s="75"/>
      <c r="I1022" s="75"/>
      <c r="J1022" s="75"/>
      <c r="K1022" s="111"/>
    </row>
    <row r="1023" spans="1:11" x14ac:dyDescent="0.25">
      <c r="F1023" s="94"/>
      <c r="G1023" s="75"/>
      <c r="H1023" s="75"/>
      <c r="I1023" s="75"/>
    </row>
    <row r="1024" spans="1:11" ht="30" x14ac:dyDescent="0.25">
      <c r="C1024" s="145" t="s">
        <v>44</v>
      </c>
      <c r="D1024" s="145" t="s">
        <v>54</v>
      </c>
      <c r="E1024" s="145" t="s">
        <v>56</v>
      </c>
      <c r="F1024" s="146" t="s">
        <v>27</v>
      </c>
      <c r="G1024" s="146" t="s">
        <v>128</v>
      </c>
      <c r="H1024" s="145" t="s">
        <v>46</v>
      </c>
      <c r="I1024" s="146" t="s">
        <v>129</v>
      </c>
      <c r="J1024" s="146" t="s">
        <v>408</v>
      </c>
      <c r="K1024" s="146" t="s">
        <v>409</v>
      </c>
    </row>
    <row r="1025" spans="3:11" x14ac:dyDescent="0.25">
      <c r="C1025" s="467" t="s">
        <v>2417</v>
      </c>
      <c r="D1025" s="449">
        <v>2</v>
      </c>
      <c r="E1025" s="472">
        <v>350</v>
      </c>
      <c r="F1025" s="472">
        <f t="shared" ref="F1025:F1037" si="51">D1025*E1025</f>
        <v>700</v>
      </c>
      <c r="G1025" s="160" t="s">
        <v>126</v>
      </c>
      <c r="H1025" s="516" t="s">
        <v>942</v>
      </c>
      <c r="I1025" s="472" t="str">
        <f>VLOOKUP(H1025,Presupuesto!$B$11:$C$565,2,0)</f>
        <v>UTILES DE ESCRITORIO, OFICINA Y ENSE¥ANZA</v>
      </c>
      <c r="J1025" s="536" t="s">
        <v>1363</v>
      </c>
      <c r="K1025" s="537" t="s">
        <v>392</v>
      </c>
    </row>
    <row r="1026" spans="3:11" x14ac:dyDescent="0.25">
      <c r="C1026" s="467" t="s">
        <v>2614</v>
      </c>
      <c r="D1026" s="449">
        <v>4</v>
      </c>
      <c r="E1026" s="472">
        <v>85</v>
      </c>
      <c r="F1026" s="472">
        <f t="shared" si="51"/>
        <v>340</v>
      </c>
      <c r="G1026" s="160" t="s">
        <v>126</v>
      </c>
      <c r="H1026" s="516" t="s">
        <v>942</v>
      </c>
      <c r="I1026" s="472" t="str">
        <f>VLOOKUP(H1026,Presupuesto!$B$11:$C$565,2,0)</f>
        <v>UTILES DE ESCRITORIO, OFICINA Y ENSE¥ANZA</v>
      </c>
      <c r="J1026" s="536" t="s">
        <v>1363</v>
      </c>
      <c r="K1026" s="537" t="s">
        <v>392</v>
      </c>
    </row>
    <row r="1027" spans="3:11" x14ac:dyDescent="0.25">
      <c r="C1027" s="470" t="s">
        <v>2420</v>
      </c>
      <c r="D1027" s="449">
        <v>1</v>
      </c>
      <c r="E1027" s="478">
        <v>4.5</v>
      </c>
      <c r="F1027" s="472">
        <f t="shared" si="51"/>
        <v>4.5</v>
      </c>
      <c r="G1027" s="160" t="s">
        <v>126</v>
      </c>
      <c r="H1027" s="516" t="s">
        <v>942</v>
      </c>
      <c r="I1027" s="472" t="str">
        <f>VLOOKUP(H1027,Presupuesto!$B$11:$C$565,2,0)</f>
        <v>UTILES DE ESCRITORIO, OFICINA Y ENSE¥ANZA</v>
      </c>
      <c r="J1027" s="536" t="s">
        <v>1363</v>
      </c>
      <c r="K1027" s="537" t="s">
        <v>392</v>
      </c>
    </row>
    <row r="1028" spans="3:11" x14ac:dyDescent="0.25">
      <c r="C1028" s="470" t="s">
        <v>2427</v>
      </c>
      <c r="D1028" s="449">
        <v>1</v>
      </c>
      <c r="E1028" s="478">
        <v>15</v>
      </c>
      <c r="F1028" s="472">
        <f t="shared" si="51"/>
        <v>15</v>
      </c>
      <c r="G1028" s="160" t="s">
        <v>126</v>
      </c>
      <c r="H1028" s="516" t="s">
        <v>942</v>
      </c>
      <c r="I1028" s="472" t="str">
        <f>VLOOKUP(H1028,Presupuesto!$B$11:$C$565,2,0)</f>
        <v>UTILES DE ESCRITORIO, OFICINA Y ENSE¥ANZA</v>
      </c>
      <c r="J1028" s="536" t="s">
        <v>1363</v>
      </c>
      <c r="K1028" s="537" t="s">
        <v>392</v>
      </c>
    </row>
    <row r="1029" spans="3:11" x14ac:dyDescent="0.25">
      <c r="C1029" s="470" t="s">
        <v>2429</v>
      </c>
      <c r="D1029" s="449">
        <v>2</v>
      </c>
      <c r="E1029" s="478">
        <v>17</v>
      </c>
      <c r="F1029" s="472">
        <f t="shared" si="51"/>
        <v>34</v>
      </c>
      <c r="G1029" s="160" t="s">
        <v>126</v>
      </c>
      <c r="H1029" s="516" t="s">
        <v>942</v>
      </c>
      <c r="I1029" s="472" t="str">
        <f>VLOOKUP(H1029,Presupuesto!$B$11:$C$565,2,0)</f>
        <v>UTILES DE ESCRITORIO, OFICINA Y ENSE¥ANZA</v>
      </c>
      <c r="J1029" s="536" t="s">
        <v>1363</v>
      </c>
      <c r="K1029" s="537" t="s">
        <v>392</v>
      </c>
    </row>
    <row r="1030" spans="3:11" x14ac:dyDescent="0.25">
      <c r="C1030" s="470" t="s">
        <v>2431</v>
      </c>
      <c r="D1030" s="449">
        <v>2</v>
      </c>
      <c r="E1030" s="478">
        <v>23</v>
      </c>
      <c r="F1030" s="472">
        <f t="shared" si="51"/>
        <v>46</v>
      </c>
      <c r="G1030" s="160" t="s">
        <v>126</v>
      </c>
      <c r="H1030" s="516" t="s">
        <v>942</v>
      </c>
      <c r="I1030" s="472" t="str">
        <f>VLOOKUP(H1030,Presupuesto!$B$11:$C$565,2,0)</f>
        <v>UTILES DE ESCRITORIO, OFICINA Y ENSE¥ANZA</v>
      </c>
      <c r="J1030" s="536" t="s">
        <v>1363</v>
      </c>
      <c r="K1030" s="537" t="s">
        <v>392</v>
      </c>
    </row>
    <row r="1031" spans="3:11" x14ac:dyDescent="0.25">
      <c r="C1031" s="470" t="s">
        <v>2432</v>
      </c>
      <c r="D1031" s="449">
        <v>1</v>
      </c>
      <c r="E1031" s="478">
        <v>12</v>
      </c>
      <c r="F1031" s="472">
        <f t="shared" si="51"/>
        <v>12</v>
      </c>
      <c r="G1031" s="160" t="s">
        <v>126</v>
      </c>
      <c r="H1031" s="516" t="s">
        <v>942</v>
      </c>
      <c r="I1031" s="472" t="str">
        <f>VLOOKUP(H1031,Presupuesto!$B$11:$C$565,2,0)</f>
        <v>UTILES DE ESCRITORIO, OFICINA Y ENSE¥ANZA</v>
      </c>
      <c r="J1031" s="536" t="s">
        <v>1363</v>
      </c>
      <c r="K1031" s="537" t="s">
        <v>392</v>
      </c>
    </row>
    <row r="1032" spans="3:11" x14ac:dyDescent="0.25">
      <c r="C1032" s="470" t="s">
        <v>2434</v>
      </c>
      <c r="D1032" s="449">
        <v>2</v>
      </c>
      <c r="E1032" s="478">
        <v>10</v>
      </c>
      <c r="F1032" s="472">
        <f t="shared" si="51"/>
        <v>20</v>
      </c>
      <c r="G1032" s="160" t="s">
        <v>126</v>
      </c>
      <c r="H1032" s="516" t="s">
        <v>942</v>
      </c>
      <c r="I1032" s="472" t="str">
        <f>VLOOKUP(H1032,Presupuesto!$B$11:$C$565,2,0)</f>
        <v>UTILES DE ESCRITORIO, OFICINA Y ENSE¥ANZA</v>
      </c>
      <c r="J1032" s="536" t="s">
        <v>1363</v>
      </c>
      <c r="K1032" s="537" t="s">
        <v>392</v>
      </c>
    </row>
    <row r="1033" spans="3:11" x14ac:dyDescent="0.25">
      <c r="C1033" s="470" t="s">
        <v>2437</v>
      </c>
      <c r="D1033" s="449">
        <v>10</v>
      </c>
      <c r="E1033" s="478">
        <v>3.5</v>
      </c>
      <c r="F1033" s="472">
        <f t="shared" si="51"/>
        <v>35</v>
      </c>
      <c r="G1033" s="160" t="s">
        <v>126</v>
      </c>
      <c r="H1033" s="516" t="s">
        <v>942</v>
      </c>
      <c r="I1033" s="472" t="str">
        <f>VLOOKUP(H1033,Presupuesto!$B$11:$C$565,2,0)</f>
        <v>UTILES DE ESCRITORIO, OFICINA Y ENSE¥ANZA</v>
      </c>
      <c r="J1033" s="536" t="s">
        <v>1363</v>
      </c>
      <c r="K1033" s="537" t="s">
        <v>392</v>
      </c>
    </row>
    <row r="1034" spans="3:11" x14ac:dyDescent="0.25">
      <c r="C1034" s="470" t="s">
        <v>34</v>
      </c>
      <c r="D1034" s="449">
        <v>5</v>
      </c>
      <c r="E1034" s="478">
        <v>15</v>
      </c>
      <c r="F1034" s="472">
        <f t="shared" si="51"/>
        <v>75</v>
      </c>
      <c r="G1034" s="160" t="s">
        <v>126</v>
      </c>
      <c r="H1034" s="516" t="s">
        <v>942</v>
      </c>
      <c r="I1034" s="472" t="str">
        <f>VLOOKUP(H1034,Presupuesto!$B$11:$C$565,2,0)</f>
        <v>UTILES DE ESCRITORIO, OFICINA Y ENSE¥ANZA</v>
      </c>
      <c r="J1034" s="536" t="s">
        <v>1363</v>
      </c>
      <c r="K1034" s="537" t="s">
        <v>392</v>
      </c>
    </row>
    <row r="1035" spans="3:11" x14ac:dyDescent="0.25">
      <c r="C1035" s="470" t="s">
        <v>2439</v>
      </c>
      <c r="D1035" s="449">
        <v>5</v>
      </c>
      <c r="E1035" s="478">
        <v>2.5</v>
      </c>
      <c r="F1035" s="472">
        <f t="shared" si="51"/>
        <v>12.5</v>
      </c>
      <c r="G1035" s="160" t="s">
        <v>126</v>
      </c>
      <c r="H1035" s="516" t="s">
        <v>942</v>
      </c>
      <c r="I1035" s="472" t="str">
        <f>VLOOKUP(H1035,Presupuesto!$B$11:$C$565,2,0)</f>
        <v>UTILES DE ESCRITORIO, OFICINA Y ENSE¥ANZA</v>
      </c>
      <c r="J1035" s="536" t="s">
        <v>1363</v>
      </c>
      <c r="K1035" s="537" t="s">
        <v>392</v>
      </c>
    </row>
    <row r="1036" spans="3:11" x14ac:dyDescent="0.25">
      <c r="C1036" s="470" t="s">
        <v>2440</v>
      </c>
      <c r="D1036" s="449">
        <v>1</v>
      </c>
      <c r="E1036" s="472">
        <v>75</v>
      </c>
      <c r="F1036" s="472">
        <f t="shared" si="51"/>
        <v>75</v>
      </c>
      <c r="G1036" s="160" t="s">
        <v>126</v>
      </c>
      <c r="H1036" s="516" t="s">
        <v>942</v>
      </c>
      <c r="I1036" s="472" t="str">
        <f>VLOOKUP(H1036,Presupuesto!$B$11:$C$565,2,0)</f>
        <v>UTILES DE ESCRITORIO, OFICINA Y ENSE¥ANZA</v>
      </c>
      <c r="J1036" s="536" t="s">
        <v>1363</v>
      </c>
      <c r="K1036" s="537" t="s">
        <v>392</v>
      </c>
    </row>
    <row r="1037" spans="3:11" x14ac:dyDescent="0.25">
      <c r="C1037" s="470" t="s">
        <v>2442</v>
      </c>
      <c r="D1037" s="449">
        <v>10</v>
      </c>
      <c r="E1037" s="472">
        <v>3.5</v>
      </c>
      <c r="F1037" s="472">
        <f t="shared" si="51"/>
        <v>35</v>
      </c>
      <c r="G1037" s="160" t="s">
        <v>126</v>
      </c>
      <c r="H1037" s="516" t="s">
        <v>942</v>
      </c>
      <c r="I1037" s="472" t="str">
        <f>VLOOKUP(H1037,Presupuesto!$B$11:$C$565,2,0)</f>
        <v>UTILES DE ESCRITORIO, OFICINA Y ENSE¥ANZA</v>
      </c>
      <c r="J1037" s="536" t="s">
        <v>1363</v>
      </c>
      <c r="K1037" s="537" t="s">
        <v>392</v>
      </c>
    </row>
    <row r="1041" spans="2:11" ht="15.75" thickBot="1" x14ac:dyDescent="0.3"/>
    <row r="1042" spans="2:11" ht="15.75" thickBot="1" x14ac:dyDescent="0.3">
      <c r="B1042" s="560"/>
      <c r="C1042" s="153" t="s">
        <v>52</v>
      </c>
      <c r="D1042" s="380">
        <f>SUM(F1049:F1049)</f>
        <v>3000</v>
      </c>
      <c r="F1042" s="70"/>
      <c r="G1042" s="78"/>
      <c r="H1042" s="70"/>
      <c r="I1042" s="70"/>
    </row>
    <row r="1043" spans="2:11" x14ac:dyDescent="0.25">
      <c r="C1043" s="70"/>
      <c r="D1043" s="31"/>
      <c r="E1043" s="94"/>
      <c r="F1043" s="94"/>
      <c r="G1043" s="94"/>
      <c r="H1043" s="75"/>
      <c r="I1043" s="75"/>
      <c r="J1043" s="75"/>
      <c r="K1043" s="111"/>
    </row>
    <row r="1044" spans="2:11" x14ac:dyDescent="0.25">
      <c r="C1044" s="70"/>
      <c r="D1044" s="31"/>
      <c r="E1044" s="94"/>
      <c r="F1044" s="94"/>
      <c r="G1044" s="94"/>
      <c r="H1044" s="75"/>
      <c r="I1044" s="75"/>
      <c r="J1044" s="75"/>
      <c r="K1044" s="111"/>
    </row>
    <row r="1045" spans="2:11" ht="15.75" x14ac:dyDescent="0.25">
      <c r="C1045" s="201" t="s">
        <v>390</v>
      </c>
      <c r="D1045" s="202" t="str">
        <f>'Gestión del Talento Humano'!F9</f>
        <v>12.a.3</v>
      </c>
      <c r="E1045" s="94"/>
      <c r="F1045" s="94"/>
      <c r="G1045" s="94"/>
      <c r="H1045" s="75"/>
      <c r="I1045" s="75"/>
      <c r="J1045" s="75"/>
      <c r="K1045" s="111"/>
    </row>
    <row r="1046" spans="2:11" ht="18.75" x14ac:dyDescent="0.25">
      <c r="C1046" s="207" t="str">
        <f>IFERROR(VLOOKUP(D1045,'Desarrollo e Innov. Curricular'!$F:$G,2,FALSE),IFERROR(VLOOKUP(D1045,'Investigación Científica'!$F:$G,2,FALSE),IFERROR(VLOOKUP(D1045,'Vinculación Univ. Sociedad'!$F:$G,2,FALSE),IFERROR(VLOOKUP(D1045,'Docencia y Profesorado Universi'!$F:$G,2,FALSE),IFERROR(VLOOKUP(D1045,'Estudiantes y Graduados'!$F:$G,2,FALSE),IFERROR(VLOOKUP(D1045,'Gestion Administrativa'!$F:$G,2,FALSE),IFERROR(VLOOKUP(D1045,'Gestión Académica'!$F:$G,2,FALSE),IFERROR(VLOOKUP(D1045,'Aseguramiento de la Calidad'!$F:$G,2,FALSE),IFERROR(VLOOKUP(D1045,'Gestión del Conocimiento'!$F:$G,2,FALSE),IFERROR(VLOOKUP(D1045,'Gobernabilidad y Procesos...'!$F:$G,2,FALSE),IFERROR(VLOOKUP(D1045,'Gestión del Talento Humano'!$F:$G,2,FALSE),IFERROR(VLOOKUP(D1045,'Internacionalización de la E.S.'!$F:$G,2,FALSE),IFERROR(VLOOKUP(D1045,Posgrado!$F:$G,2,FALSE),IFERROR(VLOOKUP(D1045,'Cultura de Innovación Insti...'!$F:$G,2,FALSE),VLOOKUP(D1045,'Lo Esencial de la Reforma Univ.'!$F:$G,2,0)))))))))))))))</f>
        <v>Aplicación del instrumento de evaluación a personal docente y administrativo. tabular datos y realizar analisis.  Papeleria, lapices, folder,encuestadores</v>
      </c>
      <c r="D1046" s="31"/>
      <c r="E1046" s="94"/>
      <c r="F1046" s="94"/>
      <c r="G1046" s="94"/>
      <c r="H1046" s="75"/>
      <c r="I1046" s="75"/>
      <c r="J1046" s="75"/>
      <c r="K1046" s="111"/>
    </row>
    <row r="1047" spans="2:11" ht="15.75" thickBot="1" x14ac:dyDescent="0.3">
      <c r="C1047" s="86" t="s">
        <v>2967</v>
      </c>
      <c r="F1047" s="94"/>
      <c r="G1047" s="75"/>
      <c r="H1047" s="75"/>
      <c r="I1047" s="75"/>
    </row>
    <row r="1048" spans="2:11" ht="30.75" thickBot="1" x14ac:dyDescent="0.3">
      <c r="C1048" s="128" t="s">
        <v>44</v>
      </c>
      <c r="D1048" s="128" t="s">
        <v>54</v>
      </c>
      <c r="E1048" s="135" t="s">
        <v>56</v>
      </c>
      <c r="F1048" s="134" t="s">
        <v>27</v>
      </c>
      <c r="G1048" s="132" t="s">
        <v>128</v>
      </c>
      <c r="H1048" s="135" t="s">
        <v>46</v>
      </c>
      <c r="I1048" s="132" t="s">
        <v>129</v>
      </c>
      <c r="J1048" s="132" t="s">
        <v>408</v>
      </c>
      <c r="K1048" s="132" t="s">
        <v>409</v>
      </c>
    </row>
    <row r="1049" spans="2:11" x14ac:dyDescent="0.25">
      <c r="C1049" s="467" t="s">
        <v>2618</v>
      </c>
      <c r="D1049" s="449">
        <v>200</v>
      </c>
      <c r="E1049" s="539">
        <v>15</v>
      </c>
      <c r="F1049" s="98">
        <f t="shared" ref="F1049" si="52">D1049*E1049</f>
        <v>3000</v>
      </c>
      <c r="G1049" s="156" t="s">
        <v>126</v>
      </c>
      <c r="H1049" s="474" t="s">
        <v>717</v>
      </c>
      <c r="I1049" s="99" t="str">
        <f>VLOOKUP(H1049,Presupuesto!$B$11:$C$566,2,0)</f>
        <v>SERVICIOS DE IMPRENTA PUBLIC.Y REPRODUCCION</v>
      </c>
      <c r="J1049" s="215" t="s">
        <v>1364</v>
      </c>
      <c r="K1049" s="99" t="s">
        <v>393</v>
      </c>
    </row>
    <row r="1053" spans="2:11" ht="15.75" thickBot="1" x14ac:dyDescent="0.3"/>
    <row r="1054" spans="2:11" ht="15.75" thickBot="1" x14ac:dyDescent="0.3">
      <c r="B1054" s="560"/>
      <c r="C1054" s="153" t="s">
        <v>52</v>
      </c>
      <c r="D1054" s="380">
        <f>SUM(F1061:F1062)</f>
        <v>1060</v>
      </c>
      <c r="F1054" s="70"/>
      <c r="G1054" s="78"/>
      <c r="H1054" s="70"/>
      <c r="I1054" s="70"/>
    </row>
    <row r="1055" spans="2:11" x14ac:dyDescent="0.25">
      <c r="C1055" s="70"/>
      <c r="D1055" s="31"/>
      <c r="E1055" s="94"/>
      <c r="F1055" s="94"/>
      <c r="G1055" s="94"/>
      <c r="H1055" s="75"/>
      <c r="I1055" s="75"/>
      <c r="J1055" s="75"/>
      <c r="K1055" s="111"/>
    </row>
    <row r="1056" spans="2:11" x14ac:dyDescent="0.25">
      <c r="C1056" s="70"/>
      <c r="D1056" s="31"/>
      <c r="E1056" s="94"/>
      <c r="F1056" s="94"/>
      <c r="G1056" s="94"/>
      <c r="H1056" s="75"/>
      <c r="I1056" s="75"/>
      <c r="J1056" s="75"/>
      <c r="K1056" s="111"/>
    </row>
    <row r="1057" spans="2:11" ht="15.75" x14ac:dyDescent="0.25">
      <c r="C1057" s="201" t="s">
        <v>390</v>
      </c>
      <c r="D1057" s="202" t="str">
        <f>'Gestión del Talento Humano'!F20</f>
        <v>12.a.18</v>
      </c>
      <c r="E1057" s="94"/>
      <c r="F1057" s="94"/>
      <c r="G1057" s="94"/>
      <c r="H1057" s="75"/>
      <c r="I1057" s="75"/>
      <c r="J1057" s="75"/>
      <c r="K1057" s="111"/>
    </row>
    <row r="1058" spans="2:11" ht="18.75" x14ac:dyDescent="0.25">
      <c r="C1058" s="207" t="str">
        <f>IFERROR(VLOOKUP(D1057,'Desarrollo e Innov. Curricular'!$F:$G,2,FALSE),IFERROR(VLOOKUP(D1057,'Investigación Científica'!$F:$G,2,FALSE),IFERROR(VLOOKUP(D1057,'Vinculación Univ. Sociedad'!$F:$G,2,FALSE),IFERROR(VLOOKUP(D1057,'Docencia y Profesorado Universi'!$F:$G,2,FALSE),IFERROR(VLOOKUP(D1057,'Estudiantes y Graduados'!$F:$G,2,FALSE),IFERROR(VLOOKUP(D1057,'Gestion Administrativa'!$F:$G,2,FALSE),IFERROR(VLOOKUP(D1057,'Gestión Académica'!$F:$G,2,FALSE),IFERROR(VLOOKUP(D1057,'Aseguramiento de la Calidad'!$F:$G,2,FALSE),IFERROR(VLOOKUP(D1057,'Gestión del Conocimiento'!$F:$G,2,FALSE),IFERROR(VLOOKUP(D1057,'Gobernabilidad y Procesos...'!$F:$G,2,FALSE),IFERROR(VLOOKUP(D1057,'Gestión del Talento Humano'!$F:$G,2,FALSE),IFERROR(VLOOKUP(D1057,'Internacionalización de la E.S.'!$F:$G,2,FALSE),IFERROR(VLOOKUP(D1057,Posgrado!$F:$G,2,FALSE),IFERROR(VLOOKUP(D1057,'Cultura de Innovación Insti...'!$F:$G,2,FALSE),VLOOKUP(D1057,'Lo Esencial de la Reforma Univ.'!$F:$G,2,0)))))))))))))))</f>
        <v>Premiaciones trimestrales al Mejor Docente y Mejor empleado administrativo</v>
      </c>
      <c r="D1058" s="31"/>
      <c r="E1058" s="94"/>
      <c r="F1058" s="94"/>
      <c r="G1058" s="94"/>
      <c r="H1058" s="75"/>
      <c r="I1058" s="75"/>
      <c r="J1058" s="75"/>
      <c r="K1058" s="111"/>
    </row>
    <row r="1059" spans="2:11" ht="15.75" thickBot="1" x14ac:dyDescent="0.3">
      <c r="C1059" s="86" t="s">
        <v>2975</v>
      </c>
      <c r="F1059" s="94"/>
      <c r="G1059" s="75"/>
      <c r="H1059" s="75"/>
      <c r="I1059" s="75"/>
    </row>
    <row r="1060" spans="2:11" ht="30.75" thickBot="1" x14ac:dyDescent="0.3">
      <c r="C1060" s="128" t="s">
        <v>44</v>
      </c>
      <c r="D1060" s="128" t="s">
        <v>54</v>
      </c>
      <c r="E1060" s="135" t="s">
        <v>56</v>
      </c>
      <c r="F1060" s="134" t="s">
        <v>27</v>
      </c>
      <c r="G1060" s="132" t="s">
        <v>128</v>
      </c>
      <c r="H1060" s="135" t="s">
        <v>46</v>
      </c>
      <c r="I1060" s="132" t="s">
        <v>129</v>
      </c>
      <c r="J1060" s="132" t="s">
        <v>408</v>
      </c>
      <c r="K1060" s="132" t="s">
        <v>409</v>
      </c>
    </row>
    <row r="1061" spans="2:11" x14ac:dyDescent="0.25">
      <c r="C1061" s="467" t="s">
        <v>2976</v>
      </c>
      <c r="D1061" s="449">
        <v>1</v>
      </c>
      <c r="E1061" s="539">
        <v>1000</v>
      </c>
      <c r="F1061" s="98">
        <f t="shared" ref="F1061:F1062" si="53">D1061*E1061</f>
        <v>1000</v>
      </c>
      <c r="G1061" s="156" t="s">
        <v>126</v>
      </c>
      <c r="H1061" s="474" t="s">
        <v>792</v>
      </c>
      <c r="I1061" s="99" t="str">
        <f>VLOOKUP(H1061,Presupuesto!$B$11:$C$566,2,0)</f>
        <v>ALIMENTOS B EBIDAS PARA PERSONAS</v>
      </c>
      <c r="J1061" s="215" t="s">
        <v>1364</v>
      </c>
      <c r="K1061" s="99" t="s">
        <v>399</v>
      </c>
    </row>
    <row r="1062" spans="2:11" x14ac:dyDescent="0.25">
      <c r="C1062" s="467" t="s">
        <v>2977</v>
      </c>
      <c r="D1062" s="449">
        <v>2</v>
      </c>
      <c r="E1062" s="541">
        <v>30</v>
      </c>
      <c r="F1062" s="98">
        <f t="shared" si="53"/>
        <v>60</v>
      </c>
      <c r="G1062" s="156" t="s">
        <v>126</v>
      </c>
      <c r="H1062" s="525" t="s">
        <v>823</v>
      </c>
      <c r="I1062" s="99" t="str">
        <f>VLOOKUP(H1062,Presupuesto!$B$11:$C$566,2,0)</f>
        <v>OTROS PRODUCTOS DE PAPEL CARTON</v>
      </c>
      <c r="J1062" s="215" t="s">
        <v>1364</v>
      </c>
      <c r="K1062" s="99" t="s">
        <v>399</v>
      </c>
    </row>
    <row r="1068" spans="2:11" ht="15.75" thickBot="1" x14ac:dyDescent="0.3"/>
    <row r="1069" spans="2:11" ht="15.75" thickBot="1" x14ac:dyDescent="0.3">
      <c r="B1069" s="560"/>
      <c r="C1069" s="153" t="s">
        <v>52</v>
      </c>
      <c r="D1069" s="380">
        <f>SUM(F1076:F1077)</f>
        <v>54003.6</v>
      </c>
      <c r="F1069" s="70"/>
      <c r="G1069" s="78"/>
      <c r="H1069" s="70"/>
      <c r="I1069" s="70"/>
    </row>
    <row r="1070" spans="2:11" x14ac:dyDescent="0.25">
      <c r="C1070" s="70"/>
      <c r="D1070" s="31"/>
      <c r="E1070" s="94"/>
      <c r="F1070" s="94"/>
      <c r="G1070" s="94"/>
      <c r="H1070" s="75"/>
      <c r="I1070" s="75"/>
      <c r="J1070" s="75"/>
      <c r="K1070" s="111"/>
    </row>
    <row r="1071" spans="2:11" x14ac:dyDescent="0.25">
      <c r="C1071" s="70"/>
      <c r="D1071" s="31"/>
      <c r="E1071" s="94"/>
      <c r="F1071" s="94"/>
      <c r="G1071" s="94"/>
      <c r="H1071" s="75"/>
      <c r="I1071" s="75"/>
      <c r="J1071" s="75"/>
      <c r="K1071" s="111"/>
    </row>
    <row r="1072" spans="2:11" ht="15.75" x14ac:dyDescent="0.25">
      <c r="C1072" s="201" t="s">
        <v>390</v>
      </c>
      <c r="D1072" s="202" t="str">
        <f>'Internacionalización de la E.S.'!F9</f>
        <v>14.a.2</v>
      </c>
      <c r="E1072" s="94"/>
      <c r="F1072" s="94"/>
      <c r="G1072" s="94"/>
      <c r="H1072" s="75"/>
      <c r="I1072" s="75"/>
      <c r="J1072" s="75"/>
      <c r="K1072" s="111"/>
    </row>
    <row r="1073" spans="2:11" ht="18.75" x14ac:dyDescent="0.25">
      <c r="C1073" s="207" t="str">
        <f>IFERROR(VLOOKUP(D1072,'Desarrollo e Innov. Curricular'!$F:$G,2,FALSE),IFERROR(VLOOKUP(D1072,'Investigación Científica'!$F:$G,2,FALSE),IFERROR(VLOOKUP(D1072,'Vinculación Univ. Sociedad'!$F:$G,2,FALSE),IFERROR(VLOOKUP(D1072,'Docencia y Profesorado Universi'!$F:$G,2,FALSE),IFERROR(VLOOKUP(D1072,'Estudiantes y Graduados'!$F:$G,2,FALSE),IFERROR(VLOOKUP(D1072,'Gestion Administrativa'!$F:$G,2,FALSE),IFERROR(VLOOKUP(D1072,'Gestión Académica'!$F:$G,2,FALSE),IFERROR(VLOOKUP(D1072,'Aseguramiento de la Calidad'!$F:$G,2,FALSE),IFERROR(VLOOKUP(D1072,'Gestión del Conocimiento'!$F:$G,2,FALSE),IFERROR(VLOOKUP(D1072,'Gobernabilidad y Procesos...'!$F:$G,2,FALSE),IFERROR(VLOOKUP(D1072,'Gestión del Talento Humano'!$F:$G,2,FALSE),IFERROR(VLOOKUP(D1072,'Internacionalización de la E.S.'!$F:$G,2,FALSE),IFERROR(VLOOKUP(D1072,Posgrado!$F:$G,2,FALSE),IFERROR(VLOOKUP(D1072,'Cultura de Innovación Insti...'!$F:$G,2,FALSE),VLOOKUP(D1072,'Lo Esencial de la Reforma Univ.'!$F:$G,2,0)))))))))))))))</f>
        <v>Visitas a las autoridades de la Universidad de San Carlos en Guatemala para establecer convenios o carta de intenciones de trabajo conjunto entre la UNAH y esa institución.</v>
      </c>
      <c r="D1073" s="31"/>
      <c r="E1073" s="94"/>
      <c r="F1073" s="94"/>
      <c r="G1073" s="94"/>
      <c r="H1073" s="75"/>
      <c r="I1073" s="75"/>
      <c r="J1073" s="75"/>
      <c r="K1073" s="111"/>
    </row>
    <row r="1074" spans="2:11" ht="15.75" thickBot="1" x14ac:dyDescent="0.3">
      <c r="F1074" s="94"/>
      <c r="G1074" s="75"/>
      <c r="H1074" s="75"/>
      <c r="I1074" s="75"/>
    </row>
    <row r="1075" spans="2:11" ht="30.75" thickBot="1" x14ac:dyDescent="0.3">
      <c r="C1075" s="128" t="s">
        <v>44</v>
      </c>
      <c r="D1075" s="128" t="s">
        <v>54</v>
      </c>
      <c r="E1075" s="135" t="s">
        <v>56</v>
      </c>
      <c r="F1075" s="134" t="s">
        <v>27</v>
      </c>
      <c r="G1075" s="132" t="s">
        <v>128</v>
      </c>
      <c r="H1075" s="135" t="s">
        <v>46</v>
      </c>
      <c r="I1075" s="132" t="s">
        <v>129</v>
      </c>
      <c r="J1075" s="132" t="s">
        <v>408</v>
      </c>
      <c r="K1075" s="132" t="s">
        <v>409</v>
      </c>
    </row>
    <row r="1076" spans="2:11" ht="15.75" thickBot="1" x14ac:dyDescent="0.3">
      <c r="C1076" s="217" t="s">
        <v>447</v>
      </c>
      <c r="D1076" s="218">
        <v>2</v>
      </c>
      <c r="E1076" s="538">
        <v>16504.8</v>
      </c>
      <c r="F1076" s="461">
        <f t="shared" ref="F1076:F1077" si="54">D1076*E1076</f>
        <v>33009.599999999999</v>
      </c>
      <c r="G1076" s="156" t="s">
        <v>1402</v>
      </c>
      <c r="H1076" s="488" t="s">
        <v>767</v>
      </c>
      <c r="I1076" s="99" t="str">
        <f>VLOOKUP(H1076,Presupuesto!$B$11:$C$566,2,0)</f>
        <v>VIATICOS AL EXTERIOR</v>
      </c>
      <c r="J1076" s="215" t="s">
        <v>1366</v>
      </c>
      <c r="K1076" s="99" t="s">
        <v>393</v>
      </c>
    </row>
    <row r="1077" spans="2:11" x14ac:dyDescent="0.25">
      <c r="C1077" s="467" t="s">
        <v>3108</v>
      </c>
      <c r="D1077" s="449">
        <v>2</v>
      </c>
      <c r="E1077" s="541">
        <v>10497</v>
      </c>
      <c r="F1077" s="98">
        <f t="shared" si="54"/>
        <v>20994</v>
      </c>
      <c r="G1077" s="156" t="s">
        <v>1402</v>
      </c>
      <c r="H1077" s="525" t="s">
        <v>755</v>
      </c>
      <c r="I1077" s="99" t="str">
        <f>VLOOKUP(H1077,Presupuesto!$B$11:$C$566,2,0)</f>
        <v>PASAJES AL EXTERIOR</v>
      </c>
      <c r="J1077" s="215" t="s">
        <v>1366</v>
      </c>
      <c r="K1077" s="99" t="s">
        <v>393</v>
      </c>
    </row>
    <row r="1080" spans="2:11" ht="15.75" thickBot="1" x14ac:dyDescent="0.3"/>
    <row r="1081" spans="2:11" ht="15.75" thickBot="1" x14ac:dyDescent="0.3">
      <c r="B1081" s="560"/>
      <c r="C1081" s="153" t="s">
        <v>52</v>
      </c>
      <c r="D1081" s="380">
        <f>SUM(F1088:F1089)</f>
        <v>56229.599999999999</v>
      </c>
      <c r="F1081" s="70"/>
      <c r="G1081" s="78"/>
      <c r="H1081" s="70"/>
      <c r="I1081" s="70"/>
    </row>
    <row r="1082" spans="2:11" x14ac:dyDescent="0.25">
      <c r="C1082" s="70"/>
      <c r="D1082" s="31"/>
      <c r="E1082" s="94"/>
      <c r="F1082" s="94"/>
      <c r="G1082" s="94"/>
      <c r="H1082" s="75"/>
      <c r="I1082" s="75"/>
      <c r="J1082" s="75"/>
      <c r="K1082" s="111"/>
    </row>
    <row r="1083" spans="2:11" x14ac:dyDescent="0.25">
      <c r="C1083" s="70"/>
      <c r="D1083" s="31"/>
      <c r="E1083" s="94"/>
      <c r="F1083" s="94"/>
      <c r="G1083" s="94"/>
      <c r="H1083" s="75"/>
      <c r="I1083" s="75"/>
      <c r="J1083" s="75"/>
      <c r="K1083" s="111"/>
    </row>
    <row r="1084" spans="2:11" ht="15.75" x14ac:dyDescent="0.25">
      <c r="C1084" s="201" t="s">
        <v>390</v>
      </c>
      <c r="D1084" s="202" t="str">
        <f>'Internacionalización de la E.S.'!F11</f>
        <v>14.a.4</v>
      </c>
      <c r="E1084" s="94"/>
      <c r="F1084" s="94"/>
      <c r="G1084" s="94"/>
      <c r="H1084" s="75"/>
      <c r="I1084" s="75"/>
      <c r="J1084" s="75"/>
      <c r="K1084" s="111"/>
    </row>
    <row r="1085" spans="2:11" ht="18.75" x14ac:dyDescent="0.25">
      <c r="C1085" s="207" t="str">
        <f>IFERROR(VLOOKUP(D1084,'Desarrollo e Innov. Curricular'!$F:$G,2,FALSE),IFERROR(VLOOKUP(D1084,'Investigación Científica'!$F:$G,2,FALSE),IFERROR(VLOOKUP(D1084,'Vinculación Univ. Sociedad'!$F:$G,2,FALSE),IFERROR(VLOOKUP(D1084,'Docencia y Profesorado Universi'!$F:$G,2,FALSE),IFERROR(VLOOKUP(D1084,'Estudiantes y Graduados'!$F:$G,2,FALSE),IFERROR(VLOOKUP(D1084,'Gestion Administrativa'!$F:$G,2,FALSE),IFERROR(VLOOKUP(D1084,'Gestión Académica'!$F:$G,2,FALSE),IFERROR(VLOOKUP(D1084,'Aseguramiento de la Calidad'!$F:$G,2,FALSE),IFERROR(VLOOKUP(D1084,'Gestión del Conocimiento'!$F:$G,2,FALSE),IFERROR(VLOOKUP(D1084,'Gobernabilidad y Procesos...'!$F:$G,2,FALSE),IFERROR(VLOOKUP(D1084,'Gestión del Talento Humano'!$F:$G,2,FALSE),IFERROR(VLOOKUP(D1084,'Internacionalización de la E.S.'!$F:$G,2,FALSE),IFERROR(VLOOKUP(D1084,Posgrado!$F:$G,2,FALSE),IFERROR(VLOOKUP(D1084,'Cultura de Innovación Insti...'!$F:$G,2,FALSE),VLOOKUP(D1084,'Lo Esencial de la Reforma Univ.'!$F:$G,2,0)))))))))))))))</f>
        <v>Visitas a las autoridades de la Universidad de El Salvador, para establecer convenios o carta de intenciones de trabajo conjunto entre la UNAH y esa institución.</v>
      </c>
      <c r="D1085" s="31"/>
      <c r="E1085" s="94"/>
      <c r="F1085" s="94"/>
      <c r="G1085" s="94"/>
      <c r="H1085" s="75"/>
      <c r="I1085" s="75"/>
      <c r="J1085" s="75"/>
      <c r="K1085" s="111"/>
    </row>
    <row r="1086" spans="2:11" ht="15.75" thickBot="1" x14ac:dyDescent="0.3">
      <c r="F1086" s="94"/>
      <c r="G1086" s="75"/>
      <c r="H1086" s="75"/>
      <c r="I1086" s="75"/>
    </row>
    <row r="1087" spans="2:11" ht="30.75" thickBot="1" x14ac:dyDescent="0.3">
      <c r="C1087" s="128" t="s">
        <v>44</v>
      </c>
      <c r="D1087" s="128" t="s">
        <v>54</v>
      </c>
      <c r="E1087" s="135" t="s">
        <v>56</v>
      </c>
      <c r="F1087" s="134" t="s">
        <v>27</v>
      </c>
      <c r="G1087" s="132" t="s">
        <v>128</v>
      </c>
      <c r="H1087" s="135" t="s">
        <v>46</v>
      </c>
      <c r="I1087" s="132" t="s">
        <v>129</v>
      </c>
      <c r="J1087" s="132" t="s">
        <v>408</v>
      </c>
      <c r="K1087" s="132" t="s">
        <v>409</v>
      </c>
    </row>
    <row r="1088" spans="2:11" ht="15.75" thickBot="1" x14ac:dyDescent="0.3">
      <c r="C1088" s="217" t="s">
        <v>447</v>
      </c>
      <c r="D1088" s="218">
        <v>2</v>
      </c>
      <c r="E1088" s="538">
        <v>16504.8</v>
      </c>
      <c r="F1088" s="461">
        <f t="shared" ref="F1088:F1089" si="55">D1088*E1088</f>
        <v>33009.599999999999</v>
      </c>
      <c r="G1088" s="156" t="s">
        <v>1402</v>
      </c>
      <c r="H1088" s="488" t="s">
        <v>767</v>
      </c>
      <c r="I1088" s="99" t="str">
        <f>VLOOKUP(H1088,Presupuesto!$B$11:$C$566,2,0)</f>
        <v>VIATICOS AL EXTERIOR</v>
      </c>
      <c r="J1088" s="215" t="s">
        <v>1366</v>
      </c>
      <c r="K1088" s="99" t="s">
        <v>396</v>
      </c>
    </row>
    <row r="1089" spans="2:11" x14ac:dyDescent="0.25">
      <c r="C1089" s="467" t="s">
        <v>3109</v>
      </c>
      <c r="D1089" s="449">
        <v>2</v>
      </c>
      <c r="E1089" s="541">
        <v>11610</v>
      </c>
      <c r="F1089" s="98">
        <f t="shared" si="55"/>
        <v>23220</v>
      </c>
      <c r="G1089" s="156" t="s">
        <v>1402</v>
      </c>
      <c r="H1089" s="525" t="s">
        <v>755</v>
      </c>
      <c r="I1089" s="99" t="str">
        <f>VLOOKUP(H1089,Presupuesto!$B$11:$C$566,2,0)</f>
        <v>PASAJES AL EXTERIOR</v>
      </c>
      <c r="J1089" s="215" t="s">
        <v>1366</v>
      </c>
      <c r="K1089" s="99" t="s">
        <v>396</v>
      </c>
    </row>
    <row r="1091" spans="2:11" ht="15.75" thickBot="1" x14ac:dyDescent="0.3"/>
    <row r="1092" spans="2:11" ht="15.75" thickBot="1" x14ac:dyDescent="0.3">
      <c r="B1092" s="560"/>
      <c r="C1092" s="153" t="s">
        <v>52</v>
      </c>
      <c r="D1092" s="380">
        <f>SUM(F1099:F1100)</f>
        <v>50009.599999999999</v>
      </c>
      <c r="F1092" s="70"/>
      <c r="G1092" s="78"/>
      <c r="H1092" s="70"/>
      <c r="I1092" s="70"/>
    </row>
    <row r="1093" spans="2:11" x14ac:dyDescent="0.25">
      <c r="C1093" s="70"/>
      <c r="D1093" s="31"/>
      <c r="E1093" s="94"/>
      <c r="F1093" s="94"/>
      <c r="G1093" s="94"/>
      <c r="H1093" s="75"/>
      <c r="I1093" s="75"/>
      <c r="J1093" s="75"/>
      <c r="K1093" s="111"/>
    </row>
    <row r="1094" spans="2:11" x14ac:dyDescent="0.25">
      <c r="C1094" s="70"/>
      <c r="D1094" s="31"/>
      <c r="E1094" s="94"/>
      <c r="F1094" s="94"/>
      <c r="G1094" s="94"/>
      <c r="H1094" s="75"/>
      <c r="I1094" s="75"/>
      <c r="J1094" s="75"/>
      <c r="K1094" s="111"/>
    </row>
    <row r="1095" spans="2:11" ht="15.75" x14ac:dyDescent="0.25">
      <c r="C1095" s="201" t="s">
        <v>390</v>
      </c>
      <c r="D1095" s="202" t="str">
        <f>'Internacionalización de la E.S.'!F13</f>
        <v>14.a.6</v>
      </c>
      <c r="E1095" s="94"/>
      <c r="F1095" s="94"/>
      <c r="G1095" s="94"/>
      <c r="H1095" s="75"/>
      <c r="I1095" s="75"/>
      <c r="J1095" s="75"/>
      <c r="K1095" s="111"/>
    </row>
    <row r="1096" spans="2:11" ht="18.75" x14ac:dyDescent="0.25">
      <c r="C1096" s="207" t="str">
        <f>IFERROR(VLOOKUP(D1095,'Desarrollo e Innov. Curricular'!$F:$G,2,FALSE),IFERROR(VLOOKUP(D1095,'Investigación Científica'!$F:$G,2,FALSE),IFERROR(VLOOKUP(D1095,'Vinculación Univ. Sociedad'!$F:$G,2,FALSE),IFERROR(VLOOKUP(D1095,'Docencia y Profesorado Universi'!$F:$G,2,FALSE),IFERROR(VLOOKUP(D1095,'Estudiantes y Graduados'!$F:$G,2,FALSE),IFERROR(VLOOKUP(D1095,'Gestion Administrativa'!$F:$G,2,FALSE),IFERROR(VLOOKUP(D1095,'Gestión Académica'!$F:$G,2,FALSE),IFERROR(VLOOKUP(D1095,'Aseguramiento de la Calidad'!$F:$G,2,FALSE),IFERROR(VLOOKUP(D1095,'Gestión del Conocimiento'!$F:$G,2,FALSE),IFERROR(VLOOKUP(D1095,'Gobernabilidad y Procesos...'!$F:$G,2,FALSE),IFERROR(VLOOKUP(D1095,'Gestión del Talento Humano'!$F:$G,2,FALSE),IFERROR(VLOOKUP(D1095,'Internacionalización de la E.S.'!$F:$G,2,FALSE),IFERROR(VLOOKUP(D1095,Posgrado!$F:$G,2,FALSE),IFERROR(VLOOKUP(D1095,'Cultura de Innovación Insti...'!$F:$G,2,FALSE),VLOOKUP(D1095,'Lo Esencial de la Reforma Univ.'!$F:$G,2,0)))))))))))))))</f>
        <v>Visitas a las autoridades de la Universidad de Costa Rica, para establecer convenios o carta de intenciones de trabajo conjunto entre la UNAH y esa institución.</v>
      </c>
      <c r="D1096" s="31"/>
      <c r="E1096" s="94"/>
      <c r="F1096" s="94"/>
      <c r="G1096" s="94"/>
      <c r="H1096" s="75"/>
      <c r="I1096" s="75"/>
      <c r="J1096" s="75"/>
      <c r="K1096" s="111"/>
    </row>
    <row r="1097" spans="2:11" ht="15.75" thickBot="1" x14ac:dyDescent="0.3">
      <c r="F1097" s="94"/>
      <c r="G1097" s="75"/>
      <c r="H1097" s="75"/>
      <c r="I1097" s="75"/>
    </row>
    <row r="1098" spans="2:11" ht="30.75" thickBot="1" x14ac:dyDescent="0.3">
      <c r="C1098" s="128" t="s">
        <v>44</v>
      </c>
      <c r="D1098" s="128" t="s">
        <v>54</v>
      </c>
      <c r="E1098" s="135" t="s">
        <v>56</v>
      </c>
      <c r="F1098" s="134" t="s">
        <v>27</v>
      </c>
      <c r="G1098" s="132" t="s">
        <v>128</v>
      </c>
      <c r="H1098" s="135" t="s">
        <v>46</v>
      </c>
      <c r="I1098" s="132" t="s">
        <v>129</v>
      </c>
      <c r="J1098" s="132" t="s">
        <v>408</v>
      </c>
      <c r="K1098" s="132" t="s">
        <v>409</v>
      </c>
    </row>
    <row r="1099" spans="2:11" ht="15.75" thickBot="1" x14ac:dyDescent="0.3">
      <c r="C1099" s="217" t="s">
        <v>447</v>
      </c>
      <c r="D1099" s="218">
        <v>2</v>
      </c>
      <c r="E1099" s="538">
        <v>16504.8</v>
      </c>
      <c r="F1099" s="461">
        <f t="shared" ref="F1099:F1100" si="56">D1099*E1099</f>
        <v>33009.599999999999</v>
      </c>
      <c r="G1099" s="156" t="s">
        <v>1402</v>
      </c>
      <c r="H1099" s="488" t="s">
        <v>767</v>
      </c>
      <c r="I1099" s="99" t="str">
        <f>VLOOKUP(H1099,Presupuesto!$B$11:$C$566,2,0)</f>
        <v>VIATICOS AL EXTERIOR</v>
      </c>
      <c r="J1099" s="215" t="s">
        <v>1366</v>
      </c>
      <c r="K1099" s="99" t="s">
        <v>398</v>
      </c>
    </row>
    <row r="1100" spans="2:11" x14ac:dyDescent="0.25">
      <c r="C1100" s="467" t="s">
        <v>3110</v>
      </c>
      <c r="D1100" s="449">
        <v>2</v>
      </c>
      <c r="E1100" s="541">
        <v>8500</v>
      </c>
      <c r="F1100" s="98">
        <f t="shared" si="56"/>
        <v>17000</v>
      </c>
      <c r="G1100" s="156" t="s">
        <v>1402</v>
      </c>
      <c r="H1100" s="525" t="s">
        <v>755</v>
      </c>
      <c r="I1100" s="99" t="str">
        <f>VLOOKUP(H1100,Presupuesto!$B$11:$C$566,2,0)</f>
        <v>PASAJES AL EXTERIOR</v>
      </c>
      <c r="J1100" s="215" t="s">
        <v>1366</v>
      </c>
      <c r="K1100" s="99" t="s">
        <v>398</v>
      </c>
    </row>
    <row r="1103" spans="2:11" ht="15.75" thickBot="1" x14ac:dyDescent="0.3"/>
    <row r="1104" spans="2:11" ht="15.75" thickBot="1" x14ac:dyDescent="0.3">
      <c r="C1104" s="153" t="s">
        <v>52</v>
      </c>
      <c r="D1104" s="380">
        <f>SUM(F1111:F1151)</f>
        <v>15927132</v>
      </c>
      <c r="F1104" s="70"/>
      <c r="G1104" s="78"/>
      <c r="H1104" s="70"/>
      <c r="I1104" s="70"/>
    </row>
    <row r="1105" spans="3:11" x14ac:dyDescent="0.25">
      <c r="C1105" s="70"/>
      <c r="D1105" s="31"/>
      <c r="E1105" s="94"/>
      <c r="F1105" s="94"/>
      <c r="G1105" s="94"/>
      <c r="H1105" s="75"/>
      <c r="I1105" s="75"/>
      <c r="J1105" s="75"/>
    </row>
    <row r="1106" spans="3:11" x14ac:dyDescent="0.25">
      <c r="C1106" s="70"/>
      <c r="D1106" s="31"/>
      <c r="E1106" s="94"/>
      <c r="F1106" s="94"/>
      <c r="G1106" s="94"/>
      <c r="H1106" s="75"/>
      <c r="I1106" s="75"/>
      <c r="J1106" s="75"/>
    </row>
    <row r="1107" spans="3:11" ht="15.75" x14ac:dyDescent="0.25">
      <c r="C1107" s="201" t="s">
        <v>390</v>
      </c>
      <c r="D1107" s="202" t="str">
        <f>'Gestion Administrativa'!F23</f>
        <v>11.a.15</v>
      </c>
      <c r="E1107" s="94"/>
      <c r="F1107" s="94"/>
      <c r="G1107" s="94"/>
      <c r="H1107" s="75"/>
      <c r="I1107" s="75"/>
      <c r="J1107" s="75"/>
    </row>
    <row r="1108" spans="3:11" ht="18.75" x14ac:dyDescent="0.25">
      <c r="C1108" s="207" t="str">
        <f>IFERROR(VLOOKUP(D1107,'Desarrollo e Innov. Curricular'!$F:$G,2,FALSE),IFERROR(VLOOKUP(D1107,'Investigación Científica'!$F:$G,2,FALSE),IFERROR(VLOOKUP(D1107,'Vinculación Univ. Sociedad'!$F:$G,2,FALSE),IFERROR(VLOOKUP(D1107,'Docencia y Profesorado Universi'!$F:$G,2,FALSE),IFERROR(VLOOKUP(D1107,'Estudiantes y Graduados'!$F:$G,2,FALSE),IFERROR(VLOOKUP(D1107,'Gestion Administrativa'!$F:$G,2,FALSE),IFERROR(VLOOKUP(D1107,'Gestión Académica'!$F:$G,2,FALSE),IFERROR(VLOOKUP(D1107,'Aseguramiento de la Calidad'!$F:$G,2,FALSE),IFERROR(VLOOKUP(D1107,'Gestión del Conocimiento'!$F:$G,2,FALSE),IFERROR(VLOOKUP(D1107,'Gobernabilidad y Procesos...'!$F:$G,2,FALSE),IFERROR(VLOOKUP(D1107,'Gestión del Talento Humano'!$F:$G,2,FALSE),IFERROR(VLOOKUP(D1107,'Internacionalización de la E.S.'!$F:$G,2,FALSE),IFERROR(VLOOKUP(D1107,Posgrado!$F:$G,2,FALSE),IFERROR(VLOOKUP(D1107,'Cultura de Innovación Insti...'!$F:$G,2,FALSE),VLOOKUP(D1107,'Lo Esencial de la Reforma Univ.'!$F:$G,2,0)))))))))))))))</f>
        <v>Solicitar el proceso de licitacion publica para el diseño, construccion, instalacion, equipamiento y puesto en operacion del laboratorio de ensayo Universitario.</v>
      </c>
      <c r="D1108" s="31"/>
      <c r="E1108" s="94"/>
      <c r="F1108" s="94"/>
      <c r="G1108" s="94"/>
      <c r="H1108" s="75"/>
      <c r="I1108" s="75"/>
      <c r="J1108" s="75"/>
    </row>
    <row r="1109" spans="3:11" ht="15.75" thickBot="1" x14ac:dyDescent="0.3">
      <c r="F1109" s="94"/>
      <c r="G1109" s="75"/>
      <c r="H1109" s="75"/>
      <c r="I1109" s="75"/>
    </row>
    <row r="1110" spans="3:11" ht="30.75" thickBot="1" x14ac:dyDescent="0.3">
      <c r="C1110" s="145" t="s">
        <v>44</v>
      </c>
      <c r="D1110" s="552" t="s">
        <v>54</v>
      </c>
      <c r="E1110" s="145" t="s">
        <v>56</v>
      </c>
      <c r="F1110" s="146" t="s">
        <v>27</v>
      </c>
      <c r="G1110" s="146" t="s">
        <v>128</v>
      </c>
      <c r="H1110" s="145" t="s">
        <v>46</v>
      </c>
      <c r="I1110" s="146" t="s">
        <v>129</v>
      </c>
      <c r="J1110" s="146" t="s">
        <v>408</v>
      </c>
      <c r="K1110" s="132" t="s">
        <v>409</v>
      </c>
    </row>
    <row r="1111" spans="3:11" ht="16.5" thickBot="1" x14ac:dyDescent="0.3">
      <c r="C1111" s="554" t="s">
        <v>3049</v>
      </c>
      <c r="D1111" s="551">
        <v>3</v>
      </c>
      <c r="E1111" s="557">
        <v>952200</v>
      </c>
      <c r="F1111" s="557">
        <f>D1111*E1111</f>
        <v>2856600</v>
      </c>
      <c r="G1111" s="160" t="s">
        <v>1402</v>
      </c>
      <c r="H1111" s="141" t="s">
        <v>1003</v>
      </c>
      <c r="I1111" s="129" t="str">
        <f>VLOOKUP(H1111,Presupuesto!$B$11:$C$565,2,0)</f>
        <v>EQUIPO MEDICO Y LABORATORIO</v>
      </c>
      <c r="J1111" s="579" t="s">
        <v>1363</v>
      </c>
      <c r="K1111" s="99" t="s">
        <v>398</v>
      </c>
    </row>
    <row r="1112" spans="3:11" ht="16.5" thickBot="1" x14ac:dyDescent="0.3">
      <c r="C1112" s="554" t="s">
        <v>3050</v>
      </c>
      <c r="D1112" s="551">
        <v>2</v>
      </c>
      <c r="E1112" s="557">
        <v>465520</v>
      </c>
      <c r="F1112" s="557">
        <f t="shared" ref="F1112:F1151" si="57">D1112*E1112</f>
        <v>931040</v>
      </c>
      <c r="G1112" s="160" t="s">
        <v>1402</v>
      </c>
      <c r="H1112" s="141" t="s">
        <v>1003</v>
      </c>
      <c r="I1112" s="129" t="str">
        <f>VLOOKUP(H1112,Presupuesto!$B$11:$C$565,2,0)</f>
        <v>EQUIPO MEDICO Y LABORATORIO</v>
      </c>
      <c r="J1112" s="579" t="s">
        <v>1363</v>
      </c>
      <c r="K1112" s="99" t="s">
        <v>398</v>
      </c>
    </row>
    <row r="1113" spans="3:11" ht="16.5" thickBot="1" x14ac:dyDescent="0.3">
      <c r="C1113" s="554" t="s">
        <v>3051</v>
      </c>
      <c r="D1113" s="551">
        <v>3</v>
      </c>
      <c r="E1113" s="557">
        <v>592480</v>
      </c>
      <c r="F1113" s="557">
        <f t="shared" si="57"/>
        <v>1777440</v>
      </c>
      <c r="G1113" s="160" t="s">
        <v>1402</v>
      </c>
      <c r="H1113" s="141" t="s">
        <v>1003</v>
      </c>
      <c r="I1113" s="129" t="str">
        <f>VLOOKUP(H1113,Presupuesto!$B$11:$C$565,2,0)</f>
        <v>EQUIPO MEDICO Y LABORATORIO</v>
      </c>
      <c r="J1113" s="579" t="s">
        <v>1363</v>
      </c>
      <c r="K1113" s="99" t="s">
        <v>398</v>
      </c>
    </row>
    <row r="1114" spans="3:11" ht="16.5" thickBot="1" x14ac:dyDescent="0.3">
      <c r="C1114" s="554" t="s">
        <v>3052</v>
      </c>
      <c r="D1114" s="551">
        <v>1</v>
      </c>
      <c r="E1114" s="557">
        <v>888720</v>
      </c>
      <c r="F1114" s="557">
        <f t="shared" si="57"/>
        <v>888720</v>
      </c>
      <c r="G1114" s="160" t="s">
        <v>1402</v>
      </c>
      <c r="H1114" s="141" t="s">
        <v>1003</v>
      </c>
      <c r="I1114" s="129" t="str">
        <f>VLOOKUP(H1114,Presupuesto!$B$11:$C$565,2,0)</f>
        <v>EQUIPO MEDICO Y LABORATORIO</v>
      </c>
      <c r="J1114" s="579" t="s">
        <v>1363</v>
      </c>
      <c r="K1114" s="99" t="s">
        <v>398</v>
      </c>
    </row>
    <row r="1115" spans="3:11" ht="16.5" thickBot="1" x14ac:dyDescent="0.3">
      <c r="C1115" s="554" t="s">
        <v>3053</v>
      </c>
      <c r="D1115" s="551">
        <v>2</v>
      </c>
      <c r="E1115" s="557">
        <v>105800</v>
      </c>
      <c r="F1115" s="557">
        <f t="shared" si="57"/>
        <v>211600</v>
      </c>
      <c r="G1115" s="160" t="s">
        <v>1402</v>
      </c>
      <c r="H1115" s="141" t="s">
        <v>1003</v>
      </c>
      <c r="I1115" s="129" t="str">
        <f>VLOOKUP(H1115,Presupuesto!$B$11:$C$565,2,0)</f>
        <v>EQUIPO MEDICO Y LABORATORIO</v>
      </c>
      <c r="J1115" s="579" t="s">
        <v>1363</v>
      </c>
      <c r="K1115" s="99" t="s">
        <v>398</v>
      </c>
    </row>
    <row r="1116" spans="3:11" ht="16.5" thickBot="1" x14ac:dyDescent="0.3">
      <c r="C1116" s="554" t="s">
        <v>3054</v>
      </c>
      <c r="D1116" s="551">
        <v>2</v>
      </c>
      <c r="E1116" s="557">
        <v>804080</v>
      </c>
      <c r="F1116" s="557">
        <f t="shared" si="57"/>
        <v>1608160</v>
      </c>
      <c r="G1116" s="160" t="s">
        <v>1402</v>
      </c>
      <c r="H1116" s="141" t="s">
        <v>1003</v>
      </c>
      <c r="I1116" s="129" t="str">
        <f>VLOOKUP(H1116,Presupuesto!$B$11:$C$565,2,0)</f>
        <v>EQUIPO MEDICO Y LABORATORIO</v>
      </c>
      <c r="J1116" s="579" t="s">
        <v>1363</v>
      </c>
      <c r="K1116" s="99" t="s">
        <v>398</v>
      </c>
    </row>
    <row r="1117" spans="3:11" ht="16.5" thickBot="1" x14ac:dyDescent="0.3">
      <c r="C1117" s="554" t="s">
        <v>3055</v>
      </c>
      <c r="D1117" s="551">
        <v>2</v>
      </c>
      <c r="E1117" s="557">
        <v>952200</v>
      </c>
      <c r="F1117" s="557">
        <f t="shared" si="57"/>
        <v>1904400</v>
      </c>
      <c r="G1117" s="160" t="s">
        <v>1402</v>
      </c>
      <c r="H1117" s="141" t="s">
        <v>1003</v>
      </c>
      <c r="I1117" s="129" t="str">
        <f>VLOOKUP(H1117,Presupuesto!$B$11:$C$565,2,0)</f>
        <v>EQUIPO MEDICO Y LABORATORIO</v>
      </c>
      <c r="J1117" s="579" t="s">
        <v>1363</v>
      </c>
      <c r="K1117" s="99" t="s">
        <v>398</v>
      </c>
    </row>
    <row r="1118" spans="3:11" ht="16.5" thickBot="1" x14ac:dyDescent="0.3">
      <c r="C1118" s="555" t="s">
        <v>3056</v>
      </c>
      <c r="D1118" s="551">
        <v>2</v>
      </c>
      <c r="E1118" s="557">
        <v>44436</v>
      </c>
      <c r="F1118" s="557">
        <f t="shared" si="57"/>
        <v>88872</v>
      </c>
      <c r="G1118" s="160" t="s">
        <v>1402</v>
      </c>
      <c r="H1118" s="141" t="s">
        <v>1003</v>
      </c>
      <c r="I1118" s="129" t="str">
        <f>VLOOKUP(H1118,Presupuesto!$B$11:$C$565,2,0)</f>
        <v>EQUIPO MEDICO Y LABORATORIO</v>
      </c>
      <c r="J1118" s="579" t="s">
        <v>1363</v>
      </c>
      <c r="K1118" s="99" t="s">
        <v>398</v>
      </c>
    </row>
    <row r="1119" spans="3:11" ht="16.5" thickBot="1" x14ac:dyDescent="0.3">
      <c r="C1119" s="554" t="s">
        <v>3057</v>
      </c>
      <c r="D1119" s="551">
        <v>2</v>
      </c>
      <c r="E1119" s="557">
        <v>35972</v>
      </c>
      <c r="F1119" s="557">
        <f t="shared" si="57"/>
        <v>71944</v>
      </c>
      <c r="G1119" s="160" t="s">
        <v>1402</v>
      </c>
      <c r="H1119" s="141" t="s">
        <v>1003</v>
      </c>
      <c r="I1119" s="129" t="str">
        <f>VLOOKUP(H1119,Presupuesto!$B$11:$C$565,2,0)</f>
        <v>EQUIPO MEDICO Y LABORATORIO</v>
      </c>
      <c r="J1119" s="579" t="s">
        <v>1363</v>
      </c>
      <c r="K1119" s="99" t="s">
        <v>398</v>
      </c>
    </row>
    <row r="1120" spans="3:11" ht="16.5" thickBot="1" x14ac:dyDescent="0.3">
      <c r="C1120" s="554" t="s">
        <v>3058</v>
      </c>
      <c r="D1120" s="551">
        <v>1</v>
      </c>
      <c r="E1120" s="557">
        <v>275080</v>
      </c>
      <c r="F1120" s="557">
        <f t="shared" si="57"/>
        <v>275080</v>
      </c>
      <c r="G1120" s="160" t="s">
        <v>1402</v>
      </c>
      <c r="H1120" s="141" t="s">
        <v>1003</v>
      </c>
      <c r="I1120" s="129" t="str">
        <f>VLOOKUP(H1120,Presupuesto!$B$11:$C$565,2,0)</f>
        <v>EQUIPO MEDICO Y LABORATORIO</v>
      </c>
      <c r="J1120" s="579" t="s">
        <v>1363</v>
      </c>
      <c r="K1120" s="99" t="s">
        <v>398</v>
      </c>
    </row>
    <row r="1121" spans="3:11" ht="16.5" thickBot="1" x14ac:dyDescent="0.3">
      <c r="C1121" s="554" t="s">
        <v>3059</v>
      </c>
      <c r="D1121" s="551">
        <v>2</v>
      </c>
      <c r="E1121" s="557">
        <v>59248</v>
      </c>
      <c r="F1121" s="557">
        <f t="shared" si="57"/>
        <v>118496</v>
      </c>
      <c r="G1121" s="160" t="s">
        <v>1402</v>
      </c>
      <c r="H1121" s="141" t="s">
        <v>1003</v>
      </c>
      <c r="I1121" s="129" t="str">
        <f>VLOOKUP(H1121,Presupuesto!$B$11:$C$565,2,0)</f>
        <v>EQUIPO MEDICO Y LABORATORIO</v>
      </c>
      <c r="J1121" s="579" t="s">
        <v>1363</v>
      </c>
      <c r="K1121" s="99" t="s">
        <v>398</v>
      </c>
    </row>
    <row r="1122" spans="3:11" ht="16.5" thickBot="1" x14ac:dyDescent="0.3">
      <c r="C1122" s="554" t="s">
        <v>3060</v>
      </c>
      <c r="D1122" s="551">
        <v>1</v>
      </c>
      <c r="E1122" s="557">
        <v>74060</v>
      </c>
      <c r="F1122" s="557">
        <f t="shared" si="57"/>
        <v>74060</v>
      </c>
      <c r="G1122" s="160" t="s">
        <v>1402</v>
      </c>
      <c r="H1122" s="141" t="s">
        <v>1003</v>
      </c>
      <c r="I1122" s="129" t="str">
        <f>VLOOKUP(H1122,Presupuesto!$B$11:$C$565,2,0)</f>
        <v>EQUIPO MEDICO Y LABORATORIO</v>
      </c>
      <c r="J1122" s="579" t="s">
        <v>1363</v>
      </c>
      <c r="K1122" s="99" t="s">
        <v>398</v>
      </c>
    </row>
    <row r="1123" spans="3:11" ht="16.5" thickBot="1" x14ac:dyDescent="0.3">
      <c r="C1123" s="554" t="s">
        <v>3061</v>
      </c>
      <c r="D1123" s="551">
        <v>2</v>
      </c>
      <c r="E1123" s="557">
        <v>63480</v>
      </c>
      <c r="F1123" s="557">
        <f t="shared" si="57"/>
        <v>126960</v>
      </c>
      <c r="G1123" s="160" t="s">
        <v>1402</v>
      </c>
      <c r="H1123" s="141" t="s">
        <v>1003</v>
      </c>
      <c r="I1123" s="129" t="str">
        <f>VLOOKUP(H1123,Presupuesto!$B$11:$C$565,2,0)</f>
        <v>EQUIPO MEDICO Y LABORATORIO</v>
      </c>
      <c r="J1123" s="579" t="s">
        <v>1363</v>
      </c>
      <c r="K1123" s="99" t="s">
        <v>398</v>
      </c>
    </row>
    <row r="1124" spans="3:11" ht="16.5" thickBot="1" x14ac:dyDescent="0.3">
      <c r="C1124" s="554" t="s">
        <v>3062</v>
      </c>
      <c r="D1124" s="551">
        <v>2</v>
      </c>
      <c r="E1124" s="557">
        <v>190440</v>
      </c>
      <c r="F1124" s="557">
        <f t="shared" si="57"/>
        <v>380880</v>
      </c>
      <c r="G1124" s="160" t="s">
        <v>1402</v>
      </c>
      <c r="H1124" s="141" t="s">
        <v>1003</v>
      </c>
      <c r="I1124" s="129" t="str">
        <f>VLOOKUP(H1124,Presupuesto!$B$11:$C$565,2,0)</f>
        <v>EQUIPO MEDICO Y LABORATORIO</v>
      </c>
      <c r="J1124" s="579" t="s">
        <v>1363</v>
      </c>
      <c r="K1124" s="99" t="s">
        <v>398</v>
      </c>
    </row>
    <row r="1125" spans="3:11" ht="16.5" thickBot="1" x14ac:dyDescent="0.3">
      <c r="C1125" s="554" t="s">
        <v>3063</v>
      </c>
      <c r="D1125" s="551">
        <v>2</v>
      </c>
      <c r="E1125" s="557">
        <v>44436</v>
      </c>
      <c r="F1125" s="557">
        <f t="shared" si="57"/>
        <v>88872</v>
      </c>
      <c r="G1125" s="160" t="s">
        <v>1402</v>
      </c>
      <c r="H1125" s="141" t="s">
        <v>1003</v>
      </c>
      <c r="I1125" s="129" t="str">
        <f>VLOOKUP(H1125,Presupuesto!$B$11:$C$565,2,0)</f>
        <v>EQUIPO MEDICO Y LABORATORIO</v>
      </c>
      <c r="J1125" s="579" t="s">
        <v>1363</v>
      </c>
      <c r="K1125" s="99" t="s">
        <v>398</v>
      </c>
    </row>
    <row r="1126" spans="3:11" ht="16.5" thickBot="1" x14ac:dyDescent="0.3">
      <c r="C1126" s="554" t="s">
        <v>3064</v>
      </c>
      <c r="D1126" s="551">
        <v>1</v>
      </c>
      <c r="E1126" s="557">
        <v>67712</v>
      </c>
      <c r="F1126" s="557">
        <f t="shared" si="57"/>
        <v>67712</v>
      </c>
      <c r="G1126" s="160" t="s">
        <v>1402</v>
      </c>
      <c r="H1126" s="141" t="s">
        <v>1003</v>
      </c>
      <c r="I1126" s="129" t="str">
        <f>VLOOKUP(H1126,Presupuesto!$B$11:$C$565,2,0)</f>
        <v>EQUIPO MEDICO Y LABORATORIO</v>
      </c>
      <c r="J1126" s="579" t="s">
        <v>1363</v>
      </c>
      <c r="K1126" s="99" t="s">
        <v>398</v>
      </c>
    </row>
    <row r="1127" spans="3:11" ht="16.5" thickBot="1" x14ac:dyDescent="0.3">
      <c r="C1127" s="554" t="s">
        <v>3065</v>
      </c>
      <c r="D1127" s="551">
        <v>2</v>
      </c>
      <c r="E1127" s="557">
        <v>48668</v>
      </c>
      <c r="F1127" s="557">
        <f t="shared" si="57"/>
        <v>97336</v>
      </c>
      <c r="G1127" s="160" t="s">
        <v>1402</v>
      </c>
      <c r="H1127" s="141" t="s">
        <v>1003</v>
      </c>
      <c r="I1127" s="129" t="str">
        <f>VLOOKUP(H1127,Presupuesto!$B$11:$C$565,2,0)</f>
        <v>EQUIPO MEDICO Y LABORATORIO</v>
      </c>
      <c r="J1127" s="579" t="s">
        <v>1363</v>
      </c>
      <c r="K1127" s="99" t="s">
        <v>398</v>
      </c>
    </row>
    <row r="1128" spans="3:11" ht="16.5" thickBot="1" x14ac:dyDescent="0.3">
      <c r="C1128" s="554" t="s">
        <v>3066</v>
      </c>
      <c r="D1128" s="551">
        <v>2</v>
      </c>
      <c r="E1128" s="557">
        <v>76176</v>
      </c>
      <c r="F1128" s="557">
        <f t="shared" si="57"/>
        <v>152352</v>
      </c>
      <c r="G1128" s="160" t="s">
        <v>1402</v>
      </c>
      <c r="H1128" s="141" t="s">
        <v>1003</v>
      </c>
      <c r="I1128" s="129" t="str">
        <f>VLOOKUP(H1128,Presupuesto!$B$11:$C$565,2,0)</f>
        <v>EQUIPO MEDICO Y LABORATORIO</v>
      </c>
      <c r="J1128" s="579" t="s">
        <v>1363</v>
      </c>
      <c r="K1128" s="99" t="s">
        <v>398</v>
      </c>
    </row>
    <row r="1129" spans="3:11" ht="16.5" thickBot="1" x14ac:dyDescent="0.3">
      <c r="C1129" s="554" t="s">
        <v>3067</v>
      </c>
      <c r="D1129" s="551">
        <v>1</v>
      </c>
      <c r="E1129" s="557">
        <v>380880</v>
      </c>
      <c r="F1129" s="557">
        <f t="shared" si="57"/>
        <v>380880</v>
      </c>
      <c r="G1129" s="160" t="s">
        <v>1402</v>
      </c>
      <c r="H1129" s="141" t="s">
        <v>1003</v>
      </c>
      <c r="I1129" s="129" t="str">
        <f>VLOOKUP(H1129,Presupuesto!$B$11:$C$565,2,0)</f>
        <v>EQUIPO MEDICO Y LABORATORIO</v>
      </c>
      <c r="J1129" s="579" t="s">
        <v>1363</v>
      </c>
      <c r="K1129" s="99" t="s">
        <v>398</v>
      </c>
    </row>
    <row r="1130" spans="3:11" ht="16.5" thickBot="1" x14ac:dyDescent="0.3">
      <c r="C1130" s="554" t="s">
        <v>3068</v>
      </c>
      <c r="D1130" s="551">
        <v>1</v>
      </c>
      <c r="E1130" s="557">
        <v>105800</v>
      </c>
      <c r="F1130" s="557">
        <f t="shared" si="57"/>
        <v>105800</v>
      </c>
      <c r="G1130" s="160" t="s">
        <v>1402</v>
      </c>
      <c r="H1130" s="141" t="s">
        <v>1003</v>
      </c>
      <c r="I1130" s="129" t="str">
        <f>VLOOKUP(H1130,Presupuesto!$B$11:$C$565,2,0)</f>
        <v>EQUIPO MEDICO Y LABORATORIO</v>
      </c>
      <c r="J1130" s="579" t="s">
        <v>1363</v>
      </c>
      <c r="K1130" s="99" t="s">
        <v>398</v>
      </c>
    </row>
    <row r="1131" spans="3:11" ht="16.5" thickBot="1" x14ac:dyDescent="0.3">
      <c r="C1131" s="554" t="s">
        <v>3069</v>
      </c>
      <c r="D1131" s="551">
        <v>1</v>
      </c>
      <c r="E1131" s="557">
        <v>190440</v>
      </c>
      <c r="F1131" s="557">
        <f t="shared" si="57"/>
        <v>190440</v>
      </c>
      <c r="G1131" s="160" t="s">
        <v>1402</v>
      </c>
      <c r="H1131" s="141" t="s">
        <v>1003</v>
      </c>
      <c r="I1131" s="129" t="str">
        <f>VLOOKUP(H1131,Presupuesto!$B$11:$C$565,2,0)</f>
        <v>EQUIPO MEDICO Y LABORATORIO</v>
      </c>
      <c r="J1131" s="579" t="s">
        <v>1363</v>
      </c>
      <c r="K1131" s="99" t="s">
        <v>398</v>
      </c>
    </row>
    <row r="1132" spans="3:11" ht="16.5" thickBot="1" x14ac:dyDescent="0.3">
      <c r="C1132" s="554" t="s">
        <v>3070</v>
      </c>
      <c r="D1132" s="551">
        <v>2</v>
      </c>
      <c r="E1132" s="557">
        <v>23276</v>
      </c>
      <c r="F1132" s="557">
        <f t="shared" si="57"/>
        <v>46552</v>
      </c>
      <c r="G1132" s="160" t="s">
        <v>1402</v>
      </c>
      <c r="H1132" s="141" t="s">
        <v>1003</v>
      </c>
      <c r="I1132" s="129" t="str">
        <f>VLOOKUP(H1132,Presupuesto!$B$11:$C$565,2,0)</f>
        <v>EQUIPO MEDICO Y LABORATORIO</v>
      </c>
      <c r="J1132" s="579" t="s">
        <v>1363</v>
      </c>
      <c r="K1132" s="99" t="s">
        <v>398</v>
      </c>
    </row>
    <row r="1133" spans="3:11" ht="16.5" thickBot="1" x14ac:dyDescent="0.3">
      <c r="C1133" s="554" t="s">
        <v>3071</v>
      </c>
      <c r="D1133" s="551">
        <v>6</v>
      </c>
      <c r="E1133" s="557">
        <v>126960</v>
      </c>
      <c r="F1133" s="557">
        <f t="shared" si="57"/>
        <v>761760</v>
      </c>
      <c r="G1133" s="160" t="s">
        <v>1402</v>
      </c>
      <c r="H1133" s="141" t="s">
        <v>1003</v>
      </c>
      <c r="I1133" s="129" t="str">
        <f>VLOOKUP(H1133,Presupuesto!$B$11:$C$565,2,0)</f>
        <v>EQUIPO MEDICO Y LABORATORIO</v>
      </c>
      <c r="J1133" s="579" t="s">
        <v>1363</v>
      </c>
      <c r="K1133" s="99" t="s">
        <v>398</v>
      </c>
    </row>
    <row r="1134" spans="3:11" ht="16.5" thickBot="1" x14ac:dyDescent="0.3">
      <c r="C1134" s="554" t="s">
        <v>3072</v>
      </c>
      <c r="D1134" s="551">
        <v>2</v>
      </c>
      <c r="E1134" s="557">
        <v>27508</v>
      </c>
      <c r="F1134" s="557">
        <f t="shared" si="57"/>
        <v>55016</v>
      </c>
      <c r="G1134" s="160" t="s">
        <v>1402</v>
      </c>
      <c r="H1134" s="141" t="s">
        <v>1003</v>
      </c>
      <c r="I1134" s="129" t="str">
        <f>VLOOKUP(H1134,Presupuesto!$B$11:$C$565,2,0)</f>
        <v>EQUIPO MEDICO Y LABORATORIO</v>
      </c>
      <c r="J1134" s="579" t="s">
        <v>1363</v>
      </c>
      <c r="K1134" s="99" t="s">
        <v>398</v>
      </c>
    </row>
    <row r="1135" spans="3:11" ht="16.5" thickBot="1" x14ac:dyDescent="0.3">
      <c r="C1135" s="554" t="s">
        <v>3073</v>
      </c>
      <c r="D1135" s="551">
        <v>10</v>
      </c>
      <c r="E1135" s="557">
        <v>6348</v>
      </c>
      <c r="F1135" s="557">
        <f t="shared" si="57"/>
        <v>63480</v>
      </c>
      <c r="G1135" s="160" t="s">
        <v>1402</v>
      </c>
      <c r="H1135" s="141" t="s">
        <v>1003</v>
      </c>
      <c r="I1135" s="129" t="str">
        <f>VLOOKUP(H1135,Presupuesto!$B$11:$C$565,2,0)</f>
        <v>EQUIPO MEDICO Y LABORATORIO</v>
      </c>
      <c r="J1135" s="579" t="s">
        <v>1363</v>
      </c>
      <c r="K1135" s="99" t="s">
        <v>398</v>
      </c>
    </row>
    <row r="1136" spans="3:11" ht="16.5" thickBot="1" x14ac:dyDescent="0.3">
      <c r="C1136" s="554" t="s">
        <v>3074</v>
      </c>
      <c r="D1136" s="551">
        <v>1</v>
      </c>
      <c r="E1136" s="557">
        <v>105800</v>
      </c>
      <c r="F1136" s="557">
        <f t="shared" si="57"/>
        <v>105800</v>
      </c>
      <c r="G1136" s="160" t="s">
        <v>1402</v>
      </c>
      <c r="H1136" s="141" t="s">
        <v>1003</v>
      </c>
      <c r="I1136" s="129" t="str">
        <f>VLOOKUP(H1136,Presupuesto!$B$11:$C$565,2,0)</f>
        <v>EQUIPO MEDICO Y LABORATORIO</v>
      </c>
      <c r="J1136" s="579" t="s">
        <v>1363</v>
      </c>
      <c r="K1136" s="99" t="s">
        <v>398</v>
      </c>
    </row>
    <row r="1137" spans="3:11" ht="16.5" thickBot="1" x14ac:dyDescent="0.3">
      <c r="C1137" s="554" t="s">
        <v>3075</v>
      </c>
      <c r="D1137" s="551">
        <v>2</v>
      </c>
      <c r="E1137" s="558">
        <v>38088</v>
      </c>
      <c r="F1137" s="557">
        <f t="shared" si="57"/>
        <v>76176</v>
      </c>
      <c r="G1137" s="160" t="s">
        <v>1402</v>
      </c>
      <c r="H1137" s="141" t="s">
        <v>1003</v>
      </c>
      <c r="I1137" s="129" t="str">
        <f>VLOOKUP(H1137,Presupuesto!$B$11:$C$565,2,0)</f>
        <v>EQUIPO MEDICO Y LABORATORIO</v>
      </c>
      <c r="J1137" s="579" t="s">
        <v>1363</v>
      </c>
      <c r="K1137" s="99" t="s">
        <v>398</v>
      </c>
    </row>
    <row r="1138" spans="3:11" ht="16.5" thickBot="1" x14ac:dyDescent="0.3">
      <c r="C1138" s="554" t="s">
        <v>3076</v>
      </c>
      <c r="D1138" s="551">
        <v>2</v>
      </c>
      <c r="E1138" s="558">
        <v>31740</v>
      </c>
      <c r="F1138" s="557">
        <f t="shared" si="57"/>
        <v>63480</v>
      </c>
      <c r="G1138" s="160" t="s">
        <v>1402</v>
      </c>
      <c r="H1138" s="141" t="s">
        <v>1003</v>
      </c>
      <c r="I1138" s="129" t="str">
        <f>VLOOKUP(H1138,Presupuesto!$B$11:$C$565,2,0)</f>
        <v>EQUIPO MEDICO Y LABORATORIO</v>
      </c>
      <c r="J1138" s="579" t="s">
        <v>1363</v>
      </c>
      <c r="K1138" s="99" t="s">
        <v>398</v>
      </c>
    </row>
    <row r="1139" spans="3:11" ht="16.5" thickBot="1" x14ac:dyDescent="0.3">
      <c r="C1139" s="554" t="s">
        <v>3057</v>
      </c>
      <c r="D1139" s="551">
        <v>2</v>
      </c>
      <c r="E1139" s="558">
        <v>35972</v>
      </c>
      <c r="F1139" s="557">
        <f t="shared" si="57"/>
        <v>71944</v>
      </c>
      <c r="G1139" s="160" t="s">
        <v>1402</v>
      </c>
      <c r="H1139" s="141" t="s">
        <v>1003</v>
      </c>
      <c r="I1139" s="129" t="str">
        <f>VLOOKUP(H1139,Presupuesto!$B$11:$C$565,2,0)</f>
        <v>EQUIPO MEDICO Y LABORATORIO</v>
      </c>
      <c r="J1139" s="579" t="s">
        <v>1363</v>
      </c>
      <c r="K1139" s="99" t="s">
        <v>398</v>
      </c>
    </row>
    <row r="1140" spans="3:11" ht="16.5" thickBot="1" x14ac:dyDescent="0.3">
      <c r="C1140" s="554" t="s">
        <v>3077</v>
      </c>
      <c r="D1140" s="551">
        <v>2</v>
      </c>
      <c r="E1140" s="558">
        <v>44436</v>
      </c>
      <c r="F1140" s="557">
        <f t="shared" si="57"/>
        <v>88872</v>
      </c>
      <c r="G1140" s="160" t="s">
        <v>1402</v>
      </c>
      <c r="H1140" s="141" t="s">
        <v>1003</v>
      </c>
      <c r="I1140" s="129" t="str">
        <f>VLOOKUP(H1140,Presupuesto!$B$11:$C$565,2,0)</f>
        <v>EQUIPO MEDICO Y LABORATORIO</v>
      </c>
      <c r="J1140" s="579" t="s">
        <v>1363</v>
      </c>
      <c r="K1140" s="99" t="s">
        <v>398</v>
      </c>
    </row>
    <row r="1141" spans="3:11" ht="16.5" thickBot="1" x14ac:dyDescent="0.3">
      <c r="C1141" s="554" t="s">
        <v>3078</v>
      </c>
      <c r="D1141" s="551">
        <v>2</v>
      </c>
      <c r="E1141" s="558">
        <v>69828</v>
      </c>
      <c r="F1141" s="557">
        <f t="shared" si="57"/>
        <v>139656</v>
      </c>
      <c r="G1141" s="160" t="s">
        <v>1402</v>
      </c>
      <c r="H1141" s="141" t="s">
        <v>1003</v>
      </c>
      <c r="I1141" s="129" t="str">
        <f>VLOOKUP(H1141,Presupuesto!$B$11:$C$565,2,0)</f>
        <v>EQUIPO MEDICO Y LABORATORIO</v>
      </c>
      <c r="J1141" s="579" t="s">
        <v>1363</v>
      </c>
      <c r="K1141" s="99" t="s">
        <v>398</v>
      </c>
    </row>
    <row r="1142" spans="3:11" ht="16.5" thickBot="1" x14ac:dyDescent="0.3">
      <c r="C1142" s="555" t="s">
        <v>3079</v>
      </c>
      <c r="D1142" s="551">
        <v>4</v>
      </c>
      <c r="E1142" s="558">
        <v>23276</v>
      </c>
      <c r="F1142" s="557">
        <f t="shared" si="57"/>
        <v>93104</v>
      </c>
      <c r="G1142" s="160" t="s">
        <v>1402</v>
      </c>
      <c r="H1142" s="141" t="s">
        <v>1003</v>
      </c>
      <c r="I1142" s="129" t="str">
        <f>VLOOKUP(H1142,Presupuesto!$B$11:$C$565,2,0)</f>
        <v>EQUIPO MEDICO Y LABORATORIO</v>
      </c>
      <c r="J1142" s="579" t="s">
        <v>1363</v>
      </c>
      <c r="K1142" s="99" t="s">
        <v>398</v>
      </c>
    </row>
    <row r="1143" spans="3:11" ht="16.5" thickBot="1" x14ac:dyDescent="0.3">
      <c r="C1143" s="555" t="s">
        <v>3080</v>
      </c>
      <c r="D1143" s="551">
        <v>1</v>
      </c>
      <c r="E1143" s="558">
        <v>59248</v>
      </c>
      <c r="F1143" s="557">
        <f t="shared" si="57"/>
        <v>59248</v>
      </c>
      <c r="G1143" s="160" t="s">
        <v>1402</v>
      </c>
      <c r="H1143" s="141" t="s">
        <v>1003</v>
      </c>
      <c r="I1143" s="129" t="str">
        <f>VLOOKUP(H1143,Presupuesto!$B$11:$C$565,2,0)</f>
        <v>EQUIPO MEDICO Y LABORATORIO</v>
      </c>
      <c r="J1143" s="579" t="s">
        <v>1363</v>
      </c>
      <c r="K1143" s="99" t="s">
        <v>398</v>
      </c>
    </row>
    <row r="1144" spans="3:11" ht="16.5" thickBot="1" x14ac:dyDescent="0.3">
      <c r="C1144" s="555" t="s">
        <v>3081</v>
      </c>
      <c r="D1144" s="551">
        <v>1</v>
      </c>
      <c r="E1144" s="558">
        <v>1333080</v>
      </c>
      <c r="F1144" s="557">
        <f t="shared" si="57"/>
        <v>1333080</v>
      </c>
      <c r="G1144" s="160" t="s">
        <v>1402</v>
      </c>
      <c r="H1144" s="141" t="s">
        <v>1003</v>
      </c>
      <c r="I1144" s="129" t="str">
        <f>VLOOKUP(H1144,Presupuesto!$B$11:$C$565,2,0)</f>
        <v>EQUIPO MEDICO Y LABORATORIO</v>
      </c>
      <c r="J1144" s="579" t="s">
        <v>1363</v>
      </c>
      <c r="K1144" s="99" t="s">
        <v>398</v>
      </c>
    </row>
    <row r="1145" spans="3:11" ht="16.5" thickBot="1" x14ac:dyDescent="0.3">
      <c r="C1145" s="555" t="s">
        <v>3082</v>
      </c>
      <c r="D1145" s="551">
        <v>1</v>
      </c>
      <c r="E1145" s="558">
        <v>207368</v>
      </c>
      <c r="F1145" s="557">
        <f t="shared" si="57"/>
        <v>207368</v>
      </c>
      <c r="G1145" s="160" t="s">
        <v>1402</v>
      </c>
      <c r="H1145" s="141" t="s">
        <v>1003</v>
      </c>
      <c r="I1145" s="129" t="str">
        <f>VLOOKUP(H1145,Presupuesto!$B$11:$C$565,2,0)</f>
        <v>EQUIPO MEDICO Y LABORATORIO</v>
      </c>
      <c r="J1145" s="579" t="s">
        <v>1363</v>
      </c>
      <c r="K1145" s="99" t="s">
        <v>398</v>
      </c>
    </row>
    <row r="1146" spans="3:11" ht="16.5" thickBot="1" x14ac:dyDescent="0.3">
      <c r="C1146" s="555" t="s">
        <v>3083</v>
      </c>
      <c r="D1146" s="551">
        <v>3</v>
      </c>
      <c r="E1146" s="558">
        <v>44436</v>
      </c>
      <c r="F1146" s="557">
        <f t="shared" si="57"/>
        <v>133308</v>
      </c>
      <c r="G1146" s="160" t="s">
        <v>1402</v>
      </c>
      <c r="H1146" s="141" t="s">
        <v>1003</v>
      </c>
      <c r="I1146" s="129" t="str">
        <f>VLOOKUP(H1146,Presupuesto!$B$11:$C$565,2,0)</f>
        <v>EQUIPO MEDICO Y LABORATORIO</v>
      </c>
      <c r="J1146" s="579" t="s">
        <v>1363</v>
      </c>
      <c r="K1146" s="99" t="s">
        <v>398</v>
      </c>
    </row>
    <row r="1147" spans="3:11" ht="16.5" thickBot="1" x14ac:dyDescent="0.3">
      <c r="C1147" s="555" t="s">
        <v>3084</v>
      </c>
      <c r="D1147" s="551">
        <v>2</v>
      </c>
      <c r="E1147" s="558">
        <v>19044</v>
      </c>
      <c r="F1147" s="557">
        <f t="shared" si="57"/>
        <v>38088</v>
      </c>
      <c r="G1147" s="160" t="s">
        <v>1402</v>
      </c>
      <c r="H1147" s="141" t="s">
        <v>1003</v>
      </c>
      <c r="I1147" s="129" t="str">
        <f>VLOOKUP(H1147,Presupuesto!$B$11:$C$565,2,0)</f>
        <v>EQUIPO MEDICO Y LABORATORIO</v>
      </c>
      <c r="J1147" s="579" t="s">
        <v>1363</v>
      </c>
      <c r="K1147" s="99" t="s">
        <v>398</v>
      </c>
    </row>
    <row r="1148" spans="3:11" ht="16.5" thickBot="1" x14ac:dyDescent="0.3">
      <c r="C1148" s="555" t="s">
        <v>3085</v>
      </c>
      <c r="D1148" s="551">
        <v>2</v>
      </c>
      <c r="E1148" s="558">
        <v>16928</v>
      </c>
      <c r="F1148" s="557">
        <f t="shared" si="57"/>
        <v>33856</v>
      </c>
      <c r="G1148" s="160" t="s">
        <v>1402</v>
      </c>
      <c r="H1148" s="141" t="s">
        <v>1003</v>
      </c>
      <c r="I1148" s="129" t="str">
        <f>VLOOKUP(H1148,Presupuesto!$B$11:$C$565,2,0)</f>
        <v>EQUIPO MEDICO Y LABORATORIO</v>
      </c>
      <c r="J1148" s="579" t="s">
        <v>1363</v>
      </c>
      <c r="K1148" s="99" t="s">
        <v>398</v>
      </c>
    </row>
    <row r="1149" spans="3:11" ht="16.5" thickBot="1" x14ac:dyDescent="0.3">
      <c r="C1149" s="555" t="s">
        <v>3067</v>
      </c>
      <c r="D1149" s="551">
        <v>1</v>
      </c>
      <c r="E1149" s="558">
        <v>63480</v>
      </c>
      <c r="F1149" s="557">
        <f t="shared" si="57"/>
        <v>63480</v>
      </c>
      <c r="G1149" s="160" t="s">
        <v>1402</v>
      </c>
      <c r="H1149" s="141" t="s">
        <v>1003</v>
      </c>
      <c r="I1149" s="129" t="str">
        <f>VLOOKUP(H1149,Presupuesto!$B$11:$C$565,2,0)</f>
        <v>EQUIPO MEDICO Y LABORATORIO</v>
      </c>
      <c r="J1149" s="579" t="s">
        <v>1363</v>
      </c>
      <c r="K1149" s="99" t="s">
        <v>398</v>
      </c>
    </row>
    <row r="1150" spans="3:11" ht="15.75" x14ac:dyDescent="0.25">
      <c r="C1150" s="620" t="s">
        <v>3068</v>
      </c>
      <c r="D1150" s="619">
        <v>1</v>
      </c>
      <c r="E1150" s="621">
        <v>52900</v>
      </c>
      <c r="F1150" s="622">
        <f t="shared" si="57"/>
        <v>52900</v>
      </c>
      <c r="G1150" s="544" t="s">
        <v>1402</v>
      </c>
      <c r="H1150" s="623" t="s">
        <v>1003</v>
      </c>
      <c r="I1150" s="129" t="str">
        <f>VLOOKUP(H1150,Presupuesto!$B$11:$C$565,2,0)</f>
        <v>EQUIPO MEDICO Y LABORATORIO</v>
      </c>
      <c r="J1150" s="579" t="s">
        <v>1363</v>
      </c>
      <c r="K1150" s="99" t="s">
        <v>398</v>
      </c>
    </row>
    <row r="1151" spans="3:11" ht="15.75" x14ac:dyDescent="0.25">
      <c r="C1151" s="624" t="s">
        <v>3069</v>
      </c>
      <c r="D1151" s="543">
        <v>1</v>
      </c>
      <c r="E1151" s="558">
        <v>42320</v>
      </c>
      <c r="F1151" s="557">
        <f t="shared" si="57"/>
        <v>42320</v>
      </c>
      <c r="G1151" s="160" t="s">
        <v>1402</v>
      </c>
      <c r="H1151" s="606" t="s">
        <v>1003</v>
      </c>
      <c r="I1151" s="472" t="str">
        <f>VLOOKUP(H1151,Presupuesto!$B$11:$C$565,2,0)</f>
        <v>EQUIPO MEDICO Y LABORATORIO</v>
      </c>
      <c r="J1151" s="579" t="s">
        <v>1363</v>
      </c>
      <c r="K1151" s="99" t="s">
        <v>398</v>
      </c>
    </row>
    <row r="1155" spans="3:11" ht="15.75" thickBot="1" x14ac:dyDescent="0.3"/>
    <row r="1156" spans="3:11" ht="15.75" thickBot="1" x14ac:dyDescent="0.3">
      <c r="C1156" s="153" t="s">
        <v>52</v>
      </c>
      <c r="D1156" s="380">
        <f>SUM(F1163:F1163)</f>
        <v>200000</v>
      </c>
      <c r="F1156" s="70"/>
      <c r="G1156" s="78"/>
      <c r="H1156" s="70"/>
      <c r="I1156" s="70"/>
    </row>
    <row r="1157" spans="3:11" x14ac:dyDescent="0.25">
      <c r="C1157" s="70"/>
      <c r="D1157" s="31"/>
      <c r="E1157" s="94"/>
      <c r="F1157" s="94"/>
      <c r="G1157" s="94"/>
      <c r="H1157" s="75"/>
      <c r="I1157" s="75"/>
      <c r="J1157" s="75"/>
      <c r="K1157" s="111"/>
    </row>
    <row r="1158" spans="3:11" x14ac:dyDescent="0.25">
      <c r="C1158" s="70"/>
      <c r="D1158" s="31"/>
      <c r="E1158" s="94"/>
      <c r="F1158" s="94"/>
      <c r="G1158" s="94"/>
      <c r="H1158" s="75"/>
      <c r="I1158" s="75"/>
      <c r="J1158" s="75"/>
      <c r="K1158" s="111"/>
    </row>
    <row r="1159" spans="3:11" ht="15.75" x14ac:dyDescent="0.25">
      <c r="C1159" s="201" t="s">
        <v>390</v>
      </c>
      <c r="D1159" s="202" t="str">
        <f>'Gestion Administrativa'!F24</f>
        <v>11.a.16</v>
      </c>
      <c r="E1159" s="94"/>
      <c r="F1159" s="94"/>
      <c r="G1159" s="94"/>
      <c r="H1159" s="75"/>
      <c r="I1159" s="75"/>
      <c r="J1159" s="75"/>
      <c r="K1159" s="111"/>
    </row>
    <row r="1160" spans="3:11" ht="18.75" x14ac:dyDescent="0.25">
      <c r="C1160" s="207" t="str">
        <f>IFERROR(VLOOKUP(D1159,'Desarrollo e Innov. Curricular'!$F:$G,2,FALSE),IFERROR(VLOOKUP(D1159,'Investigación Científica'!$F:$G,2,FALSE),IFERROR(VLOOKUP(D1159,'Vinculación Univ. Sociedad'!$F:$G,2,FALSE),IFERROR(VLOOKUP(D1159,'Docencia y Profesorado Universi'!$F:$G,2,FALSE),IFERROR(VLOOKUP(D1159,'Estudiantes y Graduados'!$F:$G,2,FALSE),IFERROR(VLOOKUP(D1159,'Gestion Administrativa'!$F:$G,2,FALSE),IFERROR(VLOOKUP(D1159,'Gestión Académica'!$F:$G,2,FALSE),IFERROR(VLOOKUP(D1159,'Aseguramiento de la Calidad'!$F:$G,2,FALSE),IFERROR(VLOOKUP(D1159,'Gestión del Conocimiento'!$F:$G,2,FALSE),IFERROR(VLOOKUP(D1159,'Gobernabilidad y Procesos...'!$F:$G,2,FALSE),IFERROR(VLOOKUP(D1159,'Gestión del Talento Humano'!$F:$G,2,FALSE),IFERROR(VLOOKUP(D1159,'Internacionalización de la E.S.'!$F:$G,2,FALSE),IFERROR(VLOOKUP(D1159,Posgrado!$F:$G,2,FALSE),IFERROR(VLOOKUP(D1159,'Cultura de Innovación Insti...'!$F:$G,2,FALSE),VLOOKUP(D1159,'Lo Esencial de la Reforma Univ.'!$F:$G,2,0)))))))))))))))</f>
        <v>Gestionar el mantenimiento correctivo y preventivo de los equipos de control de calidad existentes en la Facultad de Ciencias Quimicas y Farmacia.</v>
      </c>
      <c r="D1160" s="31"/>
      <c r="E1160" s="94"/>
      <c r="F1160" s="94"/>
      <c r="G1160" s="94"/>
      <c r="H1160" s="75"/>
      <c r="I1160" s="75"/>
      <c r="J1160" s="75"/>
      <c r="K1160" s="111"/>
    </row>
    <row r="1161" spans="3:11" ht="15.75" thickBot="1" x14ac:dyDescent="0.3">
      <c r="F1161" s="94"/>
      <c r="G1161" s="75"/>
      <c r="H1161" s="75"/>
      <c r="I1161" s="75"/>
    </row>
    <row r="1162" spans="3:11" ht="30.75" thickBot="1" x14ac:dyDescent="0.3">
      <c r="C1162" s="128" t="s">
        <v>44</v>
      </c>
      <c r="D1162" s="128" t="s">
        <v>54</v>
      </c>
      <c r="E1162" s="135" t="s">
        <v>56</v>
      </c>
      <c r="F1162" s="134" t="s">
        <v>27</v>
      </c>
      <c r="G1162" s="132" t="s">
        <v>128</v>
      </c>
      <c r="H1162" s="135" t="s">
        <v>46</v>
      </c>
      <c r="I1162" s="132" t="s">
        <v>129</v>
      </c>
      <c r="J1162" s="132" t="s">
        <v>408</v>
      </c>
      <c r="K1162" s="132" t="s">
        <v>409</v>
      </c>
    </row>
    <row r="1163" spans="3:11" ht="31.5" customHeight="1" thickBot="1" x14ac:dyDescent="0.3">
      <c r="C1163" s="467" t="s">
        <v>3088</v>
      </c>
      <c r="D1163" s="449">
        <v>2</v>
      </c>
      <c r="E1163" s="539">
        <v>100000</v>
      </c>
      <c r="F1163" s="98">
        <f t="shared" ref="F1163" si="58">D1163*E1163</f>
        <v>200000</v>
      </c>
      <c r="G1163" s="156" t="s">
        <v>1402</v>
      </c>
      <c r="H1163" s="474" t="s">
        <v>671</v>
      </c>
      <c r="I1163" s="486" t="str">
        <f>VLOOKUP(H1163,Presupuesto!$B$11:$C$566,2,0)</f>
        <v>MANTENIMIENTO Y REPARACION DE QUIPO SANITARIO Y DE LABORATORIO</v>
      </c>
      <c r="J1163" s="570" t="s">
        <v>1363</v>
      </c>
      <c r="K1163" s="99" t="s">
        <v>393</v>
      </c>
    </row>
    <row r="1167" spans="3:11" ht="15.75" thickBot="1" x14ac:dyDescent="0.3"/>
    <row r="1168" spans="3:11" ht="15.75" thickBot="1" x14ac:dyDescent="0.3">
      <c r="C1168" s="153" t="s">
        <v>52</v>
      </c>
      <c r="D1168" s="380">
        <f>SUM(F1175:F1175)</f>
        <v>200000</v>
      </c>
      <c r="F1168" s="70"/>
      <c r="G1168" s="78"/>
      <c r="H1168" s="70"/>
      <c r="I1168" s="70"/>
    </row>
    <row r="1169" spans="3:11" x14ac:dyDescent="0.25">
      <c r="C1169" s="70"/>
      <c r="D1169" s="31"/>
      <c r="E1169" s="94"/>
      <c r="F1169" s="94"/>
      <c r="G1169" s="94"/>
      <c r="H1169" s="75"/>
      <c r="I1169" s="75"/>
      <c r="J1169" s="75"/>
      <c r="K1169" s="111"/>
    </row>
    <row r="1170" spans="3:11" x14ac:dyDescent="0.25">
      <c r="C1170" s="70"/>
      <c r="D1170" s="31"/>
      <c r="E1170" s="94"/>
      <c r="F1170" s="94"/>
      <c r="G1170" s="94"/>
      <c r="H1170" s="75"/>
      <c r="I1170" s="75"/>
      <c r="J1170" s="75"/>
      <c r="K1170" s="111"/>
    </row>
    <row r="1171" spans="3:11" ht="15.75" x14ac:dyDescent="0.25">
      <c r="C1171" s="201" t="s">
        <v>390</v>
      </c>
      <c r="D1171" s="202" t="str">
        <f>'Gestion Administrativa'!F28</f>
        <v>11.a.20</v>
      </c>
      <c r="E1171" s="94"/>
      <c r="F1171" s="94"/>
      <c r="G1171" s="94"/>
      <c r="H1171" s="75"/>
      <c r="I1171" s="75"/>
      <c r="J1171" s="75"/>
      <c r="K1171" s="111"/>
    </row>
    <row r="1172" spans="3:11" ht="18.75" x14ac:dyDescent="0.25">
      <c r="C1172" s="207" t="str">
        <f>IFERROR(VLOOKUP(D1171,'Desarrollo e Innov. Curricular'!$F:$G,2,FALSE),IFERROR(VLOOKUP(D1171,'Investigación Científica'!$F:$G,2,FALSE),IFERROR(VLOOKUP(D1171,'Vinculación Univ. Sociedad'!$F:$G,2,FALSE),IFERROR(VLOOKUP(D1171,'Docencia y Profesorado Universi'!$F:$G,2,FALSE),IFERROR(VLOOKUP(D1171,'Estudiantes y Graduados'!$F:$G,2,FALSE),IFERROR(VLOOKUP(D1171,'Gestion Administrativa'!$F:$G,2,FALSE),IFERROR(VLOOKUP(D1171,'Gestión Académica'!$F:$G,2,FALSE),IFERROR(VLOOKUP(D1171,'Aseguramiento de la Calidad'!$F:$G,2,FALSE),IFERROR(VLOOKUP(D1171,'Gestión del Conocimiento'!$F:$G,2,FALSE),IFERROR(VLOOKUP(D1171,'Gobernabilidad y Procesos...'!$F:$G,2,FALSE),IFERROR(VLOOKUP(D1171,'Gestión del Talento Humano'!$F:$G,2,FALSE),IFERROR(VLOOKUP(D1171,'Internacionalización de la E.S.'!$F:$G,2,FALSE),IFERROR(VLOOKUP(D1171,Posgrado!$F:$G,2,FALSE),IFERROR(VLOOKUP(D1171,'Cultura de Innovación Insti...'!$F:$G,2,FALSE),VLOOKUP(D1171,'Lo Esencial de la Reforma Univ.'!$F:$G,2,0)))))))))))))))</f>
        <v>Gestionar el mantenimiento correctivo y preventivo de los equipos de produccion de medicamentos existentes en la Facultad de Ciencias Quimicas y Farmacia.</v>
      </c>
      <c r="D1172" s="31"/>
      <c r="E1172" s="94"/>
      <c r="F1172" s="94"/>
      <c r="G1172" s="94"/>
      <c r="H1172" s="75"/>
      <c r="I1172" s="75"/>
      <c r="J1172" s="75"/>
      <c r="K1172" s="111"/>
    </row>
    <row r="1173" spans="3:11" ht="15.75" thickBot="1" x14ac:dyDescent="0.3">
      <c r="F1173" s="94"/>
      <c r="G1173" s="75"/>
      <c r="H1173" s="75"/>
      <c r="I1173" s="75"/>
    </row>
    <row r="1174" spans="3:11" ht="30.75" thickBot="1" x14ac:dyDescent="0.3">
      <c r="C1174" s="128" t="s">
        <v>44</v>
      </c>
      <c r="D1174" s="128" t="s">
        <v>54</v>
      </c>
      <c r="E1174" s="135" t="s">
        <v>56</v>
      </c>
      <c r="F1174" s="134" t="s">
        <v>27</v>
      </c>
      <c r="G1174" s="132" t="s">
        <v>128</v>
      </c>
      <c r="H1174" s="135" t="s">
        <v>46</v>
      </c>
      <c r="I1174" s="132" t="s">
        <v>129</v>
      </c>
      <c r="J1174" s="132" t="s">
        <v>408</v>
      </c>
      <c r="K1174" s="132" t="s">
        <v>409</v>
      </c>
    </row>
    <row r="1175" spans="3:11" ht="30.75" thickBot="1" x14ac:dyDescent="0.3">
      <c r="C1175" s="467" t="s">
        <v>3089</v>
      </c>
      <c r="D1175" s="449">
        <v>2</v>
      </c>
      <c r="E1175" s="539">
        <v>100000</v>
      </c>
      <c r="F1175" s="98">
        <f t="shared" ref="F1175" si="59">D1175*E1175</f>
        <v>200000</v>
      </c>
      <c r="G1175" s="156" t="s">
        <v>1402</v>
      </c>
      <c r="H1175" s="474" t="s">
        <v>671</v>
      </c>
      <c r="I1175" s="486" t="str">
        <f>VLOOKUP(H1175,Presupuesto!$B$11:$C$566,2,0)</f>
        <v>MANTENIMIENTO Y REPARACION DE QUIPO SANITARIO Y DE LABORATORIO</v>
      </c>
      <c r="J1175" s="570" t="s">
        <v>1363</v>
      </c>
      <c r="K1175" s="99" t="s">
        <v>393</v>
      </c>
    </row>
    <row r="1179" spans="3:11" ht="15.75" thickBot="1" x14ac:dyDescent="0.3"/>
    <row r="1180" spans="3:11" ht="15.75" thickBot="1" x14ac:dyDescent="0.3">
      <c r="C1180" s="153" t="s">
        <v>52</v>
      </c>
      <c r="D1180" s="380">
        <f>SUM(F1187:F1193)</f>
        <v>249800</v>
      </c>
      <c r="F1180" s="70"/>
      <c r="G1180" s="78"/>
      <c r="H1180" s="70"/>
      <c r="I1180" s="70"/>
    </row>
    <row r="1181" spans="3:11" x14ac:dyDescent="0.25">
      <c r="C1181" s="70"/>
      <c r="D1181" s="31"/>
      <c r="E1181" s="94"/>
      <c r="F1181" s="94"/>
      <c r="G1181" s="94"/>
      <c r="H1181" s="75"/>
      <c r="I1181" s="75"/>
      <c r="J1181" s="75"/>
      <c r="K1181" s="111"/>
    </row>
    <row r="1182" spans="3:11" x14ac:dyDescent="0.25">
      <c r="C1182" s="70"/>
      <c r="D1182" s="31"/>
      <c r="E1182" s="94"/>
      <c r="F1182" s="94"/>
      <c r="G1182" s="94"/>
      <c r="H1182" s="75"/>
      <c r="I1182" s="75"/>
      <c r="J1182" s="75"/>
      <c r="K1182" s="111"/>
    </row>
    <row r="1183" spans="3:11" ht="15.75" x14ac:dyDescent="0.25">
      <c r="C1183" s="201" t="s">
        <v>390</v>
      </c>
      <c r="D1183" s="202" t="str">
        <f>'Gestion Administrativa'!F51</f>
        <v>11.a.43</v>
      </c>
      <c r="E1183" s="94"/>
      <c r="F1183" s="94"/>
      <c r="G1183" s="94"/>
      <c r="H1183" s="75"/>
      <c r="I1183" s="75"/>
      <c r="J1183" s="75"/>
      <c r="K1183" s="111"/>
    </row>
    <row r="1184" spans="3:11" ht="18.75" x14ac:dyDescent="0.25">
      <c r="C1184" s="207" t="str">
        <f>IFERROR(VLOOKUP(D1183,'Desarrollo e Innov. Curricular'!$F:$G,2,FALSE),IFERROR(VLOOKUP(D1183,'Investigación Científica'!$F:$G,2,FALSE),IFERROR(VLOOKUP(D1183,'Vinculación Univ. Sociedad'!$F:$G,2,FALSE),IFERROR(VLOOKUP(D1183,'Docencia y Profesorado Universi'!$F:$G,2,FALSE),IFERROR(VLOOKUP(D1183,'Estudiantes y Graduados'!$F:$G,2,FALSE),IFERROR(VLOOKUP(D1183,'Gestion Administrativa'!$F:$G,2,FALSE),IFERROR(VLOOKUP(D1183,'Gestión Académica'!$F:$G,2,FALSE),IFERROR(VLOOKUP(D1183,'Aseguramiento de la Calidad'!$F:$G,2,FALSE),IFERROR(VLOOKUP(D1183,'Gestión del Conocimiento'!$F:$G,2,FALSE),IFERROR(VLOOKUP(D1183,'Gobernabilidad y Procesos...'!$F:$G,2,FALSE),IFERROR(VLOOKUP(D1183,'Gestión del Talento Humano'!$F:$G,2,FALSE),IFERROR(VLOOKUP(D1183,'Internacionalización de la E.S.'!$F:$G,2,FALSE),IFERROR(VLOOKUP(D1183,Posgrado!$F:$G,2,FALSE),IFERROR(VLOOKUP(D1183,'Cultura de Innovación Insti...'!$F:$G,2,FALSE),VLOOKUP(D1183,'Lo Esencial de la Reforma Univ.'!$F:$G,2,0)))))))))))))))</f>
        <v>Abastecimiento de papelería y útiles de oficina y de enseñanza</v>
      </c>
      <c r="D1184" s="31"/>
      <c r="E1184" s="94"/>
      <c r="F1184" s="94"/>
      <c r="G1184" s="94"/>
      <c r="H1184" s="75"/>
      <c r="I1184" s="75"/>
      <c r="J1184" s="75"/>
      <c r="K1184" s="111"/>
    </row>
    <row r="1185" spans="3:11" x14ac:dyDescent="0.25">
      <c r="F1185" s="94"/>
      <c r="G1185" s="75"/>
      <c r="H1185" s="75"/>
      <c r="I1185" s="75"/>
    </row>
    <row r="1186" spans="3:11" ht="30" x14ac:dyDescent="0.25">
      <c r="C1186" s="145" t="s">
        <v>44</v>
      </c>
      <c r="D1186" s="145" t="s">
        <v>54</v>
      </c>
      <c r="E1186" s="145" t="s">
        <v>56</v>
      </c>
      <c r="F1186" s="146" t="s">
        <v>27</v>
      </c>
      <c r="G1186" s="146" t="s">
        <v>128</v>
      </c>
      <c r="H1186" s="145" t="s">
        <v>46</v>
      </c>
      <c r="I1186" s="146" t="s">
        <v>129</v>
      </c>
      <c r="J1186" s="146" t="s">
        <v>408</v>
      </c>
      <c r="K1186" s="146" t="s">
        <v>409</v>
      </c>
    </row>
    <row r="1187" spans="3:11" x14ac:dyDescent="0.25">
      <c r="C1187" s="467" t="s">
        <v>3095</v>
      </c>
      <c r="D1187" s="449">
        <v>1</v>
      </c>
      <c r="E1187" s="472">
        <v>50000</v>
      </c>
      <c r="F1187" s="472">
        <f t="shared" ref="F1187:F1193" si="60">D1187*E1187</f>
        <v>50000</v>
      </c>
      <c r="G1187" s="160" t="s">
        <v>126</v>
      </c>
      <c r="H1187" s="516" t="s">
        <v>942</v>
      </c>
      <c r="I1187" s="472" t="str">
        <f>VLOOKUP(H1187,Presupuesto!$B$11:$C$565,2,0)</f>
        <v>UTILES DE ESCRITORIO, OFICINA Y ENSE¥ANZA</v>
      </c>
      <c r="J1187" s="536" t="s">
        <v>1363</v>
      </c>
      <c r="K1187" s="537" t="s">
        <v>392</v>
      </c>
    </row>
    <row r="1188" spans="3:11" x14ac:dyDescent="0.25">
      <c r="C1188" s="467" t="s">
        <v>2778</v>
      </c>
      <c r="D1188" s="449">
        <v>255</v>
      </c>
      <c r="E1188" s="472">
        <v>98.04</v>
      </c>
      <c r="F1188" s="472">
        <f t="shared" si="60"/>
        <v>25000.2</v>
      </c>
      <c r="G1188" s="160" t="s">
        <v>126</v>
      </c>
      <c r="H1188" s="516" t="s">
        <v>942</v>
      </c>
      <c r="I1188" s="472" t="str">
        <f>VLOOKUP(H1188,Presupuesto!$B$11:$C$565,2,0)</f>
        <v>UTILES DE ESCRITORIO, OFICINA Y ENSE¥ANZA</v>
      </c>
      <c r="J1188" s="536" t="s">
        <v>1363</v>
      </c>
      <c r="K1188" s="537" t="s">
        <v>392</v>
      </c>
    </row>
    <row r="1189" spans="3:11" x14ac:dyDescent="0.25">
      <c r="C1189" s="470" t="s">
        <v>3096</v>
      </c>
      <c r="D1189" s="449">
        <v>60</v>
      </c>
      <c r="E1189" s="478">
        <v>333.33</v>
      </c>
      <c r="F1189" s="472">
        <f t="shared" si="60"/>
        <v>19999.8</v>
      </c>
      <c r="G1189" s="160" t="s">
        <v>126</v>
      </c>
      <c r="H1189" s="516" t="s">
        <v>821</v>
      </c>
      <c r="I1189" s="472" t="str">
        <f>VLOOKUP(H1189,Presupuesto!$B$11:$C$565,2,0)</f>
        <v>PRODUCTOS PAPEL Y CARTON</v>
      </c>
      <c r="J1189" s="536" t="s">
        <v>1363</v>
      </c>
      <c r="K1189" s="537" t="s">
        <v>392</v>
      </c>
    </row>
    <row r="1190" spans="3:11" x14ac:dyDescent="0.25">
      <c r="C1190" s="470" t="s">
        <v>3097</v>
      </c>
      <c r="D1190" s="449">
        <v>20</v>
      </c>
      <c r="E1190" s="478">
        <v>1150</v>
      </c>
      <c r="F1190" s="472">
        <f t="shared" si="60"/>
        <v>23000</v>
      </c>
      <c r="G1190" s="160" t="s">
        <v>126</v>
      </c>
      <c r="H1190" s="516" t="s">
        <v>942</v>
      </c>
      <c r="I1190" s="472" t="str">
        <f>VLOOKUP(H1190,Presupuesto!$B$11:$C$565,2,0)</f>
        <v>UTILES DE ESCRITORIO, OFICINA Y ENSE¥ANZA</v>
      </c>
      <c r="J1190" s="536" t="s">
        <v>1363</v>
      </c>
      <c r="K1190" s="537" t="s">
        <v>392</v>
      </c>
    </row>
    <row r="1191" spans="3:11" x14ac:dyDescent="0.25">
      <c r="C1191" s="470" t="s">
        <v>3098</v>
      </c>
      <c r="D1191" s="449">
        <v>20</v>
      </c>
      <c r="E1191" s="478">
        <v>1100</v>
      </c>
      <c r="F1191" s="472">
        <f t="shared" si="60"/>
        <v>22000</v>
      </c>
      <c r="G1191" s="160" t="s">
        <v>126</v>
      </c>
      <c r="H1191" s="516" t="s">
        <v>942</v>
      </c>
      <c r="I1191" s="472" t="str">
        <f>VLOOKUP(H1191,Presupuesto!$B$11:$C$565,2,0)</f>
        <v>UTILES DE ESCRITORIO, OFICINA Y ENSE¥ANZA</v>
      </c>
      <c r="J1191" s="536" t="s">
        <v>1363</v>
      </c>
      <c r="K1191" s="537" t="s">
        <v>392</v>
      </c>
    </row>
    <row r="1192" spans="3:11" x14ac:dyDescent="0.25">
      <c r="C1192" s="470" t="s">
        <v>3099</v>
      </c>
      <c r="D1192" s="449">
        <v>3</v>
      </c>
      <c r="E1192" s="478">
        <v>1600</v>
      </c>
      <c r="F1192" s="472">
        <f t="shared" si="60"/>
        <v>4800</v>
      </c>
      <c r="G1192" s="160" t="s">
        <v>126</v>
      </c>
      <c r="H1192" s="516" t="s">
        <v>942</v>
      </c>
      <c r="I1192" s="472" t="str">
        <f>VLOOKUP(H1192,Presupuesto!$B$11:$C$565,2,0)</f>
        <v>UTILES DE ESCRITORIO, OFICINA Y ENSE¥ANZA</v>
      </c>
      <c r="J1192" s="536" t="s">
        <v>1363</v>
      </c>
      <c r="K1192" s="537" t="s">
        <v>392</v>
      </c>
    </row>
    <row r="1193" spans="3:11" x14ac:dyDescent="0.25">
      <c r="C1193" s="470" t="s">
        <v>3100</v>
      </c>
      <c r="D1193" s="449">
        <v>1000</v>
      </c>
      <c r="E1193" s="478">
        <v>105</v>
      </c>
      <c r="F1193" s="472">
        <f t="shared" si="60"/>
        <v>105000</v>
      </c>
      <c r="G1193" s="160" t="s">
        <v>126</v>
      </c>
      <c r="H1193" s="516" t="s">
        <v>815</v>
      </c>
      <c r="I1193" s="472" t="str">
        <f>VLOOKUP(H1193,Presupuesto!$B$11:$C$565,2,0)</f>
        <v>PAPEL DE ESCRITORIO</v>
      </c>
      <c r="J1193" s="536" t="s">
        <v>1363</v>
      </c>
      <c r="K1193" s="537" t="s">
        <v>392</v>
      </c>
    </row>
    <row r="1196" spans="3:11" ht="15.75" thickBot="1" x14ac:dyDescent="0.3"/>
    <row r="1197" spans="3:11" ht="15.75" thickBot="1" x14ac:dyDescent="0.3">
      <c r="C1197" s="153" t="s">
        <v>52</v>
      </c>
      <c r="D1197" s="380">
        <f>SUM(F1204:F1210)</f>
        <v>26000</v>
      </c>
      <c r="F1197" s="70"/>
      <c r="G1197" s="78"/>
      <c r="H1197" s="70"/>
      <c r="I1197" s="70"/>
    </row>
    <row r="1198" spans="3:11" x14ac:dyDescent="0.25">
      <c r="C1198" s="70"/>
      <c r="D1198" s="31"/>
      <c r="E1198" s="94"/>
      <c r="F1198" s="94"/>
      <c r="G1198" s="94"/>
      <c r="H1198" s="75"/>
      <c r="I1198" s="75"/>
      <c r="J1198" s="75"/>
      <c r="K1198" s="111"/>
    </row>
    <row r="1199" spans="3:11" x14ac:dyDescent="0.25">
      <c r="C1199" s="70"/>
      <c r="D1199" s="31"/>
      <c r="E1199" s="94"/>
      <c r="F1199" s="94"/>
      <c r="G1199" s="94"/>
      <c r="H1199" s="75"/>
      <c r="I1199" s="75"/>
      <c r="J1199" s="75"/>
      <c r="K1199" s="111"/>
    </row>
    <row r="1200" spans="3:11" ht="15.75" x14ac:dyDescent="0.25">
      <c r="C1200" s="201" t="s">
        <v>390</v>
      </c>
      <c r="D1200" s="202" t="str">
        <f>'Gestion Administrativa'!F52</f>
        <v>11.a.44</v>
      </c>
      <c r="E1200" s="94"/>
      <c r="F1200" s="94"/>
      <c r="G1200" s="94"/>
      <c r="H1200" s="75"/>
      <c r="I1200" s="75"/>
      <c r="J1200" s="75"/>
      <c r="K1200" s="111"/>
    </row>
    <row r="1201" spans="3:11" ht="18.75" x14ac:dyDescent="0.25">
      <c r="C1201" s="207" t="str">
        <f>IFERROR(VLOOKUP(D1200,'Desarrollo e Innov. Curricular'!$F:$G,2,FALSE),IFERROR(VLOOKUP(D1200,'Investigación Científica'!$F:$G,2,FALSE),IFERROR(VLOOKUP(D1200,'Vinculación Univ. Sociedad'!$F:$G,2,FALSE),IFERROR(VLOOKUP(D1200,'Docencia y Profesorado Universi'!$F:$G,2,FALSE),IFERROR(VLOOKUP(D1200,'Estudiantes y Graduados'!$F:$G,2,FALSE),IFERROR(VLOOKUP(D1200,'Gestion Administrativa'!$F:$G,2,FALSE),IFERROR(VLOOKUP(D1200,'Gestión Académica'!$F:$G,2,FALSE),IFERROR(VLOOKUP(D1200,'Aseguramiento de la Calidad'!$F:$G,2,FALSE),IFERROR(VLOOKUP(D1200,'Gestión del Conocimiento'!$F:$G,2,FALSE),IFERROR(VLOOKUP(D1200,'Gobernabilidad y Procesos...'!$F:$G,2,FALSE),IFERROR(VLOOKUP(D1200,'Gestión del Talento Humano'!$F:$G,2,FALSE),IFERROR(VLOOKUP(D1200,'Internacionalización de la E.S.'!$F:$G,2,FALSE),IFERROR(VLOOKUP(D1200,Posgrado!$F:$G,2,FALSE),IFERROR(VLOOKUP(D1200,'Cultura de Innovación Insti...'!$F:$G,2,FALSE),VLOOKUP(D1200,'Lo Esencial de la Reforma Univ.'!$F:$G,2,0)))))))))))))))</f>
        <v>Abastecimiento de alimento para animales del Bioterio</v>
      </c>
      <c r="D1201" s="31"/>
      <c r="E1201" s="94"/>
      <c r="F1201" s="94"/>
      <c r="G1201" s="94"/>
      <c r="H1201" s="75"/>
      <c r="I1201" s="75"/>
      <c r="J1201" s="75"/>
      <c r="K1201" s="111"/>
    </row>
    <row r="1202" spans="3:11" x14ac:dyDescent="0.25">
      <c r="F1202" s="94"/>
      <c r="G1202" s="75"/>
      <c r="H1202" s="75"/>
      <c r="I1202" s="75"/>
    </row>
    <row r="1203" spans="3:11" ht="30" x14ac:dyDescent="0.25">
      <c r="C1203" s="145" t="s">
        <v>44</v>
      </c>
      <c r="D1203" s="145" t="s">
        <v>54</v>
      </c>
      <c r="E1203" s="145" t="s">
        <v>56</v>
      </c>
      <c r="F1203" s="146" t="s">
        <v>27</v>
      </c>
      <c r="G1203" s="146" t="s">
        <v>128</v>
      </c>
      <c r="H1203" s="145" t="s">
        <v>46</v>
      </c>
      <c r="I1203" s="146" t="s">
        <v>129</v>
      </c>
      <c r="J1203" s="146" t="s">
        <v>408</v>
      </c>
      <c r="K1203" s="146" t="s">
        <v>409</v>
      </c>
    </row>
    <row r="1204" spans="3:11" x14ac:dyDescent="0.25">
      <c r="C1204" s="467" t="s">
        <v>3101</v>
      </c>
      <c r="D1204" s="449">
        <v>1</v>
      </c>
      <c r="E1204" s="472">
        <v>26000</v>
      </c>
      <c r="F1204" s="472">
        <f t="shared" ref="F1204" si="61">D1204*E1204</f>
        <v>26000</v>
      </c>
      <c r="G1204" s="160" t="s">
        <v>126</v>
      </c>
      <c r="H1204" s="516" t="s">
        <v>796</v>
      </c>
      <c r="I1204" s="472" t="str">
        <f>VLOOKUP(H1204,Presupuesto!$B$11:$C$565,2,0)</f>
        <v>ALIMENTOS PARA ANIMALES</v>
      </c>
      <c r="J1204" s="536" t="s">
        <v>1363</v>
      </c>
      <c r="K1204" s="537" t="s">
        <v>392</v>
      </c>
    </row>
  </sheetData>
  <dataValidations xWindow="856" yWindow="606" count="8">
    <dataValidation type="list" allowBlank="1" showInputMessage="1" showErrorMessage="1" errorTitle="¡Ingreso Invalido!" error="Seleccione una opción de la lista." promptTitle="Categoria/Zona de Viáticos" prompt="Seleccione una opción de la lista" sqref="C420 C432 C443 C456 C561 C621 C638 C1076 C1088 C1099">
      <formula1>$AH$2:$BU$2</formula1>
    </dataValidation>
    <dataValidation type="list" allowBlank="1" showInputMessage="1" showErrorMessage="1" errorTitle="¡Ingreso Inválido!" error="Seleccione una opción de la lista." promptTitle="Dimensión Estratégica" prompt="Seleccione una opción de la lista." sqref="J420 J432 J443:J445 J561 J621:J627 J638:J644 J1061:J1062 J1076:J1077 J1099:J1100 J17:J49 J90:J93 J104:J180 J191:J192 J203 J214:J229 J76:J80 J1204 J288 J317 J343:J344 J327:J332 J355 J404:J409 J456:J461 J472:J476 J487 J498:J502 J513:J515 J526:J530 J573 J584:J592 J603:J610 J655 J666 J60:J65 J253:J277 J299:J306 J366:J367 J377:J378 J389:J393 J542:J550 J677:J705 J719:J747 J759 J771:J790 J801:J809 J821:J822 J834 J846:J871 J884:J888 J900:J955 J968:J1014 J1025:J1037 J1049 J1088:J1089 J1111:J1151 J1163 J1175 J1187:J1193 J240:J242">
      <formula1>$A$2:$O$2</formula1>
    </dataValidation>
    <dataValidation type="list" allowBlank="1" showInputMessage="1" showErrorMessage="1" errorTitle="¡Ingreso Inválido!" error="Seleccione una opción de la lista." promptTitle="Tipo de Presupuesto" prompt="Seleccione una opción de la lista." sqref="G420 G432 G443:G445 G526:G530 G561 G573 G603:G610 G1204 G1076:G1077 G1088:G1089 G1099:G1100 G17:G49 G90:G93 G638:G644 G191:G192 G203 G104:G180 G76:G80 G60:G65 G288 G317 G343:G344 G327:G332 G355 G404:G409 G456:G461 G472:G476 G487 G498:G502 G513:G515 G584:G592 G621:G627 G655 G666 G214:G229 G253:G277 G299:G306 G366:G367 G377:G378 G389:G393 G542:G550 G677:G705 G719:G747 G759 G240:G242 G801:G809 G821:G822 G834 G846:G871 G884:G888 G900:G955 G968:G1014 G1025:G1037 G1049 G1061:G1062 G1111:G1151 G1163 G1175 G1187:G1193 G771:G790">
      <formula1>$R$2:$S$2</formula1>
    </dataValidation>
    <dataValidation type="list" allowBlank="1" showInputMessage="1" showErrorMessage="1" errorTitle="¡Ingreso Inválido!" error="Seleccione una opción de la lista" promptTitle="Mes Requerido" prompt="Seleccione el mes en el que requiere el recurso." sqref="K288 K420 K432 K404:K409 K561 K621:K627 K638:K644 K1061:K1062 K1076:K1077 K1088:K1089 K17:K49 K90:K93 K104:K180 K191:K192 K203 K76:K80 K214:K229 K1204 K317 K343:K344 K327:K332 K355 K443:K445 K456:K461 K472:K476 K487 K498:K502 K513:K515 K526:K530 K573 K584:K592 K603:K610 K655 K666 K60:K65 K253:K277 K299:K306 K366:K367 K377:K378 K389:K393 K542:K550 K677:K705 K719:K747 K759 K771:K790 K801:K809 K821:K822 K834 K846:K871 K884:K888 K900:K955 K968:K1014 K1025:K1037 K1049 K1099:K1100 K1111:K1151 K1163 K1175 K1187:K1193 K240:K242">
      <formula1>$U$2:$AF$2</formula1>
    </dataValidation>
    <dataValidation type="list" allowBlank="1" showInputMessage="1" showErrorMessage="1" errorTitle="¡Ingreso Inválido!" error="Verifique el valor ingresado." promptTitle="Ingrese el Objeto de Gasto" prompt="Ingrese el Objeto de Gasto" sqref="H63:H65 H150:H151 H192 H304:H305 H329:H330 H390:H391 H405:H406 H444:H445 H456 H458:H459 H473:H474 H500:H501 H515 H530 H585:H586 H604 H609 H327 H677:H705 H719:H747 H771:H790 H299:H300 H253:H277 H1204 H1187:H1193 H158:H177 H124:H129 H17:H49 H90:H93 H1025:H1037 H104:H105 H107 H111:H113 H115:H117 H119:H120 H214:H229">
      <formula1>$A$1:$UI$1</formula1>
    </dataValidation>
    <dataValidation type="list" allowBlank="1" showInputMessage="1" showErrorMessage="1" errorTitle="¡Ingreso Inválido!" error="Verifique el valor ingresado." promptTitle="Ingrese el Objeto de Gasto" prompt="Ingrese el Objeto de Gasto" sqref="H130:H149 H60:H62 H76:H80 H343:H344 H542:H550 H152:H157 H1111:H1151 H884:H888 H106 H108:H110 H114 H118 H121:H123">
      <formula1>$A$1:$VD$1</formula1>
    </dataValidation>
    <dataValidation type="list" allowBlank="1" showInputMessage="1" showErrorMessage="1" errorTitle="¡Ingreso Inválido!" error="Verifique el valor ingresado._x000a_" sqref="H191 H203 H288 H317 H306 H301:H303 H331:H332 H328 H355 H377:H378 H392:H393 H389 H407:H409 H404 H420 H432 H443 H460:H461 H457 H475:H476 H472 H487 H502 H498:H499 H513:H514 H526:H529 H561 H573 H584 H610 H603 H605:H608 H587:H592 H621:H627 H801:H809 H834 H846:H871 H900:H955 H968:H1014 H1076:H1077 H1088:H1089 H1099:H1100 H178:H180 H1175 H638:H644 H666 H366:H367 H759 H821:H822 H1049 H1061:H1062 H1163 H240:H242">
      <formula1>$A$1:$UI$1</formula1>
    </dataValidation>
    <dataValidation type="list" allowBlank="1" showInputMessage="1" showErrorMessage="1" errorTitle="¡Ingreso Inválido!" error="Verifique el valor ingresado" promptTitle="Objeto de Gasto" prompt="Ingrese el Objeto de Gasto" sqref="H655">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1"/>
  <sheetViews>
    <sheetView showGridLines="0" topLeftCell="A4" zoomScale="86" zoomScaleNormal="86" workbookViewId="0">
      <selection activeCell="E27" sqref="E2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6"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3" t="s">
        <v>249</v>
      </c>
      <c r="B1" s="186" t="s">
        <v>250</v>
      </c>
      <c r="C1" s="177" t="s">
        <v>251</v>
      </c>
      <c r="D1" s="177" t="s">
        <v>496</v>
      </c>
      <c r="E1" s="177" t="s">
        <v>498</v>
      </c>
      <c r="F1" s="177" t="s">
        <v>500</v>
      </c>
      <c r="G1" s="177" t="s">
        <v>502</v>
      </c>
      <c r="H1" s="177" t="s">
        <v>504</v>
      </c>
      <c r="I1" s="177" t="s">
        <v>506</v>
      </c>
      <c r="J1" s="177" t="s">
        <v>252</v>
      </c>
      <c r="K1" s="177" t="s">
        <v>509</v>
      </c>
      <c r="L1" s="177" t="s">
        <v>253</v>
      </c>
      <c r="M1" s="177" t="s">
        <v>511</v>
      </c>
      <c r="N1" s="177" t="s">
        <v>513</v>
      </c>
      <c r="O1" s="177" t="s">
        <v>515</v>
      </c>
      <c r="P1" s="177" t="s">
        <v>254</v>
      </c>
      <c r="Q1" s="177" t="s">
        <v>516</v>
      </c>
      <c r="R1" s="177" t="s">
        <v>519</v>
      </c>
      <c r="S1" s="177" t="s">
        <v>255</v>
      </c>
      <c r="T1" s="177" t="s">
        <v>521</v>
      </c>
      <c r="U1" s="177" t="s">
        <v>256</v>
      </c>
      <c r="V1" s="177" t="s">
        <v>522</v>
      </c>
      <c r="W1" s="177" t="s">
        <v>523</v>
      </c>
      <c r="X1" s="177" t="s">
        <v>527</v>
      </c>
      <c r="Y1" s="177" t="s">
        <v>272</v>
      </c>
      <c r="Z1" s="177" t="s">
        <v>528</v>
      </c>
      <c r="AA1" s="177" t="s">
        <v>530</v>
      </c>
      <c r="AB1" s="177" t="s">
        <v>532</v>
      </c>
      <c r="AC1" s="177" t="s">
        <v>273</v>
      </c>
      <c r="AD1" s="177" t="s">
        <v>534</v>
      </c>
      <c r="AE1" s="177" t="s">
        <v>536</v>
      </c>
      <c r="AF1" s="177" t="s">
        <v>538</v>
      </c>
      <c r="AG1" s="177" t="s">
        <v>540</v>
      </c>
      <c r="AH1" s="177" t="s">
        <v>248</v>
      </c>
      <c r="AI1" s="177" t="s">
        <v>542</v>
      </c>
      <c r="AJ1" s="186" t="s">
        <v>257</v>
      </c>
      <c r="AK1" s="177" t="s">
        <v>544</v>
      </c>
      <c r="AL1" s="177" t="s">
        <v>258</v>
      </c>
      <c r="AM1" s="177" t="s">
        <v>546</v>
      </c>
      <c r="AN1" s="177" t="s">
        <v>548</v>
      </c>
      <c r="AO1" s="177" t="s">
        <v>259</v>
      </c>
      <c r="AP1" s="177" t="s">
        <v>550</v>
      </c>
      <c r="AQ1" s="177" t="s">
        <v>552</v>
      </c>
      <c r="AR1" s="177" t="s">
        <v>260</v>
      </c>
      <c r="AS1" s="177" t="s">
        <v>553</v>
      </c>
      <c r="AT1" s="177" t="s">
        <v>555</v>
      </c>
      <c r="AU1" s="177" t="s">
        <v>556</v>
      </c>
      <c r="AV1" s="177" t="s">
        <v>557</v>
      </c>
      <c r="AW1" s="177" t="s">
        <v>559</v>
      </c>
      <c r="AX1" s="177" t="s">
        <v>561</v>
      </c>
      <c r="AY1" s="177" t="s">
        <v>562</v>
      </c>
      <c r="AZ1" s="177" t="s">
        <v>261</v>
      </c>
      <c r="BA1" s="177" t="s">
        <v>564</v>
      </c>
      <c r="BB1" s="177" t="s">
        <v>566</v>
      </c>
      <c r="BC1" s="177" t="s">
        <v>568</v>
      </c>
      <c r="BD1" s="177" t="s">
        <v>570</v>
      </c>
      <c r="BE1" s="177" t="s">
        <v>572</v>
      </c>
      <c r="BF1" s="177" t="s">
        <v>574</v>
      </c>
      <c r="BG1" s="177" t="s">
        <v>576</v>
      </c>
      <c r="BH1" s="177" t="s">
        <v>578</v>
      </c>
      <c r="BI1" s="177" t="s">
        <v>274</v>
      </c>
      <c r="BJ1" s="177" t="s">
        <v>580</v>
      </c>
      <c r="BK1" s="177" t="s">
        <v>582</v>
      </c>
      <c r="BL1" s="177" t="s">
        <v>584</v>
      </c>
      <c r="BM1" s="177" t="s">
        <v>586</v>
      </c>
      <c r="BN1" s="177" t="s">
        <v>588</v>
      </c>
      <c r="BO1" s="177" t="s">
        <v>590</v>
      </c>
      <c r="BP1" s="177" t="s">
        <v>592</v>
      </c>
      <c r="BQ1" s="177" t="s">
        <v>594</v>
      </c>
      <c r="BR1" s="177" t="s">
        <v>596</v>
      </c>
      <c r="BS1" s="177" t="s">
        <v>598</v>
      </c>
      <c r="BT1" s="186" t="s">
        <v>262</v>
      </c>
      <c r="BU1" s="177" t="s">
        <v>263</v>
      </c>
      <c r="BV1" s="177" t="s">
        <v>600</v>
      </c>
      <c r="BW1" s="177" t="s">
        <v>264</v>
      </c>
      <c r="BX1" s="177" t="s">
        <v>602</v>
      </c>
      <c r="BY1" s="177" t="s">
        <v>604</v>
      </c>
      <c r="BZ1" s="186" t="s">
        <v>265</v>
      </c>
      <c r="CA1" s="177" t="s">
        <v>266</v>
      </c>
      <c r="CB1" s="177" t="s">
        <v>606</v>
      </c>
      <c r="CC1" s="177" t="s">
        <v>267</v>
      </c>
      <c r="CD1" s="177" t="s">
        <v>608</v>
      </c>
      <c r="CE1" s="177" t="s">
        <v>610</v>
      </c>
      <c r="CF1" s="177" t="s">
        <v>612</v>
      </c>
      <c r="CG1" s="186" t="s">
        <v>268</v>
      </c>
      <c r="CH1" s="177" t="s">
        <v>618</v>
      </c>
      <c r="CI1" s="177" t="s">
        <v>620</v>
      </c>
      <c r="CJ1" s="177" t="s">
        <v>269</v>
      </c>
      <c r="CK1" s="177" t="s">
        <v>614</v>
      </c>
      <c r="CL1" s="177" t="s">
        <v>616</v>
      </c>
      <c r="CM1" s="177" t="s">
        <v>270</v>
      </c>
      <c r="CN1" s="177" t="s">
        <v>622</v>
      </c>
      <c r="CO1" s="177" t="s">
        <v>271</v>
      </c>
      <c r="CP1" s="177" t="s">
        <v>623</v>
      </c>
      <c r="CQ1" s="174" t="s">
        <v>275</v>
      </c>
      <c r="CR1" s="186" t="s">
        <v>276</v>
      </c>
      <c r="CS1" s="177" t="s">
        <v>624</v>
      </c>
      <c r="CT1" s="177" t="s">
        <v>625</v>
      </c>
      <c r="CU1" s="177" t="s">
        <v>627</v>
      </c>
      <c r="CV1" s="177" t="s">
        <v>277</v>
      </c>
      <c r="CW1" s="177" t="s">
        <v>629</v>
      </c>
      <c r="CX1" s="177" t="s">
        <v>631</v>
      </c>
      <c r="CY1" s="177" t="s">
        <v>633</v>
      </c>
      <c r="CZ1" s="177" t="s">
        <v>635</v>
      </c>
      <c r="DA1" s="177" t="s">
        <v>637</v>
      </c>
      <c r="DB1" s="177" t="s">
        <v>639</v>
      </c>
      <c r="DC1" s="186" t="s">
        <v>278</v>
      </c>
      <c r="DD1" s="177" t="s">
        <v>279</v>
      </c>
      <c r="DE1" s="177" t="s">
        <v>641</v>
      </c>
      <c r="DF1" s="177" t="s">
        <v>280</v>
      </c>
      <c r="DG1" s="177" t="s">
        <v>643</v>
      </c>
      <c r="DH1" s="177" t="s">
        <v>645</v>
      </c>
      <c r="DI1" s="177" t="s">
        <v>647</v>
      </c>
      <c r="DJ1" s="177" t="s">
        <v>649</v>
      </c>
      <c r="DK1" s="177" t="s">
        <v>651</v>
      </c>
      <c r="DL1" s="177" t="s">
        <v>653</v>
      </c>
      <c r="DM1" s="177" t="s">
        <v>655</v>
      </c>
      <c r="DN1" s="177" t="s">
        <v>281</v>
      </c>
      <c r="DO1" s="177" t="s">
        <v>657</v>
      </c>
      <c r="DP1" s="177" t="s">
        <v>659</v>
      </c>
      <c r="DQ1" s="177" t="s">
        <v>661</v>
      </c>
      <c r="DR1" s="186" t="s">
        <v>282</v>
      </c>
      <c r="DS1" s="177" t="s">
        <v>663</v>
      </c>
      <c r="DT1" s="177" t="s">
        <v>283</v>
      </c>
      <c r="DU1" s="177" t="s">
        <v>665</v>
      </c>
      <c r="DV1" s="177" t="s">
        <v>284</v>
      </c>
      <c r="DW1" s="177" t="s">
        <v>667</v>
      </c>
      <c r="DX1" s="177" t="s">
        <v>669</v>
      </c>
      <c r="DY1" s="177" t="s">
        <v>671</v>
      </c>
      <c r="DZ1" s="177" t="s">
        <v>673</v>
      </c>
      <c r="EA1" s="177" t="s">
        <v>675</v>
      </c>
      <c r="EB1" s="177" t="s">
        <v>677</v>
      </c>
      <c r="EC1" s="177" t="s">
        <v>679</v>
      </c>
      <c r="ED1" s="177" t="s">
        <v>681</v>
      </c>
      <c r="EE1" s="177" t="s">
        <v>683</v>
      </c>
      <c r="EF1" s="177" t="s">
        <v>685</v>
      </c>
      <c r="EG1" s="177" t="s">
        <v>687</v>
      </c>
      <c r="EH1" s="186" t="s">
        <v>285</v>
      </c>
      <c r="EI1" s="177" t="s">
        <v>689</v>
      </c>
      <c r="EJ1" s="177" t="s">
        <v>286</v>
      </c>
      <c r="EK1" s="177" t="s">
        <v>691</v>
      </c>
      <c r="EL1" s="177" t="s">
        <v>693</v>
      </c>
      <c r="EM1" s="177" t="s">
        <v>287</v>
      </c>
      <c r="EN1" s="177" t="s">
        <v>695</v>
      </c>
      <c r="EO1" s="177" t="s">
        <v>697</v>
      </c>
      <c r="EP1" s="177" t="s">
        <v>288</v>
      </c>
      <c r="EQ1" s="177" t="s">
        <v>699</v>
      </c>
      <c r="ER1" s="177" t="s">
        <v>701</v>
      </c>
      <c r="ES1" s="177" t="s">
        <v>703</v>
      </c>
      <c r="ET1" s="177" t="s">
        <v>289</v>
      </c>
      <c r="EU1" s="177" t="s">
        <v>705</v>
      </c>
      <c r="EV1" s="177" t="s">
        <v>707</v>
      </c>
      <c r="EW1" s="186" t="s">
        <v>290</v>
      </c>
      <c r="EX1" s="177" t="s">
        <v>291</v>
      </c>
      <c r="EY1" s="177" t="s">
        <v>709</v>
      </c>
      <c r="EZ1" s="177" t="s">
        <v>711</v>
      </c>
      <c r="FA1" s="177" t="s">
        <v>713</v>
      </c>
      <c r="FB1" s="177" t="s">
        <v>715</v>
      </c>
      <c r="FC1" s="177" t="s">
        <v>292</v>
      </c>
      <c r="FD1" s="177" t="s">
        <v>717</v>
      </c>
      <c r="FE1" s="177" t="s">
        <v>719</v>
      </c>
      <c r="FF1" s="177" t="s">
        <v>721</v>
      </c>
      <c r="FG1" s="177" t="s">
        <v>723</v>
      </c>
      <c r="FH1" s="177" t="s">
        <v>725</v>
      </c>
      <c r="FI1" s="177" t="s">
        <v>293</v>
      </c>
      <c r="FJ1" s="177" t="s">
        <v>728</v>
      </c>
      <c r="FK1" s="177" t="s">
        <v>294</v>
      </c>
      <c r="FL1" s="177" t="s">
        <v>731</v>
      </c>
      <c r="FM1" s="177" t="s">
        <v>732</v>
      </c>
      <c r="FN1" s="177" t="s">
        <v>734</v>
      </c>
      <c r="FO1" s="177" t="s">
        <v>295</v>
      </c>
      <c r="FP1" s="177" t="s">
        <v>737</v>
      </c>
      <c r="FQ1" s="177" t="s">
        <v>738</v>
      </c>
      <c r="FR1" s="177" t="s">
        <v>740</v>
      </c>
      <c r="FS1" s="177" t="s">
        <v>296</v>
      </c>
      <c r="FT1" s="177" t="s">
        <v>743</v>
      </c>
      <c r="FU1" s="177" t="s">
        <v>745</v>
      </c>
      <c r="FV1" s="177" t="s">
        <v>747</v>
      </c>
      <c r="FW1" s="186" t="s">
        <v>297</v>
      </c>
      <c r="FX1" s="186" t="s">
        <v>298</v>
      </c>
      <c r="FY1" s="177" t="s">
        <v>304</v>
      </c>
      <c r="FZ1" s="177" t="s">
        <v>749</v>
      </c>
      <c r="GA1" s="177" t="s">
        <v>751</v>
      </c>
      <c r="GB1" s="177" t="s">
        <v>753</v>
      </c>
      <c r="GC1" s="177" t="s">
        <v>755</v>
      </c>
      <c r="GD1" s="177" t="s">
        <v>757</v>
      </c>
      <c r="GE1" s="177" t="s">
        <v>759</v>
      </c>
      <c r="GF1" s="186" t="s">
        <v>299</v>
      </c>
      <c r="GG1" s="177" t="s">
        <v>305</v>
      </c>
      <c r="GH1" s="177" t="s">
        <v>761</v>
      </c>
      <c r="GI1" s="177" t="s">
        <v>763</v>
      </c>
      <c r="GJ1" s="177" t="s">
        <v>764</v>
      </c>
      <c r="GK1" s="177" t="s">
        <v>306</v>
      </c>
      <c r="GL1" s="177" t="s">
        <v>767</v>
      </c>
      <c r="GM1" s="177" t="s">
        <v>768</v>
      </c>
      <c r="GN1" s="186" t="s">
        <v>300</v>
      </c>
      <c r="GO1" s="177" t="s">
        <v>301</v>
      </c>
      <c r="GP1" s="177" t="s">
        <v>770</v>
      </c>
      <c r="GQ1" s="177" t="s">
        <v>772</v>
      </c>
      <c r="GR1" s="177" t="s">
        <v>774</v>
      </c>
      <c r="GS1" s="177" t="s">
        <v>776</v>
      </c>
      <c r="GT1" s="177" t="s">
        <v>778</v>
      </c>
      <c r="GU1" s="186" t="s">
        <v>302</v>
      </c>
      <c r="GV1" s="177" t="s">
        <v>303</v>
      </c>
      <c r="GW1" s="177" t="s">
        <v>780</v>
      </c>
      <c r="GX1" s="177" t="s">
        <v>782</v>
      </c>
      <c r="GY1" s="177" t="s">
        <v>784</v>
      </c>
      <c r="GZ1" s="177" t="s">
        <v>786</v>
      </c>
      <c r="HA1" s="177" t="s">
        <v>788</v>
      </c>
      <c r="HB1" s="177" t="s">
        <v>790</v>
      </c>
      <c r="HC1" s="174" t="s">
        <v>307</v>
      </c>
      <c r="HD1" s="186" t="s">
        <v>308</v>
      </c>
      <c r="HE1" s="177" t="s">
        <v>309</v>
      </c>
      <c r="HF1" s="177" t="s">
        <v>792</v>
      </c>
      <c r="HG1" s="177" t="s">
        <v>794</v>
      </c>
      <c r="HH1" s="177" t="s">
        <v>796</v>
      </c>
      <c r="HI1" s="177" t="s">
        <v>798</v>
      </c>
      <c r="HJ1" s="177" t="s">
        <v>310</v>
      </c>
      <c r="HK1" s="177" t="s">
        <v>801</v>
      </c>
      <c r="HL1" s="177" t="s">
        <v>327</v>
      </c>
      <c r="HM1" s="177" t="s">
        <v>839</v>
      </c>
      <c r="HN1" s="177" t="s">
        <v>841</v>
      </c>
      <c r="HO1" s="177" t="s">
        <v>843</v>
      </c>
      <c r="HP1" s="186" t="s">
        <v>311</v>
      </c>
      <c r="HQ1" s="177" t="s">
        <v>803</v>
      </c>
      <c r="HR1" s="177" t="s">
        <v>805</v>
      </c>
      <c r="HS1" s="177" t="s">
        <v>312</v>
      </c>
      <c r="HT1" s="177" t="s">
        <v>808</v>
      </c>
      <c r="HU1" s="177" t="s">
        <v>810</v>
      </c>
      <c r="HV1" s="177" t="s">
        <v>811</v>
      </c>
      <c r="HW1" s="177" t="s">
        <v>813</v>
      </c>
      <c r="HX1" s="186" t="s">
        <v>313</v>
      </c>
      <c r="HY1" s="177" t="s">
        <v>815</v>
      </c>
      <c r="HZ1" s="177" t="s">
        <v>817</v>
      </c>
      <c r="IA1" s="177" t="s">
        <v>819</v>
      </c>
      <c r="IB1" s="177" t="s">
        <v>314</v>
      </c>
      <c r="IC1" s="177" t="s">
        <v>821</v>
      </c>
      <c r="ID1" s="177" t="s">
        <v>823</v>
      </c>
      <c r="IE1" s="177" t="s">
        <v>315</v>
      </c>
      <c r="IF1" s="177" t="s">
        <v>825</v>
      </c>
      <c r="IG1" s="177" t="s">
        <v>827</v>
      </c>
      <c r="IH1" s="177" t="s">
        <v>316</v>
      </c>
      <c r="II1" s="177" t="s">
        <v>829</v>
      </c>
      <c r="IJ1" s="177" t="s">
        <v>831</v>
      </c>
      <c r="IK1" s="177" t="s">
        <v>833</v>
      </c>
      <c r="IL1" s="177" t="s">
        <v>835</v>
      </c>
      <c r="IM1" s="177" t="s">
        <v>317</v>
      </c>
      <c r="IN1" s="177" t="s">
        <v>837</v>
      </c>
      <c r="IO1" s="186" t="s">
        <v>318</v>
      </c>
      <c r="IP1" s="177" t="s">
        <v>845</v>
      </c>
      <c r="IQ1" s="177" t="s">
        <v>847</v>
      </c>
      <c r="IR1" s="177" t="s">
        <v>319</v>
      </c>
      <c r="IS1" s="177" t="s">
        <v>849</v>
      </c>
      <c r="IT1" s="177" t="s">
        <v>851</v>
      </c>
      <c r="IU1" s="177" t="s">
        <v>853</v>
      </c>
      <c r="IV1" s="186" t="s">
        <v>320</v>
      </c>
      <c r="IW1" s="177" t="s">
        <v>855</v>
      </c>
      <c r="IX1" s="177" t="s">
        <v>321</v>
      </c>
      <c r="IY1" s="177" t="s">
        <v>858</v>
      </c>
      <c r="IZ1" s="177" t="s">
        <v>860</v>
      </c>
      <c r="JA1" s="177" t="s">
        <v>862</v>
      </c>
      <c r="JB1" s="177" t="s">
        <v>864</v>
      </c>
      <c r="JC1" s="177" t="s">
        <v>866</v>
      </c>
      <c r="JD1" s="177" t="s">
        <v>868</v>
      </c>
      <c r="JE1" s="177" t="s">
        <v>322</v>
      </c>
      <c r="JF1" s="177" t="s">
        <v>871</v>
      </c>
      <c r="JG1" s="177" t="s">
        <v>873</v>
      </c>
      <c r="JH1" s="177" t="s">
        <v>875</v>
      </c>
      <c r="JI1" s="177" t="s">
        <v>877</v>
      </c>
      <c r="JJ1" s="177" t="s">
        <v>879</v>
      </c>
      <c r="JK1" s="177" t="s">
        <v>881</v>
      </c>
      <c r="JL1" s="177" t="s">
        <v>883</v>
      </c>
      <c r="JM1" s="177" t="s">
        <v>885</v>
      </c>
      <c r="JN1" s="177" t="s">
        <v>323</v>
      </c>
      <c r="JO1" s="177" t="s">
        <v>888</v>
      </c>
      <c r="JP1" s="177" t="s">
        <v>890</v>
      </c>
      <c r="JQ1" s="177" t="s">
        <v>892</v>
      </c>
      <c r="JR1" s="177" t="s">
        <v>894</v>
      </c>
      <c r="JS1" s="177" t="s">
        <v>895</v>
      </c>
      <c r="JT1" s="177" t="s">
        <v>897</v>
      </c>
      <c r="JU1" s="177" t="s">
        <v>899</v>
      </c>
      <c r="JV1" s="177" t="s">
        <v>901</v>
      </c>
      <c r="JW1" s="177" t="s">
        <v>903</v>
      </c>
      <c r="JX1" s="177" t="s">
        <v>905</v>
      </c>
      <c r="JY1" s="177" t="s">
        <v>907</v>
      </c>
      <c r="JZ1" s="177" t="s">
        <v>909</v>
      </c>
      <c r="KA1" s="177" t="s">
        <v>911</v>
      </c>
      <c r="KB1" s="177" t="s">
        <v>913</v>
      </c>
      <c r="KC1" s="177" t="s">
        <v>915</v>
      </c>
      <c r="KD1" s="177" t="s">
        <v>917</v>
      </c>
      <c r="KE1" s="177" t="s">
        <v>919</v>
      </c>
      <c r="KF1" s="177" t="s">
        <v>921</v>
      </c>
      <c r="KG1" s="177" t="s">
        <v>923</v>
      </c>
      <c r="KH1" s="177" t="s">
        <v>925</v>
      </c>
      <c r="KI1" s="177" t="s">
        <v>927</v>
      </c>
      <c r="KJ1" s="177" t="s">
        <v>929</v>
      </c>
      <c r="KK1" s="177" t="s">
        <v>931</v>
      </c>
      <c r="KL1" s="177" t="s">
        <v>933</v>
      </c>
      <c r="KM1" s="177" t="s">
        <v>935</v>
      </c>
      <c r="KN1" s="177" t="s">
        <v>937</v>
      </c>
      <c r="KO1" s="186" t="s">
        <v>324</v>
      </c>
      <c r="KP1" s="177" t="s">
        <v>939</v>
      </c>
      <c r="KQ1" s="177" t="s">
        <v>325</v>
      </c>
      <c r="KR1" s="177" t="s">
        <v>942</v>
      </c>
      <c r="KS1" s="177" t="s">
        <v>944</v>
      </c>
      <c r="KT1" s="177" t="s">
        <v>946</v>
      </c>
      <c r="KU1" s="177" t="s">
        <v>948</v>
      </c>
      <c r="KV1" s="177" t="s">
        <v>326</v>
      </c>
      <c r="KW1" s="177" t="s">
        <v>951</v>
      </c>
      <c r="KX1" s="177" t="s">
        <v>953</v>
      </c>
      <c r="KY1" s="177" t="s">
        <v>955</v>
      </c>
      <c r="KZ1" s="177" t="s">
        <v>957</v>
      </c>
      <c r="LA1" s="177" t="s">
        <v>959</v>
      </c>
      <c r="LB1" s="177" t="s">
        <v>961</v>
      </c>
      <c r="LC1" s="177" t="s">
        <v>963</v>
      </c>
      <c r="LD1" s="174" t="s">
        <v>328</v>
      </c>
      <c r="LE1" s="186" t="s">
        <v>329</v>
      </c>
      <c r="LF1" s="177" t="s">
        <v>330</v>
      </c>
      <c r="LG1" s="177" t="s">
        <v>344</v>
      </c>
      <c r="LH1" s="177" t="s">
        <v>965</v>
      </c>
      <c r="LI1" s="177" t="s">
        <v>967</v>
      </c>
      <c r="LJ1" s="177" t="s">
        <v>969</v>
      </c>
      <c r="LK1" s="177" t="s">
        <v>971</v>
      </c>
      <c r="LL1" s="177" t="s">
        <v>345</v>
      </c>
      <c r="LM1" s="177" t="s">
        <v>973</v>
      </c>
      <c r="LN1" s="177" t="s">
        <v>346</v>
      </c>
      <c r="LO1" s="177" t="s">
        <v>975</v>
      </c>
      <c r="LP1" s="177" t="s">
        <v>331</v>
      </c>
      <c r="LQ1" s="177" t="s">
        <v>977</v>
      </c>
      <c r="LR1" s="177" t="s">
        <v>347</v>
      </c>
      <c r="LS1" s="177" t="s">
        <v>979</v>
      </c>
      <c r="LT1" s="177" t="s">
        <v>981</v>
      </c>
      <c r="LU1" s="177" t="s">
        <v>348</v>
      </c>
      <c r="LV1" s="186" t="s">
        <v>332</v>
      </c>
      <c r="LW1" s="177" t="s">
        <v>333</v>
      </c>
      <c r="LX1" s="177" t="s">
        <v>983</v>
      </c>
      <c r="LY1" s="177" t="s">
        <v>985</v>
      </c>
      <c r="LZ1" s="177" t="s">
        <v>986</v>
      </c>
      <c r="MA1" s="177" t="s">
        <v>988</v>
      </c>
      <c r="MB1" s="177" t="s">
        <v>989</v>
      </c>
      <c r="MC1" s="177" t="s">
        <v>991</v>
      </c>
      <c r="MD1" s="177" t="s">
        <v>993</v>
      </c>
      <c r="ME1" s="177" t="s">
        <v>995</v>
      </c>
      <c r="MF1" s="177" t="s">
        <v>997</v>
      </c>
      <c r="MG1" s="177" t="s">
        <v>334</v>
      </c>
      <c r="MH1" s="177" t="s">
        <v>1000</v>
      </c>
      <c r="MI1" s="177" t="s">
        <v>1001</v>
      </c>
      <c r="MJ1" s="177" t="s">
        <v>1003</v>
      </c>
      <c r="MK1" s="177" t="s">
        <v>335</v>
      </c>
      <c r="ML1" s="177" t="s">
        <v>1006</v>
      </c>
      <c r="MM1" s="177" t="s">
        <v>1007</v>
      </c>
      <c r="MN1" s="177" t="s">
        <v>1009</v>
      </c>
      <c r="MO1" s="177" t="s">
        <v>1011</v>
      </c>
      <c r="MP1" s="177" t="s">
        <v>336</v>
      </c>
      <c r="MQ1" s="177" t="s">
        <v>1014</v>
      </c>
      <c r="MR1" s="177" t="s">
        <v>1016</v>
      </c>
      <c r="MS1" s="177" t="s">
        <v>1018</v>
      </c>
      <c r="MT1" s="177" t="s">
        <v>1020</v>
      </c>
      <c r="MU1" s="177" t="s">
        <v>337</v>
      </c>
      <c r="MV1" s="177" t="s">
        <v>1023</v>
      </c>
      <c r="MW1" s="177" t="s">
        <v>1025</v>
      </c>
      <c r="MX1" s="177" t="s">
        <v>1027</v>
      </c>
      <c r="MY1" s="177" t="s">
        <v>1029</v>
      </c>
      <c r="MZ1" s="177" t="s">
        <v>1031</v>
      </c>
      <c r="NA1" s="177" t="s">
        <v>1033</v>
      </c>
      <c r="NB1" s="177" t="s">
        <v>1035</v>
      </c>
      <c r="NC1" s="177" t="s">
        <v>1037</v>
      </c>
      <c r="ND1" s="177" t="s">
        <v>1039</v>
      </c>
      <c r="NE1" s="177" t="s">
        <v>1041</v>
      </c>
      <c r="NF1" s="177" t="s">
        <v>1043</v>
      </c>
      <c r="NG1" s="177" t="s">
        <v>1044</v>
      </c>
      <c r="NH1" s="186" t="s">
        <v>338</v>
      </c>
      <c r="NI1" s="177" t="s">
        <v>339</v>
      </c>
      <c r="NJ1" s="177" t="s">
        <v>1046</v>
      </c>
      <c r="NK1" s="177" t="s">
        <v>1048</v>
      </c>
      <c r="NL1" s="177" t="s">
        <v>1050</v>
      </c>
      <c r="NM1" s="177" t="s">
        <v>1052</v>
      </c>
      <c r="NN1" s="186" t="s">
        <v>340</v>
      </c>
      <c r="NO1" s="177" t="s">
        <v>341</v>
      </c>
      <c r="NP1" s="177" t="s">
        <v>1053</v>
      </c>
      <c r="NQ1" s="177" t="s">
        <v>342</v>
      </c>
      <c r="NR1" s="177" t="s">
        <v>1055</v>
      </c>
      <c r="NS1" s="177" t="s">
        <v>1057</v>
      </c>
      <c r="NT1" s="177" t="s">
        <v>343</v>
      </c>
      <c r="NU1" s="177" t="s">
        <v>1059</v>
      </c>
      <c r="NV1" s="174" t="s">
        <v>349</v>
      </c>
      <c r="NW1" s="186" t="s">
        <v>350</v>
      </c>
      <c r="NX1" s="177" t="s">
        <v>351</v>
      </c>
      <c r="NY1" s="177" t="s">
        <v>1062</v>
      </c>
      <c r="NZ1" s="177" t="s">
        <v>1064</v>
      </c>
      <c r="OA1" s="177" t="s">
        <v>352</v>
      </c>
      <c r="OB1" s="177" t="s">
        <v>362</v>
      </c>
      <c r="OC1" s="177" t="s">
        <v>1066</v>
      </c>
      <c r="OD1" s="177" t="s">
        <v>1068</v>
      </c>
      <c r="OE1" s="177" t="s">
        <v>1070</v>
      </c>
      <c r="OF1" s="177" t="s">
        <v>1072</v>
      </c>
      <c r="OG1" s="177" t="s">
        <v>1074</v>
      </c>
      <c r="OH1" s="177" t="s">
        <v>1076</v>
      </c>
      <c r="OI1" s="177" t="s">
        <v>1078</v>
      </c>
      <c r="OJ1" s="177" t="s">
        <v>1080</v>
      </c>
      <c r="OK1" s="177" t="s">
        <v>1082</v>
      </c>
      <c r="OL1" s="177" t="s">
        <v>1084</v>
      </c>
      <c r="OM1" s="177" t="s">
        <v>1086</v>
      </c>
      <c r="ON1" s="177" t="s">
        <v>1088</v>
      </c>
      <c r="OO1" s="177" t="s">
        <v>1090</v>
      </c>
      <c r="OP1" s="177" t="s">
        <v>1092</v>
      </c>
      <c r="OQ1" s="177" t="s">
        <v>1094</v>
      </c>
      <c r="OR1" s="177" t="s">
        <v>1096</v>
      </c>
      <c r="OS1" s="177" t="s">
        <v>1098</v>
      </c>
      <c r="OT1" s="177" t="s">
        <v>1100</v>
      </c>
      <c r="OU1" s="177" t="s">
        <v>1102</v>
      </c>
      <c r="OV1" s="177" t="s">
        <v>1104</v>
      </c>
      <c r="OW1" s="177" t="s">
        <v>1106</v>
      </c>
      <c r="OX1" s="177" t="s">
        <v>1108</v>
      </c>
      <c r="OY1" s="177" t="s">
        <v>363</v>
      </c>
      <c r="OZ1" s="177" t="s">
        <v>1111</v>
      </c>
      <c r="PA1" s="177" t="s">
        <v>1113</v>
      </c>
      <c r="PB1" s="177" t="s">
        <v>1114</v>
      </c>
      <c r="PC1" s="177" t="s">
        <v>1116</v>
      </c>
      <c r="PD1" s="177" t="s">
        <v>1118</v>
      </c>
      <c r="PE1" s="177" t="s">
        <v>1120</v>
      </c>
      <c r="PF1" s="177" t="s">
        <v>1122</v>
      </c>
      <c r="PG1" s="177" t="s">
        <v>1124</v>
      </c>
      <c r="PH1" s="177" t="s">
        <v>1126</v>
      </c>
      <c r="PI1" s="177" t="s">
        <v>1128</v>
      </c>
      <c r="PJ1" s="177" t="s">
        <v>1130</v>
      </c>
      <c r="PK1" s="177" t="s">
        <v>1132</v>
      </c>
      <c r="PL1" s="177" t="s">
        <v>1134</v>
      </c>
      <c r="PM1" s="177" t="s">
        <v>1136</v>
      </c>
      <c r="PN1" s="177" t="s">
        <v>1138</v>
      </c>
      <c r="PO1" s="177" t="s">
        <v>1140</v>
      </c>
      <c r="PP1" s="177" t="s">
        <v>1142</v>
      </c>
      <c r="PQ1" s="177" t="s">
        <v>1144</v>
      </c>
      <c r="PR1" s="177" t="s">
        <v>1146</v>
      </c>
      <c r="PS1" s="177" t="s">
        <v>1148</v>
      </c>
      <c r="PT1" s="177" t="s">
        <v>1150</v>
      </c>
      <c r="PU1" s="177" t="s">
        <v>1152</v>
      </c>
      <c r="PV1" s="177" t="s">
        <v>1154</v>
      </c>
      <c r="PW1" s="177" t="s">
        <v>1156</v>
      </c>
      <c r="PX1" s="177" t="s">
        <v>1158</v>
      </c>
      <c r="PY1" s="177" t="s">
        <v>1160</v>
      </c>
      <c r="PZ1" s="177" t="s">
        <v>353</v>
      </c>
      <c r="QA1" s="177" t="s">
        <v>1162</v>
      </c>
      <c r="QB1" s="177" t="s">
        <v>1164</v>
      </c>
      <c r="QC1" s="177" t="s">
        <v>1166</v>
      </c>
      <c r="QD1" s="177" t="s">
        <v>1168</v>
      </c>
      <c r="QE1" s="177" t="s">
        <v>1170</v>
      </c>
      <c r="QF1" s="186" t="s">
        <v>354</v>
      </c>
      <c r="QG1" s="177" t="s">
        <v>355</v>
      </c>
      <c r="QH1" s="177" t="s">
        <v>1172</v>
      </c>
      <c r="QI1" s="177" t="s">
        <v>1174</v>
      </c>
      <c r="QJ1" s="177" t="s">
        <v>1176</v>
      </c>
      <c r="QK1" s="177" t="s">
        <v>1178</v>
      </c>
      <c r="QL1" s="177" t="s">
        <v>1180</v>
      </c>
      <c r="QM1" s="177" t="s">
        <v>1182</v>
      </c>
      <c r="QN1" s="186" t="s">
        <v>356</v>
      </c>
      <c r="QO1" s="177" t="s">
        <v>1184</v>
      </c>
      <c r="QP1" s="177" t="s">
        <v>357</v>
      </c>
      <c r="QQ1" s="177" t="s">
        <v>364</v>
      </c>
      <c r="QR1" s="177" t="s">
        <v>1186</v>
      </c>
      <c r="QS1" s="177" t="s">
        <v>1188</v>
      </c>
      <c r="QT1" s="177" t="s">
        <v>1190</v>
      </c>
      <c r="QU1" s="177" t="s">
        <v>1192</v>
      </c>
      <c r="QV1" s="177" t="s">
        <v>1194</v>
      </c>
      <c r="QW1" s="177" t="s">
        <v>1196</v>
      </c>
      <c r="QX1" s="177" t="s">
        <v>1198</v>
      </c>
      <c r="QY1" s="177" t="s">
        <v>1200</v>
      </c>
      <c r="QZ1" s="177" t="s">
        <v>1202</v>
      </c>
      <c r="RA1" s="177" t="s">
        <v>1204</v>
      </c>
      <c r="RB1" s="177" t="s">
        <v>1206</v>
      </c>
      <c r="RC1" s="177" t="s">
        <v>1208</v>
      </c>
      <c r="RD1" s="177" t="s">
        <v>1210</v>
      </c>
      <c r="RE1" s="177" t="s">
        <v>1212</v>
      </c>
      <c r="RF1" s="186" t="s">
        <v>358</v>
      </c>
      <c r="RG1" s="177" t="s">
        <v>359</v>
      </c>
      <c r="RH1" s="177" t="s">
        <v>1214</v>
      </c>
      <c r="RI1" s="177" t="s">
        <v>1216</v>
      </c>
      <c r="RJ1" s="186" t="s">
        <v>360</v>
      </c>
      <c r="RK1" s="177" t="s">
        <v>361</v>
      </c>
      <c r="RL1" s="177" t="s">
        <v>1218</v>
      </c>
      <c r="RM1" s="177" t="s">
        <v>1219</v>
      </c>
      <c r="RN1" s="177" t="s">
        <v>1220</v>
      </c>
      <c r="RO1" s="177" t="s">
        <v>1221</v>
      </c>
      <c r="RP1" s="177" t="s">
        <v>1223</v>
      </c>
      <c r="RQ1" s="177" t="s">
        <v>1224</v>
      </c>
      <c r="RR1" s="177" t="s">
        <v>1226</v>
      </c>
      <c r="RS1" s="177" t="s">
        <v>1227</v>
      </c>
      <c r="RT1" s="174" t="s">
        <v>365</v>
      </c>
      <c r="RU1" s="186" t="s">
        <v>366</v>
      </c>
      <c r="RV1" s="177" t="s">
        <v>367</v>
      </c>
      <c r="RW1" s="177" t="s">
        <v>1229</v>
      </c>
      <c r="RX1" s="177" t="s">
        <v>1231</v>
      </c>
      <c r="RY1" s="177" t="s">
        <v>368</v>
      </c>
      <c r="RZ1" s="177" t="s">
        <v>1233</v>
      </c>
      <c r="SA1" s="177" t="s">
        <v>1235</v>
      </c>
      <c r="SB1" s="177" t="s">
        <v>1237</v>
      </c>
      <c r="SC1" s="177" t="s">
        <v>1239</v>
      </c>
      <c r="SD1" s="186" t="s">
        <v>369</v>
      </c>
      <c r="SE1" s="177" t="s">
        <v>370</v>
      </c>
      <c r="SF1" s="177" t="s">
        <v>1241</v>
      </c>
      <c r="SG1" s="177" t="s">
        <v>1243</v>
      </c>
      <c r="SH1" s="177" t="s">
        <v>1245</v>
      </c>
      <c r="SI1" s="177" t="s">
        <v>1247</v>
      </c>
      <c r="SJ1" s="177" t="s">
        <v>1249</v>
      </c>
      <c r="SK1" s="177" t="s">
        <v>1251</v>
      </c>
      <c r="SL1" s="177" t="s">
        <v>1253</v>
      </c>
      <c r="SM1" s="177" t="s">
        <v>1255</v>
      </c>
      <c r="SN1" s="177" t="s">
        <v>1257</v>
      </c>
      <c r="SO1" s="177" t="s">
        <v>1259</v>
      </c>
      <c r="SP1" s="177" t="s">
        <v>1261</v>
      </c>
      <c r="SQ1" s="177" t="s">
        <v>1263</v>
      </c>
      <c r="SR1" s="177" t="s">
        <v>1265</v>
      </c>
      <c r="SS1" s="177" t="s">
        <v>1267</v>
      </c>
      <c r="ST1" s="177" t="s">
        <v>1269</v>
      </c>
      <c r="SU1" s="174" t="s">
        <v>371</v>
      </c>
      <c r="SV1" s="186" t="s">
        <v>372</v>
      </c>
      <c r="SW1" s="177" t="s">
        <v>373</v>
      </c>
      <c r="SX1" s="177" t="s">
        <v>1271</v>
      </c>
      <c r="SY1" s="177" t="s">
        <v>1273</v>
      </c>
      <c r="SZ1" s="177" t="s">
        <v>1275</v>
      </c>
      <c r="TA1" s="177" t="s">
        <v>1277</v>
      </c>
      <c r="TB1" s="177" t="s">
        <v>1279</v>
      </c>
      <c r="TC1" s="177" t="s">
        <v>374</v>
      </c>
      <c r="TD1" s="177" t="s">
        <v>1281</v>
      </c>
      <c r="TE1" s="177" t="s">
        <v>1283</v>
      </c>
      <c r="TF1" s="177" t="s">
        <v>1285</v>
      </c>
      <c r="TG1" s="177" t="s">
        <v>1287</v>
      </c>
      <c r="TH1" s="177" t="s">
        <v>1289</v>
      </c>
      <c r="TI1" s="177" t="s">
        <v>1291</v>
      </c>
      <c r="TJ1" s="186" t="s">
        <v>375</v>
      </c>
      <c r="TK1" s="177" t="s">
        <v>376</v>
      </c>
      <c r="TL1" s="177" t="s">
        <v>377</v>
      </c>
      <c r="TM1" s="177" t="s">
        <v>1293</v>
      </c>
      <c r="TN1" s="177" t="s">
        <v>1295</v>
      </c>
      <c r="TO1" s="177" t="s">
        <v>1296</v>
      </c>
      <c r="TP1" s="177" t="s">
        <v>1298</v>
      </c>
      <c r="TQ1" s="177" t="s">
        <v>1300</v>
      </c>
      <c r="TR1" s="177" t="s">
        <v>1302</v>
      </c>
      <c r="TS1" s="177" t="s">
        <v>1304</v>
      </c>
      <c r="TT1" s="177" t="s">
        <v>1306</v>
      </c>
      <c r="TU1" s="177" t="s">
        <v>1308</v>
      </c>
      <c r="TV1" s="177" t="s">
        <v>1310</v>
      </c>
      <c r="TW1" s="177" t="s">
        <v>1312</v>
      </c>
      <c r="TX1" s="177" t="s">
        <v>1314</v>
      </c>
      <c r="TY1" s="177" t="s">
        <v>1316</v>
      </c>
      <c r="TZ1" s="177" t="s">
        <v>1318</v>
      </c>
      <c r="UA1" s="177" t="s">
        <v>1320</v>
      </c>
      <c r="UB1" s="177" t="s">
        <v>1322</v>
      </c>
      <c r="UC1" s="174" t="s">
        <v>1324</v>
      </c>
      <c r="UD1" s="177" t="s">
        <v>1326</v>
      </c>
      <c r="UE1" s="177" t="s">
        <v>1328</v>
      </c>
      <c r="UF1" s="177" t="s">
        <v>1330</v>
      </c>
      <c r="UG1" s="177" t="s">
        <v>1332</v>
      </c>
      <c r="UH1" s="177" t="s">
        <v>1334</v>
      </c>
      <c r="UI1" s="180"/>
    </row>
    <row r="2" spans="1:555" s="121" customFormat="1" hidden="1" x14ac:dyDescent="0.25">
      <c r="A2" s="121" t="s">
        <v>1356</v>
      </c>
      <c r="B2" s="121" t="s">
        <v>1358</v>
      </c>
      <c r="C2" s="121" t="s">
        <v>470</v>
      </c>
      <c r="D2" s="121" t="s">
        <v>1357</v>
      </c>
      <c r="E2" s="121" t="s">
        <v>1359</v>
      </c>
      <c r="F2" s="121" t="s">
        <v>471</v>
      </c>
      <c r="G2" s="155" t="s">
        <v>1360</v>
      </c>
      <c r="H2" s="121" t="s">
        <v>1361</v>
      </c>
      <c r="I2" s="121" t="s">
        <v>1362</v>
      </c>
      <c r="J2" s="121" t="s">
        <v>1406</v>
      </c>
      <c r="K2" s="121" t="s">
        <v>1363</v>
      </c>
      <c r="L2" s="121" t="s">
        <v>1364</v>
      </c>
      <c r="M2" s="121" t="s">
        <v>1365</v>
      </c>
      <c r="N2" s="121" t="s">
        <v>1366</v>
      </c>
      <c r="O2" s="121" t="s">
        <v>1367</v>
      </c>
      <c r="R2" s="121" t="s">
        <v>126</v>
      </c>
      <c r="S2" s="121" t="s">
        <v>1402</v>
      </c>
      <c r="U2" s="121" t="s">
        <v>392</v>
      </c>
      <c r="V2" s="121" t="s">
        <v>410</v>
      </c>
      <c r="W2" s="121" t="s">
        <v>393</v>
      </c>
      <c r="X2" s="121" t="s">
        <v>394</v>
      </c>
      <c r="Y2" s="121" t="s">
        <v>395</v>
      </c>
      <c r="Z2" s="121" t="s">
        <v>396</v>
      </c>
      <c r="AA2" s="121" t="s">
        <v>397</v>
      </c>
      <c r="AB2" s="121" t="s">
        <v>398</v>
      </c>
      <c r="AC2" s="121" t="s">
        <v>399</v>
      </c>
      <c r="AD2" s="121" t="s">
        <v>400</v>
      </c>
      <c r="AE2" s="121" t="s">
        <v>401</v>
      </c>
      <c r="AF2" s="121" t="s">
        <v>402</v>
      </c>
      <c r="AH2" s="121" t="s">
        <v>419</v>
      </c>
      <c r="AI2" s="121" t="s">
        <v>420</v>
      </c>
      <c r="AJ2" s="121" t="s">
        <v>421</v>
      </c>
      <c r="AK2" s="121" t="s">
        <v>422</v>
      </c>
      <c r="AL2" s="121" t="s">
        <v>423</v>
      </c>
      <c r="AM2" s="121" t="s">
        <v>426</v>
      </c>
      <c r="AN2" s="121" t="s">
        <v>424</v>
      </c>
      <c r="AO2" s="121" t="s">
        <v>425</v>
      </c>
      <c r="AP2" s="121" t="s">
        <v>427</v>
      </c>
      <c r="AQ2" s="121" t="s">
        <v>428</v>
      </c>
      <c r="AR2" s="121" t="s">
        <v>429</v>
      </c>
      <c r="AS2" s="121" t="s">
        <v>430</v>
      </c>
      <c r="AT2" s="121" t="s">
        <v>431</v>
      </c>
      <c r="AU2" s="121" t="s">
        <v>432</v>
      </c>
      <c r="AV2" s="121" t="s">
        <v>433</v>
      </c>
      <c r="AW2" s="121" t="s">
        <v>434</v>
      </c>
      <c r="AX2" s="121" t="s">
        <v>435</v>
      </c>
      <c r="AY2" s="121" t="s">
        <v>436</v>
      </c>
      <c r="AZ2" s="121" t="s">
        <v>437</v>
      </c>
      <c r="BA2" s="121" t="s">
        <v>438</v>
      </c>
      <c r="BB2" s="121" t="s">
        <v>439</v>
      </c>
      <c r="BC2" s="121" t="s">
        <v>440</v>
      </c>
      <c r="BD2" s="121" t="s">
        <v>441</v>
      </c>
      <c r="BE2" s="121" t="s">
        <v>442</v>
      </c>
      <c r="BF2" s="121" t="s">
        <v>443</v>
      </c>
      <c r="BG2" s="121" t="s">
        <v>444</v>
      </c>
      <c r="BH2" s="121" t="s">
        <v>445</v>
      </c>
      <c r="BI2" s="121" t="s">
        <v>446</v>
      </c>
      <c r="BJ2" s="121" t="s">
        <v>447</v>
      </c>
      <c r="BK2" s="121" t="s">
        <v>448</v>
      </c>
      <c r="BL2" s="121" t="s">
        <v>449</v>
      </c>
      <c r="BM2" s="121" t="s">
        <v>450</v>
      </c>
      <c r="BN2" s="121" t="s">
        <v>451</v>
      </c>
      <c r="BO2" s="121" t="s">
        <v>452</v>
      </c>
      <c r="BP2" s="121" t="s">
        <v>453</v>
      </c>
      <c r="BQ2" s="121" t="s">
        <v>454</v>
      </c>
      <c r="BR2" s="121" t="s">
        <v>455</v>
      </c>
      <c r="BS2" s="121" t="s">
        <v>456</v>
      </c>
      <c r="BT2" s="121" t="s">
        <v>457</v>
      </c>
      <c r="BU2" s="121" t="s">
        <v>458</v>
      </c>
    </row>
    <row r="3" spans="1:555" hidden="1" x14ac:dyDescent="0.25">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4" spans="1:555" ht="15.75" thickBot="1" x14ac:dyDescent="0.3"/>
    <row r="5" spans="1:555" ht="27" thickBot="1" x14ac:dyDescent="0.3">
      <c r="C5" s="87" t="s">
        <v>386</v>
      </c>
      <c r="D5" s="194">
        <f>SUMIF(C:C,$C$10,D:D)</f>
        <v>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2"/>
    </row>
    <row r="10" spans="1:555" ht="15.75" thickBot="1" x14ac:dyDescent="0.3">
      <c r="C10" s="153" t="s">
        <v>52</v>
      </c>
      <c r="D10" s="380">
        <f>SUM(F17:F20)</f>
        <v>0</v>
      </c>
      <c r="F10" s="70"/>
      <c r="G10" s="78"/>
      <c r="H10" s="70"/>
      <c r="I10" s="70"/>
    </row>
    <row r="11" spans="1:555" x14ac:dyDescent="0.25">
      <c r="B11" s="94"/>
      <c r="C11" s="70"/>
      <c r="D11" s="31"/>
      <c r="E11" s="94"/>
      <c r="F11" s="94"/>
      <c r="G11" s="94"/>
      <c r="H11" s="75"/>
      <c r="I11" s="75"/>
      <c r="J11" s="75"/>
      <c r="K11" s="111"/>
    </row>
    <row r="12" spans="1:555" x14ac:dyDescent="0.25">
      <c r="B12" s="94"/>
      <c r="C12" s="70"/>
      <c r="D12" s="31"/>
      <c r="E12" s="94"/>
      <c r="F12" s="94"/>
      <c r="G12" s="94"/>
      <c r="H12" s="75"/>
      <c r="I12" s="75"/>
      <c r="J12" s="75"/>
      <c r="K12" s="111"/>
    </row>
    <row r="13" spans="1:555" ht="15.75" x14ac:dyDescent="0.25">
      <c r="B13" s="94"/>
      <c r="C13" s="201" t="s">
        <v>390</v>
      </c>
      <c r="D13" s="202"/>
      <c r="E13" s="94"/>
      <c r="F13" s="94"/>
      <c r="G13" s="94"/>
      <c r="H13" s="75"/>
      <c r="I13" s="75"/>
      <c r="J13" s="75"/>
      <c r="K13" s="111"/>
    </row>
    <row r="14" spans="1:555" ht="18.75" x14ac:dyDescent="0.25">
      <c r="B14" s="94"/>
      <c r="C14" s="207" t="e">
        <f>IFERROR(VLOOKUP(D13,'Desarrollo e Innov. Curricular'!$F:$G,2,FALSE),IFERROR(VLOOKUP(D13,'Investigación Científica'!$F:$G,2,FALSE),IFERROR(VLOOKUP(D13,'Vinculación Univ. Sociedad'!$F:$G,2,FALSE),IFERROR(VLOOKUP(D13,'Docencia y Profesorado Universi'!$F:$G,2,FALSE),IFERROR(VLOOKUP(D13,'Estudiantes y Graduados'!$F:$G,2,FALSE),IFERROR(VLOOKUP(D13,'Gestion Administrativa'!$F:$G,2,FALSE),IFERROR(VLOOKUP(D13,'Gestión Académica'!$F:$G,2,FALSE),IFERROR(VLOOKUP(D13,'Aseguramiento de la Calidad'!$F:$G,2,FALSE),IFERROR(VLOOKUP(D13,'Gestión del Conocimiento'!$F:$G,2,FALSE),IFERROR(VLOOKUP(D13,'Gobernabilidad y Procesos...'!$F:$G,2,FALSE),IFERROR(VLOOKUP(D13,'Gestión del Talento Humano'!$F:$G,2,FALSE),IFERROR(VLOOKUP(D13,'Internacionalización de la E.S.'!$F:$G,2,FALSE),IFERROR(VLOOKUP(D13,Posgrado!$F:$G,2,FALSE),IFERROR(VLOOKUP(D13,'Cultura de Innovación Insti...'!$F:$G,2,FALSE),VLOOKUP(D13,'Lo Esencial de la Reforma Univ.'!$F:$G,2,0)))))))))))))))</f>
        <v>#N/A</v>
      </c>
      <c r="D14" s="31"/>
      <c r="E14" s="94"/>
      <c r="F14" s="94"/>
      <c r="G14" s="94"/>
      <c r="H14" s="75"/>
      <c r="I14" s="75"/>
      <c r="J14" s="75"/>
      <c r="K14" s="111"/>
    </row>
    <row r="15" spans="1:555" ht="15.75" thickBot="1" x14ac:dyDescent="0.3">
      <c r="F15" s="94"/>
      <c r="G15" s="75"/>
      <c r="H15" s="75"/>
      <c r="I15" s="75"/>
    </row>
    <row r="16" spans="1:555" ht="30.75" thickBot="1" x14ac:dyDescent="0.3">
      <c r="C16" s="128" t="s">
        <v>44</v>
      </c>
      <c r="D16" s="133" t="s">
        <v>54</v>
      </c>
      <c r="E16" s="135" t="s">
        <v>56</v>
      </c>
      <c r="F16" s="134" t="s">
        <v>27</v>
      </c>
      <c r="G16" s="132" t="s">
        <v>128</v>
      </c>
      <c r="H16" s="135" t="s">
        <v>46</v>
      </c>
      <c r="I16" s="132" t="s">
        <v>129</v>
      </c>
      <c r="J16" s="132" t="s">
        <v>408</v>
      </c>
      <c r="K16" s="132" t="s">
        <v>409</v>
      </c>
      <c r="L16" s="132" t="s">
        <v>464</v>
      </c>
    </row>
    <row r="17" spans="3:12" x14ac:dyDescent="0.25">
      <c r="C17" s="140"/>
      <c r="D17" s="154"/>
      <c r="E17" s="114"/>
      <c r="F17" s="98">
        <f t="shared" ref="F17:F20" si="0">D17*E17</f>
        <v>0</v>
      </c>
      <c r="G17" s="156" t="s">
        <v>126</v>
      </c>
      <c r="H17" s="141" t="s">
        <v>1066</v>
      </c>
      <c r="I17" s="129" t="str">
        <f>VLOOKUP(H17,Presupuesto!$B$11:$C$565,2,0)</f>
        <v>BECAS</v>
      </c>
      <c r="J17" s="215" t="s">
        <v>1406</v>
      </c>
      <c r="K17" s="99" t="s">
        <v>392</v>
      </c>
      <c r="L17" s="99"/>
    </row>
    <row r="18" spans="3:12" x14ac:dyDescent="0.25">
      <c r="C18" s="140"/>
      <c r="D18" s="154"/>
      <c r="E18" s="122"/>
      <c r="F18" s="98">
        <f t="shared" si="0"/>
        <v>0</v>
      </c>
      <c r="G18" s="156"/>
      <c r="H18" s="141" t="s">
        <v>1068</v>
      </c>
      <c r="I18" s="129" t="str">
        <f>VLOOKUP(H18,Presupuesto!$B$11:$C$565,2,0)</f>
        <v>BECAS ESTUDIANTES DE PREGRADO (PLAN REFORMA)</v>
      </c>
      <c r="J18" s="99" t="str">
        <f>$J$17</f>
        <v>Posgrado</v>
      </c>
      <c r="K18" s="99" t="s">
        <v>410</v>
      </c>
      <c r="L18" s="99"/>
    </row>
    <row r="19" spans="3:12" x14ac:dyDescent="0.25">
      <c r="C19" s="140"/>
      <c r="D19" s="154"/>
      <c r="E19" s="122"/>
      <c r="F19" s="98">
        <f t="shared" si="0"/>
        <v>0</v>
      </c>
      <c r="G19" s="156"/>
      <c r="H19" s="141" t="s">
        <v>1070</v>
      </c>
      <c r="I19" s="129" t="str">
        <f>VLOOKUP(H19,Presupuesto!$B$11:$C$565,2,0)</f>
        <v>BECAS CONVENIO MINISTERIO SALUD -IHSS-UNAH</v>
      </c>
      <c r="J19" s="99" t="str">
        <f t="shared" ref="J19:J20" si="1">$J$17</f>
        <v>Posgrado</v>
      </c>
      <c r="K19" s="99" t="s">
        <v>410</v>
      </c>
      <c r="L19" s="99"/>
    </row>
    <row r="20" spans="3:12" x14ac:dyDescent="0.25">
      <c r="C20" s="140"/>
      <c r="D20" s="154"/>
      <c r="E20" s="122"/>
      <c r="F20" s="98">
        <f t="shared" si="0"/>
        <v>0</v>
      </c>
      <c r="G20" s="156"/>
      <c r="H20" s="141" t="s">
        <v>1072</v>
      </c>
      <c r="I20" s="129" t="str">
        <f>VLOOKUP(H20,Presupuesto!$B$11:$C$565,2,0)</f>
        <v>BECAS DE ACTUALIZACION Y CAPACITACION DOCENTE</v>
      </c>
      <c r="J20" s="99" t="str">
        <f t="shared" si="1"/>
        <v>Posgrado</v>
      </c>
      <c r="K20" s="99" t="s">
        <v>410</v>
      </c>
      <c r="L20" s="99"/>
    </row>
    <row r="21" spans="3:12" x14ac:dyDescent="0.25">
      <c r="F21" s="91"/>
      <c r="G21" s="90"/>
      <c r="H21" s="91"/>
      <c r="I21" s="91"/>
    </row>
  </sheetData>
  <dataValidations count="4">
    <dataValidation type="list" allowBlank="1" showInputMessage="1" showErrorMessage="1" errorTitle="¡Ingreso Inválido!" error="Seleccione una opción de la lista" promptTitle="Mes Requerido" prompt="Seleccione el mes en el que requiere el recurso." sqref="K17:K20">
      <formula1>$U$2:$AF$2</formula1>
    </dataValidation>
    <dataValidation type="list" allowBlank="1" showInputMessage="1" showErrorMessage="1" errorTitle="¡Ingreso Inválido!" error="Seleccione una opción de la lista." promptTitle="Tipo de Presupuesto" prompt="Seleccione una opción de la lista." sqref="G17:G20">
      <formula1>$R$2:$S$2</formula1>
    </dataValidation>
    <dataValidation type="list" allowBlank="1" showInputMessage="1" showErrorMessage="1" errorTitle="¡Ingreso Inválido!" error="Verifique el valor ingresado." promptTitle="Ingrese el Objeto de Gasto" prompt="Ingrese el Objeto de Gasto" sqref="H17:H20">
      <formula1>$A$1:$UI$1</formula1>
    </dataValidation>
    <dataValidation type="list" allowBlank="1" showInputMessage="1" showErrorMessage="1" errorTitle="¡Ingreso Inválido!" error="Seleccione una opción de la lista." promptTitle="Dimensión Estratégica" prompt="Seleccione una opción de la lista." sqref="J17:J2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Hoja1</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aly13</cp:lastModifiedBy>
  <cp:lastPrinted>2014-04-11T16:36:49Z</cp:lastPrinted>
  <dcterms:created xsi:type="dcterms:W3CDTF">2010-05-02T01:28:32Z</dcterms:created>
  <dcterms:modified xsi:type="dcterms:W3CDTF">2014-09-19T17:16:22Z</dcterms:modified>
</cp:coreProperties>
</file>