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20" windowWidth="10245" windowHeight="2835" firstSheet="1" activeTab="3"/>
  </bookViews>
  <sheets>
    <sheet name="CME VACIO" sheetId="4" state="hidden" r:id="rId1"/>
    <sheet name="Cuadro resumen" sheetId="27" r:id="rId2"/>
    <sheet name="Presupuesto" sheetId="38" r:id="rId3"/>
    <sheet name="Actividades de Impacto" sheetId="50"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1.Desarrollo e Innov Curricular" sheetId="28" r:id="rId13"/>
    <sheet name="Investigación Científica" sheetId="21" r:id="rId14"/>
    <sheet name="3.Vinculación Univ. Sociedad" sheetId="22" r:id="rId15"/>
    <sheet name="4. Docencia y Profesorado" sheetId="29" r:id="rId16"/>
    <sheet name="5.Estudiantes y Graduados" sheetId="30" r:id="rId17"/>
    <sheet name="6.Gestión del Conocimiento" sheetId="23" r:id="rId18"/>
    <sheet name="7. Lo Esencial de la Reforma " sheetId="45" r:id="rId19"/>
    <sheet name="8. Aseguramiento de Calidad" sheetId="33" r:id="rId20"/>
    <sheet name="9.Cultura de Innovación " sheetId="47" r:id="rId21"/>
    <sheet name="Posgrado" sheetId="48" r:id="rId22"/>
    <sheet name="11. Gestion Administrativa" sheetId="24" r:id="rId23"/>
    <sheet name="12.Gestión del Talento Humano" sheetId="44" r:id="rId24"/>
    <sheet name="13. Gestión Académica" sheetId="31" r:id="rId25"/>
    <sheet name="14. Internacionalización " sheetId="46" r:id="rId26"/>
    <sheet name="15. Gobernabilidad y Procesos" sheetId="34" r:id="rId27"/>
    <sheet name="Hoja1" sheetId="49" r:id="rId28"/>
  </sheets>
  <definedNames>
    <definedName name="_xlnm._FilterDatabase" localSheetId="4" hidden="1">'1. TALLERES SEMINARIOS'!$J$16:$J$1124</definedName>
    <definedName name="_xlnm._FilterDatabase" localSheetId="0" hidden="1">'CME VACIO'!$B$7:$AJ$18</definedName>
    <definedName name="_xlnm._FilterDatabase" localSheetId="2" hidden="1">Presupuesto!$B$6:$AP$566</definedName>
    <definedName name="_xlnm.Print_Area" localSheetId="4">'1. TALLERES SEMINARIOS'!$C$7:$D$1123</definedName>
    <definedName name="_xlnm.Print_Area" localSheetId="5">'2. CONTRATACION DE PERSONAL'!$C$8:$G$489</definedName>
    <definedName name="_xlnm.Print_Area" localSheetId="6">'3. EQUIPO DE OFICINA'!$C$8:$F$26</definedName>
    <definedName name="_xlnm.Print_Area" localSheetId="7">'4. EQUIPO TECNOLÓGICOS'!$C$8:$F$54</definedName>
    <definedName name="_xlnm.Print_Area" localSheetId="8">'5. ACTIVIDADES ESPECIALES'!$C$8:$F$21</definedName>
    <definedName name="_xlnm.Print_Area" localSheetId="9">'6. Becas'!$C$8:$F$71</definedName>
    <definedName name="_xlnm.Print_Area" localSheetId="10">'7. Infraestructura'!$C$7:$F$44</definedName>
    <definedName name="_xlnm.Print_Area" localSheetId="0">'CME VACIO'!$A$1:$AK$32</definedName>
    <definedName name="_xlnm.Print_Titles" localSheetId="12">'1.Desarrollo e Innov Curricular'!$5:$7</definedName>
    <definedName name="_xlnm.Print_Titles" localSheetId="14">'3.Vinculación Univ. Sociedad'!#REF!</definedName>
    <definedName name="_xlnm.Print_Titles" localSheetId="0">'CME VACIO'!$1:$9</definedName>
    <definedName name="_xlnm.Print_Titles" localSheetId="13">'Investigación Científica'!#REF!</definedName>
  </definedNames>
  <calcPr calcId="124519"/>
</workbook>
</file>

<file path=xl/calcChain.xml><?xml version="1.0" encoding="utf-8"?>
<calcChain xmlns="http://schemas.openxmlformats.org/spreadsheetml/2006/main">
  <c r="F9" i="27"/>
  <c r="F8"/>
  <c r="P24" i="28" l="1"/>
  <c r="P11" i="24"/>
  <c r="P12"/>
  <c r="P13"/>
  <c r="P14"/>
  <c r="P15"/>
  <c r="P16"/>
  <c r="P17"/>
  <c r="P18"/>
  <c r="P19"/>
  <c r="P20"/>
  <c r="P21"/>
  <c r="P22"/>
  <c r="P23"/>
  <c r="P24"/>
  <c r="P25"/>
  <c r="P26"/>
  <c r="P27"/>
  <c r="P28"/>
  <c r="P29"/>
  <c r="P30"/>
  <c r="P10"/>
  <c r="P31" s="1"/>
  <c r="P12" i="45"/>
  <c r="P35" i="30"/>
  <c r="P36"/>
  <c r="P37"/>
  <c r="P38"/>
  <c r="P39"/>
  <c r="P40"/>
  <c r="P41"/>
  <c r="P42"/>
  <c r="P43"/>
  <c r="P44"/>
  <c r="P45"/>
  <c r="P46"/>
  <c r="P47"/>
  <c r="P48"/>
  <c r="P49"/>
  <c r="P50"/>
  <c r="P51"/>
  <c r="P34"/>
  <c r="P19"/>
  <c r="P20"/>
  <c r="P21"/>
  <c r="P22"/>
  <c r="P23"/>
  <c r="P24"/>
  <c r="P25"/>
  <c r="P26"/>
  <c r="P27"/>
  <c r="P28"/>
  <c r="P29"/>
  <c r="P30"/>
  <c r="P31"/>
  <c r="P18"/>
  <c r="P52" s="1"/>
  <c r="P9"/>
  <c r="P8" i="29"/>
  <c r="P9"/>
  <c r="P10"/>
  <c r="P11"/>
  <c r="P12"/>
  <c r="P13"/>
  <c r="P14"/>
  <c r="P15"/>
  <c r="P16"/>
  <c r="P17"/>
  <c r="P18"/>
  <c r="P19"/>
  <c r="P20"/>
  <c r="P21"/>
  <c r="P22"/>
  <c r="P23"/>
  <c r="P24"/>
  <c r="P25"/>
  <c r="P7"/>
  <c r="P27" s="1"/>
  <c r="P10" i="22"/>
  <c r="P51" s="1"/>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9"/>
  <c r="P8" i="21"/>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7"/>
  <c r="P8" i="23"/>
  <c r="P9"/>
  <c r="P10"/>
  <c r="P11"/>
  <c r="P12"/>
  <c r="P13"/>
  <c r="P14"/>
  <c r="P15"/>
  <c r="P16"/>
  <c r="P17"/>
  <c r="P18"/>
  <c r="P19"/>
  <c r="P20"/>
  <c r="P21"/>
  <c r="P22"/>
  <c r="P23"/>
  <c r="P24"/>
  <c r="P25"/>
  <c r="P26"/>
  <c r="P27"/>
  <c r="P28"/>
  <c r="P29"/>
  <c r="P7"/>
  <c r="P30" s="1"/>
  <c r="P50" i="21"/>
  <c r="O24" i="28" l="1"/>
  <c r="I30" i="42"/>
  <c r="F30"/>
  <c r="F29"/>
  <c r="I29"/>
  <c r="N50" i="21"/>
  <c r="L50"/>
  <c r="J50"/>
  <c r="H50"/>
  <c r="P9" i="28"/>
  <c r="P10"/>
  <c r="P11"/>
  <c r="P12"/>
  <c r="P13"/>
  <c r="P14"/>
  <c r="P15"/>
  <c r="P16"/>
  <c r="P17"/>
  <c r="P18"/>
  <c r="P19"/>
  <c r="P20"/>
  <c r="P21"/>
  <c r="P22"/>
  <c r="P23"/>
  <c r="P25"/>
  <c r="P26"/>
  <c r="P27"/>
  <c r="P28"/>
  <c r="P29"/>
  <c r="P30"/>
  <c r="P31"/>
  <c r="P32"/>
  <c r="P33"/>
  <c r="P34"/>
  <c r="J535" i="7"/>
  <c r="K53" i="21" l="1"/>
  <c r="F28" i="42"/>
  <c r="I27"/>
  <c r="I28"/>
  <c r="F27"/>
  <c r="F26"/>
  <c r="I25"/>
  <c r="I26"/>
  <c r="F25"/>
  <c r="I24"/>
  <c r="I23"/>
  <c r="F24"/>
  <c r="F23"/>
  <c r="I22"/>
  <c r="F22"/>
  <c r="I21"/>
  <c r="F21"/>
  <c r="I20"/>
  <c r="F20"/>
  <c r="I19"/>
  <c r="F19"/>
  <c r="I18"/>
  <c r="I32"/>
  <c r="F18"/>
  <c r="J44"/>
  <c r="I44"/>
  <c r="F44"/>
  <c r="J43"/>
  <c r="I43"/>
  <c r="F43"/>
  <c r="I42"/>
  <c r="F42"/>
  <c r="C39"/>
  <c r="C51"/>
  <c r="F54"/>
  <c r="I54"/>
  <c r="F55"/>
  <c r="I55"/>
  <c r="J55"/>
  <c r="F56"/>
  <c r="I56"/>
  <c r="J56"/>
  <c r="F57"/>
  <c r="I57"/>
  <c r="J57"/>
  <c r="F58"/>
  <c r="I58"/>
  <c r="J58"/>
  <c r="O11" i="24"/>
  <c r="O12"/>
  <c r="I60" i="42"/>
  <c r="F60"/>
  <c r="J59"/>
  <c r="I59"/>
  <c r="F59"/>
  <c r="O10" i="24"/>
  <c r="K308" i="8"/>
  <c r="J308"/>
  <c r="F308"/>
  <c r="G308" s="1"/>
  <c r="K307"/>
  <c r="J307"/>
  <c r="K306"/>
  <c r="J306"/>
  <c r="G306"/>
  <c r="F307" s="1"/>
  <c r="G307" s="1"/>
  <c r="K305"/>
  <c r="J305"/>
  <c r="G305"/>
  <c r="K304"/>
  <c r="J304"/>
  <c r="G304"/>
  <c r="K303"/>
  <c r="J303"/>
  <c r="G303"/>
  <c r="K302"/>
  <c r="J302"/>
  <c r="F302"/>
  <c r="G302" s="1"/>
  <c r="K301"/>
  <c r="J301"/>
  <c r="F301"/>
  <c r="G301" s="1"/>
  <c r="J300"/>
  <c r="G300"/>
  <c r="K299"/>
  <c r="J299"/>
  <c r="K298"/>
  <c r="J298"/>
  <c r="K297"/>
  <c r="J297"/>
  <c r="F297"/>
  <c r="G297" s="1"/>
  <c r="F299" s="1"/>
  <c r="G299" s="1"/>
  <c r="K296"/>
  <c r="J296"/>
  <c r="K295"/>
  <c r="J295"/>
  <c r="K294"/>
  <c r="J294"/>
  <c r="F294"/>
  <c r="G294" s="1"/>
  <c r="F296" s="1"/>
  <c r="G296" s="1"/>
  <c r="K293"/>
  <c r="J293"/>
  <c r="K292"/>
  <c r="J292"/>
  <c r="K291"/>
  <c r="J291"/>
  <c r="F291"/>
  <c r="G291" s="1"/>
  <c r="F293" s="1"/>
  <c r="G293" s="1"/>
  <c r="K290"/>
  <c r="J290"/>
  <c r="K289"/>
  <c r="J289"/>
  <c r="K288"/>
  <c r="J288"/>
  <c r="F288"/>
  <c r="G288" s="1"/>
  <c r="F290" s="1"/>
  <c r="G290" s="1"/>
  <c r="K287"/>
  <c r="J287"/>
  <c r="K286"/>
  <c r="J286"/>
  <c r="K285"/>
  <c r="J285"/>
  <c r="F285"/>
  <c r="G285" s="1"/>
  <c r="F287" s="1"/>
  <c r="G287" s="1"/>
  <c r="K284"/>
  <c r="J284"/>
  <c r="K283"/>
  <c r="J283"/>
  <c r="K282"/>
  <c r="J282"/>
  <c r="F282"/>
  <c r="G282" s="1"/>
  <c r="F284" s="1"/>
  <c r="G284" s="1"/>
  <c r="K281"/>
  <c r="J281"/>
  <c r="K280"/>
  <c r="J280"/>
  <c r="K279"/>
  <c r="J279"/>
  <c r="F279"/>
  <c r="G279" s="1"/>
  <c r="K278"/>
  <c r="J278"/>
  <c r="K277"/>
  <c r="J277"/>
  <c r="K276"/>
  <c r="J276"/>
  <c r="F276"/>
  <c r="G276" s="1"/>
  <c r="K275"/>
  <c r="J275"/>
  <c r="K274"/>
  <c r="J274"/>
  <c r="K273"/>
  <c r="J273"/>
  <c r="F273"/>
  <c r="G273" s="1"/>
  <c r="K272"/>
  <c r="J272"/>
  <c r="K271"/>
  <c r="J271"/>
  <c r="K270"/>
  <c r="J270"/>
  <c r="F270"/>
  <c r="G270" s="1"/>
  <c r="K269"/>
  <c r="J269"/>
  <c r="K268"/>
  <c r="J268"/>
  <c r="K267"/>
  <c r="J267"/>
  <c r="F267"/>
  <c r="G267" s="1"/>
  <c r="K266"/>
  <c r="J266"/>
  <c r="K265"/>
  <c r="J265"/>
  <c r="K264"/>
  <c r="J264"/>
  <c r="F264"/>
  <c r="G264" s="1"/>
  <c r="K263"/>
  <c r="J263"/>
  <c r="K262"/>
  <c r="J262"/>
  <c r="K261"/>
  <c r="J261"/>
  <c r="F261"/>
  <c r="G261" s="1"/>
  <c r="K260"/>
  <c r="J260"/>
  <c r="K259"/>
  <c r="J259"/>
  <c r="J258"/>
  <c r="F258"/>
  <c r="G258" s="1"/>
  <c r="F260" s="1"/>
  <c r="G260" s="1"/>
  <c r="C255"/>
  <c r="J957" i="7"/>
  <c r="F957"/>
  <c r="G957" s="1"/>
  <c r="J956"/>
  <c r="G956"/>
  <c r="C953"/>
  <c r="J556"/>
  <c r="G556"/>
  <c r="O29" i="23"/>
  <c r="J1095" i="7"/>
  <c r="G1095"/>
  <c r="J1094"/>
  <c r="G1094"/>
  <c r="C1091"/>
  <c r="C1105"/>
  <c r="J1083"/>
  <c r="G1083"/>
  <c r="J1084"/>
  <c r="G1084"/>
  <c r="J1082"/>
  <c r="G1082"/>
  <c r="J1081"/>
  <c r="G1081"/>
  <c r="J1080"/>
  <c r="G1080"/>
  <c r="C1077"/>
  <c r="O25" i="23"/>
  <c r="O26"/>
  <c r="O27"/>
  <c r="O28"/>
  <c r="J1070" i="7"/>
  <c r="G1070"/>
  <c r="J1069"/>
  <c r="G1069"/>
  <c r="J1068"/>
  <c r="G1068"/>
  <c r="J1067"/>
  <c r="G1067"/>
  <c r="C1064"/>
  <c r="D36" i="42" l="1"/>
  <c r="D48"/>
  <c r="F269" i="8"/>
  <c r="G269" s="1"/>
  <c r="F268"/>
  <c r="G268" s="1"/>
  <c r="F281"/>
  <c r="G281" s="1"/>
  <c r="F280"/>
  <c r="G280" s="1"/>
  <c r="F266"/>
  <c r="G266" s="1"/>
  <c r="F265"/>
  <c r="G265" s="1"/>
  <c r="F278"/>
  <c r="G278" s="1"/>
  <c r="F277"/>
  <c r="G277" s="1"/>
  <c r="F263"/>
  <c r="G263" s="1"/>
  <c r="F262"/>
  <c r="G262" s="1"/>
  <c r="F275"/>
  <c r="G275" s="1"/>
  <c r="F274"/>
  <c r="G274" s="1"/>
  <c r="F272"/>
  <c r="G272" s="1"/>
  <c r="F271"/>
  <c r="G271" s="1"/>
  <c r="F283"/>
  <c r="G283" s="1"/>
  <c r="F286"/>
  <c r="G286" s="1"/>
  <c r="F289"/>
  <c r="G289" s="1"/>
  <c r="F292"/>
  <c r="G292" s="1"/>
  <c r="F295"/>
  <c r="G295" s="1"/>
  <c r="F298"/>
  <c r="G298" s="1"/>
  <c r="F259"/>
  <c r="G259" s="1"/>
  <c r="D950" i="7"/>
  <c r="D1088"/>
  <c r="D1061"/>
  <c r="D1074"/>
  <c r="J1057"/>
  <c r="G1057"/>
  <c r="J1056"/>
  <c r="G1056"/>
  <c r="J1055"/>
  <c r="G1055"/>
  <c r="J1054"/>
  <c r="G1054"/>
  <c r="C1051"/>
  <c r="J995"/>
  <c r="G995"/>
  <c r="J994"/>
  <c r="G994"/>
  <c r="J993"/>
  <c r="G993"/>
  <c r="C990"/>
  <c r="J879"/>
  <c r="G879"/>
  <c r="J878"/>
  <c r="G878"/>
  <c r="J877"/>
  <c r="G877"/>
  <c r="J876"/>
  <c r="G876"/>
  <c r="J875"/>
  <c r="G875"/>
  <c r="J874"/>
  <c r="G874"/>
  <c r="J873"/>
  <c r="G873"/>
  <c r="J872"/>
  <c r="G872"/>
  <c r="J871"/>
  <c r="G871"/>
  <c r="C868"/>
  <c r="J766"/>
  <c r="G766"/>
  <c r="J765"/>
  <c r="G765"/>
  <c r="J764"/>
  <c r="G764"/>
  <c r="J763"/>
  <c r="G763"/>
  <c r="J762"/>
  <c r="G762"/>
  <c r="J761"/>
  <c r="G761"/>
  <c r="J760"/>
  <c r="G760"/>
  <c r="J759"/>
  <c r="G759"/>
  <c r="J758"/>
  <c r="G758"/>
  <c r="C755"/>
  <c r="O24" i="29"/>
  <c r="J676" i="7"/>
  <c r="F676"/>
  <c r="G676" s="1"/>
  <c r="J675"/>
  <c r="G675"/>
  <c r="C672"/>
  <c r="D252" i="8" l="1"/>
  <c r="D1048" i="7"/>
  <c r="D987"/>
  <c r="D865"/>
  <c r="D752"/>
  <c r="D669"/>
  <c r="K368" i="8" l="1"/>
  <c r="J368"/>
  <c r="K367"/>
  <c r="J367"/>
  <c r="K366"/>
  <c r="J366"/>
  <c r="G366"/>
  <c r="F368" s="1"/>
  <c r="G368" s="1"/>
  <c r="K365"/>
  <c r="J365"/>
  <c r="G365"/>
  <c r="K364"/>
  <c r="J364"/>
  <c r="G364"/>
  <c r="K363"/>
  <c r="J363"/>
  <c r="G363"/>
  <c r="K362"/>
  <c r="J362"/>
  <c r="F362"/>
  <c r="G362" s="1"/>
  <c r="K361"/>
  <c r="J361"/>
  <c r="J360"/>
  <c r="G360"/>
  <c r="F361" s="1"/>
  <c r="G361" s="1"/>
  <c r="K359"/>
  <c r="J359"/>
  <c r="K358"/>
  <c r="J358"/>
  <c r="K357"/>
  <c r="J357"/>
  <c r="F357"/>
  <c r="G357" s="1"/>
  <c r="K356"/>
  <c r="J356"/>
  <c r="K355"/>
  <c r="J355"/>
  <c r="K354"/>
  <c r="J354"/>
  <c r="F354"/>
  <c r="G354" s="1"/>
  <c r="K353"/>
  <c r="J353"/>
  <c r="K352"/>
  <c r="J352"/>
  <c r="K351"/>
  <c r="J351"/>
  <c r="F351"/>
  <c r="G351" s="1"/>
  <c r="K350"/>
  <c r="J350"/>
  <c r="K349"/>
  <c r="J349"/>
  <c r="K348"/>
  <c r="J348"/>
  <c r="F348"/>
  <c r="G348" s="1"/>
  <c r="K347"/>
  <c r="J347"/>
  <c r="K346"/>
  <c r="J346"/>
  <c r="K345"/>
  <c r="J345"/>
  <c r="F345"/>
  <c r="G345" s="1"/>
  <c r="K344"/>
  <c r="J344"/>
  <c r="K343"/>
  <c r="J343"/>
  <c r="K342"/>
  <c r="J342"/>
  <c r="F342"/>
  <c r="G342" s="1"/>
  <c r="K341"/>
  <c r="J341"/>
  <c r="K340"/>
  <c r="J340"/>
  <c r="K339"/>
  <c r="J339"/>
  <c r="F339"/>
  <c r="G339" s="1"/>
  <c r="K338"/>
  <c r="J338"/>
  <c r="K337"/>
  <c r="J337"/>
  <c r="K336"/>
  <c r="J336"/>
  <c r="F336"/>
  <c r="G336" s="1"/>
  <c r="K335"/>
  <c r="J335"/>
  <c r="K334"/>
  <c r="J334"/>
  <c r="K333"/>
  <c r="J333"/>
  <c r="F333"/>
  <c r="G333" s="1"/>
  <c r="K332"/>
  <c r="J332"/>
  <c r="K331"/>
  <c r="J331"/>
  <c r="K330"/>
  <c r="J330"/>
  <c r="F330"/>
  <c r="G330" s="1"/>
  <c r="K329"/>
  <c r="J329"/>
  <c r="K328"/>
  <c r="J328"/>
  <c r="K327"/>
  <c r="J327"/>
  <c r="F327"/>
  <c r="G327" s="1"/>
  <c r="K326"/>
  <c r="J326"/>
  <c r="K325"/>
  <c r="J325"/>
  <c r="K324"/>
  <c r="J324"/>
  <c r="F324"/>
  <c r="G324" s="1"/>
  <c r="K323"/>
  <c r="J323"/>
  <c r="K322"/>
  <c r="J322"/>
  <c r="K321"/>
  <c r="J321"/>
  <c r="F321"/>
  <c r="G321" s="1"/>
  <c r="K320"/>
  <c r="J320"/>
  <c r="K319"/>
  <c r="J319"/>
  <c r="J318"/>
  <c r="F318"/>
  <c r="G318" s="1"/>
  <c r="C315"/>
  <c r="J1123" i="7"/>
  <c r="G1123"/>
  <c r="J1122"/>
  <c r="G1122"/>
  <c r="C1119"/>
  <c r="K489" i="8"/>
  <c r="J489"/>
  <c r="K488"/>
  <c r="J488"/>
  <c r="K487"/>
  <c r="J487"/>
  <c r="G487"/>
  <c r="F488" s="1"/>
  <c r="G488" s="1"/>
  <c r="K486"/>
  <c r="J486"/>
  <c r="G486"/>
  <c r="K485"/>
  <c r="J485"/>
  <c r="G485"/>
  <c r="K484"/>
  <c r="J484"/>
  <c r="G484"/>
  <c r="K483"/>
  <c r="J483"/>
  <c r="F483"/>
  <c r="G483" s="1"/>
  <c r="K482"/>
  <c r="J482"/>
  <c r="J481"/>
  <c r="G481"/>
  <c r="F482" s="1"/>
  <c r="G482" s="1"/>
  <c r="K480"/>
  <c r="J480"/>
  <c r="K479"/>
  <c r="J479"/>
  <c r="K478"/>
  <c r="J478"/>
  <c r="F478"/>
  <c r="G478" s="1"/>
  <c r="K477"/>
  <c r="J477"/>
  <c r="K476"/>
  <c r="J476"/>
  <c r="K475"/>
  <c r="J475"/>
  <c r="F475"/>
  <c r="G475" s="1"/>
  <c r="K474"/>
  <c r="J474"/>
  <c r="K473"/>
  <c r="J473"/>
  <c r="K472"/>
  <c r="J472"/>
  <c r="F472"/>
  <c r="G472" s="1"/>
  <c r="K471"/>
  <c r="J471"/>
  <c r="K470"/>
  <c r="J470"/>
  <c r="K469"/>
  <c r="J469"/>
  <c r="F469"/>
  <c r="G469" s="1"/>
  <c r="K468"/>
  <c r="J468"/>
  <c r="K467"/>
  <c r="J467"/>
  <c r="K466"/>
  <c r="J466"/>
  <c r="F466"/>
  <c r="G466" s="1"/>
  <c r="K465"/>
  <c r="J465"/>
  <c r="K464"/>
  <c r="J464"/>
  <c r="K463"/>
  <c r="J463"/>
  <c r="F463"/>
  <c r="G463" s="1"/>
  <c r="K462"/>
  <c r="J462"/>
  <c r="K461"/>
  <c r="J461"/>
  <c r="K460"/>
  <c r="J460"/>
  <c r="F460"/>
  <c r="G460" s="1"/>
  <c r="K459"/>
  <c r="J459"/>
  <c r="K458"/>
  <c r="J458"/>
  <c r="K457"/>
  <c r="J457"/>
  <c r="F457"/>
  <c r="G457" s="1"/>
  <c r="K456"/>
  <c r="J456"/>
  <c r="K455"/>
  <c r="J455"/>
  <c r="K454"/>
  <c r="J454"/>
  <c r="F454"/>
  <c r="G454" s="1"/>
  <c r="K453"/>
  <c r="J453"/>
  <c r="K452"/>
  <c r="J452"/>
  <c r="K451"/>
  <c r="J451"/>
  <c r="F451"/>
  <c r="G451" s="1"/>
  <c r="K450"/>
  <c r="J450"/>
  <c r="K449"/>
  <c r="J449"/>
  <c r="K448"/>
  <c r="J448"/>
  <c r="F448"/>
  <c r="G448" s="1"/>
  <c r="K447"/>
  <c r="J447"/>
  <c r="K446"/>
  <c r="J446"/>
  <c r="K445"/>
  <c r="J445"/>
  <c r="F445"/>
  <c r="G445" s="1"/>
  <c r="K444"/>
  <c r="J444"/>
  <c r="K443"/>
  <c r="J443"/>
  <c r="K442"/>
  <c r="J442"/>
  <c r="F442"/>
  <c r="G442" s="1"/>
  <c r="K441"/>
  <c r="J441"/>
  <c r="K440"/>
  <c r="J440"/>
  <c r="J439"/>
  <c r="F439"/>
  <c r="G439" s="1"/>
  <c r="C436"/>
  <c r="K429"/>
  <c r="J429"/>
  <c r="K428"/>
  <c r="J428"/>
  <c r="K427"/>
  <c r="J427"/>
  <c r="G427"/>
  <c r="F428" s="1"/>
  <c r="G428" s="1"/>
  <c r="K426"/>
  <c r="J426"/>
  <c r="G426"/>
  <c r="K425"/>
  <c r="J425"/>
  <c r="G425"/>
  <c r="K424"/>
  <c r="J424"/>
  <c r="G424"/>
  <c r="K423"/>
  <c r="J423"/>
  <c r="F423"/>
  <c r="G423" s="1"/>
  <c r="K422"/>
  <c r="J422"/>
  <c r="J421"/>
  <c r="G421"/>
  <c r="F422" s="1"/>
  <c r="G422" s="1"/>
  <c r="K420"/>
  <c r="J420"/>
  <c r="K419"/>
  <c r="J419"/>
  <c r="K418"/>
  <c r="J418"/>
  <c r="F418"/>
  <c r="G418" s="1"/>
  <c r="K417"/>
  <c r="J417"/>
  <c r="K416"/>
  <c r="J416"/>
  <c r="K415"/>
  <c r="J415"/>
  <c r="F415"/>
  <c r="G415" s="1"/>
  <c r="K414"/>
  <c r="J414"/>
  <c r="K413"/>
  <c r="J413"/>
  <c r="K412"/>
  <c r="J412"/>
  <c r="F412"/>
  <c r="G412" s="1"/>
  <c r="K411"/>
  <c r="J411"/>
  <c r="K410"/>
  <c r="J410"/>
  <c r="K409"/>
  <c r="J409"/>
  <c r="F409"/>
  <c r="G409" s="1"/>
  <c r="K408"/>
  <c r="J408"/>
  <c r="K407"/>
  <c r="J407"/>
  <c r="K406"/>
  <c r="J406"/>
  <c r="F406"/>
  <c r="G406" s="1"/>
  <c r="K405"/>
  <c r="J405"/>
  <c r="K404"/>
  <c r="J404"/>
  <c r="K403"/>
  <c r="J403"/>
  <c r="F403"/>
  <c r="G403" s="1"/>
  <c r="K402"/>
  <c r="J402"/>
  <c r="K401"/>
  <c r="J401"/>
  <c r="K400"/>
  <c r="J400"/>
  <c r="F400"/>
  <c r="G400" s="1"/>
  <c r="K399"/>
  <c r="J399"/>
  <c r="K398"/>
  <c r="J398"/>
  <c r="K397"/>
  <c r="J397"/>
  <c r="F397"/>
  <c r="G397" s="1"/>
  <c r="K396"/>
  <c r="J396"/>
  <c r="K395"/>
  <c r="J395"/>
  <c r="K394"/>
  <c r="J394"/>
  <c r="F394"/>
  <c r="G394" s="1"/>
  <c r="K393"/>
  <c r="J393"/>
  <c r="K392"/>
  <c r="J392"/>
  <c r="K391"/>
  <c r="J391"/>
  <c r="F391"/>
  <c r="G391" s="1"/>
  <c r="K390"/>
  <c r="J390"/>
  <c r="K389"/>
  <c r="J389"/>
  <c r="K388"/>
  <c r="J388"/>
  <c r="F388"/>
  <c r="G388" s="1"/>
  <c r="K387"/>
  <c r="J387"/>
  <c r="K386"/>
  <c r="J386"/>
  <c r="K385"/>
  <c r="J385"/>
  <c r="F385"/>
  <c r="G385" s="1"/>
  <c r="K384"/>
  <c r="J384"/>
  <c r="K383"/>
  <c r="J383"/>
  <c r="K382"/>
  <c r="J382"/>
  <c r="F382"/>
  <c r="G382" s="1"/>
  <c r="K381"/>
  <c r="J381"/>
  <c r="K380"/>
  <c r="J380"/>
  <c r="J379"/>
  <c r="F379"/>
  <c r="G379" s="1"/>
  <c r="C376"/>
  <c r="J54" i="10"/>
  <c r="I54"/>
  <c r="F54"/>
  <c r="J53"/>
  <c r="I53"/>
  <c r="F53"/>
  <c r="J52"/>
  <c r="I52"/>
  <c r="F52"/>
  <c r="J51"/>
  <c r="I51"/>
  <c r="F51"/>
  <c r="J50"/>
  <c r="I50"/>
  <c r="F50"/>
  <c r="J49"/>
  <c r="I49"/>
  <c r="F49"/>
  <c r="J48"/>
  <c r="I48"/>
  <c r="F48"/>
  <c r="J47"/>
  <c r="I47"/>
  <c r="F47"/>
  <c r="J46"/>
  <c r="I46"/>
  <c r="F46"/>
  <c r="J45"/>
  <c r="I45"/>
  <c r="F45"/>
  <c r="J44"/>
  <c r="I44"/>
  <c r="F44"/>
  <c r="J43"/>
  <c r="I43"/>
  <c r="F43"/>
  <c r="J42"/>
  <c r="I42"/>
  <c r="E42"/>
  <c r="F42" s="1"/>
  <c r="I41"/>
  <c r="E41"/>
  <c r="F41" s="1"/>
  <c r="C38"/>
  <c r="J1111" i="7"/>
  <c r="G1111"/>
  <c r="J1110"/>
  <c r="G1110"/>
  <c r="J1109"/>
  <c r="G1109"/>
  <c r="J1108"/>
  <c r="G1108"/>
  <c r="J1044"/>
  <c r="G1044"/>
  <c r="J1043"/>
  <c r="G1043"/>
  <c r="C1040"/>
  <c r="K248" i="8"/>
  <c r="J248"/>
  <c r="K247"/>
  <c r="J247"/>
  <c r="K246"/>
  <c r="J246"/>
  <c r="G246"/>
  <c r="F248" s="1"/>
  <c r="G248" s="1"/>
  <c r="K245"/>
  <c r="J245"/>
  <c r="G245"/>
  <c r="K244"/>
  <c r="J244"/>
  <c r="G244"/>
  <c r="K243"/>
  <c r="J243"/>
  <c r="G243"/>
  <c r="K242"/>
  <c r="J242"/>
  <c r="F242"/>
  <c r="G242" s="1"/>
  <c r="K241"/>
  <c r="J241"/>
  <c r="J240"/>
  <c r="G240"/>
  <c r="F241" s="1"/>
  <c r="G241" s="1"/>
  <c r="K239"/>
  <c r="J239"/>
  <c r="K238"/>
  <c r="J238"/>
  <c r="K237"/>
  <c r="J237"/>
  <c r="F237"/>
  <c r="G237" s="1"/>
  <c r="K236"/>
  <c r="J236"/>
  <c r="K235"/>
  <c r="J235"/>
  <c r="K234"/>
  <c r="J234"/>
  <c r="F234"/>
  <c r="G234" s="1"/>
  <c r="K233"/>
  <c r="J233"/>
  <c r="K232"/>
  <c r="J232"/>
  <c r="K231"/>
  <c r="J231"/>
  <c r="F231"/>
  <c r="G231" s="1"/>
  <c r="K230"/>
  <c r="J230"/>
  <c r="K229"/>
  <c r="J229"/>
  <c r="K228"/>
  <c r="J228"/>
  <c r="F228"/>
  <c r="G228" s="1"/>
  <c r="K227"/>
  <c r="J227"/>
  <c r="K226"/>
  <c r="J226"/>
  <c r="K225"/>
  <c r="J225"/>
  <c r="F225"/>
  <c r="G225" s="1"/>
  <c r="K224"/>
  <c r="J224"/>
  <c r="K223"/>
  <c r="J223"/>
  <c r="K222"/>
  <c r="J222"/>
  <c r="F222"/>
  <c r="G222" s="1"/>
  <c r="K221"/>
  <c r="J221"/>
  <c r="K220"/>
  <c r="J220"/>
  <c r="K219"/>
  <c r="J219"/>
  <c r="F219"/>
  <c r="G219" s="1"/>
  <c r="K218"/>
  <c r="J218"/>
  <c r="K217"/>
  <c r="J217"/>
  <c r="K216"/>
  <c r="J216"/>
  <c r="F216"/>
  <c r="G216" s="1"/>
  <c r="K215"/>
  <c r="J215"/>
  <c r="K214"/>
  <c r="J214"/>
  <c r="K213"/>
  <c r="J213"/>
  <c r="F213"/>
  <c r="G213" s="1"/>
  <c r="K212"/>
  <c r="J212"/>
  <c r="K211"/>
  <c r="J211"/>
  <c r="K210"/>
  <c r="J210"/>
  <c r="F210"/>
  <c r="G210" s="1"/>
  <c r="K209"/>
  <c r="J209"/>
  <c r="K208"/>
  <c r="J208"/>
  <c r="K207"/>
  <c r="J207"/>
  <c r="F207"/>
  <c r="G207" s="1"/>
  <c r="K206"/>
  <c r="J206"/>
  <c r="K205"/>
  <c r="J205"/>
  <c r="K204"/>
  <c r="J204"/>
  <c r="F204"/>
  <c r="G204" s="1"/>
  <c r="K203"/>
  <c r="J203"/>
  <c r="K202"/>
  <c r="J202"/>
  <c r="K201"/>
  <c r="J201"/>
  <c r="F201"/>
  <c r="G201" s="1"/>
  <c r="K200"/>
  <c r="J200"/>
  <c r="K199"/>
  <c r="J199"/>
  <c r="J198"/>
  <c r="F198"/>
  <c r="G198" s="1"/>
  <c r="C195"/>
  <c r="J1034" i="7"/>
  <c r="G1034"/>
  <c r="J1033"/>
  <c r="G1033"/>
  <c r="C1030"/>
  <c r="J1024"/>
  <c r="G1024"/>
  <c r="J1023"/>
  <c r="G1023"/>
  <c r="C1020"/>
  <c r="J1013"/>
  <c r="G1013"/>
  <c r="J1012"/>
  <c r="G1012"/>
  <c r="J1011"/>
  <c r="G1011"/>
  <c r="J1010"/>
  <c r="G1010"/>
  <c r="J1009"/>
  <c r="G1009"/>
  <c r="J1008"/>
  <c r="G1008"/>
  <c r="J1007"/>
  <c r="G1007"/>
  <c r="J1006"/>
  <c r="G1006"/>
  <c r="J1005"/>
  <c r="G1005"/>
  <c r="C1002"/>
  <c r="J983"/>
  <c r="G983"/>
  <c r="J982"/>
  <c r="G982"/>
  <c r="J981"/>
  <c r="G981"/>
  <c r="J980"/>
  <c r="G980"/>
  <c r="J979"/>
  <c r="G979"/>
  <c r="J978"/>
  <c r="G978"/>
  <c r="J977"/>
  <c r="G977"/>
  <c r="J976"/>
  <c r="G976"/>
  <c r="C973"/>
  <c r="J967"/>
  <c r="F967"/>
  <c r="G967" s="1"/>
  <c r="J966"/>
  <c r="G966"/>
  <c r="C963"/>
  <c r="J71" i="40"/>
  <c r="I71"/>
  <c r="F71"/>
  <c r="J70"/>
  <c r="I70"/>
  <c r="F70"/>
  <c r="J69"/>
  <c r="I69"/>
  <c r="F69"/>
  <c r="J68"/>
  <c r="I68"/>
  <c r="F68"/>
  <c r="J67"/>
  <c r="I67"/>
  <c r="F67"/>
  <c r="J66"/>
  <c r="I66"/>
  <c r="F66"/>
  <c r="J65"/>
  <c r="I65"/>
  <c r="F65"/>
  <c r="J64"/>
  <c r="I64"/>
  <c r="F64"/>
  <c r="J63"/>
  <c r="I63"/>
  <c r="F63"/>
  <c r="J62"/>
  <c r="I62"/>
  <c r="F62"/>
  <c r="J61"/>
  <c r="I61"/>
  <c r="F61"/>
  <c r="J60"/>
  <c r="I60"/>
  <c r="F60"/>
  <c r="J59"/>
  <c r="I59"/>
  <c r="F59"/>
  <c r="J58"/>
  <c r="I58"/>
  <c r="F58"/>
  <c r="J57"/>
  <c r="I57"/>
  <c r="F57"/>
  <c r="J56"/>
  <c r="I56"/>
  <c r="F56"/>
  <c r="J55"/>
  <c r="I55"/>
  <c r="F55"/>
  <c r="J54"/>
  <c r="I54"/>
  <c r="F54"/>
  <c r="J53"/>
  <c r="I53"/>
  <c r="F53"/>
  <c r="J52"/>
  <c r="I52"/>
  <c r="F52"/>
  <c r="J51"/>
  <c r="I51"/>
  <c r="F51"/>
  <c r="I50"/>
  <c r="F50"/>
  <c r="C47"/>
  <c r="F945" i="7"/>
  <c r="G945" s="1"/>
  <c r="J945"/>
  <c r="J944"/>
  <c r="G944"/>
  <c r="C941"/>
  <c r="J935"/>
  <c r="G935"/>
  <c r="J934"/>
  <c r="G934"/>
  <c r="J933"/>
  <c r="G933"/>
  <c r="J932"/>
  <c r="G932"/>
  <c r="J931"/>
  <c r="G931"/>
  <c r="J930"/>
  <c r="G930"/>
  <c r="J929"/>
  <c r="G929"/>
  <c r="J928"/>
  <c r="G928"/>
  <c r="C925"/>
  <c r="J919"/>
  <c r="G919"/>
  <c r="J918"/>
  <c r="G918"/>
  <c r="C915"/>
  <c r="J909"/>
  <c r="G909"/>
  <c r="J908"/>
  <c r="G908"/>
  <c r="J907"/>
  <c r="G907"/>
  <c r="J906"/>
  <c r="G906"/>
  <c r="J905"/>
  <c r="G905"/>
  <c r="J904"/>
  <c r="G904"/>
  <c r="J903"/>
  <c r="G903"/>
  <c r="J902"/>
  <c r="G902"/>
  <c r="C899"/>
  <c r="J891"/>
  <c r="G891"/>
  <c r="J890"/>
  <c r="G890"/>
  <c r="C887"/>
  <c r="J862"/>
  <c r="G862"/>
  <c r="J861"/>
  <c r="G861"/>
  <c r="J860"/>
  <c r="G860"/>
  <c r="J859"/>
  <c r="G859"/>
  <c r="J858"/>
  <c r="G858"/>
  <c r="J857"/>
  <c r="G857"/>
  <c r="J856"/>
  <c r="G856"/>
  <c r="J855"/>
  <c r="G855"/>
  <c r="J854"/>
  <c r="G854"/>
  <c r="C851"/>
  <c r="J845"/>
  <c r="G845"/>
  <c r="J844"/>
  <c r="G844"/>
  <c r="J843"/>
  <c r="G843"/>
  <c r="J842"/>
  <c r="G842"/>
  <c r="J841"/>
  <c r="G841"/>
  <c r="J840"/>
  <c r="G840"/>
  <c r="J839"/>
  <c r="G839"/>
  <c r="J838"/>
  <c r="G838"/>
  <c r="J837"/>
  <c r="G837"/>
  <c r="C834"/>
  <c r="J822"/>
  <c r="G822"/>
  <c r="J828"/>
  <c r="G828"/>
  <c r="J827"/>
  <c r="G827"/>
  <c r="J826"/>
  <c r="G826"/>
  <c r="J825"/>
  <c r="G825"/>
  <c r="J824"/>
  <c r="G824"/>
  <c r="J823"/>
  <c r="G823"/>
  <c r="J821"/>
  <c r="G821"/>
  <c r="J820"/>
  <c r="G820"/>
  <c r="C817"/>
  <c r="J811"/>
  <c r="G811"/>
  <c r="J810"/>
  <c r="G810"/>
  <c r="C807"/>
  <c r="J801"/>
  <c r="G801"/>
  <c r="J800"/>
  <c r="G800"/>
  <c r="C797"/>
  <c r="J791"/>
  <c r="G791"/>
  <c r="J790"/>
  <c r="G790"/>
  <c r="C787"/>
  <c r="J781"/>
  <c r="G781"/>
  <c r="J780"/>
  <c r="G780"/>
  <c r="J779"/>
  <c r="G779"/>
  <c r="J778"/>
  <c r="G778"/>
  <c r="J777"/>
  <c r="G777"/>
  <c r="J776"/>
  <c r="G776"/>
  <c r="J775"/>
  <c r="G775"/>
  <c r="J774"/>
  <c r="G774"/>
  <c r="C771"/>
  <c r="J750"/>
  <c r="G750"/>
  <c r="J749"/>
  <c r="G749"/>
  <c r="C746"/>
  <c r="J740"/>
  <c r="G740"/>
  <c r="J739"/>
  <c r="G739"/>
  <c r="J738"/>
  <c r="G738"/>
  <c r="J737"/>
  <c r="G737"/>
  <c r="J736"/>
  <c r="G736"/>
  <c r="J735"/>
  <c r="G735"/>
  <c r="J734"/>
  <c r="G734"/>
  <c r="J733"/>
  <c r="G733"/>
  <c r="C730"/>
  <c r="J722"/>
  <c r="F722"/>
  <c r="G722" s="1"/>
  <c r="J721"/>
  <c r="G721"/>
  <c r="C718"/>
  <c r="J712"/>
  <c r="G712"/>
  <c r="J711"/>
  <c r="G711"/>
  <c r="J710"/>
  <c r="G710"/>
  <c r="J709"/>
  <c r="G709"/>
  <c r="J708"/>
  <c r="G708"/>
  <c r="J707"/>
  <c r="G707"/>
  <c r="J706"/>
  <c r="G706"/>
  <c r="J705"/>
  <c r="G705"/>
  <c r="C702"/>
  <c r="J696"/>
  <c r="F696"/>
  <c r="G696" s="1"/>
  <c r="J695"/>
  <c r="G695"/>
  <c r="J694"/>
  <c r="G694"/>
  <c r="J693"/>
  <c r="G693"/>
  <c r="J692"/>
  <c r="G692"/>
  <c r="J691"/>
  <c r="G691"/>
  <c r="J690"/>
  <c r="G690"/>
  <c r="J689"/>
  <c r="G689"/>
  <c r="C686"/>
  <c r="J665"/>
  <c r="F665"/>
  <c r="G665" s="1"/>
  <c r="J664"/>
  <c r="G664"/>
  <c r="J663"/>
  <c r="G663"/>
  <c r="J662"/>
  <c r="G662"/>
  <c r="J661"/>
  <c r="G661"/>
  <c r="J660"/>
  <c r="G660"/>
  <c r="J659"/>
  <c r="G659"/>
  <c r="J658"/>
  <c r="G658"/>
  <c r="C655"/>
  <c r="J649"/>
  <c r="F649"/>
  <c r="G649" s="1"/>
  <c r="J648"/>
  <c r="G648"/>
  <c r="C645"/>
  <c r="J636"/>
  <c r="J637"/>
  <c r="G636"/>
  <c r="G637"/>
  <c r="J638"/>
  <c r="G638"/>
  <c r="J635"/>
  <c r="G635"/>
  <c r="C632"/>
  <c r="J626"/>
  <c r="F626"/>
  <c r="G626" s="1"/>
  <c r="J625"/>
  <c r="G625"/>
  <c r="C622"/>
  <c r="J616"/>
  <c r="F616"/>
  <c r="G616" s="1"/>
  <c r="J615"/>
  <c r="G615"/>
  <c r="C612"/>
  <c r="J602"/>
  <c r="F602"/>
  <c r="G602" s="1"/>
  <c r="J601"/>
  <c r="G601"/>
  <c r="J600"/>
  <c r="G600"/>
  <c r="C597"/>
  <c r="J589"/>
  <c r="J590"/>
  <c r="G589"/>
  <c r="G590"/>
  <c r="J591"/>
  <c r="G591"/>
  <c r="J588"/>
  <c r="G588"/>
  <c r="C585"/>
  <c r="O28" i="22"/>
  <c r="J578" i="7"/>
  <c r="G578"/>
  <c r="J577"/>
  <c r="G577"/>
  <c r="C574"/>
  <c r="J568"/>
  <c r="G568"/>
  <c r="J567"/>
  <c r="G567"/>
  <c r="C564"/>
  <c r="J558"/>
  <c r="G558"/>
  <c r="J557"/>
  <c r="G557"/>
  <c r="C553"/>
  <c r="J547"/>
  <c r="G547"/>
  <c r="J546"/>
  <c r="G546"/>
  <c r="C543"/>
  <c r="D43" i="40" l="1"/>
  <c r="D550" i="7"/>
  <c r="F247" i="8"/>
  <c r="G247" s="1"/>
  <c r="D1102" i="7"/>
  <c r="D831"/>
  <c r="D1017"/>
  <c r="D1116"/>
  <c r="D727"/>
  <c r="D743"/>
  <c r="D794"/>
  <c r="D784"/>
  <c r="D999"/>
  <c r="D1027"/>
  <c r="D1037"/>
  <c r="D912"/>
  <c r="D683"/>
  <c r="D768"/>
  <c r="D884"/>
  <c r="D896"/>
  <c r="D922"/>
  <c r="D938"/>
  <c r="D848"/>
  <c r="D970"/>
  <c r="D561"/>
  <c r="D804"/>
  <c r="D715"/>
  <c r="F367" i="8"/>
  <c r="G367" s="1"/>
  <c r="F429"/>
  <c r="G429" s="1"/>
  <c r="F323"/>
  <c r="G323" s="1"/>
  <c r="F322"/>
  <c r="G322" s="1"/>
  <c r="F329"/>
  <c r="G329" s="1"/>
  <c r="F328"/>
  <c r="G328" s="1"/>
  <c r="F335"/>
  <c r="G335" s="1"/>
  <c r="F334"/>
  <c r="G334" s="1"/>
  <c r="F341"/>
  <c r="G341" s="1"/>
  <c r="F340"/>
  <c r="G340" s="1"/>
  <c r="F347"/>
  <c r="G347" s="1"/>
  <c r="F346"/>
  <c r="G346" s="1"/>
  <c r="F353"/>
  <c r="G353" s="1"/>
  <c r="F352"/>
  <c r="G352" s="1"/>
  <c r="F359"/>
  <c r="G359" s="1"/>
  <c r="F358"/>
  <c r="G358" s="1"/>
  <c r="F326"/>
  <c r="G326" s="1"/>
  <c r="F325"/>
  <c r="G325" s="1"/>
  <c r="F332"/>
  <c r="G332" s="1"/>
  <c r="F331"/>
  <c r="G331" s="1"/>
  <c r="F338"/>
  <c r="G338" s="1"/>
  <c r="F337"/>
  <c r="G337" s="1"/>
  <c r="F344"/>
  <c r="G344" s="1"/>
  <c r="F343"/>
  <c r="G343" s="1"/>
  <c r="F350"/>
  <c r="G350" s="1"/>
  <c r="F349"/>
  <c r="G349" s="1"/>
  <c r="F356"/>
  <c r="G356" s="1"/>
  <c r="F355"/>
  <c r="G355" s="1"/>
  <c r="F319"/>
  <c r="G319" s="1"/>
  <c r="F320"/>
  <c r="G320" s="1"/>
  <c r="F489"/>
  <c r="G489" s="1"/>
  <c r="F444"/>
  <c r="G444" s="1"/>
  <c r="F443"/>
  <c r="G443" s="1"/>
  <c r="F450"/>
  <c r="G450" s="1"/>
  <c r="F449"/>
  <c r="G449" s="1"/>
  <c r="F456"/>
  <c r="G456" s="1"/>
  <c r="F455"/>
  <c r="G455" s="1"/>
  <c r="F462"/>
  <c r="G462" s="1"/>
  <c r="F461"/>
  <c r="G461" s="1"/>
  <c r="F468"/>
  <c r="G468" s="1"/>
  <c r="F467"/>
  <c r="G467" s="1"/>
  <c r="F474"/>
  <c r="G474" s="1"/>
  <c r="F473"/>
  <c r="G473" s="1"/>
  <c r="F480"/>
  <c r="G480" s="1"/>
  <c r="F479"/>
  <c r="G479" s="1"/>
  <c r="F447"/>
  <c r="G447" s="1"/>
  <c r="F446"/>
  <c r="G446" s="1"/>
  <c r="F453"/>
  <c r="G453" s="1"/>
  <c r="F452"/>
  <c r="G452" s="1"/>
  <c r="F459"/>
  <c r="G459" s="1"/>
  <c r="F458"/>
  <c r="G458" s="1"/>
  <c r="F465"/>
  <c r="G465" s="1"/>
  <c r="F464"/>
  <c r="G464" s="1"/>
  <c r="F471"/>
  <c r="G471" s="1"/>
  <c r="F470"/>
  <c r="G470" s="1"/>
  <c r="F477"/>
  <c r="G477" s="1"/>
  <c r="F476"/>
  <c r="G476" s="1"/>
  <c r="F440"/>
  <c r="G440" s="1"/>
  <c r="F441"/>
  <c r="G441" s="1"/>
  <c r="F384"/>
  <c r="G384" s="1"/>
  <c r="F383"/>
  <c r="G383" s="1"/>
  <c r="F390"/>
  <c r="G390" s="1"/>
  <c r="F389"/>
  <c r="G389" s="1"/>
  <c r="F396"/>
  <c r="G396" s="1"/>
  <c r="F395"/>
  <c r="G395" s="1"/>
  <c r="F402"/>
  <c r="G402" s="1"/>
  <c r="F401"/>
  <c r="G401" s="1"/>
  <c r="F408"/>
  <c r="G408" s="1"/>
  <c r="F407"/>
  <c r="G407" s="1"/>
  <c r="F414"/>
  <c r="G414" s="1"/>
  <c r="F413"/>
  <c r="G413" s="1"/>
  <c r="F420"/>
  <c r="G420" s="1"/>
  <c r="F419"/>
  <c r="G419" s="1"/>
  <c r="F387"/>
  <c r="G387" s="1"/>
  <c r="F386"/>
  <c r="G386" s="1"/>
  <c r="F393"/>
  <c r="G393" s="1"/>
  <c r="F392"/>
  <c r="G392" s="1"/>
  <c r="F399"/>
  <c r="G399" s="1"/>
  <c r="F398"/>
  <c r="G398" s="1"/>
  <c r="F405"/>
  <c r="G405" s="1"/>
  <c r="F404"/>
  <c r="G404" s="1"/>
  <c r="F411"/>
  <c r="G411" s="1"/>
  <c r="F410"/>
  <c r="G410" s="1"/>
  <c r="F417"/>
  <c r="G417" s="1"/>
  <c r="F416"/>
  <c r="G416" s="1"/>
  <c r="F380"/>
  <c r="G380" s="1"/>
  <c r="F381"/>
  <c r="G381" s="1"/>
  <c r="D34" i="10"/>
  <c r="F203" i="8"/>
  <c r="G203" s="1"/>
  <c r="F202"/>
  <c r="G202" s="1"/>
  <c r="F209"/>
  <c r="G209" s="1"/>
  <c r="F208"/>
  <c r="G208" s="1"/>
  <c r="F215"/>
  <c r="G215" s="1"/>
  <c r="F214"/>
  <c r="G214" s="1"/>
  <c r="F221"/>
  <c r="G221" s="1"/>
  <c r="F220"/>
  <c r="G220" s="1"/>
  <c r="F227"/>
  <c r="G227" s="1"/>
  <c r="F226"/>
  <c r="G226" s="1"/>
  <c r="F233"/>
  <c r="G233" s="1"/>
  <c r="F232"/>
  <c r="G232" s="1"/>
  <c r="F239"/>
  <c r="G239" s="1"/>
  <c r="F238"/>
  <c r="G238" s="1"/>
  <c r="F206"/>
  <c r="G206" s="1"/>
  <c r="F205"/>
  <c r="G205" s="1"/>
  <c r="F212"/>
  <c r="G212" s="1"/>
  <c r="F211"/>
  <c r="G211" s="1"/>
  <c r="F218"/>
  <c r="G218" s="1"/>
  <c r="F217"/>
  <c r="G217" s="1"/>
  <c r="F224"/>
  <c r="G224" s="1"/>
  <c r="F223"/>
  <c r="G223" s="1"/>
  <c r="F230"/>
  <c r="G230" s="1"/>
  <c r="F229"/>
  <c r="G229" s="1"/>
  <c r="F236"/>
  <c r="G236" s="1"/>
  <c r="F235"/>
  <c r="G235" s="1"/>
  <c r="F199"/>
  <c r="G199" s="1"/>
  <c r="F200"/>
  <c r="G200" s="1"/>
  <c r="D960" i="7"/>
  <c r="D814"/>
  <c r="D699"/>
  <c r="D652"/>
  <c r="D642"/>
  <c r="D619"/>
  <c r="D629"/>
  <c r="D609"/>
  <c r="D594"/>
  <c r="D582"/>
  <c r="D571"/>
  <c r="D540"/>
  <c r="D312" i="8" l="1"/>
  <c r="D372"/>
  <c r="D192"/>
  <c r="D432"/>
  <c r="G535" i="7"/>
  <c r="G536"/>
  <c r="J536"/>
  <c r="J534"/>
  <c r="G534"/>
  <c r="C531"/>
  <c r="J522"/>
  <c r="G522"/>
  <c r="O21" i="22"/>
  <c r="O20"/>
  <c r="D528" i="7" l="1"/>
  <c r="O18" i="22"/>
  <c r="O17"/>
  <c r="O25"/>
  <c r="J523" i="7"/>
  <c r="G523"/>
  <c r="G521"/>
  <c r="J521"/>
  <c r="O23" i="29"/>
  <c r="J520" i="7"/>
  <c r="G520"/>
  <c r="G519"/>
  <c r="J519"/>
  <c r="O23" i="22"/>
  <c r="O19"/>
  <c r="O22"/>
  <c r="O16" l="1"/>
  <c r="J525" i="7"/>
  <c r="F525"/>
  <c r="G525" s="1"/>
  <c r="J524"/>
  <c r="G524"/>
  <c r="J518"/>
  <c r="G518"/>
  <c r="C515"/>
  <c r="J508"/>
  <c r="F508"/>
  <c r="G508" s="1"/>
  <c r="J507"/>
  <c r="G507"/>
  <c r="J506"/>
  <c r="G506"/>
  <c r="C503"/>
  <c r="D512" l="1"/>
  <c r="D500"/>
  <c r="J495"/>
  <c r="G495"/>
  <c r="J497"/>
  <c r="F497"/>
  <c r="G497" s="1"/>
  <c r="J496"/>
  <c r="G496"/>
  <c r="J494"/>
  <c r="G494"/>
  <c r="J493"/>
  <c r="G493"/>
  <c r="J492"/>
  <c r="G492"/>
  <c r="C489"/>
  <c r="J482"/>
  <c r="F482"/>
  <c r="G482" s="1"/>
  <c r="J481"/>
  <c r="G481"/>
  <c r="J480"/>
  <c r="G480"/>
  <c r="J479"/>
  <c r="G479"/>
  <c r="J478"/>
  <c r="G478"/>
  <c r="C475"/>
  <c r="J468"/>
  <c r="F468"/>
  <c r="G468" s="1"/>
  <c r="J467"/>
  <c r="G467"/>
  <c r="J466"/>
  <c r="G466"/>
  <c r="J465"/>
  <c r="G465"/>
  <c r="J464"/>
  <c r="G464"/>
  <c r="C461"/>
  <c r="J454"/>
  <c r="F454"/>
  <c r="G454" s="1"/>
  <c r="J453"/>
  <c r="G453"/>
  <c r="J452"/>
  <c r="G452"/>
  <c r="J451"/>
  <c r="G451"/>
  <c r="J450"/>
  <c r="G450"/>
  <c r="O35" i="21"/>
  <c r="C447" i="7"/>
  <c r="D458" l="1"/>
  <c r="D472"/>
  <c r="D486"/>
  <c r="D444"/>
  <c r="O36" i="21" l="1"/>
  <c r="O37"/>
  <c r="O33"/>
  <c r="J440" i="7"/>
  <c r="F440"/>
  <c r="G440" s="1"/>
  <c r="J439"/>
  <c r="G439"/>
  <c r="J438"/>
  <c r="G438"/>
  <c r="C435"/>
  <c r="J428"/>
  <c r="F428"/>
  <c r="G428" s="1"/>
  <c r="J427"/>
  <c r="G427"/>
  <c r="J426"/>
  <c r="G426"/>
  <c r="C423"/>
  <c r="J417"/>
  <c r="F417"/>
  <c r="G417" s="1"/>
  <c r="J416"/>
  <c r="G416"/>
  <c r="J415"/>
  <c r="G415"/>
  <c r="J414"/>
  <c r="G414"/>
  <c r="J413"/>
  <c r="G413"/>
  <c r="C410"/>
  <c r="G402"/>
  <c r="G403"/>
  <c r="J403"/>
  <c r="J402"/>
  <c r="J401"/>
  <c r="G401"/>
  <c r="C398"/>
  <c r="D407" l="1"/>
  <c r="D432"/>
  <c r="D395"/>
  <c r="D420"/>
  <c r="J391" l="1"/>
  <c r="F391"/>
  <c r="G391" s="1"/>
  <c r="J390"/>
  <c r="G390"/>
  <c r="J389"/>
  <c r="G389"/>
  <c r="C386"/>
  <c r="O23" i="21"/>
  <c r="O24"/>
  <c r="G328" i="7"/>
  <c r="G330"/>
  <c r="O28" i="21"/>
  <c r="O29"/>
  <c r="O30"/>
  <c r="J379" i="7"/>
  <c r="F379"/>
  <c r="G379" s="1"/>
  <c r="J378"/>
  <c r="G378"/>
  <c r="J377"/>
  <c r="G377"/>
  <c r="C374"/>
  <c r="J368"/>
  <c r="F368"/>
  <c r="G368" s="1"/>
  <c r="J367"/>
  <c r="G367"/>
  <c r="J366"/>
  <c r="G366"/>
  <c r="C363"/>
  <c r="J357"/>
  <c r="F357"/>
  <c r="G357" s="1"/>
  <c r="J356"/>
  <c r="G356"/>
  <c r="J355"/>
  <c r="G355"/>
  <c r="J354"/>
  <c r="G354"/>
  <c r="C351"/>
  <c r="J344"/>
  <c r="F344"/>
  <c r="G344" s="1"/>
  <c r="J343"/>
  <c r="G343"/>
  <c r="J342"/>
  <c r="G342"/>
  <c r="J341"/>
  <c r="G341"/>
  <c r="J340"/>
  <c r="G340"/>
  <c r="C337"/>
  <c r="J331"/>
  <c r="F331"/>
  <c r="G331" s="1"/>
  <c r="J330"/>
  <c r="J329"/>
  <c r="G329"/>
  <c r="J328"/>
  <c r="J327"/>
  <c r="G327"/>
  <c r="C324"/>
  <c r="J317"/>
  <c r="F317"/>
  <c r="G317" s="1"/>
  <c r="J316"/>
  <c r="G316"/>
  <c r="J315"/>
  <c r="G315"/>
  <c r="J314"/>
  <c r="G314"/>
  <c r="J313"/>
  <c r="G313"/>
  <c r="C310"/>
  <c r="O17" i="21"/>
  <c r="D383" i="7" l="1"/>
  <c r="D371"/>
  <c r="D360"/>
  <c r="D321"/>
  <c r="D348"/>
  <c r="D334"/>
  <c r="D307"/>
  <c r="J303"/>
  <c r="F303"/>
  <c r="G303" s="1"/>
  <c r="J302"/>
  <c r="G302"/>
  <c r="J301"/>
  <c r="G301"/>
  <c r="C298"/>
  <c r="K291"/>
  <c r="J291"/>
  <c r="F291"/>
  <c r="G291" s="1"/>
  <c r="K290"/>
  <c r="J290"/>
  <c r="G290"/>
  <c r="J289"/>
  <c r="G289"/>
  <c r="C286"/>
  <c r="J280"/>
  <c r="F280"/>
  <c r="G280" s="1"/>
  <c r="J279"/>
  <c r="G279"/>
  <c r="J278"/>
  <c r="G278"/>
  <c r="C275"/>
  <c r="K268"/>
  <c r="J268"/>
  <c r="F268"/>
  <c r="G268" s="1"/>
  <c r="K267"/>
  <c r="J267"/>
  <c r="G267"/>
  <c r="K266"/>
  <c r="J266"/>
  <c r="G266"/>
  <c r="K265"/>
  <c r="J265"/>
  <c r="G265"/>
  <c r="J264"/>
  <c r="G264"/>
  <c r="C261"/>
  <c r="D295" l="1"/>
  <c r="D283"/>
  <c r="D258"/>
  <c r="D272"/>
  <c r="K255" l="1"/>
  <c r="J255"/>
  <c r="F255"/>
  <c r="G255" s="1"/>
  <c r="K254"/>
  <c r="J254"/>
  <c r="G254"/>
  <c r="K253"/>
  <c r="J253"/>
  <c r="G253"/>
  <c r="K252"/>
  <c r="J252"/>
  <c r="G252"/>
  <c r="K251"/>
  <c r="J251"/>
  <c r="G251"/>
  <c r="K250"/>
  <c r="J250"/>
  <c r="G250"/>
  <c r="K249"/>
  <c r="J249"/>
  <c r="G249"/>
  <c r="K248"/>
  <c r="J248"/>
  <c r="E248"/>
  <c r="G248" s="1"/>
  <c r="J247"/>
  <c r="G247"/>
  <c r="C244"/>
  <c r="G237"/>
  <c r="J237"/>
  <c r="J236"/>
  <c r="G236"/>
  <c r="J235"/>
  <c r="G235"/>
  <c r="J234"/>
  <c r="G234"/>
  <c r="C231"/>
  <c r="J225"/>
  <c r="G225"/>
  <c r="J224"/>
  <c r="G224"/>
  <c r="J223"/>
  <c r="G223"/>
  <c r="J222"/>
  <c r="G222"/>
  <c r="J221"/>
  <c r="G221"/>
  <c r="J220"/>
  <c r="G220"/>
  <c r="C217"/>
  <c r="O8" i="21"/>
  <c r="D214" i="7" l="1"/>
  <c r="D241"/>
  <c r="D228"/>
  <c r="J211"/>
  <c r="G211"/>
  <c r="J210"/>
  <c r="G210"/>
  <c r="J209"/>
  <c r="G209"/>
  <c r="J208"/>
  <c r="G208"/>
  <c r="J207"/>
  <c r="G207"/>
  <c r="J206"/>
  <c r="G206"/>
  <c r="C203"/>
  <c r="J197"/>
  <c r="G197"/>
  <c r="J196"/>
  <c r="G196"/>
  <c r="J195"/>
  <c r="G195"/>
  <c r="J194"/>
  <c r="E194"/>
  <c r="G194" s="1"/>
  <c r="J193"/>
  <c r="G193"/>
  <c r="J192"/>
  <c r="G192"/>
  <c r="C189"/>
  <c r="K189" i="8"/>
  <c r="J189"/>
  <c r="K188"/>
  <c r="J188"/>
  <c r="K187"/>
  <c r="J187"/>
  <c r="G187"/>
  <c r="F189" s="1"/>
  <c r="G189" s="1"/>
  <c r="K186"/>
  <c r="J186"/>
  <c r="G186"/>
  <c r="K185"/>
  <c r="J185"/>
  <c r="G185"/>
  <c r="K184"/>
  <c r="J184"/>
  <c r="G184"/>
  <c r="K183"/>
  <c r="J183"/>
  <c r="F183"/>
  <c r="G183" s="1"/>
  <c r="K182"/>
  <c r="J182"/>
  <c r="J181"/>
  <c r="G181"/>
  <c r="F182" s="1"/>
  <c r="G182" s="1"/>
  <c r="K180"/>
  <c r="J180"/>
  <c r="K179"/>
  <c r="J179"/>
  <c r="K178"/>
  <c r="J178"/>
  <c r="F178"/>
  <c r="G178" s="1"/>
  <c r="K177"/>
  <c r="J177"/>
  <c r="K176"/>
  <c r="J176"/>
  <c r="K175"/>
  <c r="J175"/>
  <c r="F175"/>
  <c r="G175" s="1"/>
  <c r="K174"/>
  <c r="J174"/>
  <c r="K173"/>
  <c r="J173"/>
  <c r="K172"/>
  <c r="J172"/>
  <c r="F172"/>
  <c r="G172" s="1"/>
  <c r="K171"/>
  <c r="J171"/>
  <c r="K170"/>
  <c r="J170"/>
  <c r="K169"/>
  <c r="J169"/>
  <c r="F169"/>
  <c r="G169" s="1"/>
  <c r="K168"/>
  <c r="J168"/>
  <c r="K167"/>
  <c r="J167"/>
  <c r="K166"/>
  <c r="J166"/>
  <c r="F166"/>
  <c r="G166" s="1"/>
  <c r="K165"/>
  <c r="J165"/>
  <c r="K164"/>
  <c r="J164"/>
  <c r="K163"/>
  <c r="J163"/>
  <c r="F163"/>
  <c r="G163" s="1"/>
  <c r="K162"/>
  <c r="J162"/>
  <c r="K161"/>
  <c r="J161"/>
  <c r="K160"/>
  <c r="J160"/>
  <c r="F160"/>
  <c r="G160" s="1"/>
  <c r="K159"/>
  <c r="J159"/>
  <c r="K158"/>
  <c r="J158"/>
  <c r="K157"/>
  <c r="J157"/>
  <c r="F157"/>
  <c r="G157" s="1"/>
  <c r="K156"/>
  <c r="J156"/>
  <c r="K155"/>
  <c r="J155"/>
  <c r="K154"/>
  <c r="J154"/>
  <c r="F154"/>
  <c r="G154" s="1"/>
  <c r="K153"/>
  <c r="J153"/>
  <c r="K152"/>
  <c r="J152"/>
  <c r="K151"/>
  <c r="J151"/>
  <c r="F151"/>
  <c r="G151" s="1"/>
  <c r="K150"/>
  <c r="J150"/>
  <c r="K149"/>
  <c r="J149"/>
  <c r="K148"/>
  <c r="J148"/>
  <c r="F148"/>
  <c r="G148" s="1"/>
  <c r="K147"/>
  <c r="J147"/>
  <c r="K146"/>
  <c r="J146"/>
  <c r="K145"/>
  <c r="J145"/>
  <c r="F145"/>
  <c r="G145" s="1"/>
  <c r="K144"/>
  <c r="J144"/>
  <c r="K143"/>
  <c r="J143"/>
  <c r="K142"/>
  <c r="J142"/>
  <c r="F142"/>
  <c r="G142" s="1"/>
  <c r="K141"/>
  <c r="J141"/>
  <c r="K140"/>
  <c r="J140"/>
  <c r="J139"/>
  <c r="F139"/>
  <c r="G139" s="1"/>
  <c r="C136"/>
  <c r="O23" i="28"/>
  <c r="F188" i="8" l="1"/>
  <c r="G188" s="1"/>
  <c r="D200" i="7"/>
  <c r="D186"/>
  <c r="F143" i="8"/>
  <c r="G143" s="1"/>
  <c r="F144"/>
  <c r="G144" s="1"/>
  <c r="F156"/>
  <c r="G156" s="1"/>
  <c r="F155"/>
  <c r="G155" s="1"/>
  <c r="F168"/>
  <c r="G168" s="1"/>
  <c r="F167"/>
  <c r="G167" s="1"/>
  <c r="F180"/>
  <c r="G180" s="1"/>
  <c r="F179"/>
  <c r="G179" s="1"/>
  <c r="F153"/>
  <c r="G153" s="1"/>
  <c r="F152"/>
  <c r="G152" s="1"/>
  <c r="F165"/>
  <c r="G165" s="1"/>
  <c r="F164"/>
  <c r="G164" s="1"/>
  <c r="F177"/>
  <c r="G177" s="1"/>
  <c r="F176"/>
  <c r="G176" s="1"/>
  <c r="F141"/>
  <c r="G141" s="1"/>
  <c r="F140"/>
  <c r="G140" s="1"/>
  <c r="F150"/>
  <c r="G150" s="1"/>
  <c r="F149"/>
  <c r="G149" s="1"/>
  <c r="F162"/>
  <c r="G162" s="1"/>
  <c r="F161"/>
  <c r="G161" s="1"/>
  <c r="F174"/>
  <c r="G174" s="1"/>
  <c r="F173"/>
  <c r="G173" s="1"/>
  <c r="F147"/>
  <c r="G147" s="1"/>
  <c r="F146"/>
  <c r="G146" s="1"/>
  <c r="F159"/>
  <c r="G159" s="1"/>
  <c r="F158"/>
  <c r="G158" s="1"/>
  <c r="F171"/>
  <c r="G171" s="1"/>
  <c r="F170"/>
  <c r="G170" s="1"/>
  <c r="O22" i="28"/>
  <c r="K182" i="7"/>
  <c r="J182"/>
  <c r="G182"/>
  <c r="K181"/>
  <c r="J181"/>
  <c r="G181"/>
  <c r="K180"/>
  <c r="J180"/>
  <c r="G180"/>
  <c r="K179"/>
  <c r="J179"/>
  <c r="E179"/>
  <c r="G179" s="1"/>
  <c r="K178"/>
  <c r="J178"/>
  <c r="E178"/>
  <c r="G178" s="1"/>
  <c r="J177"/>
  <c r="G177"/>
  <c r="C174"/>
  <c r="O28" i="28"/>
  <c r="K167" i="7"/>
  <c r="J167"/>
  <c r="G167"/>
  <c r="K166"/>
  <c r="J166"/>
  <c r="G166"/>
  <c r="K165"/>
  <c r="J165"/>
  <c r="E165"/>
  <c r="G165" s="1"/>
  <c r="J164"/>
  <c r="E164"/>
  <c r="G164" s="1"/>
  <c r="J163"/>
  <c r="E163"/>
  <c r="G163" s="1"/>
  <c r="J162"/>
  <c r="G162"/>
  <c r="C159"/>
  <c r="G151"/>
  <c r="K153"/>
  <c r="J153"/>
  <c r="G153"/>
  <c r="K152"/>
  <c r="J152"/>
  <c r="G152"/>
  <c r="K151"/>
  <c r="J151"/>
  <c r="K150"/>
  <c r="J150"/>
  <c r="G150"/>
  <c r="K149"/>
  <c r="J149"/>
  <c r="G149"/>
  <c r="J148"/>
  <c r="G148"/>
  <c r="C145"/>
  <c r="K139"/>
  <c r="J139"/>
  <c r="G139"/>
  <c r="K138"/>
  <c r="J138"/>
  <c r="G138"/>
  <c r="K137"/>
  <c r="J137"/>
  <c r="E137"/>
  <c r="G137" s="1"/>
  <c r="K136"/>
  <c r="J136"/>
  <c r="E136"/>
  <c r="G136" s="1"/>
  <c r="K135"/>
  <c r="J135"/>
  <c r="E135"/>
  <c r="G135" s="1"/>
  <c r="J134"/>
  <c r="G134"/>
  <c r="C131"/>
  <c r="G116"/>
  <c r="G117"/>
  <c r="G118"/>
  <c r="G119"/>
  <c r="G120"/>
  <c r="G121"/>
  <c r="G122"/>
  <c r="G123"/>
  <c r="K124"/>
  <c r="J124"/>
  <c r="F124"/>
  <c r="G124" s="1"/>
  <c r="K123"/>
  <c r="J123"/>
  <c r="K122"/>
  <c r="J122"/>
  <c r="K121"/>
  <c r="J121"/>
  <c r="K120"/>
  <c r="J120"/>
  <c r="K119"/>
  <c r="J119"/>
  <c r="K118"/>
  <c r="J118"/>
  <c r="K117"/>
  <c r="J117"/>
  <c r="K116"/>
  <c r="J116"/>
  <c r="J115"/>
  <c r="G115"/>
  <c r="C112"/>
  <c r="D132" i="8" l="1"/>
  <c r="D156" i="7"/>
  <c r="D128"/>
  <c r="D171"/>
  <c r="D142"/>
  <c r="D109"/>
  <c r="F25" l="1"/>
  <c r="G92"/>
  <c r="J92"/>
  <c r="K106"/>
  <c r="J106"/>
  <c r="F106"/>
  <c r="G106" s="1"/>
  <c r="C103"/>
  <c r="G83"/>
  <c r="J82"/>
  <c r="J81"/>
  <c r="G80"/>
  <c r="K97"/>
  <c r="J97"/>
  <c r="G97"/>
  <c r="K96"/>
  <c r="J96"/>
  <c r="G96"/>
  <c r="K95"/>
  <c r="J95"/>
  <c r="E95"/>
  <c r="G95" s="1"/>
  <c r="K94"/>
  <c r="J94"/>
  <c r="E94"/>
  <c r="G94" s="1"/>
  <c r="K93"/>
  <c r="J93"/>
  <c r="E93"/>
  <c r="G93" s="1"/>
  <c r="C89"/>
  <c r="O21" i="28"/>
  <c r="D100" i="7" l="1"/>
  <c r="D86"/>
  <c r="G70"/>
  <c r="G71"/>
  <c r="K127" i="8" l="1"/>
  <c r="J127"/>
  <c r="K126"/>
  <c r="J126"/>
  <c r="K125"/>
  <c r="J125"/>
  <c r="G125"/>
  <c r="F127" s="1"/>
  <c r="G127" s="1"/>
  <c r="K124"/>
  <c r="J124"/>
  <c r="G124"/>
  <c r="K123"/>
  <c r="J123"/>
  <c r="G123"/>
  <c r="K122"/>
  <c r="J122"/>
  <c r="G122"/>
  <c r="K121"/>
  <c r="J121"/>
  <c r="F121"/>
  <c r="G121" s="1"/>
  <c r="K120"/>
  <c r="J120"/>
  <c r="J119"/>
  <c r="G119"/>
  <c r="F120" s="1"/>
  <c r="G120" s="1"/>
  <c r="K118"/>
  <c r="J118"/>
  <c r="K117"/>
  <c r="J117"/>
  <c r="K116"/>
  <c r="J116"/>
  <c r="F116"/>
  <c r="G116" s="1"/>
  <c r="K115"/>
  <c r="J115"/>
  <c r="K114"/>
  <c r="J114"/>
  <c r="K113"/>
  <c r="J113"/>
  <c r="F113"/>
  <c r="G113" s="1"/>
  <c r="K112"/>
  <c r="J112"/>
  <c r="K111"/>
  <c r="J111"/>
  <c r="K110"/>
  <c r="J110"/>
  <c r="F110"/>
  <c r="G110" s="1"/>
  <c r="K109"/>
  <c r="J109"/>
  <c r="K108"/>
  <c r="J108"/>
  <c r="K107"/>
  <c r="J107"/>
  <c r="F107"/>
  <c r="G107" s="1"/>
  <c r="K106"/>
  <c r="J106"/>
  <c r="K105"/>
  <c r="J105"/>
  <c r="K104"/>
  <c r="J104"/>
  <c r="F104"/>
  <c r="G104" s="1"/>
  <c r="K103"/>
  <c r="J103"/>
  <c r="K102"/>
  <c r="J102"/>
  <c r="K101"/>
  <c r="J101"/>
  <c r="F101"/>
  <c r="G101" s="1"/>
  <c r="K100"/>
  <c r="J100"/>
  <c r="K99"/>
  <c r="J99"/>
  <c r="K98"/>
  <c r="J98"/>
  <c r="F98"/>
  <c r="G98" s="1"/>
  <c r="K97"/>
  <c r="J97"/>
  <c r="K96"/>
  <c r="J96"/>
  <c r="K95"/>
  <c r="J95"/>
  <c r="F95"/>
  <c r="G95" s="1"/>
  <c r="K94"/>
  <c r="J94"/>
  <c r="K93"/>
  <c r="J93"/>
  <c r="K92"/>
  <c r="J92"/>
  <c r="F92"/>
  <c r="G92" s="1"/>
  <c r="K91"/>
  <c r="J91"/>
  <c r="K90"/>
  <c r="J90"/>
  <c r="K89"/>
  <c r="J89"/>
  <c r="F89"/>
  <c r="G89" s="1"/>
  <c r="K88"/>
  <c r="J88"/>
  <c r="K87"/>
  <c r="J87"/>
  <c r="K86"/>
  <c r="J86"/>
  <c r="F86"/>
  <c r="G86" s="1"/>
  <c r="K85"/>
  <c r="J85"/>
  <c r="K84"/>
  <c r="J84"/>
  <c r="K83"/>
  <c r="J83"/>
  <c r="F83"/>
  <c r="G83" s="1"/>
  <c r="K82"/>
  <c r="J82"/>
  <c r="K81"/>
  <c r="J81"/>
  <c r="K80"/>
  <c r="J80"/>
  <c r="F80"/>
  <c r="G80" s="1"/>
  <c r="K79"/>
  <c r="J79"/>
  <c r="K78"/>
  <c r="J78"/>
  <c r="J77"/>
  <c r="F77"/>
  <c r="G77" s="1"/>
  <c r="F79" s="1"/>
  <c r="G79" s="1"/>
  <c r="C74"/>
  <c r="J83" i="7"/>
  <c r="J80"/>
  <c r="C77"/>
  <c r="J71"/>
  <c r="J70"/>
  <c r="J69"/>
  <c r="E69"/>
  <c r="J68"/>
  <c r="E68"/>
  <c r="G68" s="1"/>
  <c r="J67"/>
  <c r="G67"/>
  <c r="C64"/>
  <c r="K58"/>
  <c r="J58"/>
  <c r="F58"/>
  <c r="G58" s="1"/>
  <c r="K57"/>
  <c r="J57"/>
  <c r="G57"/>
  <c r="K56"/>
  <c r="J56"/>
  <c r="G56"/>
  <c r="K55"/>
  <c r="J55"/>
  <c r="G55"/>
  <c r="K54"/>
  <c r="J54"/>
  <c r="E54"/>
  <c r="G54" s="1"/>
  <c r="K53"/>
  <c r="J53"/>
  <c r="E53"/>
  <c r="G53" s="1"/>
  <c r="K52"/>
  <c r="J52"/>
  <c r="E52"/>
  <c r="G52" s="1"/>
  <c r="J51"/>
  <c r="G51"/>
  <c r="C48"/>
  <c r="K42"/>
  <c r="J42"/>
  <c r="F42"/>
  <c r="G42" s="1"/>
  <c r="K41"/>
  <c r="J41"/>
  <c r="G41"/>
  <c r="K40"/>
  <c r="J40"/>
  <c r="E40"/>
  <c r="G40" s="1"/>
  <c r="K39"/>
  <c r="J39"/>
  <c r="E39"/>
  <c r="G39" s="1"/>
  <c r="K38"/>
  <c r="J38"/>
  <c r="G38"/>
  <c r="K37"/>
  <c r="J37"/>
  <c r="G37"/>
  <c r="K36"/>
  <c r="J36"/>
  <c r="G36"/>
  <c r="K35"/>
  <c r="J35"/>
  <c r="E35"/>
  <c r="G35" s="1"/>
  <c r="K34"/>
  <c r="J34"/>
  <c r="E34"/>
  <c r="G34" s="1"/>
  <c r="J33"/>
  <c r="G33"/>
  <c r="C30"/>
  <c r="O22" i="24"/>
  <c r="O19" i="23"/>
  <c r="O22" i="29"/>
  <c r="O34" i="21"/>
  <c r="O16"/>
  <c r="O15"/>
  <c r="O16" i="23"/>
  <c r="O17"/>
  <c r="O18"/>
  <c r="O15"/>
  <c r="F126" i="8" l="1"/>
  <c r="G126" s="1"/>
  <c r="G69" i="7"/>
  <c r="D61" s="1"/>
  <c r="D74"/>
  <c r="F82" i="8"/>
  <c r="G82" s="1"/>
  <c r="F81"/>
  <c r="G81" s="1"/>
  <c r="F94"/>
  <c r="G94" s="1"/>
  <c r="F93"/>
  <c r="G93" s="1"/>
  <c r="F106"/>
  <c r="G106" s="1"/>
  <c r="F105"/>
  <c r="G105" s="1"/>
  <c r="F118"/>
  <c r="G118" s="1"/>
  <c r="F117"/>
  <c r="G117" s="1"/>
  <c r="F91"/>
  <c r="G91" s="1"/>
  <c r="F90"/>
  <c r="G90" s="1"/>
  <c r="F103"/>
  <c r="G103" s="1"/>
  <c r="F102"/>
  <c r="G102" s="1"/>
  <c r="F115"/>
  <c r="G115" s="1"/>
  <c r="F114"/>
  <c r="G114" s="1"/>
  <c r="F87"/>
  <c r="G87" s="1"/>
  <c r="F88"/>
  <c r="G88" s="1"/>
  <c r="F100"/>
  <c r="G100" s="1"/>
  <c r="F99"/>
  <c r="G99" s="1"/>
  <c r="F112"/>
  <c r="G112" s="1"/>
  <c r="F111"/>
  <c r="G111" s="1"/>
  <c r="F85"/>
  <c r="G85" s="1"/>
  <c r="F84"/>
  <c r="G84" s="1"/>
  <c r="F97"/>
  <c r="G97" s="1"/>
  <c r="F96"/>
  <c r="G96" s="1"/>
  <c r="F109"/>
  <c r="G109" s="1"/>
  <c r="F108"/>
  <c r="G108" s="1"/>
  <c r="F78"/>
  <c r="G78" s="1"/>
  <c r="D45" i="7"/>
  <c r="D27"/>
  <c r="O18" i="29"/>
  <c r="O19"/>
  <c r="O20"/>
  <c r="O21"/>
  <c r="O17"/>
  <c r="O15" i="22"/>
  <c r="O20" i="28"/>
  <c r="O19"/>
  <c r="D70" i="8" l="1"/>
  <c r="O18" i="28"/>
  <c r="O17" l="1"/>
  <c r="O18" i="30" l="1"/>
  <c r="O21" i="24"/>
  <c r="O26" i="22" l="1"/>
  <c r="O14"/>
  <c r="O13"/>
  <c r="O25" i="21"/>
  <c r="O27"/>
  <c r="O26"/>
  <c r="O14"/>
  <c r="O13"/>
  <c r="O16" i="28"/>
  <c r="O26"/>
  <c r="O27"/>
  <c r="O12" i="21"/>
  <c r="O15" i="28"/>
  <c r="O14"/>
  <c r="O15" i="24" l="1"/>
  <c r="O40" i="30"/>
  <c r="O39"/>
  <c r="O31"/>
  <c r="O30"/>
  <c r="O38" l="1"/>
  <c r="O37"/>
  <c r="O12" i="45"/>
  <c r="O15" i="29"/>
  <c r="O24" i="22"/>
  <c r="O31" i="21"/>
  <c r="O32"/>
  <c r="O11"/>
  <c r="O13" i="28"/>
  <c r="O12"/>
  <c r="O22" i="30" l="1"/>
  <c r="O23"/>
  <c r="O11" i="28"/>
  <c r="O14" i="24"/>
  <c r="O21" i="30"/>
  <c r="O12" i="29"/>
  <c r="O27" i="22"/>
  <c r="O10" i="28"/>
  <c r="O12" i="23" l="1"/>
  <c r="O24"/>
  <c r="O12" i="22"/>
  <c r="O11"/>
  <c r="O10"/>
  <c r="O9" i="21"/>
  <c r="O22"/>
  <c r="O7"/>
  <c r="O11" i="29"/>
  <c r="O8"/>
  <c r="O9"/>
  <c r="O10"/>
  <c r="O21" i="21"/>
  <c r="O11" i="23"/>
  <c r="O23"/>
  <c r="O10"/>
  <c r="O20" i="24" l="1"/>
  <c r="O19"/>
  <c r="O9" i="23"/>
  <c r="O10" i="21"/>
  <c r="O9" i="28"/>
  <c r="O8" i="23" l="1"/>
  <c r="O7"/>
  <c r="O7" i="29"/>
  <c r="O20" i="21"/>
  <c r="P8" i="28"/>
  <c r="P35" s="1"/>
  <c r="O8"/>
  <c r="C14" i="43" l="1"/>
  <c r="C11" i="42"/>
  <c r="C14" i="40"/>
  <c r="C14" i="12"/>
  <c r="C14" i="10"/>
  <c r="C14" i="9"/>
  <c r="C14" i="8"/>
  <c r="C13" i="7"/>
  <c r="J17" i="42" l="1"/>
  <c r="J60"/>
  <c r="J16"/>
  <c r="J15"/>
  <c r="J37" i="40"/>
  <c r="J36"/>
  <c r="J35"/>
  <c r="J34"/>
  <c r="J33"/>
  <c r="J32"/>
  <c r="J31"/>
  <c r="J30"/>
  <c r="J29"/>
  <c r="J28"/>
  <c r="J27"/>
  <c r="J26"/>
  <c r="J25"/>
  <c r="J24"/>
  <c r="J23"/>
  <c r="J22"/>
  <c r="J21"/>
  <c r="J20"/>
  <c r="J19"/>
  <c r="J21" i="12"/>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4" i="7"/>
  <c r="K23"/>
  <c r="K22"/>
  <c r="K21"/>
  <c r="K20"/>
  <c r="K19"/>
  <c r="K18"/>
  <c r="K17"/>
  <c r="I19" i="27"/>
  <c r="I20"/>
  <c r="I21"/>
  <c r="I22"/>
  <c r="P42" i="48"/>
  <c r="I13" i="27" s="1"/>
  <c r="O42" i="48"/>
  <c r="N42"/>
  <c r="M42"/>
  <c r="L42"/>
  <c r="K42"/>
  <c r="J42"/>
  <c r="I42"/>
  <c r="H42"/>
  <c r="G42"/>
  <c r="P19" i="47" l="1"/>
  <c r="I12" i="27" s="1"/>
  <c r="O19" i="47"/>
  <c r="N19"/>
  <c r="M19"/>
  <c r="L19"/>
  <c r="K19"/>
  <c r="J19"/>
  <c r="I19"/>
  <c r="H19"/>
  <c r="G19"/>
  <c r="D341" i="38"/>
  <c r="E341"/>
  <c r="Z341"/>
  <c r="AA341"/>
  <c r="AB341"/>
  <c r="AD341"/>
  <c r="AE341"/>
  <c r="AF341"/>
  <c r="AH341"/>
  <c r="AI341"/>
  <c r="AJ341"/>
  <c r="AL341"/>
  <c r="AM341"/>
  <c r="AN341"/>
  <c r="J16"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E162"/>
  <c r="D163"/>
  <c r="E163"/>
  <c r="D135"/>
  <c r="E135"/>
  <c r="D136"/>
  <c r="E136"/>
  <c r="D137"/>
  <c r="E137"/>
  <c r="D138"/>
  <c r="E138"/>
  <c r="D139"/>
  <c r="E139"/>
  <c r="E140"/>
  <c r="D141"/>
  <c r="E141"/>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D65"/>
  <c r="E65"/>
  <c r="D66"/>
  <c r="E66"/>
  <c r="D67"/>
  <c r="E67"/>
  <c r="D68"/>
  <c r="E68"/>
  <c r="D70"/>
  <c r="E70"/>
  <c r="D71"/>
  <c r="E71"/>
  <c r="D72"/>
  <c r="E72"/>
  <c r="D73"/>
  <c r="E73"/>
  <c r="D74"/>
  <c r="E74"/>
  <c r="D75"/>
  <c r="E75"/>
  <c r="D76"/>
  <c r="E76"/>
  <c r="D77"/>
  <c r="E77"/>
  <c r="E78"/>
  <c r="D79"/>
  <c r="E79"/>
  <c r="D80"/>
  <c r="E80"/>
  <c r="D81"/>
  <c r="E81"/>
  <c r="D82"/>
  <c r="E82"/>
  <c r="D15"/>
  <c r="E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50" i="46"/>
  <c r="P50"/>
  <c r="O33" i="45"/>
  <c r="P33"/>
  <c r="I10" i="27" s="1"/>
  <c r="O15" i="44"/>
  <c r="P15"/>
  <c r="O30" i="23"/>
  <c r="I9" i="27"/>
  <c r="O20" i="33"/>
  <c r="P20"/>
  <c r="I11" i="27" s="1"/>
  <c r="O21" i="31"/>
  <c r="P21"/>
  <c r="O31" i="24"/>
  <c r="I18" i="27"/>
  <c r="I23" s="1"/>
  <c r="O52" i="30"/>
  <c r="I8" i="27"/>
  <c r="O27" i="29"/>
  <c r="I7" i="27"/>
  <c r="O51" i="22"/>
  <c r="I6" i="27"/>
  <c r="O50" i="21"/>
  <c r="I5" i="27"/>
  <c r="O35" i="28"/>
  <c r="AP341" i="38" l="1"/>
  <c r="H341"/>
  <c r="J38" i="40"/>
  <c r="K67" i="8"/>
  <c r="N31" i="24" l="1"/>
  <c r="M31"/>
  <c r="L31"/>
  <c r="K31"/>
  <c r="J31"/>
  <c r="I31"/>
  <c r="H31"/>
  <c r="G31"/>
  <c r="J35" l="1"/>
  <c r="N50" i="46"/>
  <c r="M50"/>
  <c r="L50"/>
  <c r="K50"/>
  <c r="J50"/>
  <c r="I50"/>
  <c r="H50"/>
  <c r="G50"/>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D350"/>
  <c r="AN349"/>
  <c r="AM349"/>
  <c r="AL349"/>
  <c r="AJ349"/>
  <c r="AI349"/>
  <c r="AH349"/>
  <c r="AF349"/>
  <c r="AE349"/>
  <c r="AD349"/>
  <c r="AA349"/>
  <c r="Z349"/>
  <c r="E349"/>
  <c r="D349"/>
  <c r="AM348"/>
  <c r="AL348"/>
  <c r="AJ348"/>
  <c r="AI348"/>
  <c r="AH348"/>
  <c r="AF348"/>
  <c r="AE348"/>
  <c r="AD348"/>
  <c r="Z348"/>
  <c r="D348"/>
  <c r="AN347"/>
  <c r="AM347"/>
  <c r="AL347"/>
  <c r="AJ347"/>
  <c r="AI347"/>
  <c r="AH347"/>
  <c r="AF347"/>
  <c r="AE347"/>
  <c r="AD347"/>
  <c r="AB347"/>
  <c r="Z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D366"/>
  <c r="AN365"/>
  <c r="AM365"/>
  <c r="AL365"/>
  <c r="AJ365"/>
  <c r="AI365"/>
  <c r="AH365"/>
  <c r="AF365"/>
  <c r="AE365"/>
  <c r="AD365"/>
  <c r="AB365"/>
  <c r="Z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D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Z140"/>
  <c r="AN139"/>
  <c r="AM139"/>
  <c r="AL139"/>
  <c r="AJ139"/>
  <c r="AI139"/>
  <c r="AH139"/>
  <c r="AF139"/>
  <c r="AE139"/>
  <c r="AD139"/>
  <c r="AB139"/>
  <c r="AA139"/>
  <c r="Z139"/>
  <c r="Z141"/>
  <c r="AA141"/>
  <c r="AB141"/>
  <c r="AD141"/>
  <c r="AE141"/>
  <c r="AF141"/>
  <c r="AH141"/>
  <c r="AI141"/>
  <c r="AJ141"/>
  <c r="AL141"/>
  <c r="AM141"/>
  <c r="AN141"/>
  <c r="Z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F357"/>
  <c r="J357" s="1"/>
  <c r="AK358"/>
  <c r="AO359"/>
  <c r="F361"/>
  <c r="J361" s="1"/>
  <c r="AC378"/>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F317"/>
  <c r="J317" s="1"/>
  <c r="AG317"/>
  <c r="AO319"/>
  <c r="F316"/>
  <c r="J316" s="1"/>
  <c r="AG316"/>
  <c r="AO318"/>
  <c r="F320"/>
  <c r="H320" s="1"/>
  <c r="AK321"/>
  <c r="F314"/>
  <c r="J314" s="1"/>
  <c r="AK319"/>
  <c r="AO317"/>
  <c r="AC321"/>
  <c r="F322"/>
  <c r="J322" s="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AC159"/>
  <c r="AK159"/>
  <c r="AG159"/>
  <c r="AG142"/>
  <c r="AG139"/>
  <c r="F138"/>
  <c r="J138" s="1"/>
  <c r="AO142"/>
  <c r="AO139"/>
  <c r="AO140"/>
  <c r="AO141"/>
  <c r="F139"/>
  <c r="H139" s="1"/>
  <c r="AK139"/>
  <c r="AK142"/>
  <c r="AC139"/>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F65"/>
  <c r="H65" s="1"/>
  <c r="F80"/>
  <c r="J80" s="1"/>
  <c r="AG79"/>
  <c r="AK81"/>
  <c r="AO80"/>
  <c r="AC79"/>
  <c r="F82"/>
  <c r="J82" s="1"/>
  <c r="AG80"/>
  <c r="AO81"/>
  <c r="AC80"/>
  <c r="AK72"/>
  <c r="AC82"/>
  <c r="AG81"/>
  <c r="F72"/>
  <c r="J72" s="1"/>
  <c r="AC81"/>
  <c r="F63"/>
  <c r="J63" s="1"/>
  <c r="AG63"/>
  <c r="AO72"/>
  <c r="AG82"/>
  <c r="AG72"/>
  <c r="AO82"/>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F29"/>
  <c r="J29" s="1"/>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5"/>
  <c r="J15" s="1"/>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Z244"/>
  <c r="E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Z134"/>
  <c r="E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J216" l="1"/>
  <c r="H174"/>
  <c r="D328"/>
  <c r="J20"/>
  <c r="H108"/>
  <c r="J463"/>
  <c r="J146"/>
  <c r="J333"/>
  <c r="G13"/>
  <c r="G12" s="1"/>
  <c r="I13"/>
  <c r="H386"/>
  <c r="J251"/>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AP386"/>
  <c r="AP372"/>
  <c r="H368"/>
  <c r="H316"/>
  <c r="H378"/>
  <c r="H362"/>
  <c r="H322"/>
  <c r="AP387"/>
  <c r="H351"/>
  <c r="AP356"/>
  <c r="H374"/>
  <c r="J371"/>
  <c r="H364"/>
  <c r="AP378"/>
  <c r="H357"/>
  <c r="H358"/>
  <c r="AP368"/>
  <c r="AP379"/>
  <c r="AP371"/>
  <c r="AP369"/>
  <c r="AP362"/>
  <c r="AP355"/>
  <c r="AP377"/>
  <c r="AP364"/>
  <c r="H279"/>
  <c r="AP367"/>
  <c r="AP353"/>
  <c r="AP360"/>
  <c r="H311"/>
  <c r="H288"/>
  <c r="H353"/>
  <c r="H352"/>
  <c r="AP359"/>
  <c r="H381"/>
  <c r="AP370"/>
  <c r="AP352"/>
  <c r="AP382"/>
  <c r="AP376"/>
  <c r="AP361"/>
  <c r="H340"/>
  <c r="H370"/>
  <c r="J380"/>
  <c r="AP363"/>
  <c r="AP351"/>
  <c r="AP381"/>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H317"/>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H159"/>
  <c r="H154"/>
  <c r="H155"/>
  <c r="H167"/>
  <c r="AP166"/>
  <c r="J170"/>
  <c r="H138"/>
  <c r="H180"/>
  <c r="AP180"/>
  <c r="AP183"/>
  <c r="H187"/>
  <c r="H184"/>
  <c r="J178"/>
  <c r="AP181"/>
  <c r="J189"/>
  <c r="J188"/>
  <c r="AP179"/>
  <c r="H186"/>
  <c r="J183"/>
  <c r="H181"/>
  <c r="AP185"/>
  <c r="AP182"/>
  <c r="H177"/>
  <c r="J179"/>
  <c r="AP176"/>
  <c r="AP178"/>
  <c r="AP177"/>
  <c r="AP189"/>
  <c r="AP188"/>
  <c r="AP167"/>
  <c r="H168"/>
  <c r="AP154"/>
  <c r="AP152"/>
  <c r="AP169"/>
  <c r="AP168"/>
  <c r="AP153"/>
  <c r="H143"/>
  <c r="AP155"/>
  <c r="H157"/>
  <c r="AP156"/>
  <c r="AP138"/>
  <c r="AP157"/>
  <c r="J126"/>
  <c r="H137"/>
  <c r="H144"/>
  <c r="H161"/>
  <c r="J160"/>
  <c r="AP160"/>
  <c r="AP161"/>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AD47"/>
  <c r="AI47"/>
  <c r="AN47"/>
  <c r="H80"/>
  <c r="AP79"/>
  <c r="H87"/>
  <c r="H81"/>
  <c r="H72"/>
  <c r="AP80"/>
  <c r="AP74"/>
  <c r="AE47"/>
  <c r="AJ47"/>
  <c r="H82"/>
  <c r="AP81"/>
  <c r="H74"/>
  <c r="AP73"/>
  <c r="AP82"/>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H29"/>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H15"/>
  <c r="AP16"/>
  <c r="AP18"/>
  <c r="AO191"/>
  <c r="F329"/>
  <c r="H329" s="1"/>
  <c r="AG399"/>
  <c r="F466"/>
  <c r="J466" s="1"/>
  <c r="H16"/>
  <c r="AK28"/>
  <c r="AG46"/>
  <c r="AK51"/>
  <c r="AO54"/>
  <c r="AB96"/>
  <c r="AH96"/>
  <c r="AM96"/>
  <c r="AK44"/>
  <c r="AC117"/>
  <c r="F119"/>
  <c r="J119" s="1"/>
  <c r="AC132"/>
  <c r="AD133"/>
  <c r="AK162"/>
  <c r="F163"/>
  <c r="J163" s="1"/>
  <c r="AB164"/>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J164"/>
  <c r="AC46"/>
  <c r="AC88"/>
  <c r="AA89"/>
  <c r="Z96"/>
  <c r="AC103"/>
  <c r="AA96"/>
  <c r="AG117"/>
  <c r="AF118"/>
  <c r="F132"/>
  <c r="J132" s="1"/>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E312"/>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G134"/>
  <c r="F148"/>
  <c r="AN118"/>
  <c r="AC131"/>
  <c r="AG131"/>
  <c r="F117"/>
  <c r="AK117"/>
  <c r="AG36"/>
  <c r="AF96"/>
  <c r="AK103"/>
  <c r="AO103"/>
  <c r="AC90"/>
  <c r="AG90"/>
  <c r="AK90"/>
  <c r="AO90"/>
  <c r="F51"/>
  <c r="AG62"/>
  <c r="D500"/>
  <c r="AC541"/>
  <c r="AH526"/>
  <c r="AL499"/>
  <c r="AC383"/>
  <c r="D267"/>
  <c r="AO235"/>
  <c r="D527"/>
  <c r="D389"/>
  <c r="AC235"/>
  <c r="AJ13"/>
  <c r="F467"/>
  <c r="F489"/>
  <c r="AG383"/>
  <c r="G327"/>
  <c r="AD526"/>
  <c r="AH499"/>
  <c r="Z499"/>
  <c r="F485"/>
  <c r="AO459"/>
  <c r="AK459"/>
  <c r="AG459"/>
  <c r="AC459"/>
  <c r="G222"/>
  <c r="D118"/>
  <c r="D96"/>
  <c r="I327"/>
  <c r="AG235"/>
  <c r="F207"/>
  <c r="AF13"/>
  <c r="E267"/>
  <c r="AK235"/>
  <c r="D199"/>
  <c r="D190" s="1"/>
  <c r="AO107"/>
  <c r="G106"/>
  <c r="I106"/>
  <c r="AK107"/>
  <c r="AM13"/>
  <c r="AH13"/>
  <c r="AK14"/>
  <c r="AL13"/>
  <c r="AO14"/>
  <c r="AD13"/>
  <c r="AG14"/>
  <c r="I12"/>
  <c r="F56" i="8"/>
  <c r="F53"/>
  <c r="G53" s="1"/>
  <c r="F50"/>
  <c r="F47"/>
  <c r="F44"/>
  <c r="F41"/>
  <c r="F38"/>
  <c r="F35"/>
  <c r="F32"/>
  <c r="F29"/>
  <c r="F26"/>
  <c r="F23"/>
  <c r="F20"/>
  <c r="F17"/>
  <c r="J55"/>
  <c r="J54"/>
  <c r="J53"/>
  <c r="I566" i="38" l="1"/>
  <c r="G566"/>
  <c r="E328"/>
  <c r="F328" s="1"/>
  <c r="AA328"/>
  <c r="AC328" s="1"/>
  <c r="AE328"/>
  <c r="AE327" s="1"/>
  <c r="D345"/>
  <c r="AD190"/>
  <c r="AG190" s="1"/>
  <c r="AH190"/>
  <c r="AK190" s="1"/>
  <c r="Z190"/>
  <c r="AC190" s="1"/>
  <c r="E526"/>
  <c r="AP485"/>
  <c r="J330"/>
  <c r="J268"/>
  <c r="H150"/>
  <c r="F83"/>
  <c r="H83" s="1"/>
  <c r="AK312"/>
  <c r="H458"/>
  <c r="J224"/>
  <c r="J103"/>
  <c r="AG267"/>
  <c r="H221"/>
  <c r="J46"/>
  <c r="F89"/>
  <c r="J89" s="1"/>
  <c r="J390"/>
  <c r="AO500"/>
  <c r="H395"/>
  <c r="J329"/>
  <c r="AK83"/>
  <c r="F96"/>
  <c r="H96" s="1"/>
  <c r="J457"/>
  <c r="H542"/>
  <c r="AC118"/>
  <c r="AP36"/>
  <c r="J131"/>
  <c r="F214"/>
  <c r="H214" s="1"/>
  <c r="J260"/>
  <c r="H54"/>
  <c r="AK118"/>
  <c r="H85"/>
  <c r="AG527"/>
  <c r="AG118"/>
  <c r="AO389"/>
  <c r="J90"/>
  <c r="AP117"/>
  <c r="AL327"/>
  <c r="H466"/>
  <c r="J528"/>
  <c r="AM12"/>
  <c r="AJ12"/>
  <c r="H163"/>
  <c r="H338"/>
  <c r="AK267"/>
  <c r="AG199"/>
  <c r="AP191"/>
  <c r="AN222"/>
  <c r="AG164"/>
  <c r="AO164"/>
  <c r="AP224"/>
  <c r="AC527"/>
  <c r="AK527"/>
  <c r="H165"/>
  <c r="AG312"/>
  <c r="AP338"/>
  <c r="AM222"/>
  <c r="AP206"/>
  <c r="AO96"/>
  <c r="AC96"/>
  <c r="AD327"/>
  <c r="AI12"/>
  <c r="AK133"/>
  <c r="AP260"/>
  <c r="AM106"/>
  <c r="AI327"/>
  <c r="AO118"/>
  <c r="AG509"/>
  <c r="AP509" s="1"/>
  <c r="AP119"/>
  <c r="AP207"/>
  <c r="AO83"/>
  <c r="AO223"/>
  <c r="AG345"/>
  <c r="AC199"/>
  <c r="H191"/>
  <c r="F389"/>
  <c r="J389" s="1"/>
  <c r="AO243"/>
  <c r="AI222"/>
  <c r="AO190"/>
  <c r="AG389"/>
  <c r="AG398"/>
  <c r="AE499"/>
  <c r="AG499" s="1"/>
  <c r="AK243"/>
  <c r="AK199"/>
  <c r="F190"/>
  <c r="J190" s="1"/>
  <c r="H44"/>
  <c r="AF106"/>
  <c r="AP488"/>
  <c r="AO267"/>
  <c r="AE222"/>
  <c r="AP467"/>
  <c r="AC389"/>
  <c r="AP132"/>
  <c r="AC89"/>
  <c r="AO527"/>
  <c r="AP346"/>
  <c r="AG83"/>
  <c r="AP390"/>
  <c r="AI106"/>
  <c r="AP150"/>
  <c r="AC83"/>
  <c r="AG133"/>
  <c r="AH222"/>
  <c r="AO199"/>
  <c r="AO312"/>
  <c r="J36"/>
  <c r="AP313"/>
  <c r="AP54"/>
  <c r="AK500"/>
  <c r="AC223"/>
  <c r="H119"/>
  <c r="H198"/>
  <c r="J339"/>
  <c r="H399"/>
  <c r="AM526"/>
  <c r="AO526" s="1"/>
  <c r="AK328"/>
  <c r="AO133"/>
  <c r="H346"/>
  <c r="AJ327"/>
  <c r="AP344"/>
  <c r="AP339"/>
  <c r="AP213"/>
  <c r="AP163"/>
  <c r="AK89"/>
  <c r="AG89"/>
  <c r="AP268"/>
  <c r="AP399"/>
  <c r="AE106"/>
  <c r="AJ222"/>
  <c r="AM397"/>
  <c r="AO149"/>
  <c r="AP85"/>
  <c r="AC267"/>
  <c r="AO398"/>
  <c r="AP489"/>
  <c r="AP88"/>
  <c r="AJ106"/>
  <c r="AK164"/>
  <c r="AP330"/>
  <c r="AG243"/>
  <c r="AP165"/>
  <c r="AK149"/>
  <c r="AB106"/>
  <c r="F118"/>
  <c r="J118" s="1"/>
  <c r="F383"/>
  <c r="J383" s="1"/>
  <c r="AL222"/>
  <c r="AF32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E222"/>
  <c r="H235"/>
  <c r="AK223"/>
  <c r="J206"/>
  <c r="H206"/>
  <c r="AP200"/>
  <c r="J213"/>
  <c r="H213"/>
  <c r="AN106"/>
  <c r="AL106"/>
  <c r="AG149"/>
  <c r="J148"/>
  <c r="H148"/>
  <c r="AG107"/>
  <c r="AP107" s="1"/>
  <c r="J117"/>
  <c r="H117"/>
  <c r="AF12"/>
  <c r="AP90"/>
  <c r="H51"/>
  <c r="J51"/>
  <c r="J207"/>
  <c r="H207"/>
  <c r="J485"/>
  <c r="H485"/>
  <c r="J467"/>
  <c r="H467"/>
  <c r="D499"/>
  <c r="F499" s="1"/>
  <c r="F500"/>
  <c r="J489"/>
  <c r="H489"/>
  <c r="F267"/>
  <c r="AL12"/>
  <c r="F107"/>
  <c r="F199"/>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G328" i="38" l="1"/>
  <c r="AP328" s="1"/>
  <c r="AI566"/>
  <c r="AE566"/>
  <c r="AF566"/>
  <c r="AL566"/>
  <c r="D327"/>
  <c r="AH106"/>
  <c r="AK106" s="1"/>
  <c r="AD106"/>
  <c r="AG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99"/>
  <c r="AP118"/>
  <c r="AG327"/>
  <c r="AP267"/>
  <c r="AP527"/>
  <c r="AP500"/>
  <c r="AK222"/>
  <c r="AP89"/>
  <c r="AO106"/>
  <c r="AP190"/>
  <c r="AP83"/>
  <c r="H389"/>
  <c r="H190"/>
  <c r="AP389"/>
  <c r="AO397"/>
  <c r="H118"/>
  <c r="AP96"/>
  <c r="AP526"/>
  <c r="J541"/>
  <c r="AP499"/>
  <c r="AG12"/>
  <c r="J328"/>
  <c r="H328"/>
  <c r="H499"/>
  <c r="J499"/>
  <c r="H527"/>
  <c r="J527"/>
  <c r="J267"/>
  <c r="H267"/>
  <c r="J199"/>
  <c r="H199"/>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33" i="45"/>
  <c r="M33"/>
  <c r="L33"/>
  <c r="K33"/>
  <c r="J33"/>
  <c r="I33"/>
  <c r="H33"/>
  <c r="G33"/>
  <c r="N15" i="44"/>
  <c r="M15"/>
  <c r="L15"/>
  <c r="K15"/>
  <c r="J15"/>
  <c r="I15"/>
  <c r="H15"/>
  <c r="G15"/>
  <c r="G30" i="23"/>
  <c r="H30"/>
  <c r="I30"/>
  <c r="J30"/>
  <c r="K30"/>
  <c r="L30"/>
  <c r="M30"/>
  <c r="N30"/>
  <c r="N20" i="33"/>
  <c r="M20"/>
  <c r="L20"/>
  <c r="K20"/>
  <c r="J20"/>
  <c r="I20"/>
  <c r="H20"/>
  <c r="G20"/>
  <c r="N52" i="30"/>
  <c r="M52"/>
  <c r="L52"/>
  <c r="K52"/>
  <c r="J52"/>
  <c r="I52"/>
  <c r="H52"/>
  <c r="J55" s="1"/>
  <c r="G52"/>
  <c r="N27" i="29"/>
  <c r="M27"/>
  <c r="L27"/>
  <c r="K27"/>
  <c r="J27"/>
  <c r="I27"/>
  <c r="H27"/>
  <c r="G27"/>
  <c r="N51" i="22"/>
  <c r="M51"/>
  <c r="L51"/>
  <c r="K51"/>
  <c r="J51"/>
  <c r="I51"/>
  <c r="H51"/>
  <c r="J54" s="1"/>
  <c r="G51"/>
  <c r="M50" i="21"/>
  <c r="K50"/>
  <c r="I50"/>
  <c r="G50"/>
  <c r="N35" i="28"/>
  <c r="M35"/>
  <c r="L35"/>
  <c r="K35"/>
  <c r="J35"/>
  <c r="I35"/>
  <c r="H35"/>
  <c r="G35"/>
  <c r="L37" l="1"/>
  <c r="J31" i="29"/>
  <c r="J37" i="28"/>
  <c r="L33" i="23"/>
  <c r="D77" i="27"/>
  <c r="G17" i="8"/>
  <c r="G59"/>
  <c r="G56"/>
  <c r="G65"/>
  <c r="D54" i="27" s="1"/>
  <c r="G62" i="8"/>
  <c r="AB69" i="38" l="1"/>
  <c r="Z15"/>
  <c r="D53" i="27"/>
  <c r="D52"/>
  <c r="AB64" i="38"/>
  <c r="D51" i="27"/>
  <c r="AB15" i="38"/>
  <c r="F60" i="8"/>
  <c r="F61"/>
  <c r="D14" i="38"/>
  <c r="Z14"/>
  <c r="K25" i="7"/>
  <c r="AB47" i="38" l="1"/>
  <c r="AC15"/>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F32" i="42"/>
  <c r="I17"/>
  <c r="F17"/>
  <c r="I16"/>
  <c r="F16"/>
  <c r="I15"/>
  <c r="F15"/>
  <c r="I14"/>
  <c r="F14"/>
  <c r="D69" i="38" s="1"/>
  <c r="E17" i="12"/>
  <c r="I38" i="40"/>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I3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D142" i="38" l="1"/>
  <c r="F142" s="1"/>
  <c r="AA142"/>
  <c r="AC142" s="1"/>
  <c r="AP142" s="1"/>
  <c r="D140"/>
  <c r="F140" s="1"/>
  <c r="AA140"/>
  <c r="AC140" s="1"/>
  <c r="AP140" s="1"/>
  <c r="D162"/>
  <c r="F162" s="1"/>
  <c r="J162" s="1"/>
  <c r="D78"/>
  <c r="Z78"/>
  <c r="AC78" s="1"/>
  <c r="AP78" s="1"/>
  <c r="D134"/>
  <c r="AA134"/>
  <c r="AA418"/>
  <c r="AC418" s="1"/>
  <c r="AP418" s="1"/>
  <c r="E418"/>
  <c r="D404"/>
  <c r="Z404"/>
  <c r="AC405"/>
  <c r="AP405"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8" i="42"/>
  <c r="D5" s="1"/>
  <c r="C10" i="27" s="1"/>
  <c r="P18" i="43"/>
  <c r="Q17"/>
  <c r="D10" i="40"/>
  <c r="D5" s="1"/>
  <c r="C9" i="27" s="1"/>
  <c r="J30" i="10"/>
  <c r="J26" i="9"/>
  <c r="J18"/>
  <c r="J140" i="38" l="1"/>
  <c r="H140"/>
  <c r="H142"/>
  <c r="J142"/>
  <c r="H162"/>
  <c r="F78"/>
  <c r="D47"/>
  <c r="AA133"/>
  <c r="AC133" s="1"/>
  <c r="AP133" s="1"/>
  <c r="AC134"/>
  <c r="AP134" s="1"/>
  <c r="F134"/>
  <c r="D133"/>
  <c r="F133" s="1"/>
  <c r="AA398"/>
  <c r="AA397" s="1"/>
  <c r="F418"/>
  <c r="E398"/>
  <c r="E397" s="1"/>
  <c r="AJ397"/>
  <c r="AJ566" s="1"/>
  <c r="AK398"/>
  <c r="AC404"/>
  <c r="AP404" s="1"/>
  <c r="Z398"/>
  <c r="F404"/>
  <c r="D398"/>
  <c r="D5" i="43"/>
  <c r="C11" i="27" s="1"/>
  <c r="H32" i="38"/>
  <c r="J32"/>
  <c r="K18" i="8"/>
  <c r="J78" i="38" l="1"/>
  <c r="H78"/>
  <c r="H133"/>
  <c r="J133"/>
  <c r="J134"/>
  <c r="H134"/>
  <c r="H418"/>
  <c r="J418"/>
  <c r="Z397"/>
  <c r="AC397" s="1"/>
  <c r="AC398"/>
  <c r="AP398" s="1"/>
  <c r="F398"/>
  <c r="D397"/>
  <c r="F397" s="1"/>
  <c r="H404"/>
  <c r="J404"/>
  <c r="AK397"/>
  <c r="G25" i="7"/>
  <c r="I4" i="27" l="1"/>
  <c r="H397" i="38"/>
  <c r="J397"/>
  <c r="H398"/>
  <c r="J398"/>
  <c r="AP397"/>
  <c r="J24" i="7"/>
  <c r="G24"/>
  <c r="I14" i="27" l="1"/>
  <c r="I25" s="1"/>
  <c r="I30" i="10"/>
  <c r="I29"/>
  <c r="I28"/>
  <c r="I27"/>
  <c r="I26"/>
  <c r="I25"/>
  <c r="I24"/>
  <c r="I23"/>
  <c r="I22"/>
  <c r="I21"/>
  <c r="I20"/>
  <c r="I19"/>
  <c r="I18"/>
  <c r="I21" i="12"/>
  <c r="I20"/>
  <c r="I19"/>
  <c r="I18"/>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G16" i="7"/>
  <c r="E158" i="38" s="1"/>
  <c r="E149" s="1"/>
  <c r="E17" i="7"/>
  <c r="G17" s="1"/>
  <c r="J17"/>
  <c r="E18"/>
  <c r="G18" s="1"/>
  <c r="D225" i="38" s="1"/>
  <c r="J18" i="7"/>
  <c r="G19"/>
  <c r="J19"/>
  <c r="G20"/>
  <c r="J20"/>
  <c r="G21"/>
  <c r="J21"/>
  <c r="G22"/>
  <c r="J22"/>
  <c r="G23"/>
  <c r="J23"/>
  <c r="J25"/>
  <c r="D171" i="38" l="1"/>
  <c r="E171"/>
  <c r="E164" s="1"/>
  <c r="E106" s="1"/>
  <c r="D248"/>
  <c r="AA244"/>
  <c r="AC244" s="1"/>
  <c r="AP244" s="1"/>
  <c r="D244"/>
  <c r="F244" s="1"/>
  <c r="F171"/>
  <c r="D164"/>
  <c r="D315"/>
  <c r="F225"/>
  <c r="D223"/>
  <c r="AA248"/>
  <c r="AC248" s="1"/>
  <c r="AP248" s="1"/>
  <c r="AA171"/>
  <c r="AC171" s="1"/>
  <c r="AP171" s="1"/>
  <c r="Z158"/>
  <c r="AC158" s="1"/>
  <c r="AP158" s="1"/>
  <c r="D158"/>
  <c r="AA315"/>
  <c r="AD565"/>
  <c r="AG565" s="1"/>
  <c r="AD225"/>
  <c r="E561"/>
  <c r="E560" s="1"/>
  <c r="Z561"/>
  <c r="D561"/>
  <c r="D560" s="1"/>
  <c r="AA565"/>
  <c r="C101" i="27"/>
  <c r="F58" i="8"/>
  <c r="G58" s="1"/>
  <c r="C55" i="27"/>
  <c r="D10" i="7"/>
  <c r="D1130" l="1"/>
  <c r="D1126"/>
  <c r="F164" i="38"/>
  <c r="D243"/>
  <c r="F243" s="1"/>
  <c r="J243" s="1"/>
  <c r="J244"/>
  <c r="H244"/>
  <c r="F248"/>
  <c r="H248" s="1"/>
  <c r="D5" i="7"/>
  <c r="C4" i="27" s="1"/>
  <c r="E1131" i="7"/>
  <c r="F223" i="38"/>
  <c r="J171"/>
  <c r="H171"/>
  <c r="J164"/>
  <c r="H164"/>
  <c r="J225"/>
  <c r="H225"/>
  <c r="F315"/>
  <c r="D312"/>
  <c r="F312" s="1"/>
  <c r="J248"/>
  <c r="AD560"/>
  <c r="AA164"/>
  <c r="AC164" s="1"/>
  <c r="AP164" s="1"/>
  <c r="AA243"/>
  <c r="AC243" s="1"/>
  <c r="AP243" s="1"/>
  <c r="F158"/>
  <c r="D149"/>
  <c r="D106" s="1"/>
  <c r="AG225"/>
  <c r="AP225" s="1"/>
  <c r="AD223"/>
  <c r="AC315"/>
  <c r="AP315" s="1"/>
  <c r="AA312"/>
  <c r="F561"/>
  <c r="AC561"/>
  <c r="AP561" s="1"/>
  <c r="Z560"/>
  <c r="AA560"/>
  <c r="AC565"/>
  <c r="AP565" s="1"/>
  <c r="N28" i="34"/>
  <c r="M28"/>
  <c r="L28"/>
  <c r="K28"/>
  <c r="J28"/>
  <c r="I28"/>
  <c r="H28"/>
  <c r="G28"/>
  <c r="P28"/>
  <c r="N21" i="31"/>
  <c r="M21"/>
  <c r="L21"/>
  <c r="K21"/>
  <c r="J21"/>
  <c r="I21"/>
  <c r="H21"/>
  <c r="G21"/>
  <c r="F21" i="12"/>
  <c r="F20"/>
  <c r="F19"/>
  <c r="F18"/>
  <c r="F17"/>
  <c r="F30" i="10"/>
  <c r="F29"/>
  <c r="F28"/>
  <c r="D98" i="27" s="1"/>
  <c r="F27" i="10"/>
  <c r="AB317" i="38" s="1"/>
  <c r="F26" i="10"/>
  <c r="D96" i="27" s="1"/>
  <c r="F25" i="10"/>
  <c r="F24"/>
  <c r="F23"/>
  <c r="D93" i="27" s="1"/>
  <c r="F22" i="10"/>
  <c r="F21"/>
  <c r="D91" i="27" s="1"/>
  <c r="F20" i="10"/>
  <c r="F19"/>
  <c r="F18"/>
  <c r="F17"/>
  <c r="E366" i="38" s="1"/>
  <c r="F366" s="1"/>
  <c r="F26" i="9"/>
  <c r="F25"/>
  <c r="F24"/>
  <c r="F23"/>
  <c r="F22"/>
  <c r="D72" i="27" s="1"/>
  <c r="F21" i="9"/>
  <c r="D71" i="27" s="1"/>
  <c r="F20" i="9"/>
  <c r="F19"/>
  <c r="F18"/>
  <c r="F17"/>
  <c r="F66" i="8"/>
  <c r="G66" s="1"/>
  <c r="Z28" i="38" s="1"/>
  <c r="G64" i="8"/>
  <c r="G63"/>
  <c r="G61"/>
  <c r="AH64" i="38" s="1"/>
  <c r="T10" i="4"/>
  <c r="T31" s="1"/>
  <c r="H243" i="38" l="1"/>
  <c r="E347"/>
  <c r="F347" s="1"/>
  <c r="AA347"/>
  <c r="AC347" s="1"/>
  <c r="AP347" s="1"/>
  <c r="E365"/>
  <c r="F365" s="1"/>
  <c r="AA365"/>
  <c r="AC365" s="1"/>
  <c r="AP365" s="1"/>
  <c r="E350"/>
  <c r="F350" s="1"/>
  <c r="J350" s="1"/>
  <c r="H312"/>
  <c r="J312"/>
  <c r="J315"/>
  <c r="H315"/>
  <c r="H223"/>
  <c r="J223"/>
  <c r="D222"/>
  <c r="F222" s="1"/>
  <c r="AN348"/>
  <c r="AO348" s="1"/>
  <c r="E348"/>
  <c r="J366"/>
  <c r="H366"/>
  <c r="Z366"/>
  <c r="AA106"/>
  <c r="O28" i="34"/>
  <c r="F106" i="38"/>
  <c r="F149"/>
  <c r="H15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D566" s="1"/>
  <c r="AG223"/>
  <c r="AP223" s="1"/>
  <c r="J561"/>
  <c r="H561"/>
  <c r="D67" i="27"/>
  <c r="AN45" i="38"/>
  <c r="F45"/>
  <c r="D70" i="27"/>
  <c r="AB14" i="38"/>
  <c r="E14"/>
  <c r="F14" s="1"/>
  <c r="D87" i="27"/>
  <c r="Z27" i="38"/>
  <c r="AC27" s="1"/>
  <c r="AP27" s="1"/>
  <c r="F27"/>
  <c r="Z21"/>
  <c r="D13"/>
  <c r="D10" i="12"/>
  <c r="D5" s="1"/>
  <c r="C8" i="27" s="1"/>
  <c r="D10" i="9"/>
  <c r="G60" i="8"/>
  <c r="F67"/>
  <c r="G67" s="1"/>
  <c r="Z29" i="38" s="1"/>
  <c r="D10" i="10"/>
  <c r="D5" s="1"/>
  <c r="C7" i="27" s="1"/>
  <c r="E69" i="38" l="1"/>
  <c r="F69" s="1"/>
  <c r="Z69"/>
  <c r="AC69" s="1"/>
  <c r="AP69" s="1"/>
  <c r="J347"/>
  <c r="H347"/>
  <c r="J365"/>
  <c r="H365"/>
  <c r="H350"/>
  <c r="Z64"/>
  <c r="AC64" s="1"/>
  <c r="AP64" s="1"/>
  <c r="E64"/>
  <c r="AN345"/>
  <c r="AN327" s="1"/>
  <c r="J222"/>
  <c r="H222"/>
  <c r="F348"/>
  <c r="E345"/>
  <c r="D12"/>
  <c r="D566" s="1"/>
  <c r="H149"/>
  <c r="J149"/>
  <c r="H106"/>
  <c r="J106"/>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G222"/>
  <c r="D78" i="27"/>
  <c r="H14" i="38"/>
  <c r="J14"/>
  <c r="AC14"/>
  <c r="AP14" s="1"/>
  <c r="J45"/>
  <c r="H45"/>
  <c r="AO45"/>
  <c r="AP45" s="1"/>
  <c r="AN13"/>
  <c r="Z13"/>
  <c r="J27"/>
  <c r="H27"/>
  <c r="J69" l="1"/>
  <c r="H69"/>
  <c r="Z47"/>
  <c r="AC47" s="1"/>
  <c r="AP47" s="1"/>
  <c r="F64"/>
  <c r="E47"/>
  <c r="F47" s="1"/>
  <c r="H47" s="1"/>
  <c r="F345"/>
  <c r="E327"/>
  <c r="F327" s="1"/>
  <c r="J348"/>
  <c r="H348"/>
  <c r="AC327"/>
  <c r="Z222"/>
  <c r="AC222" s="1"/>
  <c r="AP222" s="1"/>
  <c r="AC312"/>
  <c r="AP312" s="1"/>
  <c r="AM327"/>
  <c r="AM566" s="1"/>
  <c r="AO345"/>
  <c r="AK345"/>
  <c r="AH327"/>
  <c r="AK327" s="1"/>
  <c r="AC345"/>
  <c r="AP350"/>
  <c r="Z106"/>
  <c r="AC106" s="1"/>
  <c r="AP106" s="1"/>
  <c r="AK12"/>
  <c r="AN12"/>
  <c r="AN566" s="1"/>
  <c r="AO13"/>
  <c r="Z12" l="1"/>
  <c r="Z566" s="1"/>
  <c r="J64"/>
  <c r="J47" s="1"/>
  <c r="H64"/>
  <c r="H327"/>
  <c r="J327"/>
  <c r="H345"/>
  <c r="J345"/>
  <c r="AH566"/>
  <c r="AP345"/>
  <c r="AO327"/>
  <c r="AP327" s="1"/>
  <c r="AO12"/>
  <c r="D5" i="9"/>
  <c r="C6" i="27" s="1"/>
  <c r="C78"/>
  <c r="T556" i="38" l="1"/>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V29"/>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V28"/>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AB29" i="38" s="1"/>
  <c r="F18" i="8"/>
  <c r="G18" s="1"/>
  <c r="AA28" i="38" l="1"/>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L13"/>
  <c r="V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D10" i="8"/>
  <c r="D5" l="1"/>
  <c r="C5" i="27" s="1"/>
  <c r="C15" s="1"/>
  <c r="G495" i="8"/>
  <c r="J28" i="38"/>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Y327" s="1"/>
  <c r="S397"/>
  <c r="S190"/>
  <c r="S106" s="1"/>
  <c r="X190"/>
  <c r="X106" s="1"/>
  <c r="R190"/>
  <c r="R106" s="1"/>
  <c r="K499"/>
  <c r="O190"/>
  <c r="O106" s="1"/>
  <c r="V190"/>
  <c r="V106" s="1"/>
  <c r="N190"/>
  <c r="N106" s="1"/>
  <c r="Y190"/>
  <c r="Y106" s="1"/>
  <c r="N499"/>
  <c r="L190"/>
  <c r="L106" s="1"/>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T566" l="1"/>
  <c r="W566"/>
  <c r="Q566"/>
  <c r="P566"/>
  <c r="S566"/>
  <c r="K566"/>
  <c r="X566"/>
  <c r="L566"/>
  <c r="Y566"/>
  <c r="U566"/>
  <c r="V566"/>
  <c r="N327"/>
  <c r="N566" s="1"/>
  <c r="O327"/>
  <c r="O566" s="1"/>
  <c r="R327"/>
  <c r="R566" s="1"/>
  <c r="M327"/>
  <c r="M566" s="1"/>
  <c r="AA12"/>
  <c r="AA566" s="1"/>
  <c r="AC13"/>
  <c r="AP13" s="1"/>
  <c r="E12"/>
  <c r="E566" s="1"/>
  <c r="F13"/>
  <c r="J21"/>
  <c r="H21"/>
  <c r="H560"/>
  <c r="AC12" l="1"/>
  <c r="AP12" s="1"/>
  <c r="F12"/>
  <c r="J12" s="1"/>
  <c r="F566"/>
  <c r="F10" i="27" s="1"/>
  <c r="D19" s="1"/>
  <c r="J13" i="38"/>
  <c r="H13"/>
  <c r="J560"/>
  <c r="H12" l="1"/>
  <c r="H566"/>
  <c r="J566"/>
  <c r="AC560" l="1"/>
  <c r="AC566" l="1"/>
  <c r="AG560" l="1"/>
  <c r="AG566" l="1"/>
  <c r="AK560" l="1"/>
  <c r="AK566" l="1"/>
  <c r="AO560" l="1"/>
  <c r="AP560" s="1"/>
  <c r="AO566" l="1"/>
  <c r="AP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<sst xmlns="http://schemas.openxmlformats.org/spreadsheetml/2006/main" count="13297" uniqueCount="2436">
  <si>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</si>
  <si>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</si>
  <si>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</si>
  <si>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</si>
  <si>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</si>
  <si>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</si>
  <si>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</si>
  <si>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</si>
  <si>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</si>
  <si>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</si>
  <si>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</si>
  <si>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</si>
  <si>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</si>
  <si>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</si>
  <si>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</si>
  <si>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</si>
  <si>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</si>
  <si>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</si>
  <si>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</si>
  <si>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</si>
  <si>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</si>
  <si>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</si>
  <si>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</si>
  <si>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</si>
  <si>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</si>
  <si>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</si>
  <si>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</si>
  <si>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</si>
  <si>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</si>
  <si>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</si>
  <si>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</si>
  <si>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</si>
  <si>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</si>
  <si>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</si>
  <si>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</si>
  <si>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</si>
  <si>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</si>
  <si>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</si>
  <si>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</si>
  <si>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</si>
  <si>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</si>
  <si>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</si>
  <si>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</si>
  <si>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</si>
  <si>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</si>
  <si>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</si>
  <si>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</si>
  <si>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</si>
  <si>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</si>
  <si>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</si>
  <si>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</si>
  <si>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</si>
  <si>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</si>
  <si>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</si>
  <si>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</si>
  <si>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</si>
  <si>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</si>
  <si>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</si>
  <si>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</si>
  <si>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</si>
  <si>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</si>
  <si>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</si>
  <si>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</si>
  <si>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</si>
  <si>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</si>
  <si>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</si>
  <si>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</si>
  <si>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</si>
  <si>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</si>
  <si>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</si>
  <si>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</si>
  <si>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</si>
  <si>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</si>
  <si>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</si>
  <si>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</si>
  <si>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</si>
  <si>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</si>
  <si>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</si>
  <si>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</si>
  <si>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</si>
  <si>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</si>
  <si>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</si>
  <si>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</si>
  <si>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</si>
  <si>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</si>
  <si>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</si>
  <si>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</si>
  <si>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</si>
  <si>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</si>
  <si>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</si>
  <si>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</si>
  <si>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</si>
  <si>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</si>
  <si>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</si>
  <si>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</si>
  <si>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</si>
  <si>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</si>
  <si>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</si>
  <si>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</si>
  <si>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</si>
  <si>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</si>
  <si>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</si>
  <si>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</si>
  <si>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</si>
  <si>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</si>
  <si>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</si>
  <si>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</si>
  <si>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</si>
  <si>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</si>
  <si>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</si>
  <si>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</si>
  <si>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</si>
  <si>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</si>
  <si>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</si>
  <si>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</si>
  <si>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</si>
  <si>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</si>
  <si>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</si>
  <si>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</si>
  <si>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</si>
  <si>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</si>
  <si>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</si>
  <si>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</si>
  <si>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</si>
  <si>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</si>
  <si>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</si>
  <si>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</si>
  <si>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</si>
  <si>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</si>
  <si>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</si>
  <si>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</si>
  <si>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</si>
  <si>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</si>
  <si>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</si>
  <si>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</si>
  <si>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</si>
  <si>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</si>
  <si>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</si>
  <si>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</si>
  <si>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</si>
  <si>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</si>
  <si>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</si>
  <si>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</si>
  <si>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</si>
  <si>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</si>
  <si>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</si>
  <si>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</si>
  <si>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</si>
  <si>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</si>
  <si>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</si>
  <si>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</si>
  <si>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</si>
  <si>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</si>
  <si>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</si>
  <si>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</si>
  <si>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</si>
  <si>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</si>
  <si>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</si>
  <si>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</si>
  <si>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</si>
  <si>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</si>
  <si>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</si>
  <si>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</si>
  <si>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</si>
  <si>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</si>
  <si>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</si>
  <si>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</si>
  <si>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</si>
  <si>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</si>
  <si>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</si>
  <si>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</si>
  <si>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</si>
  <si>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</si>
  <si>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</si>
  <si>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</si>
  <si>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</si>
  <si>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</si>
  <si>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</si>
  <si>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</si>
  <si>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</si>
  <si>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</si>
  <si>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</si>
  <si>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</si>
  <si>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</si>
  <si>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</si>
  <si>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</si>
  <si>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</si>
  <si>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</si>
  <si>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</si>
  <si>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</si>
  <si>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</si>
  <si>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</si>
  <si>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</si>
  <si>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</si>
  <si>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</si>
  <si>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</si>
  <si>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</si>
  <si>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</si>
  <si>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</si>
  <si>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</si>
  <si>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</si>
  <si>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</si>
  <si>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</si>
  <si>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</si>
  <si>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</si>
  <si>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</si>
  <si>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</si>
  <si>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</si>
  <si>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</si>
  <si>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</si>
  <si>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</si>
  <si>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</si>
  <si>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</si>
  <si>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</si>
  <si>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</si>
  <si>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</si>
  <si>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</si>
  <si>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</si>
  <si>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</si>
  <si>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</si>
  <si>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</si>
  <si>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</si>
  <si>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</si>
  <si>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</si>
  <si>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</si>
  <si>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</si>
  <si>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</si>
  <si>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</si>
  <si>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</si>
  <si>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</si>
  <si>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</si>
  <si>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</si>
  <si>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</si>
  <si>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</si>
  <si>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</si>
  <si>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</si>
  <si>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</si>
  <si>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</si>
  <si>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</si>
  <si>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</si>
  <si>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</si>
  <si>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</si>
  <si>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</si>
  <si>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</si>
  <si>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</si>
  <si>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</si>
  <si>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</si>
  <si>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</si>
  <si>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</si>
  <si>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</si>
  <si>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</si>
  <si>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</si>
  <si>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</si>
  <si>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</si>
  <si>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</si>
  <si>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</si>
  <si>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</si>
  <si>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</si>
  <si>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</si>
  <si>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</si>
  <si>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</si>
  <si>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</si>
  <si>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</si>
  <si>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</si>
  <si>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</si>
  <si>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</si>
  <si>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</si>
  <si>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</si>
  <si>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</si>
  <si>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</si>
  <si>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</si>
  <si>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</si>
  <si>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</si>
  <si>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</si>
  <si>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</si>
  <si>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</si>
  <si>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</si>
  <si>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</si>
  <si>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</si>
  <si>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</si>
  <si>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</si>
  <si>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</si>
  <si>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</si>
  <si>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</si>
  <si>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</si>
  <si>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</si>
  <si>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</si>
  <si>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</si>
  <si>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</si>
  <si>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</si>
  <si>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</si>
  <si>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</si>
  <si>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</si>
  <si>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</si>
  <si>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</si>
  <si>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</si>
  <si>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</si>
  <si>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</si>
  <si>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</si>
  <si>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</si>
  <si>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</si>
  <si>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</si>
  <si>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</si>
  <si>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</si>
  <si>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</si>
  <si>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</si>
  <si>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</si>
  <si>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</si>
  <si>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</si>
  <si>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</si>
  <si>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</si>
  <si>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</si>
  <si>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</si>
  <si>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</si>
  <si>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</si>
  <si>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</si>
  <si>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</si>
  <si>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</si>
  <si>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</si>
  <si>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</si>
  <si>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</si>
  <si>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</si>
  <si>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</si>
  <si>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</si>
  <si>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</si>
  <si>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</si>
  <si>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</si>
  <si>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</si>
  <si>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</si>
  <si>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</si>
  <si>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</si>
  <si>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</si>
  <si>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</si>
  <si>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</si>
  <si>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</si>
  <si>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</si>
  <si>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</si>
  <si>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</si>
  <si>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</si>
  <si>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</si>
  <si>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</si>
  <si>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</si>
  <si>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</si>
  <si>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</si>
  <si>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</si>
  <si>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</si>
  <si>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</si>
  <si>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</si>
  <si>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</si>
  <si>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</si>
  <si>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</si>
  <si>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</si>
  <si>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</si>
  <si>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</si>
  <si>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</si>
  <si>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</si>
  <si>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</si>
  <si>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</si>
  <si>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</si>
  <si>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</si>
  <si>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</si>
  <si>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</si>
  <si>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</si>
  <si>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</si>
  <si>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</si>
  <si>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</si>
  <si>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</si>
  <si>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</si>
  <si>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</si>
  <si>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</si>
  <si>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</si>
  <si>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</si>
  <si>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</si>
  <si>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</si>
  <si>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</si>
  <si>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</si>
  <si>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</si>
  <si>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</si>
  <si>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</si>
  <si>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</si>
  <si>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</si>
  <si>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</si>
  <si>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</si>
  <si>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</si>
  <si>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</si>
  <si>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</si>
  <si>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</si>
  <si>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</si>
  <si>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</si>
  <si>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</si>
  <si>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</si>
  <si>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</si>
  <si>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</si>
  <si>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</si>
  <si>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</si>
  <si>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</si>
  <si>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</si>
  <si>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</si>
  <si>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</si>
  <si>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</si>
  <si>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</si>
  <si>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</si>
  <si>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</si>
  <si>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</si>
  <si>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</si>
  <si>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</si>
  <si>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</si>
  <si>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</si>
  <si>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</si>
  <si>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</si>
  <si>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</si>
  <si>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</si>
  <si>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</si>
  <si>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</si>
  <si>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</si>
  <si>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</si>
  <si>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</si>
  <si>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</si>
  <si>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</si>
  <si>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</si>
  <si>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</si>
  <si>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</si>
  <si>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</si>
  <si>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</si>
  <si>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</si>
  <si>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</si>
  <si>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</si>
  <si>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</si>
  <si>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</si>
  <si>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</si>
  <si>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</si>
  <si>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</si>
  <si>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</si>
  <si>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</si>
  <si>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</si>
  <si>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</si>
  <si>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</si>
  <si>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</si>
  <si>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</si>
  <si>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</si>
  <si>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</si>
  <si>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</si>
  <si>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</si>
  <si>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</si>
  <si>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</si>
  <si>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</si>
  <si>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</si>
  <si>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</si>
  <si>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</si>
  <si>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</si>
  <si>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</si>
  <si>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</si>
  <si>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</si>
  <si>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</si>
  <si>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</si>
  <si>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</si>
  <si>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</si>
  <si>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</si>
  <si>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</si>
  <si>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</si>
  <si>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</si>
  <si>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</si>
  <si>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</si>
  <si>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</si>
  <si>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</si>
  <si>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</si>
  <si>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</si>
  <si>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</si>
  <si>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</si>
  <si>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</si>
  <si>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</si>
  <si>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</si>
  <si>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</si>
  <si>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</si>
  <si>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</si>
  <si>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</si>
  <si>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</si>
  <si>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</si>
  <si>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</si>
  <si>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</si>
  <si>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</si>
  <si>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</si>
  <si>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</si>
  <si>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</si>
  <si>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</si>
  <si>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</si>
  <si>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</si>
  <si>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</si>
  <si>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</si>
  <si>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</si>
  <si>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</si>
  <si>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</si>
  <si>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</si>
  <si>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</si>
  <si>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</si>
  <si>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</si>
  <si>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</si>
  <si>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</si>
  <si>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</si>
  <si>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</si>
  <si>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</si>
  <si>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</si>
  <si>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</si>
  <si>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</si>
  <si>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</si>
  <si>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</si>
  <si>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</si>
  <si>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</si>
  <si>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</si>
  <si>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</si>
  <si>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</si>
  <si>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</si>
  <si>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</si>
  <si>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</si>
  <si>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</si>
  <si>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</si>
  <si>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</si>
  <si>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</si>
  <si>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</si>
  <si>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</si>
  <si>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</si>
  <si>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</si>
  <si>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</si>
  <si>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</si>
  <si>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</si>
  <si>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</si>
  <si>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</si>
  <si>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</si>
  <si>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</si>
  <si>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</si>
  <si>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</si>
  <si>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</si>
  <si>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</si>
  <si>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</si>
  <si>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</si>
  <si>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</si>
  <si>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</si>
  <si>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</si>
  <si>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</si>
  <si>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</si>
  <si>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</si>
  <si>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</si>
  <si>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</si>
  <si>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</si>
  <si>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</si>
  <si>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</si>
  <si>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</si>
  <si>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</si>
  <si>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</si>
  <si>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</si>
  <si>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</si>
  <si>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</si>
  <si>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</si>
  <si>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</si>
  <si>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</si>
  <si>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</si>
  <si>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</si>
  <si>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</si>
  <si>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</si>
  <si>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</si>
  <si>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</si>
  <si>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</si>
  <si>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</si>
  <si>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</si>
  <si>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</si>
  <si>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</si>
  <si>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</si>
  <si>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</si>
  <si>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</si>
  <si>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</si>
  <si>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</si>
  <si>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</si>
  <si>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</si>
  <si>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</si>
  <si>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</si>
  <si>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</si>
  <si>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</si>
  <si>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</si>
  <si>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</si>
  <si>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</si>
  <si>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</si>
  <si>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</si>
  <si>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</si>
  <si>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</si>
  <si>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</si>
  <si>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</si>
  <si>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</si>
  <si>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</si>
  <si>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</si>
  <si>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</si>
  <si>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</si>
  <si>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</si>
  <si>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</si>
  <si>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</si>
  <si>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</si>
  <si>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</si>
  <si>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</si>
  <si>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</si>
  <si>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</si>
  <si>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</si>
  <si>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</si>
  <si>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</si>
  <si>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</si>
  <si>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</si>
  <si>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</si>
  <si>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</si>
  <si>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</si>
  <si>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</si>
  <si>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</si>
  <si>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</si>
  <si>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</si>
  <si>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</si>
  <si>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</si>
  <si>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</si>
  <si>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</si>
  <si>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</si>
  <si>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</si>
  <si>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</si>
  <si>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</si>
  <si>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</si>
  <si>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</si>
  <si>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</si>
  <si>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</si>
  <si>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</si>
  <si>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</si>
  <si>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</si>
  <si>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</si>
  <si>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</si>
  <si>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</si>
  <si>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</si>
  <si>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</si>
  <si>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</si>
  <si>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</si>
  <si>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</si>
  <si>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</si>
  <si>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</si>
  <si>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</si>
  <si>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</si>
  <si>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</si>
  <si>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</si>
  <si>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</si>
  <si>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</si>
  <si>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</si>
  <si>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</si>
  <si>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</si>
  <si>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</si>
  <si>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</si>
  <si>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</si>
  <si>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</si>
  <si>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</si>
  <si>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</si>
  <si>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</si>
  <si>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</si>
  <si>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</si>
  <si>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</si>
  <si>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</si>
  <si>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</si>
  <si>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</si>
  <si>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</si>
  <si>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</si>
  <si>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</si>
  <si>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</si>
  <si>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</si>
  <si>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</si>
  <si>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</si>
  <si>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</si>
  <si>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</si>
  <si>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</si>
  <si>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</si>
  <si>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</si>
  <si>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</si>
  <si>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</si>
  <si>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</si>
  <si>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</si>
  <si>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</si>
  <si>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</si>
  <si>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</si>
  <si>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</si>
  <si>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</si>
  <si>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</si>
  <si>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</si>
  <si>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</si>
  <si>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</si>
  <si>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</si>
  <si>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</si>
  <si>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</si>
  <si>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</si>
  <si>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</si>
  <si>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</si>
  <si>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</si>
  <si>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</si>
  <si>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</si>
  <si>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</si>
  <si>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</si>
  <si>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</si>
  <si>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</si>
  <si>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</si>
  <si>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</si>
  <si>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</si>
  <si>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</si>
  <si>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</si>
  <si>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</si>
  <si>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</si>
  <si>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</si>
  <si>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</si>
  <si>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</si>
  <si>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</si>
  <si>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</si>
  <si>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</si>
  <si>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</si>
  <si>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</si>
  <si>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</si>
  <si>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</si>
  <si>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</si>
  <si>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</si>
  <si>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</si>
  <si>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</si>
  <si>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</si>
  <si>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</si>
  <si>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</si>
  <si>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</si>
  <si>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</si>
  <si>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</si>
  <si>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</si>
  <si>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</si>
  <si>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</si>
  <si>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</si>
  <si>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</si>
  <si>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</si>
  <si>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</si>
  <si>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</si>
  <si>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</si>
  <si>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</si>
  <si>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</si>
  <si>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</si>
  <si>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</si>
  <si>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</si>
  <si>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</si>
  <si>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</si>
  <si>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</si>
  <si>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</si>
  <si>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</si>
  <si>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</si>
  <si>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</si>
  <si>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</si>
  <si>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</si>
  <si>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</si>
  <si>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</si>
  <si>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</si>
  <si>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</si>
  <si>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</si>
  <si>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</si>
  <si>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</si>
  <si>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</si>
  <si>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</si>
  <si>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</si>
  <si>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</si>
  <si>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</si>
  <si>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</si>
  <si>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</si>
  <si>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</si>
  <si>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</si>
  <si>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</si>
  <si>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</si>
  <si>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</si>
  <si>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</si>
  <si>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</si>
  <si>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</si>
  <si>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</si>
  <si>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</si>
  <si>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</si>
  <si>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</si>
  <si>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</si>
  <si>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</si>
  <si>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</si>
  <si>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</si>
  <si>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</si>
  <si>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</si>
  <si>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</si>
  <si>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</si>
  <si>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</si>
  <si>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</si>
  <si>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</si>
  <si>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</si>
  <si>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</si>
  <si>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</si>
  <si>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</si>
  <si>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</si>
  <si>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</si>
  <si>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</si>
  <si>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</si>
  <si>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</si>
  <si>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</si>
  <si>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</si>
  <si>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</si>
  <si>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</si>
  <si>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</si>
  <si>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</si>
  <si>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</si>
  <si>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</si>
  <si>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</si>
  <si>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</si>
  <si>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</si>
  <si>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</si>
  <si>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</si>
  <si>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</si>
  <si>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</si>
  <si>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</si>
  <si>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</si>
  <si>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</si>
  <si>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</si>
  <si>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</si>
  <si>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</si>
  <si>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</si>
  <si>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</si>
  <si>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</si>
  <si>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</si>
  <si>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</si>
  <si>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</si>
  <si>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</si>
  <si>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</si>
  <si>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</si>
  <si>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</si>
  <si>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</si>
  <si>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</si>
  <si>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</si>
  <si>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</si>
  <si>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</si>
  <si>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</si>
  <si>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</si>
  <si>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</si>
  <si>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</si>
  <si>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</si>
  <si>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</si>
  <si>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</si>
  <si>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</si>
  <si>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</si>
  <si>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</si>
  <si>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</si>
  <si>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</si>
  <si>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</si>
  <si>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</si>
  <si>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</si>
  <si>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</si>
  <si>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</si>
  <si>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</si>
  <si>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</si>
  <si>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</si>
  <si>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</si>
  <si>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</si>
  <si>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</si>
  <si>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</si>
  <si>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</si>
  <si>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</si>
  <si>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</si>
  <si>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</si>
  <si>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</si>
  <si>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</si>
  <si>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</si>
  <si>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</si>
  <si>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</si>
  <si>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</si>
  <si>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</si>
  <si>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</si>
  <si>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</si>
  <si>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</si>
  <si>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</si>
  <si>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</si>
  <si>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</si>
  <si>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</si>
  <si>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</si>
  <si>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</si>
  <si>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</si>
  <si>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</si>
  <si>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</si>
  <si>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</si>
  <si>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</si>
  <si>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</si>
  <si>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</si>
  <si>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</si>
  <si>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</si>
  <si>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</si>
  <si>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</si>
  <si>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</si>
  <si>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</si>
  <si>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</si>
  <si>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</si>
  <si>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</si>
  <si>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</si>
  <si>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</si>
  <si>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</si>
  <si>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</si>
  <si>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</si>
  <si>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</si>
  <si>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</si>
  <si>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</si>
  <si>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</si>
  <si>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</si>
  <si>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</si>
  <si>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</si>
  <si>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</si>
  <si>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</si>
  <si>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</si>
  <si>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</si>
  <si>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</si>
  <si>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</si>
  <si>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</si>
  <si>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</si>
  <si>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</si>
  <si>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</si>
  <si>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</si>
  <si>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</si>
  <si>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</si>
  <si>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</si>
  <si>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</si>
  <si>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</si>
  <si>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</si>
  <si>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</si>
  <si>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</si>
  <si>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</si>
  <si>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</si>
  <si>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</si>
  <si>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</si>
  <si>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</si>
  <si>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</si>
  <si>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</si>
  <si>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</si>
  <si>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</si>
  <si>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</si>
  <si>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</si>
  <si>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</si>
  <si>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</si>
  <si>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</si>
  <si>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</si>
  <si>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</si>
  <si>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</si>
  <si>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</si>
  <si>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</si>
  <si>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</si>
  <si>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</si>
  <si>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</si>
  <si>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</si>
  <si>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</si>
  <si>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</si>
  <si>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</si>
  <si>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</si>
  <si>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</si>
  <si>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</si>
  <si>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</si>
  <si>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</si>
  <si>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</si>
  <si>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</si>
  <si>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</si>
  <si>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</si>
  <si>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</si>
  <si>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</si>
  <si>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</si>
  <si>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</si>
  <si>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</si>
  <si>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</si>
  <si>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</si>
  <si>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</si>
  <si>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</si>
  <si>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</si>
  <si>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</si>
  <si>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</si>
  <si>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</si>
  <si>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</si>
  <si>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</si>
  <si>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</si>
  <si>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</si>
  <si>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</si>
  <si>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</si>
  <si>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</si>
  <si>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</si>
  <si>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</si>
  <si>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</si>
  <si>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</si>
  <si>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</si>
  <si>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</si>
  <si>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</si>
  <si>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</si>
  <si>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</si>
  <si>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</si>
  <si>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</si>
  <si>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</si>
  <si>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</si>
  <si>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</si>
  <si>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</si>
  <si>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</si>
  <si>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</si>
  <si>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</si>
  <si>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</si>
  <si>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</si>
  <si>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</si>
  <si>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</si>
  <si>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</si>
  <si>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</si>
  <si>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</si>
  <si>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</si>
  <si>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</si>
  <si>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</si>
  <si>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</si>
  <si>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</si>
  <si>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</si>
  <si>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</si>
  <si>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</si>
  <si>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</si>
  <si>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</si>
  <si>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</si>
  <si>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</si>
  <si>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</si>
  <si>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</si>
  <si>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</si>
  <si>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</si>
  <si>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</si>
  <si>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</si>
  <si>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</si>
  <si>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</si>
  <si>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</si>
  <si>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</si>
  <si>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</si>
  <si>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</si>
  <si>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</si>
  <si>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</si>
  <si>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</si>
  <si>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</si>
  <si>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</si>
  <si>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</si>
  <si>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</si>
  <si>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</si>
  <si>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</si>
  <si>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</si>
  <si>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</si>
  <si>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</si>
  <si>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</si>
  <si>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</si>
  <si>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</si>
  <si>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</si>
  <si>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</si>
  <si>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</si>
  <si>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</si>
  <si>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</si>
  <si>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</si>
  <si>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</si>
  <si>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</si>
  <si>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</si>
  <si>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</si>
  <si>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</si>
  <si>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</si>
  <si>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</si>
  <si>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</si>
  <si>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</si>
  <si>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</si>
  <si>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</si>
  <si>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</si>
  <si>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</si>
  <si>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</si>
  <si>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</si>
  <si>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</si>
  <si>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</si>
  <si>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</si>
  <si>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</si>
  <si>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</si>
  <si>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</si>
  <si>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</si>
  <si>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</si>
  <si>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</si>
  <si>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</si>
  <si>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</si>
  <si>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</si>
  <si>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</si>
  <si>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</si>
  <si>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</si>
  <si>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</si>
  <si>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</si>
  <si>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</si>
  <si>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</si>
  <si>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</si>
  <si>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</si>
  <si>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</si>
  <si>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</si>
  <si>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</si>
  <si>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</si>
  <si>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</si>
  <si>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</si>
  <si>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</si>
  <si>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</si>
  <si>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</si>
  <si>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</si>
  <si>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</si>
  <si>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</si>
  <si>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</si>
  <si>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</si>
  <si>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</si>
  <si>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</si>
  <si>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</si>
  <si>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</si>
  <si>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</si>
  <si>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</si>
  <si>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</si>
  <si>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</si>
  <si>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</si>
  <si>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</si>
  <si>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</si>
  <si>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</si>
  <si>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</si>
  <si>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</si>
  <si>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</si>
  <si>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</si>
  <si>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</si>
  <si>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</si>
  <si>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</si>
  <si>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</si>
  <si>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</si>
  <si>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</si>
  <si>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</si>
  <si>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</si>
  <si>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</si>
  <si>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</si>
  <si>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</si>
  <si>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</si>
  <si>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</si>
  <si>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</si>
  <si>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</si>
  <si>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</si>
  <si>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</si>
  <si>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</si>
  <si>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</si>
  <si>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</si>
  <si>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</si>
  <si>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</si>
  <si>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</si>
  <si>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</si>
  <si>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</si>
  <si>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</si>
  <si>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</si>
  <si>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</si>
  <si>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</si>
  <si>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</si>
  <si>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</si>
  <si>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</si>
  <si>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</si>
  <si>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</si>
  <si>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</si>
  <si>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</si>
  <si>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</si>
  <si>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</si>
  <si>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</si>
  <si>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</si>
  <si>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</si>
  <si>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</si>
  <si>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</si>
  <si>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</si>
  <si>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</si>
  <si>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</si>
  <si>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</si>
  <si>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</si>
  <si>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</si>
  <si>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</si>
  <si>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</si>
  <si>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</si>
  <si>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</si>
  <si>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</si>
  <si>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</si>
  <si>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</si>
  <si>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</si>
  <si>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</si>
  <si>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</si>
  <si>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</si>
  <si>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</si>
  <si>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</si>
  <si>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</si>
  <si>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</si>
  <si>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</si>
  <si>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</si>
  <si>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</si>
  <si>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</si>
  <si>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</si>
  <si>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</si>
  <si>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</si>
  <si>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</si>
  <si>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</si>
  <si>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</si>
  <si>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</si>
  <si>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</si>
  <si>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</si>
  <si>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</si>
  <si>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</si>
  <si>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</si>
  <si>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</si>
  <si>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</si>
  <si>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</si>
  <si>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</si>
  <si>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</si>
  <si>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</si>
  <si>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</si>
  <si>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</si>
  <si>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</si>
  <si>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</si>
  <si>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</si>
  <si>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</si>
  <si>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</si>
  <si>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</si>
  <si>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</si>
  <si>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</si>
  <si>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</si>
  <si>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</si>
  <si>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</si>
  <si>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</si>
  <si>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</si>
  <si>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</si>
  <si>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</si>
  <si>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</si>
  <si>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</si>
  <si>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</si>
  <si>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</si>
  <si>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</si>
  <si>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</si>
  <si>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</si>
  <si>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</si>
  <si>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</si>
  <si>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</si>
  <si>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</si>
  <si>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</si>
  <si>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</si>
  <si>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</si>
  <si>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</si>
  <si>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</si>
  <si>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</si>
  <si>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</si>
  <si>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</si>
  <si>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</si>
  <si>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</si>
  <si>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</si>
  <si>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</si>
  <si>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</si>
  <si>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</si>
  <si>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</si>
  <si>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</si>
  <si>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</si>
  <si>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</si>
  <si>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</si>
  <si>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</si>
  <si>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</si>
  <si>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</si>
  <si>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</si>
  <si>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</si>
  <si>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</si>
  <si>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</si>
  <si>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</si>
  <si>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</si>
  <si>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</si>
  <si>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</si>
  <si>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</si>
  <si>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</si>
  <si>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</si>
  <si>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</si>
  <si>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</si>
  <si>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</si>
  <si>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</si>
  <si>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</si>
  <si>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</si>
  <si>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</si>
  <si>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</si>
  <si>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</si>
  <si>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</si>
  <si>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</si>
  <si>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</si>
  <si>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</si>
  <si>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</si>
  <si>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</si>
  <si>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</si>
  <si>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</si>
  <si>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</si>
  <si>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</si>
  <si>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</si>
  <si>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</si>
  <si>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</si>
  <si>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</si>
  <si>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</si>
  <si>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</si>
  <si>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</si>
  <si>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</si>
  <si>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</si>
  <si>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</si>
  <si>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</si>
  <si>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</si>
  <si>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</si>
  <si>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</si>
  <si>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</si>
  <si>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</si>
  <si>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</si>
  <si>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</si>
  <si>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</si>
  <si>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</si>
  <si>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</si>
  <si>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</si>
  <si>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</si>
  <si>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</si>
  <si>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</si>
  <si>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</si>
  <si>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</si>
  <si>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</si>
  <si>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</si>
  <si>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</si>
  <si>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</si>
  <si>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</si>
  <si>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</si>
  <si>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</si>
  <si>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</si>
  <si>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</si>
  <si>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</si>
  <si>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</si>
  <si>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</si>
  <si>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</si>
  <si>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</si>
  <si>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</si>
  <si>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</si>
  <si>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</si>
  <si>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</si>
  <si>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</si>
  <si>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</si>
  <si>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</si>
  <si>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</si>
  <si>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</si>
  <si>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</si>
  <si>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</si>
  <si>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</si>
  <si>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</si>
  <si>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</si>
  <si>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</si>
  <si>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</si>
  <si>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</si>
  <si>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</si>
  <si>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</si>
  <si>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</si>
  <si>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</si>
  <si>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</si>
  <si>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</si>
  <si>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</si>
  <si>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</si>
  <si>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</si>
  <si>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</si>
  <si>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</si>
  <si>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</si>
  <si>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</si>
  <si>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</si>
  <si>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</si>
  <si>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</si>
  <si>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</si>
  <si>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</si>
  <si>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</si>
  <si>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</si>
  <si>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</si>
  <si>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</si>
  <si>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</si>
  <si>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</si>
  <si>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</si>
  <si>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</si>
  <si>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</si>
  <si>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</si>
  <si>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</si>
  <si>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</si>
  <si>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</si>
  <si>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</si>
  <si>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</si>
  <si>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</si>
  <si>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</si>
  <si>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</si>
  <si>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</si>
  <si>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</si>
  <si>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</si>
  <si>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</si>
  <si>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</si>
  <si>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</si>
  <si>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</si>
  <si>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</si>
  <si>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</si>
  <si>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</si>
  <si>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</si>
  <si>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</si>
  <si>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</si>
  <si>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</si>
  <si>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</si>
  <si>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</si>
  <si>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</si>
  <si>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</si>
  <si>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</si>
  <si>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</si>
  <si>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</si>
  <si>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</si>
  <si>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</si>
  <si>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</si>
  <si>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</si>
  <si>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</si>
  <si>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</si>
  <si>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</si>
  <si>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</si>
  <si>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</si>
  <si>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</si>
  <si>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</si>
  <si>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</si>
  <si>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</si>
  <si>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</si>
  <si>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</si>
  <si>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</si>
  <si>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</si>
  <si>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</si>
  <si>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</si>
  <si>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</si>
  <si>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</si>
  <si>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</si>
  <si>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</si>
  <si>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</si>
  <si>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</si>
  <si>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</si>
  <si>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</si>
  <si>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</si>
  <si>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</si>
  <si>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</si>
  <si>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</si>
  <si>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</si>
  <si>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</si>
  <si>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</si>
  <si>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</si>
  <si>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</si>
  <si>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</si>
  <si>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</si>
  <si>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</si>
  <si>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</si>
  <si>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</si>
  <si>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</si>
  <si>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</si>
  <si>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</si>
  <si>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</si>
  <si>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</si>
  <si>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</si>
  <si>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</si>
  <si>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</si>
  <si>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</si>
  <si>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</si>
  <si>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</si>
  <si>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</si>
  <si>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</si>
  <si>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</si>
  <si>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</si>
  <si>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</si>
  <si>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</si>
  <si>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</si>
  <si>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</si>
  <si>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</si>
  <si>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</si>
  <si>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</si>
  <si>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</si>
  <si>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</si>
  <si>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</si>
  <si>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</si>
  <si>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</si>
  <si>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</si>
  <si>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</si>
  <si>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</si>
  <si>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</si>
  <si>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</si>
  <si>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</si>
  <si>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</si>
  <si>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</si>
  <si>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</si>
  <si>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</si>
  <si>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</si>
  <si>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</si>
  <si>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</si>
  <si>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</si>
  <si>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</si>
  <si>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</si>
  <si>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</si>
  <si>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</si>
  <si>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</si>
  <si>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</si>
  <si>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</si>
  <si>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</si>
  <si>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</si>
  <si>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</si>
  <si>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</si>
  <si>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</si>
  <si>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</si>
  <si>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</si>
  <si>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</si>
  <si>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</si>
  <si>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</si>
  <si>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</si>
  <si>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</si>
  <si>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</si>
  <si>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</si>
  <si>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</si>
  <si>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</si>
  <si>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</si>
  <si>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 xml:space="preserve">Socializar el plan de estudios de la carrera de ciencias políticas a la comunidad universitaria y sociedad en general. </t>
  </si>
  <si>
    <t>Carrera de ciencias políticas aprobada por educación superior.</t>
  </si>
  <si>
    <t xml:space="preserve">Generación de conocimiento en el área de ciencias políticas. </t>
  </si>
  <si>
    <t xml:space="preserve">Plan de Estudios. </t>
  </si>
  <si>
    <t xml:space="preserve">Comunidad universitaria y Sociedad en general. </t>
  </si>
  <si>
    <t xml:space="preserve">Jefe de departamento. </t>
  </si>
  <si>
    <t xml:space="preserve">Fortalecer la investigación científica  por medio de la publicación de cuadernos estudiantiles de pensamiento político </t>
  </si>
  <si>
    <t xml:space="preserve">Que los docentes y estudiantes se integren en los proyectos de investigación. </t>
  </si>
  <si>
    <t xml:space="preserve">Generación de conocimiento y fortalecimiento de la investigación en los estudiantes. </t>
  </si>
  <si>
    <t xml:space="preserve">Cuadernos estudiantiles de pensamiento político </t>
  </si>
  <si>
    <t xml:space="preserve">Comunidad Universitaria </t>
  </si>
  <si>
    <t>Jefe de Departamento</t>
  </si>
  <si>
    <t xml:space="preserve">Publicación de los cuadernos estudiantiles del pensamiento político. </t>
  </si>
  <si>
    <t xml:space="preserve">Tres publicaciones en el año de cuadernos estudiantiles de pensamiento político. </t>
  </si>
  <si>
    <t xml:space="preserve">Desarrollar un acompañamiento sobre la situación en la que viven las personas en los centros de detención hospitales públicos y ascilo de ancianos con los alumnos de la clase de derechos humanos. </t>
  </si>
  <si>
    <t xml:space="preserve">Contar con las condiciones de traslado de los docentes y alumnos que participarán en esta actividad. </t>
  </si>
  <si>
    <t xml:space="preserve">Crear valores de solidaridad en los docentes y estudiantes de la carrera de ciencias políticas. </t>
  </si>
  <si>
    <t xml:space="preserve">Fotografías, informe de la actividad. </t>
  </si>
  <si>
    <t xml:space="preserve">Personas  atentidas en los centros hospitalarios, penales y ascilos de ancianos. </t>
  </si>
  <si>
    <t xml:space="preserve">Jefe de Departamento y personal docente. </t>
  </si>
  <si>
    <t>Contribuir a la implementación de la política de vinculación.</t>
  </si>
  <si>
    <t xml:space="preserve">Participación en el congreso Iberoamericano de políticas públicas. </t>
  </si>
  <si>
    <t>Que se cuente con los fondos disponibles para la actividad.</t>
  </si>
  <si>
    <t>Formación docente para la calidad educativa.</t>
  </si>
  <si>
    <t>Fotos e informe del congreso.</t>
  </si>
  <si>
    <t>Personal Docente</t>
  </si>
  <si>
    <t>Jefe de Departamento.</t>
  </si>
  <si>
    <t xml:space="preserve">Lograr la participación en el congreso Iberoamericano de políticas públicas en España. </t>
  </si>
  <si>
    <t xml:space="preserve">Elaborar los perfiles docentes para la implementación de la carrera de ciencias politicas. </t>
  </si>
  <si>
    <t xml:space="preserve">Tener los perfiles docentes actualizados para la implementación de la carrera. </t>
  </si>
  <si>
    <t>Que se cuente con los fondos para la contratación docente.</t>
  </si>
  <si>
    <t>contar con las plazas docentes creadas.</t>
  </si>
  <si>
    <t xml:space="preserve">Plazas docentes. </t>
  </si>
  <si>
    <t xml:space="preserve">Realizar la celebración del día internacional de las Etnias </t>
  </si>
  <si>
    <t xml:space="preserve">contar con los fondos necesarios para la realización del evento. </t>
  </si>
  <si>
    <t xml:space="preserve">Presentar las culturas indigenas por medio de conversatorio y stand informativos. </t>
  </si>
  <si>
    <t xml:space="preserve">Lista de Asistencia , Fotografías . </t>
  </si>
  <si>
    <t>Estudiantes de la Carrera de Ciencias Políticas y comunidad universitaria .</t>
  </si>
  <si>
    <t xml:space="preserve">Jefe de Departamento y Personal Docente. </t>
  </si>
  <si>
    <t>Elaborar manuales de ciencias políticas y derechos humanos .</t>
  </si>
  <si>
    <t xml:space="preserve">Que el departamento cuente con los manuales para el conocimiento de los estudiantes. </t>
  </si>
  <si>
    <t xml:space="preserve">Brindar la información por medio de los manuales sobre las asignaturas de ciencias políticas y derechos humanos. </t>
  </si>
  <si>
    <t xml:space="preserve">Manuales </t>
  </si>
  <si>
    <t xml:space="preserve">Jefe de Departamento. </t>
  </si>
  <si>
    <t xml:space="preserve">Realizar tres debates sobre la liga de debates del genio emprendedor y del buen gusto. </t>
  </si>
  <si>
    <t xml:space="preserve">Generación de conocimmiento y participación de los estudiantes en los debates. </t>
  </si>
  <si>
    <t xml:space="preserve">Estudiantes de la Carrera de Ciencias Políticas. </t>
  </si>
  <si>
    <t>La integración del equipo para la realización del plan de mejoras.</t>
  </si>
  <si>
    <t>Contar con el plan para mejoras de la carrera.</t>
  </si>
  <si>
    <t>Plan de Mejoras</t>
  </si>
  <si>
    <t>Población estudianil.</t>
  </si>
  <si>
    <t xml:space="preserve">Realizar el diagnóstico de investigacion para la creación de los observatorios municipales. </t>
  </si>
  <si>
    <t>Realizar el diseño de investigación de diagnóstico en 2 municipios seleccionados .</t>
  </si>
  <si>
    <t xml:space="preserve">Los 2 diagnósticos municipales. </t>
  </si>
  <si>
    <t xml:space="preserve">Contar con los fondos para hacer los diagnósticos. </t>
  </si>
  <si>
    <t xml:space="preserve">tener los diagnósticos para la creación de los observatorios. </t>
  </si>
  <si>
    <t xml:space="preserve">Las Alcaldías Municipales </t>
  </si>
  <si>
    <t>Tener dos convenios firmados.</t>
  </si>
  <si>
    <t xml:space="preserve">Creación de 10 plazas docentes para cubrir la demanda estudiantil de la carrera de ciencias politicas. </t>
  </si>
  <si>
    <t>Contar los fondos disponibles para la creación de las plazas.</t>
  </si>
  <si>
    <t>Incremento de la demanda estudiantil en la carrera de ciencias políticas.</t>
  </si>
  <si>
    <t>Docente contratado.</t>
  </si>
  <si>
    <t xml:space="preserve">Comunidad estudiantil. </t>
  </si>
  <si>
    <t xml:space="preserve">Contratación de 2 profesores por hora para las clases bimodales de la carrera de ciencias políticas. </t>
  </si>
  <si>
    <t xml:space="preserve">Jefe de Departamento Antropología </t>
  </si>
  <si>
    <t xml:space="preserve">Que se cuenten con los fondos para la participación en la reunión. </t>
  </si>
  <si>
    <t>Informe , Fotografías .</t>
  </si>
  <si>
    <t xml:space="preserve">Coordinador/a de Carrera </t>
  </si>
  <si>
    <t xml:space="preserve">Fortalecer el desarrollo de las redes educativas en la red centroamericana de Antropología. </t>
  </si>
  <si>
    <t xml:space="preserve">Participáción en el congreso </t>
  </si>
  <si>
    <t>Participación de docentes y alumnos en el X Congreso Centroamericano de Antropología. Con ponencia</t>
  </si>
  <si>
    <t xml:space="preserve">Pefiles de los docentes </t>
  </si>
  <si>
    <t xml:space="preserve">Que se cuente con los fondos disponiles para realizar está actividad. </t>
  </si>
  <si>
    <t xml:space="preserve">Personal Docente y Estudiantes. </t>
  </si>
  <si>
    <t xml:space="preserve">Partipación y fortalecimimento de conocimiento de políticas públicas. </t>
  </si>
  <si>
    <t xml:space="preserve">Lograr la participación en el congreso centroamericano . </t>
  </si>
  <si>
    <t xml:space="preserve">Presentación de la ponencia. </t>
  </si>
  <si>
    <t>Giras centros Regionales de Universidad</t>
  </si>
  <si>
    <t>Revisión  y seguimiento de asignaturas de servicio AN-101, AN-201. SCO15  Y  SC011</t>
  </si>
  <si>
    <t>Evaluar las asignaturas de servicio AN-101, AN-201. SCO15  Y  SC011</t>
  </si>
  <si>
    <t>Revisión y seguimiento de las asignaturas de servicio AN-101, AN-201. SCO15  Y  SC011</t>
  </si>
  <si>
    <t xml:space="preserve">Que se tengan los fondos disponibles para hacer la gira propuesta. </t>
  </si>
  <si>
    <t xml:space="preserve">Informe , lista de asistencia, informe de la gestión. </t>
  </si>
  <si>
    <t xml:space="preserve">Personal Docente. </t>
  </si>
  <si>
    <t xml:space="preserve">Jefe de Departamento Antropología. </t>
  </si>
  <si>
    <t>Diseño y creación de la Cátedra Unesco</t>
  </si>
  <si>
    <t xml:space="preserve">Se cuenta conlos fondos de contraparte para continuar con esta actividad. </t>
  </si>
  <si>
    <t xml:space="preserve">El diseño de la catédra Unesco </t>
  </si>
  <si>
    <t xml:space="preserve">Fortalecer el conocimiento y alianza de gestión para mejorar la enseñanza y aprendizaje . </t>
  </si>
  <si>
    <t>Publicación de la Memoria del VIII Congreso Centroamericano de Antropología</t>
  </si>
  <si>
    <t xml:space="preserve">Memoria del VIII Congreso Centroamericano de Antropología. </t>
  </si>
  <si>
    <t>1000 Ejemplares Impresos</t>
  </si>
  <si>
    <t xml:space="preserve">La finalización de la memoria de antropología. </t>
  </si>
  <si>
    <t xml:space="preserve">Ejemplares de la Memoria de antropología. </t>
  </si>
  <si>
    <t xml:space="preserve">Contar con los ejemplares para apoyo  y fortalecimiento de la carrera en su gestión. </t>
  </si>
  <si>
    <t>Capacitación del personal en sistema BIMODAL</t>
  </si>
  <si>
    <t>8 catedráticos  capacitados</t>
  </si>
  <si>
    <t xml:space="preserve">Contar con personal docente capacitado para impartir las clases bimodales. </t>
  </si>
  <si>
    <t xml:space="preserve">Lograr los fondos para impartir las clases bimodales. </t>
  </si>
  <si>
    <t xml:space="preserve">Fortalecer la política de la Bimodalidad . </t>
  </si>
  <si>
    <t xml:space="preserve">Lista de los Docentes capacitados </t>
  </si>
  <si>
    <t xml:space="preserve">Jefe de Departamento de Antropología. </t>
  </si>
  <si>
    <t>Realizar una jornada de capacitación de los docentes de tiempo completo y por hora en el Programa Aprender</t>
  </si>
  <si>
    <t xml:space="preserve">Personal docente capacitado en el programa aprender. </t>
  </si>
  <si>
    <t>10 catedráticos  capacitados</t>
  </si>
  <si>
    <t xml:space="preserve">Como producto de la gira de estudios 2014 los estudiantes recopilaran datos empíricos  para elaborar ponencia  planificada  a presentar en el Congreso Centroamericano. Ponencias por Orientación. </t>
  </si>
  <si>
    <t xml:space="preserve">Contar con el personal docente capacitado en las nuevas metodologías . </t>
  </si>
  <si>
    <t xml:space="preserve">Contar con  la participacitación de los docentes de la carrera. </t>
  </si>
  <si>
    <t xml:space="preserve">Personal Docente </t>
  </si>
  <si>
    <t>Investigación para la documentación antropológica e histórica de la celebración del Guancasco entre Ojojona y Lepaterique</t>
  </si>
  <si>
    <t>Realizar la Investigación para la documentación antropológica e histórica de la celebración del Guancasco entre Ojojona y Lepaterique</t>
  </si>
  <si>
    <t xml:space="preserve">Documento entregado a la a la Alcaldía de Ojona.
7 estudiantes capacitados en investigación etnohistórica.
</t>
  </si>
  <si>
    <t>Fortalecer el Proyecto de investigación “Ruta del Guancasco”..</t>
  </si>
  <si>
    <t>Lograr la participación  de Municipalidad de San Juan de Ojojona, Municipalidad de Lepaterique ,Oficina del Centro Histórico de San Juan de Ojojona AMHON-PGU y la UNAH</t>
  </si>
  <si>
    <t xml:space="preserve">La Investigación </t>
  </si>
  <si>
    <t>Jefe de Departamento de Antropología.</t>
  </si>
  <si>
    <t>Continuar con el Proyecto Investigación Arqueológica de Rescate de la Antigua Penitenciaria Central II Fase</t>
  </si>
  <si>
    <t xml:space="preserve">Investigación arqueológica de rescate de la antigua penitenciaria central. </t>
  </si>
  <si>
    <t xml:space="preserve">15 estudiantes capacitados en técnicas de excavación primarias.
1 catedrático involucrado
</t>
  </si>
  <si>
    <t xml:space="preserve">Contar con la participación de todos los involucrados en la actividad. </t>
  </si>
  <si>
    <t xml:space="preserve">Darle continuidad al proyecto que  se inció en Octubre 2013 y es de aporte para los conocimientos de los estudiantes. </t>
  </si>
  <si>
    <t xml:space="preserve">Lista de participantes, fotografias , informe. </t>
  </si>
  <si>
    <t xml:space="preserve">Población estudiantil. </t>
  </si>
  <si>
    <t xml:space="preserve">  Revista  de la Facultad de Ciencias Sociales</t>
  </si>
  <si>
    <t xml:space="preserve">Participación del Departamento de Antropología  en la publicación del segundo volumen </t>
  </si>
  <si>
    <t xml:space="preserve">Artículos del Departamento  de antropología incluidos en la revista de la Facultad de Ciencias Sociales. </t>
  </si>
  <si>
    <t xml:space="preserve">Que se lleve a cabo la publicación de la revista de la Facultad de Ciencias Sociales. </t>
  </si>
  <si>
    <t xml:space="preserve">Integración de la carrera en la revista de la Facultad de Ciencias Sociales. </t>
  </si>
  <si>
    <t xml:space="preserve">Artículos de la revista. </t>
  </si>
  <si>
    <t>Adquisición de Fondos Bibliográficos</t>
  </si>
  <si>
    <t xml:space="preserve">Bibliografías de la carrera de antropoloía </t>
  </si>
  <si>
    <t xml:space="preserve">Contar con material biblograficos para el aprendizaje de los estudiantes. </t>
  </si>
  <si>
    <t>Contar con los fondos necesarios para la compra de material bibliográfico de la carrera.</t>
  </si>
  <si>
    <t xml:space="preserve">Tener la bibliográfia necesaria para material de investigación de los estudiantes y enriquecer los conocimientos. </t>
  </si>
  <si>
    <t>Libros de la carrera</t>
  </si>
  <si>
    <t>Ejecución  del “I Congreso Internacional de Arqueología de Salvamento”. Retos y desafíos.</t>
  </si>
  <si>
    <t>Estadía académicos visitantes, refrigerios , materiales de promoción, invitaciones, afiche</t>
  </si>
  <si>
    <t xml:space="preserve">Participación en el I Congreso Internacional de Arqueología de Salvamento. </t>
  </si>
  <si>
    <t xml:space="preserve">El congreso realizado </t>
  </si>
  <si>
    <t>Contar con el fondo de contraparte de la Universidad, se gestiona fondos con OEA, UNESCO y Cooperación Japonesa, Cooperación Española.</t>
  </si>
  <si>
    <t xml:space="preserve">Impartir clases en la modalidad bimodal. </t>
  </si>
  <si>
    <t xml:space="preserve">Asignar las clases bajo la modalidad bimodal. </t>
  </si>
  <si>
    <t>Antropología General AN 101 Antropología  Social AN 201 y Seminario en Etnicidad e Identidad Cultural An-126.</t>
  </si>
  <si>
    <t xml:space="preserve">Clases bimodales y listado de estudiantes </t>
  </si>
  <si>
    <t>Población estudiantes</t>
  </si>
  <si>
    <t>Proyecto “El Cementerio General del Distrito Central”</t>
  </si>
  <si>
    <t xml:space="preserve">Iniciado la Investigación arqueológica y antropológica </t>
  </si>
  <si>
    <t xml:space="preserve">Lograr la participación y el compromiso de los estudiantes para este proyecto. </t>
  </si>
  <si>
    <t>Proyecto Diagnostico de la Comunidad de Yaramanguila de Intibucá</t>
  </si>
  <si>
    <t xml:space="preserve">Diagnóstido de la comunidad </t>
  </si>
  <si>
    <t>Proyecto en preparación por la Dirección de Vinculación con la Facultad de Ciencias Sociales  con carácter interdisciplinario.</t>
  </si>
  <si>
    <t xml:space="preserve">Realizar diagnóstico y contribuir a los proyectos de vinculación. </t>
  </si>
  <si>
    <t xml:space="preserve">Contar con los fondos y la dispoiblidad del municipio para el proyecto de vinculación. </t>
  </si>
  <si>
    <t xml:space="preserve">Lista de participantes, informe y fotografías. </t>
  </si>
  <si>
    <t>Comunidad de Yaramanguila de Intibucá</t>
  </si>
  <si>
    <t>Validación y entrega Diagnostico Socio-Cultural en la Comunidad de Cristales y la Comunidad de San Juan. Colon.</t>
  </si>
  <si>
    <t xml:space="preserve">2 documentos validados  con la comunidad 15 estudiantes capacitados en el manejo de técnicas cualitativas de investigación 2 catedráticos involucrados </t>
  </si>
  <si>
    <t xml:space="preserve">Entregar dos documentos de diagnósticos sociocultural en la comunidad de cristales y San Juan Colón. </t>
  </si>
  <si>
    <t>Proyecto solicitado  por la comunidad por convenio firmado UNAH y comunidad</t>
  </si>
  <si>
    <t>Comunidad de  Cristales y  San Juan Colón.</t>
  </si>
  <si>
    <t>Un  catedrático participando en grupo de investigación conformado interdisciplinario</t>
  </si>
  <si>
    <t>Participación del proyecto  de Atención Integral de las enfermedades crónicas  Degenerativas</t>
  </si>
  <si>
    <t>Proyecto constituido a solicitud de Vicer rectoría Académica  con la OPS ,DICU y distintas Facultades</t>
  </si>
  <si>
    <t>Fortalecimiento e intercambio de conocimientos con maestros visitantes para la Carrera de Antropología.</t>
  </si>
  <si>
    <t>Especialista requerido un museólogo</t>
  </si>
  <si>
    <t xml:space="preserve">Un docente de intercambio </t>
  </si>
  <si>
    <t>Informe.</t>
  </si>
  <si>
    <t xml:space="preserve">Contar con la disponibilidad del especialista para el intercambio de conocimiento. </t>
  </si>
  <si>
    <t>Realizar  alianzas con Universidades e instituciones científicas para ejecución de proyectos arqueológicos y antropológicos en Honduras</t>
  </si>
  <si>
    <t>4 convenios asistencia  de  reciproca tramitados su firmas</t>
  </si>
  <si>
    <t xml:space="preserve">Mantener alianzas estratégicascon universidades internacionales para la gestión de conocimimento. </t>
  </si>
  <si>
    <t>Contar con el apoyo de las universidades para el convenido.</t>
  </si>
  <si>
    <t xml:space="preserve">Establecer alianzas para el fortalecimimento de la carrera de antropología. </t>
  </si>
  <si>
    <t xml:space="preserve">Número de mobiliario y equipo </t>
  </si>
  <si>
    <t xml:space="preserve">Contar con el mobiliario y equpo necesario para las funciones de las carrera. </t>
  </si>
  <si>
    <t xml:space="preserve"> Contar con el currículo actualizado de la  carrera de Trabajo Social.</t>
  </si>
  <si>
    <t xml:space="preserve"> Contar con el plan de mejora del programa de técnico en desarrollo local </t>
  </si>
  <si>
    <t xml:space="preserve">Contar con el plan de estudios de la Carrera de Ciencias Políticas. </t>
  </si>
  <si>
    <t xml:space="preserve">100% del plan de estudios de la carrera de trabajo social actualizado y aprobado. </t>
  </si>
  <si>
    <t xml:space="preserve">Realizar talleres de socialización del nuevo plan de estudios. </t>
  </si>
  <si>
    <t>100% del plan de mejora de la carrera técnico en desarrollo local.</t>
  </si>
  <si>
    <t>100% del plan de estudios de la carrera de ciencias políticas.</t>
  </si>
  <si>
    <t xml:space="preserve">100% Plan de Estudios de la Licenciatura en Desarrollo Local. </t>
  </si>
  <si>
    <t xml:space="preserve">Contar con el plan de estudios de la Licenciatura en Desarrollo Local. </t>
  </si>
  <si>
    <t xml:space="preserve">La participación del personal docente </t>
  </si>
  <si>
    <t xml:space="preserve">Coordinador de la Carrera desarrollo local. </t>
  </si>
  <si>
    <t xml:space="preserve">Presentar al público en general la nueva carrera de desarrollo local. </t>
  </si>
  <si>
    <t xml:space="preserve">Establecer una  alianza  estretégica con dos municipios para  promover la realización de prácticas profesionales de los estudiantes. </t>
  </si>
  <si>
    <t xml:space="preserve">Que los municipios estén dispuestos a realizar el convenio. </t>
  </si>
  <si>
    <t xml:space="preserve">Lista de la reuniones </t>
  </si>
  <si>
    <t>Alcaldías municipales.</t>
  </si>
  <si>
    <t xml:space="preserve">Contar con alianzas para las realización de práctica de los estudiantes. </t>
  </si>
  <si>
    <t xml:space="preserve">Coordinador de la Carrera de Desarrollo Local. </t>
  </si>
  <si>
    <t xml:space="preserve"> 2 Número de alianzas y/o  convenios para la práctica en Desarrollo Local.</t>
  </si>
  <si>
    <t xml:space="preserve">Realizar un encuentro con el personal docente de la carrera de Desarrollo Local. </t>
  </si>
  <si>
    <t xml:space="preserve">Coordinar las actividades docentes de la carrera. </t>
  </si>
  <si>
    <t xml:space="preserve">La participación del personal docente. </t>
  </si>
  <si>
    <t xml:space="preserve">Lista de asistencia. </t>
  </si>
  <si>
    <t xml:space="preserve">Coordinador de la carrera de Desarrollo Local. </t>
  </si>
  <si>
    <t xml:space="preserve">Realización de trabajo de campo en la mayoría de las asignaturas. </t>
  </si>
  <si>
    <t xml:space="preserve">Fomentar el trabajo de campo de la carrera. </t>
  </si>
  <si>
    <t xml:space="preserve">El número de visitas. </t>
  </si>
  <si>
    <t xml:space="preserve">Realizar conversatorios académicos </t>
  </si>
  <si>
    <t xml:space="preserve">Número de conversatorios </t>
  </si>
  <si>
    <t xml:space="preserve">Crear el departamento de desarrollo local. </t>
  </si>
  <si>
    <t xml:space="preserve">Departamento creado </t>
  </si>
  <si>
    <t>Realizar la propuesta para las clases bimodales de la carrera de Desarrollo Local.</t>
  </si>
  <si>
    <t xml:space="preserve">Jefe de Coordinador de la Carrera de Desarrollo Local. </t>
  </si>
  <si>
    <t xml:space="preserve">Rediseñar la feria Cultural sobre desarrollo local para lograr el compromiso de la carrera. </t>
  </si>
  <si>
    <t>La Feria Cultural</t>
  </si>
  <si>
    <t>Una Feria Cultural</t>
  </si>
  <si>
    <t xml:space="preserve">Promover la carrera de desarrollo local. </t>
  </si>
  <si>
    <t xml:space="preserve">Informe, Fotografías . </t>
  </si>
  <si>
    <t xml:space="preserve">Comunidad Universitaria y sociedad en general. </t>
  </si>
  <si>
    <t>1.a.1.CP</t>
  </si>
  <si>
    <t>1.a.2.DL</t>
  </si>
  <si>
    <t>1.a.3.DL</t>
  </si>
  <si>
    <t xml:space="preserve">100% Diseño para los diplomados de la carrera de Desarrollo local. </t>
  </si>
  <si>
    <t>1.a.4.DL</t>
  </si>
  <si>
    <t xml:space="preserve">Ampliar la oferta académica en Desarrollo Local. </t>
  </si>
  <si>
    <t xml:space="preserve">Diseño de los diplomados </t>
  </si>
  <si>
    <t>La ampliación de la Oferta Académica de la carrera .</t>
  </si>
  <si>
    <t xml:space="preserve">Contar con los fondos presupuetarios para hacer el diseño de los diplomados. </t>
  </si>
  <si>
    <t>1.a.6.TS</t>
  </si>
  <si>
    <t>2.a.1.AN</t>
  </si>
  <si>
    <t xml:space="preserve">Realizar dos convenios con una universidad en el exterior  para la adecuación de los currículos al Modelo Educativo y a la modernización de los mismos. </t>
  </si>
  <si>
    <t xml:space="preserve">Dos convenios con universidades del exterior </t>
  </si>
  <si>
    <t xml:space="preserve">Alianzas estratégicas para la adecuacón del currículo de la carrera de Trabajo Social. </t>
  </si>
  <si>
    <t xml:space="preserve">Plan de Estudios </t>
  </si>
  <si>
    <t xml:space="preserve">Que el nuevo plan de estudios sea aprobado. </t>
  </si>
  <si>
    <t>Presentar al público en general el nuevo plan de la carrera de trabajo social.</t>
  </si>
  <si>
    <t xml:space="preserve">Que las Universidaes del exterior tengan la disponibilidad para forma una alianza. </t>
  </si>
  <si>
    <t xml:space="preserve">Integrar en el plan de estudios modelos internacionales de enseñanza para el plan de estudios. </t>
  </si>
  <si>
    <t xml:space="preserve">Los convenios o cartas de intensión. </t>
  </si>
  <si>
    <t>Jefe de Departamento y Coordinador de Carrera de Trabajo Social .</t>
  </si>
  <si>
    <t>2.a.2.AN</t>
  </si>
  <si>
    <t>2.a.3.AN</t>
  </si>
  <si>
    <t>Contribuir al rescate del cementerio general.</t>
  </si>
  <si>
    <t xml:space="preserve">Participación de los estudiantes 10 en el proyecto. </t>
  </si>
  <si>
    <t>2.a.4.DL</t>
  </si>
  <si>
    <t xml:space="preserve">Diseñar los cuadernillos de desarrollo Local. </t>
  </si>
  <si>
    <t xml:space="preserve">que se cuente con los fondos para la impresión de los ejemplares. </t>
  </si>
  <si>
    <t xml:space="preserve">Contar con material de apoyo y bibliográfico de lo relacionado de desarrollo local. </t>
  </si>
  <si>
    <t xml:space="preserve">Cuadernillos de Desarrollo Local. </t>
  </si>
  <si>
    <t xml:space="preserve">Decana de Ciencias Sociales. </t>
  </si>
  <si>
    <t>Realizar  por lo menos (2)  proyectos de investigación incorporadas a la DICU.</t>
  </si>
  <si>
    <t>Dos proyectos de investigación.</t>
  </si>
  <si>
    <t>Incorporar dos investigaciones de lo relacionado a Trabajo Social en la DICU.</t>
  </si>
  <si>
    <t>2.a.5.TS</t>
  </si>
  <si>
    <t xml:space="preserve">La incorporación de los dos proyectos de investigación. </t>
  </si>
  <si>
    <t>Fomentar la investigación en la carrera de trabajo Social.</t>
  </si>
  <si>
    <t xml:space="preserve">Las Investigaciones. </t>
  </si>
  <si>
    <t xml:space="preserve">Jefe de Departamento y Coordinador de la carrera Trabajo Social. </t>
  </si>
  <si>
    <t>Relizar una capacitación y actualización docente en investigación (4)</t>
  </si>
  <si>
    <t xml:space="preserve">4 Docentes capacitados </t>
  </si>
  <si>
    <t xml:space="preserve">Personal docente capacitado en las técnicas y metolodogías de investigación. </t>
  </si>
  <si>
    <t xml:space="preserve">Contar con la disponibilidad del programa de capacitación. </t>
  </si>
  <si>
    <t xml:space="preserve">Que el personal docente este debidamente capacitado en las metodologías y técnicas de investigación. </t>
  </si>
  <si>
    <t xml:space="preserve">Lista de docentes. </t>
  </si>
  <si>
    <t>Personal docente..</t>
  </si>
  <si>
    <t>2 Cuadernos de desarrollo Local.</t>
  </si>
  <si>
    <t>Tener los cuadernos de dearrollo local para apoyo a la carrera.</t>
  </si>
  <si>
    <t xml:space="preserve">Participar en los congresos y  presentar las ponencias en la disciplina de trabajo social. </t>
  </si>
  <si>
    <t>2 Ponencias de Trabajo Social.</t>
  </si>
  <si>
    <t xml:space="preserve">Realizar el primer encuentro de los egresados de la carrera de Trabajo Social en coordinación con el Colegio de Trabajadores Sociales. </t>
  </si>
  <si>
    <t xml:space="preserve">Que los egresados de la carrera se integren al encuentro . </t>
  </si>
  <si>
    <t xml:space="preserve">Lograr la identidad y cohesión del gremio de trabajadores sociales, y fortalecer el gremio profesional. </t>
  </si>
  <si>
    <t xml:space="preserve">Lista de asistencia, fotografías, base de datos de los egresados. </t>
  </si>
  <si>
    <t>Egresados  de la Carrera de Trabajo Social y la Maestría .</t>
  </si>
  <si>
    <t>5.b.1.TS</t>
  </si>
  <si>
    <t>Realizar al menos (3) convenios o cartas de intención  con instituciones públicas, privadas , municipalidades, otras..</t>
  </si>
  <si>
    <t xml:space="preserve">Que las instituciones esten interesadas en realizar convenios. </t>
  </si>
  <si>
    <t xml:space="preserve">Lograr la cooperación Inter - Institucional que brinde espacios para la realización de la PAT. </t>
  </si>
  <si>
    <t xml:space="preserve">Los convenios firmados y cartas de intención . </t>
  </si>
  <si>
    <t>Comunidad Universitaria.</t>
  </si>
  <si>
    <t>Jefe de Departamento y Coordinador de Carrera.</t>
  </si>
  <si>
    <t xml:space="preserve">Elaboración de una revista que de a conocer los logros y aportes de la carrera de trabajo social en los proyectos de vinculación. </t>
  </si>
  <si>
    <t xml:space="preserve">Lograr la publicación de una revista que pueda ser socializada a nivel nacional e institucional. </t>
  </si>
  <si>
    <t>Dar a conocer los aportes de la PAT de los estudiantes de la Carrera de Trabajo Social en los procesos de desarrollo local , municipal e institucional.</t>
  </si>
  <si>
    <t xml:space="preserve">La revista publicada el listado de las instituciones que se le ha socializado la misma. </t>
  </si>
  <si>
    <t xml:space="preserve">Comunidad Universitaria y Sociedad en General. </t>
  </si>
  <si>
    <t xml:space="preserve">En coordinación con el Instituto de profesionalización docente , realizar jornadas de capacitación para la formación profesional docente. </t>
  </si>
  <si>
    <t>Que los docentes de la carrera de Trabajo Social cumplan con el proceso de capacitación implementado por el Instituto de Profesionalización Docente.</t>
  </si>
  <si>
    <t xml:space="preserve">Formación  y actualización profesional docente en metolodologías didácticas de educación superior. </t>
  </si>
  <si>
    <t xml:space="preserve">Listado de Inscripción docente, y diplomas de participación. </t>
  </si>
  <si>
    <t xml:space="preserve">Jefe de Departamento y Coordinador de Carrera. </t>
  </si>
  <si>
    <t>Elaborar el Plan de revelo docente de la Carrera de Trabajo Social.</t>
  </si>
  <si>
    <t xml:space="preserve">Lograr la participación de los docentes en el plan de revelo generacional. </t>
  </si>
  <si>
    <t>Contar personal capacitado en el área de trabajo social  que ocupe las plazas disponibles .</t>
  </si>
  <si>
    <t>Plan de Revelo Docente.</t>
  </si>
  <si>
    <t>Personal Docente.</t>
  </si>
  <si>
    <t>Programar al menos (2) docentes que participen en un programa de actualización a nivel internacional.</t>
  </si>
  <si>
    <t xml:space="preserve">Se realizará un diagnóstico anual del estado de la situación de la carrera de Trabajo Social en Honduras. </t>
  </si>
  <si>
    <t>Contar con los recursos disponibles que permitan la realización del estudio.</t>
  </si>
  <si>
    <t>Conocer las tendencias del campo disciplinar de trabajo social.</t>
  </si>
  <si>
    <t xml:space="preserve">El diagnóstico. </t>
  </si>
  <si>
    <t>Comunidad Universidad  y Sociedad en general.</t>
  </si>
  <si>
    <t xml:space="preserve">Se realizará una encuesta de satisfacción del estado de la formación académica de trabajo social para egresados. </t>
  </si>
  <si>
    <t xml:space="preserve">Contar con la participación de los egresados para la encuesta. </t>
  </si>
  <si>
    <t>Conocer el grado de satisfacción de los egresados en el proceso de formación profesional.</t>
  </si>
  <si>
    <t xml:space="preserve">La encuesta, los resultados obtenidos e informe. </t>
  </si>
  <si>
    <t>Egresados .</t>
  </si>
  <si>
    <t xml:space="preserve">Crear una base de datos de egresados de la carrera de Trabajo Social. </t>
  </si>
  <si>
    <t xml:space="preserve">Contar con la información de los egresados. </t>
  </si>
  <si>
    <t xml:space="preserve">Tener el listado de los egresados de la carrera de Trabajo Social para socialización de eventos, congresos , seminarios y programas de la universidad. </t>
  </si>
  <si>
    <t>La base de datos.</t>
  </si>
  <si>
    <t xml:space="preserve">Realizar al menos una pasantía al año en universidades internacionales. </t>
  </si>
  <si>
    <t>Con los recursos disponibles para la pasantía y la aceptación de la universidad internacional.</t>
  </si>
  <si>
    <t xml:space="preserve">Que los docentes que realizan movilidad académica retroalimentan sus conocimientos a los docentes de planta. </t>
  </si>
  <si>
    <t xml:space="preserve">Carta de aceptación, Informe de la pasantía. </t>
  </si>
  <si>
    <t xml:space="preserve">Establecer acercamiento con universidades de la región para promover  al menos (1)  intercambio docente estudiantil de la comunidad de trabajo social. </t>
  </si>
  <si>
    <t xml:space="preserve">Lograr la aprobación de la Carrera de Trabajo Social para que sea implementada en el Valle de Sula. </t>
  </si>
  <si>
    <t xml:space="preserve">La apertura de la demanda se apertura en relación a los resultados del diagnóstico. </t>
  </si>
  <si>
    <t xml:space="preserve">Diagnósitico, Listado de asitencia, fotografías del evento. </t>
  </si>
  <si>
    <t xml:space="preserve">Comunidad Universitaria del valle de Sula. </t>
  </si>
  <si>
    <t xml:space="preserve">Se realizará un estudio de mercado para la determinación de la oferta y demanda de la Carrera de Trabajo Social en el Valle de Sula. </t>
  </si>
  <si>
    <t>Contar con el recurso humano y financiero para hacer este estudio.</t>
  </si>
  <si>
    <t xml:space="preserve">Ofrecer una Oferta Académica de acuerdo a la demanda del mercado laboral. </t>
  </si>
  <si>
    <t xml:space="preserve">El estudio </t>
  </si>
  <si>
    <t>Estudiantes</t>
  </si>
  <si>
    <t xml:space="preserve">Diagnóstico de la carrera de trabajo social. </t>
  </si>
  <si>
    <t xml:space="preserve">Actualizar bibliográfica pertinente al área de conocimiento de Trabajo Social. </t>
  </si>
  <si>
    <t xml:space="preserve">Que los estudiantes visiten el centro de documentación para su formación. </t>
  </si>
  <si>
    <t xml:space="preserve">Contar con una bibligrafía actualizada pertinente al área de Trabajo Social. </t>
  </si>
  <si>
    <t xml:space="preserve">Libros , fotos del centro de documentación. </t>
  </si>
  <si>
    <t xml:space="preserve">Crear un programa de voluntariado de estudiantes de la Carrera de Trabajo Social. </t>
  </si>
  <si>
    <t xml:space="preserve">Lograr  la participación de los estudiantes comprometidos en programas de voluntariado. </t>
  </si>
  <si>
    <t xml:space="preserve">Estudiantes participando en proyectos de voluntarios para el bienestar social. </t>
  </si>
  <si>
    <t xml:space="preserve">Listado de Estudiantes. </t>
  </si>
  <si>
    <t>Estudiantes.</t>
  </si>
  <si>
    <t xml:space="preserve">Implementar un programa de asesoría estudiantil continuo para los estudiantes de la Carrera de Trabajo Social. </t>
  </si>
  <si>
    <t xml:space="preserve">Lograr la permanencia de los estudiantes. </t>
  </si>
  <si>
    <t xml:space="preserve">Integrar a los docentes comprometidos en el mejoramiento de la calidad educativa de los estudiantes de trabajo social. </t>
  </si>
  <si>
    <t>Listado de las asesorías .</t>
  </si>
  <si>
    <t>Contar con el equipo de ayuda audivisual para el acondicionamiento de las aulas de Trabajo Social. ( 7)</t>
  </si>
  <si>
    <t xml:space="preserve">Con los equipos disponibles mejora la calidad educativa. </t>
  </si>
  <si>
    <t xml:space="preserve">Contar con el apoyo audiovisual que permita mejorar la formación profesional. </t>
  </si>
  <si>
    <t xml:space="preserve">Los retroproyectores instalados. </t>
  </si>
  <si>
    <t xml:space="preserve">Comunidad Estudiantil. </t>
  </si>
  <si>
    <t>Equipo audiovisual</t>
  </si>
  <si>
    <t xml:space="preserve">Contar con el departamento de desarrollo local para el crecimiento de la carrera. </t>
  </si>
  <si>
    <t xml:space="preserve">Aulas de Trabajo social con equipo audiovisual. </t>
  </si>
  <si>
    <t xml:space="preserve">Realizar Jornadas de Validación y Socialización del nuevo plan de estudios de la carrera de sociología. </t>
  </si>
  <si>
    <t>Se avanza en el proceso de reforma curricular.</t>
  </si>
  <si>
    <t>Necesidad de implementar la Reforma.</t>
  </si>
  <si>
    <t>Plan de Estudios actualizado</t>
  </si>
  <si>
    <t>Estudiantes de la Carrera de Sociología</t>
  </si>
  <si>
    <t>Comisión de Reforma Curricular de la Carrera de Sociología</t>
  </si>
  <si>
    <t xml:space="preserve">100% PLan de Estudios de la Licenciatura en Sociología. </t>
  </si>
  <si>
    <t xml:space="preserve">Contar con el plan de estudios actualizado de la carrera de sociología. </t>
  </si>
  <si>
    <t>Asignatura impulsada en dos(2) centros regionales de la UNAH.</t>
  </si>
  <si>
    <t xml:space="preserve">Abrir la posilidad de implementación de la asignatura en dos centros regionales. </t>
  </si>
  <si>
    <t xml:space="preserve">Contar con el personal docente y los recursos para la promoción de la asignatura </t>
  </si>
  <si>
    <t xml:space="preserve">La necesidad de impartir la asignatura en los centros regionales. </t>
  </si>
  <si>
    <t xml:space="preserve">La asignatura en dos centros regionales. </t>
  </si>
  <si>
    <t xml:space="preserve">Jefe de departamento y coordinador de la carrera de Sociología. </t>
  </si>
  <si>
    <t>Elaborar texto básico de Sociología general</t>
  </si>
  <si>
    <t>Programa actualizado</t>
  </si>
  <si>
    <t xml:space="preserve">Jefe de departamento y coordinador de la Carrera de Sociología. </t>
  </si>
  <si>
    <t xml:space="preserve">100% Texto básico de sociología general. </t>
  </si>
  <si>
    <t xml:space="preserve">Contribuir a la formación de los estudiantes. </t>
  </si>
  <si>
    <t>Realizar programas de capacitación a docentes de Sociología en educación virtual.</t>
  </si>
  <si>
    <t xml:space="preserve">3 Docentes capacitados </t>
  </si>
  <si>
    <t xml:space="preserve">Lograr impulsar la polica de bimodalidad en la carrera de sociología. </t>
  </si>
  <si>
    <t xml:space="preserve">Contar con la apertura de las clases en la modalidad bimodal. </t>
  </si>
  <si>
    <t xml:space="preserve">Fortalecer la habilidades del personal docente de la carrera de sociología. </t>
  </si>
  <si>
    <t xml:space="preserve">Lista de asistencia a la capacitación,. </t>
  </si>
  <si>
    <t xml:space="preserve">Personal docente de la carrera de sociología. </t>
  </si>
  <si>
    <t xml:space="preserve">Estudios de opinión universitaria. </t>
  </si>
  <si>
    <t xml:space="preserve">Contribuir con la investigación y el conocimiento de la opinión de la comunidad universitaria en los diferentes sucesos. </t>
  </si>
  <si>
    <t xml:space="preserve">1) Sistematizar las experiencias desarrolladas en las prácticas profesionales y publicarlas (15,000).
</t>
  </si>
  <si>
    <t>Departamento genera procesos de investigación</t>
  </si>
  <si>
    <t>Necesidad de actualizar al Departamento en el proceso de investigación científica</t>
  </si>
  <si>
    <t>Informes de investigación</t>
  </si>
  <si>
    <t>Estudiantes universitarios y población en general</t>
  </si>
  <si>
    <t>Realizar  Investigación sobre Desigualdad y Políticas Públicas (75,000)</t>
  </si>
  <si>
    <t xml:space="preserve">Contar con los recursos disponibles para hacer la investigación. </t>
  </si>
  <si>
    <t>Departamento genera publicación científica</t>
  </si>
  <si>
    <t>Necesidad de generar cultura de investigación científica</t>
  </si>
  <si>
    <t>Revista</t>
  </si>
  <si>
    <t xml:space="preserve">Una publicación del departamento de sociología en la revista. </t>
  </si>
  <si>
    <t xml:space="preserve">Comisión de Investigación departamento de sociología. </t>
  </si>
  <si>
    <t xml:space="preserve">Contar la con revista del departamento de sociología. </t>
  </si>
  <si>
    <t>Profesores del Departamento participan con ponencias en Congreso Internacional</t>
  </si>
  <si>
    <t>Cultura investigativa por parte de docentes del Departamento de Sociología</t>
  </si>
  <si>
    <t>Ponencias</t>
  </si>
  <si>
    <t>Académicos del campo de la Sociología</t>
  </si>
  <si>
    <t>Comisión de Eventos</t>
  </si>
  <si>
    <t xml:space="preserve">Realizar al menos un proyecto de investigación aprobado por la Dirección de Investigación científica. </t>
  </si>
  <si>
    <t>Lograr la participación del congreso para ponenciar las habilidades y conocimientos del personal docente.</t>
  </si>
  <si>
    <t xml:space="preserve">Un proyecto de Investigación de Sociología </t>
  </si>
  <si>
    <t xml:space="preserve">Fortalecer la investigación en la carrera de sociología. </t>
  </si>
  <si>
    <t xml:space="preserve">Contar con la aprobación del proyecto de investigación pro la DICU. </t>
  </si>
  <si>
    <t xml:space="preserve">Fomentar la investigación en la carrera de sociología. </t>
  </si>
  <si>
    <t xml:space="preserve">Proyecto de Investigación. </t>
  </si>
  <si>
    <t>Existe interés en el conocimiento de experiencias de Desarrollo Local</t>
  </si>
  <si>
    <t>Ausencia de información consolidada de forma académica en Desarrollo Local</t>
  </si>
  <si>
    <t>Propuesta de creación de centro</t>
  </si>
  <si>
    <t>Estudiantes de Desarrollo Local</t>
  </si>
  <si>
    <t xml:space="preserve">Formentar proyectos de vinculación en la carrera de antropología. </t>
  </si>
  <si>
    <t xml:space="preserve">Creación del centro de promoción de Dearrollo local, para el fortalecimiento de la carrera. </t>
  </si>
  <si>
    <t xml:space="preserve">Coordinación de la carrera de Desarrollo Local. </t>
  </si>
  <si>
    <t>Encuentro Nacional sobre experiencias de Desarrollo Local con expertos y egresados y Actores Locales</t>
  </si>
  <si>
    <t>Existe interés en la difusión de experiencias de Desarrollo Local</t>
  </si>
  <si>
    <t>Ausencia de encuentros académicos en Desarrollo Local</t>
  </si>
  <si>
    <t>Encuentro
Listado de participantes</t>
  </si>
  <si>
    <t xml:space="preserve">Comisión de Investigación de la Carrera de Sociología </t>
  </si>
  <si>
    <t xml:space="preserve">Coordinación de la Carrera de Desarrollo Local. </t>
  </si>
  <si>
    <t>Documento de proyecto elaborado</t>
  </si>
  <si>
    <t>Proyecto Escuela de Formación de Liderazgo social</t>
  </si>
  <si>
    <t xml:space="preserve">100% Proyecto de Escuela de Liderazgo Social. </t>
  </si>
  <si>
    <t xml:space="preserve">La importancia de formación de lideres sociales que contribuyan al desarrollo del país. </t>
  </si>
  <si>
    <t xml:space="preserve">Informe del Proyecto para la creación. </t>
  </si>
  <si>
    <t xml:space="preserve">Contar con los recursos y la aprobación  para la creación del proyecto. </t>
  </si>
  <si>
    <t xml:space="preserve">100% centro de promoción de desarrollo local. </t>
  </si>
  <si>
    <t xml:space="preserve">3 Convenios con instituciones públicas/ privadas. </t>
  </si>
  <si>
    <t xml:space="preserve">Contar con alianzas estrategicas para la realización de la práctica profesional de los estudiantes de la carrera. </t>
  </si>
  <si>
    <t xml:space="preserve">Jefe de Departamento y Coordinador de Carrera de Trabajo Social. </t>
  </si>
  <si>
    <t>Convenios Institucional con la asociación de municipios de Honduras.</t>
  </si>
  <si>
    <t>Creación y formulación del proyecto de apoyo técnico  a las alcaldías municipales con la carrera de Técnico en Desarrollo Local.</t>
  </si>
  <si>
    <t>100% Convenio Institucional</t>
  </si>
  <si>
    <t xml:space="preserve">Que se apruebe el proyecto y se cuenten con los fondos para su creación. </t>
  </si>
  <si>
    <t xml:space="preserve">Lograr un convenio institucional,para el fortalecimiento de la carrera en Desarrollo Local. </t>
  </si>
  <si>
    <t xml:space="preserve">El convenio , lista de reuniones . </t>
  </si>
  <si>
    <t>Profesores que han participado culminan los cursos de formacion Pedagogica</t>
  </si>
  <si>
    <t>Diagnósticos realizados señalan necesidad de formacion en esta área</t>
  </si>
  <si>
    <t xml:space="preserve"> Listas de inscripcion, asistencia y diplomas</t>
  </si>
  <si>
    <t>Docentes del Departamento de Sociologia</t>
  </si>
  <si>
    <t xml:space="preserve">Unidad  de capacitacion del Departamento </t>
  </si>
  <si>
    <t xml:space="preserve">Jefe de Departamento y Coordinador de Carrera de Sociología. </t>
  </si>
  <si>
    <t xml:space="preserve">Docentes del departamento de Trabajo Social. </t>
  </si>
  <si>
    <t xml:space="preserve">Lista de Docentes. </t>
  </si>
  <si>
    <t xml:space="preserve">Realizar cursos de formacion docente  en la disciplina  de sociología. </t>
  </si>
  <si>
    <t>Profesores que han participado culminan el seminario.</t>
  </si>
  <si>
    <t>Elevar y homologar la calidad de la enseñanza de la Sociología General en todos los centros de la UNAH.</t>
  </si>
  <si>
    <t xml:space="preserve"> Programa de formación.
Equipo de facilitadores
Listado de participantes
Diplomas</t>
  </si>
  <si>
    <t>Docentes de Sociologia General de la UANH</t>
  </si>
  <si>
    <t xml:space="preserve">Elaborar el Plan de revelo docente de la Carrera de Sociología. </t>
  </si>
  <si>
    <t xml:space="preserve">Implementación de evaluación de desempeño docente. </t>
  </si>
  <si>
    <t>Personal Docente evaluado en su desempeño.</t>
  </si>
  <si>
    <t>Constatar el cumplimiento de las responsabilidad y calidad docente.</t>
  </si>
  <si>
    <t>Jefe de Dpto. entrega evaluación de los estudiantes en cada periodo académico.</t>
  </si>
  <si>
    <t>Visitas a Centros Regionales para promover la enseñanza de la asignatura de Estudios de la mujer</t>
  </si>
  <si>
    <t xml:space="preserve">Realizar la Semana Científica y Culturasl de las Carreras del Departamento de Sociología.
</t>
  </si>
  <si>
    <t>Necesidad de integrar a los estudiantes en el desarrollo de sus propias disciplinas.</t>
  </si>
  <si>
    <t>Programa de Desarrollo de Actividades.
Fotografías de eventos desarrolladas</t>
  </si>
  <si>
    <t>Estudiantes de la carrera de Sociología y Desarrollo Local.</t>
  </si>
  <si>
    <t>Coordinadores de Carrera
Comisión de Eventos culturales</t>
  </si>
  <si>
    <t>Desarrollar visitas de campo a experiencias exitosas de desarrollo local</t>
  </si>
  <si>
    <t>Un plan de desgaste elaborado y aprobado.</t>
  </si>
  <si>
    <t xml:space="preserve">Contar con los fondos disponibles para el plan. </t>
  </si>
  <si>
    <t>Contar con el plan de desgaste para la mejora de la carrera</t>
  </si>
  <si>
    <t xml:space="preserve">Jefe de departamento y coordinador de la carrera de Psicología . </t>
  </si>
  <si>
    <t xml:space="preserve">Compra de libros, material didáctico, pruebas psicológicas, ejecución de talleres, diplomado, maestrías, laboratorio de informática, ponencias, atención psicológica a población en general, aplicaciones supervisadas de pruebas psicológicas, investigaciones en diferentes áreas de psicología, supervisión de actividades académicas, monitoreos de planes de trabajo, supervisión de prácticantes, informes del POA por trimestres, </t>
  </si>
  <si>
    <t xml:space="preserve">Desarrollar campañas de promoción de la salud para la prevención y atención integral </t>
  </si>
  <si>
    <t>Solo si se desarrollan las campañas programadas</t>
  </si>
  <si>
    <t>Promover la salud integral de los estudiantes</t>
  </si>
  <si>
    <t>Sistematización, video y fotografias de los eventos</t>
  </si>
  <si>
    <t>3,000 estudiantes</t>
  </si>
  <si>
    <t>Comision de docentes encargados de Asesoría Académica.</t>
  </si>
  <si>
    <t>Comunicación constante con el Colegio de Psicológos de Honduras para el monitorio del ejercico profesional.    Ofrecer a los graduados Diplomados, Conferencias, Talleres y Postgrados para mejorar la calidad del profesional</t>
  </si>
  <si>
    <t>Autofinanfiables</t>
  </si>
  <si>
    <t>Mejorar la calidad profesional</t>
  </si>
  <si>
    <t>Colegiación, diplomas, constancias</t>
  </si>
  <si>
    <t>Profesionales</t>
  </si>
  <si>
    <t>Colegio  y Escuela de Ciencias Psicológicas</t>
  </si>
  <si>
    <t>Intercambios con el Valle de Sula y Programación a distancia.</t>
  </si>
  <si>
    <t xml:space="preserve">Fortalecer el conocimiento por medio de intercambios en centros regionales. </t>
  </si>
  <si>
    <t xml:space="preserve">Socializar el nuevo plan de la Carrera de Historia. </t>
  </si>
  <si>
    <t>Aprobación del nuevo plan de la Carrera de Historia.</t>
  </si>
  <si>
    <t xml:space="preserve">Seguiendo los lineamientos de la Reforma Universitaria. </t>
  </si>
  <si>
    <t xml:space="preserve">Plan de Estudios Actualizado. </t>
  </si>
  <si>
    <t>Contar con el currículo actualizado de la Facultad de Ciencias Sociales.</t>
  </si>
  <si>
    <t xml:space="preserve">Aprobación de la Maestría en Historia Cultural y Social. </t>
  </si>
  <si>
    <t xml:space="preserve">Programa de la Maestría. </t>
  </si>
  <si>
    <t xml:space="preserve">Sub- Comisión Curricular del departamento de Historia. </t>
  </si>
  <si>
    <t>Realizar el proyecto de elaboración de Tres Tomos sobre la Historia de Honduras, proyectado a desarrollarse en 4 años con un costo total de 900,000.00</t>
  </si>
  <si>
    <t xml:space="preserve">La aprobación de la continuidad del proyecto de Investigación. </t>
  </si>
  <si>
    <t>El proyecto contribuye a la generación y divulgación del conocimiento histórico .</t>
  </si>
  <si>
    <t xml:space="preserve">Los Tomos de Historia de Honduras. </t>
  </si>
  <si>
    <t xml:space="preserve">Coordinador de la Carrera de Historia. </t>
  </si>
  <si>
    <t xml:space="preserve">Tomo sobre la Historia de Honduras. </t>
  </si>
  <si>
    <t xml:space="preserve">Contar con apoyo bibliografico sobre la Historia de Honduras. </t>
  </si>
  <si>
    <t xml:space="preserve">Jefe de departamento y coordinador de la Carrera de Historia. </t>
  </si>
  <si>
    <t>Contar con el financiamiento para la realización de los talleres</t>
  </si>
  <si>
    <t>Actualización y difusión del conocimiento histórico</t>
  </si>
  <si>
    <t>Listas de asistencias, fotografias, diplomas.</t>
  </si>
  <si>
    <t>Docentes y egresados, y público en general</t>
  </si>
  <si>
    <t xml:space="preserve">Jefe de Departamento y Coordinador de Carrera de Historia. </t>
  </si>
  <si>
    <t xml:space="preserve">Realización del quinto encuentro de Historiadores de Honduras. </t>
  </si>
  <si>
    <t xml:space="preserve">Lograr la incorporación de graduados de la Carrera de Historia. </t>
  </si>
  <si>
    <t xml:space="preserve">La socialización y divulgación del Conocimiento. </t>
  </si>
  <si>
    <t>Lista de Asistencia, Fotografías.</t>
  </si>
  <si>
    <t xml:space="preserve">Una Pasantía </t>
  </si>
  <si>
    <t xml:space="preserve">Participar en Universidades a nivel Internacional. </t>
  </si>
  <si>
    <t xml:space="preserve">Socializar el nuevo plan de estudio de la Carrera de Periodismo en dos eventos : cada uno incluye  50 participantes. </t>
  </si>
  <si>
    <t xml:space="preserve">Nuevo Plan de Estudios aprobado. </t>
  </si>
  <si>
    <t xml:space="preserve">Presentación del Plan de Estudios aprobado con el  propósito de causar un impacto sobre la transformación de la Carrera. </t>
  </si>
  <si>
    <t xml:space="preserve">Listado de Participantes/  Fotografías/ Programas desarrollado. </t>
  </si>
  <si>
    <t xml:space="preserve">Alumnos aspirantes a la Carrera, empleadores y egresados. </t>
  </si>
  <si>
    <t xml:space="preserve">Jefatura del Departamento de Periodismo./ Coordinador de la Carrera. </t>
  </si>
  <si>
    <t xml:space="preserve">100% del plan de estudios de la Carrera de Periodismo actualizado. </t>
  </si>
  <si>
    <t xml:space="preserve">Contar con la aprobación para la apertura d ela Maestría. </t>
  </si>
  <si>
    <t xml:space="preserve">Contratación de una consultoría para elaborar el plan de desgaste del Plan de Estudios actual. </t>
  </si>
  <si>
    <t>Necesidad de la creación de la Maestría en Comunicación.</t>
  </si>
  <si>
    <t>Documento de  Plan de la Maestría.</t>
  </si>
  <si>
    <t>Egresados de la Carrera y Sociedad en General.</t>
  </si>
  <si>
    <t>Jefatura del Departamento de Periodismo./ Coordinador de la Carrera. Estudiantes Doctorado en Comunicación.</t>
  </si>
  <si>
    <t xml:space="preserve">Participación de la Carrera de Periodismo en el Proyecto Atención Primaria de Salud( APS), en coordinación con Dirección de Vinculación - UNAH </t>
  </si>
  <si>
    <t>Gestionar tres  becas de docentes que presentarán tesis doctoral en la UCM.</t>
  </si>
  <si>
    <t xml:space="preserve">Proyectos de tesis doctoral finalizado. </t>
  </si>
  <si>
    <t xml:space="preserve">Formación docente de calidad. </t>
  </si>
  <si>
    <t xml:space="preserve">Los titulos de doctorado. </t>
  </si>
  <si>
    <t>Comunidad Universitaria</t>
  </si>
  <si>
    <t>Realizar la evaluación de desempeño docente que corresponde al año 2015</t>
  </si>
  <si>
    <t xml:space="preserve">Contar con una medición del desempeño docente. </t>
  </si>
  <si>
    <t>Informe de resultados .</t>
  </si>
  <si>
    <t xml:space="preserve">Personal docente y estudiantes. </t>
  </si>
  <si>
    <t>Unidad de Evaluación y Calidad Educativa.</t>
  </si>
  <si>
    <t xml:space="preserve">Que los egresados de la Carrera de Periodismo muestren interés para asociarse. </t>
  </si>
  <si>
    <t xml:space="preserve">Necesidad de establecer redes interdisciplinarias para mejorar el ejercicio profesional. </t>
  </si>
  <si>
    <t xml:space="preserve">Actas de reuniones, listado de asistencia, fotografías. </t>
  </si>
  <si>
    <t>Egresados de la Carrera de Periodismo.</t>
  </si>
  <si>
    <t xml:space="preserve">Jefe de Departamento de Comunicación / coordinadora de la Carrera de Periodismo. </t>
  </si>
  <si>
    <t xml:space="preserve">Proyecto de la Sala de Televisión de la Escuela de Comunicación. </t>
  </si>
  <si>
    <t xml:space="preserve">Firmar un convenio con la Unviersidad  entre la Facultad de ciencias sociales y Universidad Complutencia de Madrid. </t>
  </si>
  <si>
    <t xml:space="preserve">Fortalecimiento y creación de una Maestria en Comunicación Social. </t>
  </si>
  <si>
    <t xml:space="preserve">Comunidad Universitaria. </t>
  </si>
  <si>
    <t>Jefe y Coordinador de la Carrera de Periodismo.</t>
  </si>
  <si>
    <t xml:space="preserve">Contar con la participación de la Universidad para la creación de la Maestría. </t>
  </si>
  <si>
    <t xml:space="preserve">Realizar el proyecto de Historia del periodosimo de Honduras con el departamento de Historia. </t>
  </si>
  <si>
    <t xml:space="preserve">El proyecto de Historia del Periodismo. </t>
  </si>
  <si>
    <t xml:space="preserve">Socializar el proyecto de investigación a los centros regionales para la historia del periodismo </t>
  </si>
  <si>
    <t xml:space="preserve">Contar con un documental de la historia de periodismo. </t>
  </si>
  <si>
    <t xml:space="preserve">Jefe de departamento Ciencias Políticas. </t>
  </si>
  <si>
    <t>Integración  del equipo técnico para la elaboración del plan de mejora.</t>
  </si>
  <si>
    <t xml:space="preserve">Tintas </t>
  </si>
  <si>
    <t xml:space="preserve">Socializar el plan de estudios de la licenciatura en desarrollo local con  el personal docente y estudiantes. </t>
  </si>
  <si>
    <t>Realizar el diseño para los diplomados de la carrera de Desarrollo Local.</t>
  </si>
  <si>
    <t>1.a.8.SO</t>
  </si>
  <si>
    <t>1.a.5.TS</t>
  </si>
  <si>
    <t>1.a.7.SO</t>
  </si>
  <si>
    <t>1.a.9.PS</t>
  </si>
  <si>
    <t xml:space="preserve">100% del plan de estudios de la Carrera de historia actualizado. </t>
  </si>
  <si>
    <t>1.a.10.HI</t>
  </si>
  <si>
    <t>1.a.11.HI</t>
  </si>
  <si>
    <t>1.a.12.PE</t>
  </si>
  <si>
    <t xml:space="preserve">Presentar el nuevo curriculum para la carrera de periodismo. </t>
  </si>
  <si>
    <t xml:space="preserve">Tener el plan de desgate de la carrera para su evaluación.  </t>
  </si>
  <si>
    <t xml:space="preserve">Plan de desgaste de la carrera de periodismo. </t>
  </si>
  <si>
    <t>1.a.13.PE</t>
  </si>
  <si>
    <t xml:space="preserve">Contar con los fondos para el plan de desgaste. </t>
  </si>
  <si>
    <t>Ofrecer oferta académica para los estudiantes y aceptación de nuevos programas</t>
  </si>
  <si>
    <t xml:space="preserve">Programa de Maestría </t>
  </si>
  <si>
    <t xml:space="preserve">Jefe y Coordinador de la Carrera de Historia. </t>
  </si>
  <si>
    <t>1.a.14.PE</t>
  </si>
  <si>
    <t xml:space="preserve">Contar con la disponibildiad de los  docentes de la universidad de Madrid </t>
  </si>
  <si>
    <t xml:space="preserve">Realizar el convenio para la creación de la  Maestría en Comunicación, con la Universidad de Complutensede Madrid. </t>
  </si>
  <si>
    <t xml:space="preserve">Contar con el plan de desgaste para la mejora de la carrera y la evaluación de nuevas propuestas. </t>
  </si>
  <si>
    <t xml:space="preserve">Plan de Desgasate. </t>
  </si>
  <si>
    <t xml:space="preserve">Pasajes al exterior </t>
  </si>
  <si>
    <t>2.a.6.SO</t>
  </si>
  <si>
    <t>2.a.7.SO</t>
  </si>
  <si>
    <t xml:space="preserve">Implementar las clases bimodales de la carrera de Antropología. </t>
  </si>
  <si>
    <t>Solicitar la promoción y aprobación para la implementación de la asignaturaS de estudios de la mujer  en centros regionales.</t>
  </si>
  <si>
    <t xml:space="preserve">Socializar el nuevo plan de estudios de la carrera de Psicología. </t>
  </si>
  <si>
    <t xml:space="preserve">100% PLan de Estudios de la Licenciatura en Psicología. </t>
  </si>
  <si>
    <t xml:space="preserve">Contar con el plan de estudios actualizado de la carrera de psicología.  </t>
  </si>
  <si>
    <t xml:space="preserve">material de papel y cartón </t>
  </si>
  <si>
    <t xml:space="preserve">Elaboración del  programa de la Maestría en Historia Cultural y Social. </t>
  </si>
  <si>
    <t xml:space="preserve">Convenio Firmado por las Universidades. </t>
  </si>
  <si>
    <t xml:space="preserve">Contar con al menos dos clases virtuales. </t>
  </si>
  <si>
    <t>1.a.15.FC</t>
  </si>
  <si>
    <t>Nuevos Planes de Estudios de las Carreras.</t>
  </si>
  <si>
    <t xml:space="preserve">Que las carreras entreguen las propuestas de los nuevos planes de estudios. </t>
  </si>
  <si>
    <t xml:space="preserve">Ofrecer nueva oferta académicas con resideños curriculares. </t>
  </si>
  <si>
    <t xml:space="preserve">Nuevos planes de estudios. </t>
  </si>
  <si>
    <t xml:space="preserve">Decanatura y Jefes de Departamento. </t>
  </si>
  <si>
    <t xml:space="preserve">Socializar la nueva oferta académica de la Facultad de Ciencias Sociales. </t>
  </si>
  <si>
    <t xml:space="preserve">Contar con una nueva oferta académica en la Facultad de Ciencias Sociales. </t>
  </si>
  <si>
    <t xml:space="preserve">Impartir las clases a los estudiantes en la modalidad bimodal. </t>
  </si>
  <si>
    <t xml:space="preserve">La s clases bimodales. , Lista de asistencia . </t>
  </si>
  <si>
    <t xml:space="preserve">Estudiantes de la carrera de Antropología. </t>
  </si>
  <si>
    <t xml:space="preserve">Un proyecto de Investigación de Psicología </t>
  </si>
  <si>
    <t>1.a.16.FC</t>
  </si>
  <si>
    <t>Sistemar las nueva oferta  de las carreras que integran la Facultad de Ciencias Sociales.</t>
  </si>
  <si>
    <t>Diagnóstico de los nuevos planes de estudios de las carreras</t>
  </si>
  <si>
    <t xml:space="preserve">Contar con un diagnóstico para conocer el grado de aceptación de la nueva oferta académica. </t>
  </si>
  <si>
    <t>1.b.17. SO</t>
  </si>
  <si>
    <t>1.b.18.AN</t>
  </si>
  <si>
    <t xml:space="preserve">Contar con un diágnostico para evaluar el nivel de aceptación de la nueva oferta académica de las carreras. </t>
  </si>
  <si>
    <t xml:space="preserve">Contar con la nueva oferta académica de las carreras. </t>
  </si>
  <si>
    <t xml:space="preserve">La nueva oferta académica, el  informe de diagnóstico. </t>
  </si>
  <si>
    <t xml:space="preserve">Transportes Eventuales </t>
  </si>
  <si>
    <t xml:space="preserve">Papel </t>
  </si>
  <si>
    <t xml:space="preserve">Contar con los recursos para las clases bimodales. </t>
  </si>
  <si>
    <t xml:space="preserve">Ofrecer a los estudiantes el acceso a las clases por este medio y fortalecer la política de bimodalidad. </t>
  </si>
  <si>
    <t xml:space="preserve">Jefe de Departamento Desarrollo Local. </t>
  </si>
  <si>
    <t xml:space="preserve">El informe de los Los diagnósticos </t>
  </si>
  <si>
    <t xml:space="preserve">Investigación sobre Desigualdad y Politica </t>
  </si>
  <si>
    <t xml:space="preserve">Contar con la participación de la comunidad para la opinión universitaria. </t>
  </si>
  <si>
    <t xml:space="preserve">Conocer las opiniones de la comunidad universitaria para problemas sociales. </t>
  </si>
  <si>
    <t xml:space="preserve">Informe, encuestas. </t>
  </si>
  <si>
    <t xml:space="preserve">Realizar estudios de opinión universitaria sobre la problemática social del país. </t>
  </si>
  <si>
    <t>2.a.8.SO</t>
  </si>
  <si>
    <t>2.a.9.HI</t>
  </si>
  <si>
    <t xml:space="preserve">Contar con apoyo bibliografico sobre la Historia del periodismo en Honduras. </t>
  </si>
  <si>
    <t xml:space="preserve">Jefe de Departamento y coordinador de la carrera de Periodismo. </t>
  </si>
  <si>
    <t>El informe de la investigación de historia del periodismo.</t>
  </si>
  <si>
    <t xml:space="preserve">Fortalecer la investigación cientifica en la carrera de periodismo y lograr una lianza con el departamento de Historia. </t>
  </si>
  <si>
    <t xml:space="preserve">Coordinación con el departamento de Historia para la investigación y contar con los fondos para esta actividad. </t>
  </si>
  <si>
    <t>2.a.10.PE</t>
  </si>
  <si>
    <t xml:space="preserve">Lograr alianzas estratégicas de cooperación para el fortalecimiento de las carreras que integran la Facultad. </t>
  </si>
  <si>
    <t>2.a.11.FC</t>
  </si>
  <si>
    <t xml:space="preserve">Fortalecer la investigación en la Facultad de Ciencias Sociales. </t>
  </si>
  <si>
    <t xml:space="preserve">Contar con la participación de personal de la Facultad para llevar a cabo las investigaciones. </t>
  </si>
  <si>
    <t xml:space="preserve">Fomentar la investigación por medio de la creación del IIS </t>
  </si>
  <si>
    <t xml:space="preserve">Las dos investigaciones. </t>
  </si>
  <si>
    <t xml:space="preserve">El IIS realizará por lo menos dos investigaciones en relación a las líneas de investigación. </t>
  </si>
  <si>
    <t xml:space="preserve">Contar con el Instituto de Investigaciones Sociales para el fortalecimiento de la investigación en la Facultad. </t>
  </si>
  <si>
    <t>100% creado el Instituto de Investigaciones Sociales ( IIS)</t>
  </si>
  <si>
    <t xml:space="preserve">Transportes eventuales </t>
  </si>
  <si>
    <t>2.b.12.CP</t>
  </si>
  <si>
    <t>2.b.13.AN</t>
  </si>
  <si>
    <t>2.b.14.AN</t>
  </si>
  <si>
    <t xml:space="preserve">2.b.15.DL </t>
  </si>
  <si>
    <t>2.b.16.TS</t>
  </si>
  <si>
    <t>2.b.18.SO</t>
  </si>
  <si>
    <t>2.b.19.SO</t>
  </si>
  <si>
    <t xml:space="preserve">Fomentar proyectos de investigación en la carrera de Psicología. </t>
  </si>
  <si>
    <t>2.b.20.PS</t>
  </si>
  <si>
    <t xml:space="preserve">Realizar la publicación de la Revista de la Facultad al menos dos veces al año. </t>
  </si>
  <si>
    <t>Al menos dos revistas publicadas de la Facultad CCSS</t>
  </si>
  <si>
    <t>Impulsar la investigación en las carreras que integran la Facultad de CCSS</t>
  </si>
  <si>
    <t>2.b.21.FC</t>
  </si>
  <si>
    <t xml:space="preserve">2 Docentes capacitados </t>
  </si>
  <si>
    <t xml:space="preserve">Participación , en congresos de investigación científica nacionales e internacinales  y presentar dos ponencias del propio campo disciplinar. </t>
  </si>
  <si>
    <t>Realizar la publicación semestral de la Revista del Depto. de Sociología</t>
  </si>
  <si>
    <t xml:space="preserve">2.b.17.SO </t>
  </si>
  <si>
    <t xml:space="preserve">5 docentes en el congreso centroamericano de Sociología . </t>
  </si>
  <si>
    <t>Participación de 5 docentes en el congreso Centroamericano de Sociología ACAS 2015.</t>
  </si>
  <si>
    <t xml:space="preserve">Pasajes al extranjero </t>
  </si>
  <si>
    <t xml:space="preserve">Recibir los artículos de las carreras para presentar la revista. </t>
  </si>
  <si>
    <t xml:space="preserve">Impulsar la investigación en las disciplinas de la Facultad de Ciencias Sociales. </t>
  </si>
  <si>
    <t xml:space="preserve">La Revista de la Facultad </t>
  </si>
  <si>
    <t xml:space="preserve">Decana de Ciencias Sociales/ Jefes y coordinadores de carrera. </t>
  </si>
  <si>
    <t>2.d.22.TS</t>
  </si>
  <si>
    <t xml:space="preserve">Lanzamiento de la creación del instituto y socialización de las líneas de investigación. </t>
  </si>
  <si>
    <t>Departamento de Trabajo Social y Coordinación de Postgrados.</t>
  </si>
  <si>
    <t>1.a.17.PG</t>
  </si>
  <si>
    <t xml:space="preserve">Realizar el rediseño de la Maestría en Trabajo Social </t>
  </si>
  <si>
    <t>2.d.23.PE</t>
  </si>
  <si>
    <t>2.d.24.FC</t>
  </si>
  <si>
    <t xml:space="preserve">Dos talleres de capacitación en metodologías de la investigación. </t>
  </si>
  <si>
    <t xml:space="preserve">En coordinación con la DICU realizar  al menos dos talleres de capacitación sobre la técnicas y metodología de investigación. </t>
  </si>
  <si>
    <t xml:space="preserve">Contar con la participación de los docentes para la capacitación. </t>
  </si>
  <si>
    <t xml:space="preserve">Que el personal docente pueda impulsar la investigación y fortalecer el IIS. </t>
  </si>
  <si>
    <t xml:space="preserve">Contar con los recursos disponibles para la creación del IIS. </t>
  </si>
  <si>
    <t xml:space="preserve">El IIS en funcionamiento </t>
  </si>
  <si>
    <t xml:space="preserve">Decana de Ciencias Sociales / Director del IIS. </t>
  </si>
  <si>
    <t>Contar con los resultados de la investigación realizada.</t>
  </si>
  <si>
    <t xml:space="preserve">Fomentar la divulgación de las investigaciones en ciencias sociales. </t>
  </si>
  <si>
    <t xml:space="preserve">lograr la participación internacional y aceptación de la investigación en congresos internacionales. </t>
  </si>
  <si>
    <t xml:space="preserve">Integrar temas de investigación en la disciplina de Trabajo social. </t>
  </si>
  <si>
    <t xml:space="preserve">Las ponencias  de la Carrera de Trabajo Social. </t>
  </si>
  <si>
    <t xml:space="preserve">Jefe y Coordinar de la Carrera de Trabajo Social. </t>
  </si>
  <si>
    <t>2.e.25.FC</t>
  </si>
  <si>
    <t xml:space="preserve">Publicidad y propaganda </t>
  </si>
  <si>
    <t xml:space="preserve">3.a.1.AN </t>
  </si>
  <si>
    <t xml:space="preserve">3.a.2.AN </t>
  </si>
  <si>
    <t xml:space="preserve">Contar con los recursos para esta actividad. </t>
  </si>
  <si>
    <t xml:space="preserve">3.a.3.AN </t>
  </si>
  <si>
    <t xml:space="preserve">Informe de la Actividad </t>
  </si>
  <si>
    <t xml:space="preserve">Productos de papel y cartón </t>
  </si>
  <si>
    <t xml:space="preserve">Foldes </t>
  </si>
  <si>
    <t xml:space="preserve">VINCULACIÓN </t>
  </si>
  <si>
    <t>3.a.4.DL</t>
  </si>
  <si>
    <t xml:space="preserve">Dotar al centro de documentación de la escuela de periodismo por medio de la  suscripción de diarios nacionales. </t>
  </si>
  <si>
    <t xml:space="preserve">Dotar de apoyo de la bibliografía sobre la disciplina en Desaroolo Local. </t>
  </si>
  <si>
    <t xml:space="preserve">Libros revistas y periódicos </t>
  </si>
  <si>
    <t>Productos de papel y cartón ( material bibliográfico)</t>
  </si>
  <si>
    <t>3.a.5.SO</t>
  </si>
  <si>
    <t xml:space="preserve">Tres docentes y 10 alumnos trabajando en el proyecto de APS </t>
  </si>
  <si>
    <t xml:space="preserve">Participación en el proyecto de APS en coordinación con la Dirección de Vinculación. </t>
  </si>
  <si>
    <t>3.a.6.PE</t>
  </si>
  <si>
    <t xml:space="preserve">Realizar actividades de integración de las carreras que integran la Facultad en los proyectos de vinculación con la sociedad. </t>
  </si>
  <si>
    <t>100% de las carreras de la Facultad integradas en proyectos de vinculación .</t>
  </si>
  <si>
    <t xml:space="preserve">Fomentar la vinculación en las carreras de la Facultad para un mayor participación y desarrollo de los mismos. </t>
  </si>
  <si>
    <t>Incorporar en las clases de la carreras proyectos de vinculación y participación de los estudiantes .</t>
  </si>
  <si>
    <t xml:space="preserve">Fortalecer la vinculación en las clases de la carrera de  Psicología. </t>
  </si>
  <si>
    <t>3.a.8.PS</t>
  </si>
  <si>
    <t xml:space="preserve">Fortalecer la vinculación en las clases de la carrera de Trabajo Social </t>
  </si>
  <si>
    <t xml:space="preserve">100% incorporada la política de vinculación en proyectos de la carrera. </t>
  </si>
  <si>
    <t xml:space="preserve">Productos de Artes gráficas </t>
  </si>
  <si>
    <t xml:space="preserve">Expositor </t>
  </si>
  <si>
    <t xml:space="preserve">Alimentos y Bebidas </t>
  </si>
  <si>
    <t xml:space="preserve">Realizar reuniones mensuales para evaluar el desempeño y monitorear el cumplimiento de las actividades y metas de las carreras. </t>
  </si>
  <si>
    <t xml:space="preserve">Utiles de Escritorio Oficina y enseñanza </t>
  </si>
  <si>
    <t>Cumplir con el Plan de Trabajo de Vinculación  Universidad – Sociedad  de la Escuela de Psicología en el apoyo a centros Educativos de Comayagüela por medio del Centro de Arte y Cultura (CAC), incorporando a los estudiantes y docentes en las labores de promoción y de impacto en la transformación de nuestra sociedad.</t>
  </si>
  <si>
    <t>3.a.7.PS</t>
  </si>
  <si>
    <t xml:space="preserve">Al menos 100 alumnos participando en proyectos de vinculación. </t>
  </si>
  <si>
    <t xml:space="preserve">Al menos 60 estudiantes  realizarán su práctica profesional en proyectos de vinculación. </t>
  </si>
  <si>
    <t xml:space="preserve">Impulsar proyecto de vinculación universidad- sociedad. </t>
  </si>
  <si>
    <t xml:space="preserve">Integrar al menos a 40 docentes de las carreras de la Facultad en Proyectos de Vinculación. </t>
  </si>
  <si>
    <t xml:space="preserve">Al menos 10 docentes se integran en proyectos de vinculación </t>
  </si>
  <si>
    <t>Impulsar la  continuidad del servicio que presta  centro de Atención Psicológica (CAPS) a la población de escasos recursos ,  ofreciendo al alumnado una unidad de práctica Psicológica, contribuyendo con el proceso de enseñanza –aprendizaje de la Escuela de Ciencias Psicológicas propiciando la integración de la teoría a la práctica</t>
  </si>
  <si>
    <t xml:space="preserve">Al menos 1000 personas beneficiadas con este proyecto de la Escuela de Psicología. </t>
  </si>
  <si>
    <t>Incorporar en las clases de la carrera el desarrollo de proyectos de vinculación .</t>
  </si>
  <si>
    <t>Al menos 120 Personas atendidas en el Centro Psicologico Comunitario.</t>
  </si>
  <si>
    <t>Dar apoyo a la comunidad Universitaria en lo referente a la atención psicológica necesaria incorporando a los estudiantes de último año en su práctica profesional.</t>
  </si>
  <si>
    <t>3.a.9.PS</t>
  </si>
  <si>
    <t xml:space="preserve">40 docentes en proyectos de vinculación. </t>
  </si>
  <si>
    <t xml:space="preserve">Fomentar la vinculación en las carreras de la Facultad para un mayor participación y desarrollo de los proyectos en beneficio de la sociedad en general. </t>
  </si>
  <si>
    <t xml:space="preserve">En el Centro Psicologico Comunicatorio  continuar dando  atención a los estudiantes, personal administrativo y docentes con el apoyo  psicológico necesario.  Acondicionar las instalaciones del centro. </t>
  </si>
  <si>
    <t>3.a.11.FC</t>
  </si>
  <si>
    <t xml:space="preserve">Participación en congresos y seminarios para el fortalecimiento de la Facultad. </t>
  </si>
  <si>
    <t xml:space="preserve">Lograr la participación e integración de los Jefes y coordinadore de carrera en los proyectos de vinculacón. </t>
  </si>
  <si>
    <t xml:space="preserve">Que las carreras se involucren en proyectos de vinculación. </t>
  </si>
  <si>
    <t xml:space="preserve">Lista de proyectos de vinculación , informes. </t>
  </si>
  <si>
    <t xml:space="preserve">Decanatura de Ciencias Sociales. </t>
  </si>
  <si>
    <t xml:space="preserve">Contar con la participación de los estudiantes y docentes en este proyecto el APS. </t>
  </si>
  <si>
    <t>3.b.12.CP</t>
  </si>
  <si>
    <t>3.b.13.TS</t>
  </si>
  <si>
    <t>3.b.14.TS</t>
  </si>
  <si>
    <t>3.b.15.DL</t>
  </si>
  <si>
    <t xml:space="preserve">Tener el conocimiento de los diagnósticos municipales. </t>
  </si>
  <si>
    <t xml:space="preserve">Informes de diagnósticos municipales. </t>
  </si>
  <si>
    <t>3.b.16.DL</t>
  </si>
  <si>
    <t>3.b.17.FC</t>
  </si>
  <si>
    <t xml:space="preserve">Realizar giras de trabajo para establecer proyectos de vinculación en beneficio de la comunidad. </t>
  </si>
  <si>
    <t>Número de giras al menos 5 .</t>
  </si>
  <si>
    <t xml:space="preserve">Dar a conocer los resultados de los proyectos de trabajo social a la comunidad universitaria. </t>
  </si>
  <si>
    <t>3.d.18.FC</t>
  </si>
  <si>
    <t xml:space="preserve">100% la Revista de la Facultad de Ciencias Sociales en vinculación. </t>
  </si>
  <si>
    <t xml:space="preserve">Servicios de Imprenta publicidad y propaganda </t>
  </si>
  <si>
    <t xml:space="preserve">DOCENCIA Y PROFESORADO </t>
  </si>
  <si>
    <t>4.a.1.CP</t>
  </si>
  <si>
    <t xml:space="preserve">Pasajes al Exterior </t>
  </si>
  <si>
    <t>4.a.2.CP</t>
  </si>
  <si>
    <t>4.a.3.AN</t>
  </si>
  <si>
    <t>4.a.4.AN</t>
  </si>
  <si>
    <t>4.a.5.AN</t>
  </si>
  <si>
    <t>4.a.6.DL</t>
  </si>
  <si>
    <t xml:space="preserve">100% del encuentro de personal docente. </t>
  </si>
  <si>
    <t xml:space="preserve">Material de papel y cartón </t>
  </si>
  <si>
    <t xml:space="preserve">Utiles de Escritorio oficina y enseñanza </t>
  </si>
  <si>
    <t>4.a.7.TS</t>
  </si>
  <si>
    <t>4.a.8.TS</t>
  </si>
  <si>
    <t>4.a.9.TS</t>
  </si>
  <si>
    <t>4.a.10.SO</t>
  </si>
  <si>
    <t>Papel de escritorio</t>
  </si>
  <si>
    <t>Productos de papel y cartón (Carpetas)</t>
  </si>
  <si>
    <t>4.a.11.SO</t>
  </si>
  <si>
    <t xml:space="preserve">4.a.12.SO </t>
  </si>
  <si>
    <t xml:space="preserve">4.a.13.SO </t>
  </si>
  <si>
    <t>4.a.14.HI</t>
  </si>
  <si>
    <t>4.a.15.PE</t>
  </si>
  <si>
    <t>Docentes beneficiarios para concluir doctorado</t>
  </si>
  <si>
    <t>4.a.16.PE</t>
  </si>
  <si>
    <t>4.a.17.FC</t>
  </si>
  <si>
    <t>4.a.18.FC</t>
  </si>
  <si>
    <t>5.a.1.PS</t>
  </si>
  <si>
    <t>Servicios de imprenta, publicidad y producción</t>
  </si>
  <si>
    <t>5.a.2.DL</t>
  </si>
  <si>
    <t>5.a.3.DL</t>
  </si>
  <si>
    <t>5.a.4.DL</t>
  </si>
  <si>
    <t>Los estudiantes de las carreras del Dpto. de Sociología participando en  el desarrollo científica y cultural.</t>
  </si>
  <si>
    <t xml:space="preserve">5.a.5.SO </t>
  </si>
  <si>
    <t xml:space="preserve">Fondos disponibles para la realización de la feria cultural </t>
  </si>
  <si>
    <t>5.a.6.DL</t>
  </si>
  <si>
    <t>5.a.7.TS</t>
  </si>
  <si>
    <t>5.a.8.TS</t>
  </si>
  <si>
    <t>Textos de enseñanza</t>
  </si>
  <si>
    <t>5.b.2.TS</t>
  </si>
  <si>
    <t>5.b.3.TS</t>
  </si>
  <si>
    <t>5.b.4.TS</t>
  </si>
  <si>
    <t>Prendas de vestir</t>
  </si>
  <si>
    <t>5.b.5.TS</t>
  </si>
  <si>
    <t xml:space="preserve">5.b.6.SO </t>
  </si>
  <si>
    <t xml:space="preserve">5.b.7.DL </t>
  </si>
  <si>
    <t>5.b.8.PS</t>
  </si>
  <si>
    <t>5.b.9.PE</t>
  </si>
  <si>
    <t>5.b.10.PE</t>
  </si>
  <si>
    <t>Libros, revistas y periódicos</t>
  </si>
  <si>
    <t>6.a.1.CP</t>
  </si>
  <si>
    <t>Sercivio de imprenta, publicidad y reproducción</t>
  </si>
  <si>
    <t>6.a.2.CP</t>
  </si>
  <si>
    <t>Alquileres</t>
  </si>
  <si>
    <t>6.a.3.CP</t>
  </si>
  <si>
    <t>6.a.4.AN</t>
  </si>
  <si>
    <t>6.a.5.AN</t>
  </si>
  <si>
    <t>6.a.6.AN</t>
  </si>
  <si>
    <t>6.a.7.TS</t>
  </si>
  <si>
    <t>Docencia y Profesorado</t>
  </si>
  <si>
    <t>Pasantía</t>
  </si>
  <si>
    <t>6.a.8.TS</t>
  </si>
  <si>
    <t>6.a.9.HI</t>
  </si>
  <si>
    <t>6.a.10.PE</t>
  </si>
  <si>
    <t>6.a.11.AN</t>
  </si>
  <si>
    <t>6.a.12.AN</t>
  </si>
  <si>
    <t>6.a.13.PE</t>
  </si>
  <si>
    <t>6.a.14.AN</t>
  </si>
  <si>
    <t>6.a.15.AN</t>
  </si>
  <si>
    <t>Intercambio de conocimientos con maestros visitantes para la Carrera de Antropología.</t>
  </si>
  <si>
    <t>6.a.16.TS</t>
  </si>
  <si>
    <t xml:space="preserve">6.a.17.SO </t>
  </si>
  <si>
    <t xml:space="preserve">6.a.18.PS </t>
  </si>
  <si>
    <t>7.a.1.TS</t>
  </si>
  <si>
    <t>Lo esencial de la reforma universitaria</t>
  </si>
  <si>
    <t>11.a.1.AN</t>
  </si>
  <si>
    <t>Gestión Administrativa</t>
  </si>
  <si>
    <t>11.a.7.CP</t>
  </si>
  <si>
    <t>11.a.8.CP</t>
  </si>
  <si>
    <t xml:space="preserve">11.a.9.PS </t>
  </si>
  <si>
    <t>11.a.10.PE</t>
  </si>
  <si>
    <t>Desarrollar permanente un programa de formación docente de la enseñanza de la sociología general</t>
  </si>
  <si>
    <t>Desarrollar  un Diploma relacionado a la Historia de Honduras, Metodologí ay enseñanza de la Historia. Con la participaión de 40 personas.</t>
  </si>
  <si>
    <t>Impulsar un encuentro de los egresados de la Carrera de Periodismo.</t>
  </si>
  <si>
    <t xml:space="preserve">Pasajes Exterior </t>
  </si>
  <si>
    <t xml:space="preserve">Presentar propuesta de la oferta académica de la Carrera de Trabajo Social al valle de Sula. </t>
  </si>
  <si>
    <t xml:space="preserve">Pasajes Nacionales </t>
  </si>
  <si>
    <t>6.a.19.FC</t>
  </si>
  <si>
    <t xml:space="preserve">Realizar visitas periódicas a los Centros Regionales, para evaluar los alcances de las carreras que integran la Facultad. </t>
  </si>
  <si>
    <t>6.a.20.FC</t>
  </si>
  <si>
    <t xml:space="preserve">Visitas a Universidades en Centroamérica para evaluar alianzas estratégicas educativas en ciencias sociales. </t>
  </si>
  <si>
    <t xml:space="preserve">Contribuir al desarrollo  de la PAT por medio de giras de supervisión a los estudiantes de la carrera de Trabajo Social. </t>
  </si>
  <si>
    <t xml:space="preserve">9.a.1.DL </t>
  </si>
  <si>
    <t xml:space="preserve">Mejoramiento del laboratorio de televisión de la escuela de comunicación. </t>
  </si>
  <si>
    <t xml:space="preserve">!00% Laboratorio de Televisión </t>
  </si>
  <si>
    <t xml:space="preserve">Jefe y Coordinador de la Escuela de Psicología. </t>
  </si>
  <si>
    <t xml:space="preserve">Jefe del Departamento Ciencias Políticas. </t>
  </si>
  <si>
    <t>2 asignaturas diseñadas en línea de una sección  cada una con 40 estudiantes cada sección.</t>
  </si>
  <si>
    <t xml:space="preserve">Que se cuenten con la disponibilidad de fondos para las clases bimodales. </t>
  </si>
  <si>
    <t xml:space="preserve">Otros servicios técnicos y profesionales </t>
  </si>
  <si>
    <t>11.a.2.FC</t>
  </si>
  <si>
    <t xml:space="preserve">Mantenimiento y Reparación de edificios </t>
  </si>
  <si>
    <t xml:space="preserve">11.a.3.DL </t>
  </si>
  <si>
    <t>11.a.4.TS</t>
  </si>
  <si>
    <t>11.a.5.FC</t>
  </si>
  <si>
    <t xml:space="preserve">Mantenimiento y reparación de equipo tecnólogico de la Facultad. </t>
  </si>
  <si>
    <t>Mantenimiento y reparación de otros equipos</t>
  </si>
  <si>
    <t xml:space="preserve">Otros servicios técnicos </t>
  </si>
  <si>
    <t xml:space="preserve">Mantenimiento y reparación de sanitarios </t>
  </si>
  <si>
    <t xml:space="preserve">Limpieza aseo y fumigación </t>
  </si>
  <si>
    <t xml:space="preserve">Tintes , pinturas y colorantes </t>
  </si>
  <si>
    <t xml:space="preserve">Madera , corcho y manufactura </t>
  </si>
  <si>
    <t xml:space="preserve">Insecticidas fumigantes y otros </t>
  </si>
  <si>
    <t xml:space="preserve">Productos Hojalata </t>
  </si>
  <si>
    <t>Herramientas menores</t>
  </si>
  <si>
    <t>Materiales eléctricos</t>
  </si>
  <si>
    <t>Elementos de limpieza</t>
  </si>
  <si>
    <t xml:space="preserve">Acondicionar los espacios físicos y dotar el material de oficina necesario para el funcionamiento de los  departamentos y carreras que integran la Facultad. </t>
  </si>
  <si>
    <t xml:space="preserve">Papel tamaño carta </t>
  </si>
  <si>
    <t xml:space="preserve">Papel tamaño oficio </t>
  </si>
  <si>
    <t xml:space="preserve">Utiles de Escritorio , oficina y enseñanza </t>
  </si>
  <si>
    <t xml:space="preserve">Otros respuestos y accesorios </t>
  </si>
  <si>
    <t>Computadora de Escritorio Especiales para edición</t>
  </si>
  <si>
    <t>Camara de Video</t>
  </si>
  <si>
    <t>Licencia de Software</t>
  </si>
  <si>
    <t>3.a.10.PS</t>
  </si>
  <si>
    <t>3.a.12.FC</t>
  </si>
  <si>
    <t>3.A.10.PS</t>
  </si>
  <si>
    <t>Del 1 de Enero al 31 de Diciembre 2015</t>
  </si>
  <si>
    <t xml:space="preserve">Correo Postal </t>
  </si>
  <si>
    <t xml:space="preserve">Otros servicios comerciales </t>
  </si>
  <si>
    <t xml:space="preserve">Diseño de la Maestria en trabajo s socicla </t>
  </si>
  <si>
    <t>100% Rediseño curricular, Maestría en Trabajo Social.</t>
  </si>
  <si>
    <t xml:space="preserve">Rediseño de la maestría. </t>
  </si>
  <si>
    <t>Evaluación de los cambios de la tendencia en la materia.</t>
  </si>
  <si>
    <t>Informede la investigación.</t>
  </si>
  <si>
    <t xml:space="preserve">La importancia que tiene el estudio de desigualdad en la sociedad hondureña. </t>
  </si>
  <si>
    <t xml:space="preserve">Lista de participantes </t>
  </si>
  <si>
    <t>Decana de la Facultad</t>
  </si>
  <si>
    <t xml:space="preserve">Evaluar los proyectos de vinculación de la facultad. </t>
  </si>
  <si>
    <t xml:space="preserve">Informe, lista de viajes, visitas. </t>
  </si>
  <si>
    <t xml:space="preserve">Conocer la situación de los proyectos de vinculación de las carreras que integran la Facultad. </t>
  </si>
  <si>
    <t xml:space="preserve">Contar con los recursos y la ejecución de proyectos de vinculación. </t>
  </si>
  <si>
    <t>Jefe de departamento y coordinador de la Carrera de Periodismo.</t>
  </si>
  <si>
    <t xml:space="preserve">Lista de los docentes, informe de los proyectos. </t>
  </si>
  <si>
    <t xml:space="preserve">Apoyar al proyecto APS con los estudiantes. </t>
  </si>
  <si>
    <t xml:space="preserve">Jefe de departamento y coordinador de la Carrera de Psicología. </t>
  </si>
  <si>
    <t>Numero de clases en proyectos de vinculación.</t>
  </si>
  <si>
    <t>Incorporar las clases el trabajo de campo con proyectos de vinculación.</t>
  </si>
  <si>
    <t xml:space="preserve">La participación e involucramiento de los estudiantes. </t>
  </si>
  <si>
    <t>Seguimiento a los proyectos de vinculación .</t>
  </si>
  <si>
    <t xml:space="preserve">apoyar a los estudiantes con los proyectos de vinculación y la enseñanza de los mismos. </t>
  </si>
  <si>
    <t xml:space="preserve">número de estudiantes que participan en los proyectos. </t>
  </si>
  <si>
    <t>Contar con la disponibilida de los estudiantes y el apoyo de las autoridades para continuar con el proyecto.</t>
  </si>
  <si>
    <t xml:space="preserve">Apoyo a la comunidad y servicio gratuito de atención psicológica. </t>
  </si>
  <si>
    <t xml:space="preserve">Número de personas que se atienden en el centro de CAPS. </t>
  </si>
  <si>
    <t>Número de personas que se atienden en el centro de CPC.</t>
  </si>
  <si>
    <t>Número de docentes integrados en proyectos de vinculación.</t>
  </si>
  <si>
    <t xml:space="preserve">Incorporar al personal docente en los pilares de la UNAH. </t>
  </si>
  <si>
    <t xml:space="preserve">Decana de la Facultad de Ciencias Sociales. </t>
  </si>
  <si>
    <t xml:space="preserve">Jefe de Departamento y Coordinador de Carrera de Periodismo </t>
  </si>
  <si>
    <t xml:space="preserve">Número de reuniones, listado de asistencia. </t>
  </si>
  <si>
    <t xml:space="preserve">Contar con la participación de los jefes y coordinadores de carrera. </t>
  </si>
  <si>
    <t xml:space="preserve">Evaluar las tareas asignadas y los avances de cada carrera de la Facultad. </t>
  </si>
  <si>
    <t xml:space="preserve">Participar y dar a conocer a la comunidad universitaria los alcances de la Facultad. </t>
  </si>
  <si>
    <t xml:space="preserve">Contar con la participación de la Universidad del exterior </t>
  </si>
  <si>
    <t>Convenio, informe, fotografías.</t>
  </si>
  <si>
    <t xml:space="preserve">Lograr impulsar alianzas estratégicas para el beneficio y desarrollo de la carrera. </t>
  </si>
  <si>
    <r>
      <t xml:space="preserve">Participación en la reunión de la Red Centroamericana de Antropología. Y Participación en el   </t>
    </r>
    <r>
      <rPr>
        <b/>
        <sz val="11"/>
        <color theme="1"/>
        <rFont val="Calibri"/>
        <family val="2"/>
        <scheme val="minor"/>
      </rPr>
      <t>X Congreso centroamericano de antropología con ponencia</t>
    </r>
  </si>
  <si>
    <r>
      <t>Los representantes institucionales participan en la reunión que se lleva a cabo dentro del marco de celebración del Congreso Centroamericano para evaluación del Congreso, escogencia de siguiente sede del próximo congreso y elección del presidente de la Red</t>
    </r>
    <r>
      <rPr>
        <b/>
        <sz val="11"/>
        <color theme="1"/>
        <rFont val="Calibri"/>
        <family val="2"/>
        <scheme val="minor"/>
      </rPr>
      <t xml:space="preserve"> </t>
    </r>
    <r>
      <rPr>
        <sz val="11"/>
        <color theme="1"/>
        <rFont val="Calibri"/>
        <family val="2"/>
        <scheme val="minor"/>
      </rPr>
      <t>.</t>
    </r>
  </si>
  <si>
    <r>
      <t xml:space="preserve">Asignación </t>
    </r>
    <r>
      <rPr>
        <b/>
        <sz val="11"/>
        <color theme="1"/>
        <rFont val="Calibri"/>
        <family val="2"/>
        <scheme val="minor"/>
      </rPr>
      <t>El Patrimonio Intangible</t>
    </r>
    <r>
      <rPr>
        <sz val="11"/>
        <color theme="1"/>
        <rFont val="Calibri"/>
        <family val="2"/>
        <scheme val="minor"/>
      </rPr>
      <t>. La UNAH es la segunda a universidad en América Latina y la 1ª en Centroamérica. Las Cátedras Unesco son requerimientos en la Educación Superior. La contraparte es para la presentación y socialización de la Cátedra en centros regionales</t>
    </r>
  </si>
  <si>
    <t>Jefe de Departamento y Coordinador de Carrera de Sociología.</t>
  </si>
  <si>
    <t xml:space="preserve">Jefe de Departamento y Coordinador de Carrera de Psicología. </t>
  </si>
  <si>
    <t>Decana de Ciencias Sociales.</t>
  </si>
  <si>
    <t xml:space="preserve">Informes, reuniones y fotografías. </t>
  </si>
  <si>
    <t xml:space="preserve">Informe de las reuniones, ayuda memoria. </t>
  </si>
  <si>
    <t xml:space="preserve">Detalle de las giras y lista de asistencia. </t>
  </si>
  <si>
    <t xml:space="preserve">Lograr con los fondos disponibles para las giras. </t>
  </si>
  <si>
    <t>Lograr la participacón del personal doncente en los programas de intercambio.</t>
  </si>
  <si>
    <t xml:space="preserve">Contar con los fondos disponibles para las visitas a los centros regionales. </t>
  </si>
  <si>
    <t xml:space="preserve">Incorporar estudios en los centros regionales. </t>
  </si>
  <si>
    <t xml:space="preserve">Impulsar programas de intercambio en la carera. </t>
  </si>
  <si>
    <t>Conocer la situación de las careras en los centros regionales.</t>
  </si>
  <si>
    <t>Lograr alianzas estrátegicas con universidades .</t>
  </si>
  <si>
    <t xml:space="preserve">Posicionar la Facultad a nivel centroamérica. </t>
  </si>
  <si>
    <t xml:space="preserve">100% propuesta de la carrera de trabajo social . </t>
  </si>
  <si>
    <t xml:space="preserve">100% Intercambios </t>
  </si>
  <si>
    <t>3 visitas a los centros regionales.</t>
  </si>
  <si>
    <t xml:space="preserve">7 giras a los centros regionales. </t>
  </si>
  <si>
    <t xml:space="preserve">1 viaje a universidad de centroamérica. </t>
  </si>
  <si>
    <t xml:space="preserve">Alianzas estratégicas en universidades regionales. </t>
  </si>
  <si>
    <t xml:space="preserve">conocer la situación de las carreras en los centros regionales. </t>
  </si>
  <si>
    <t xml:space="preserve">Incoporar estudios en los centros regionales. </t>
  </si>
  <si>
    <t xml:space="preserve">Ampliar la oferta académica en los centros regionales. </t>
  </si>
  <si>
    <t xml:space="preserve">100% la celebración. </t>
  </si>
  <si>
    <t xml:space="preserve">100% manuales de ciencias políticas. </t>
  </si>
  <si>
    <t xml:space="preserve">3 debates </t>
  </si>
  <si>
    <t xml:space="preserve">Incoporar los debales en programas de enseñanza. </t>
  </si>
  <si>
    <t>Contar con la bibliografía en ciencias políticas.</t>
  </si>
  <si>
    <t xml:space="preserve">Impulsa el desarrollo de identidad en los estudiantes. </t>
  </si>
  <si>
    <t>Dimension</t>
  </si>
  <si>
    <t xml:space="preserve">Actividad </t>
  </si>
  <si>
    <t>Correlativo</t>
  </si>
  <si>
    <t>Costo de la Actividad</t>
  </si>
  <si>
    <t>Gestion Administrativa</t>
  </si>
</sst>
</file>

<file path=xl/styles.xml><?xml version="1.0" encoding="utf-8"?>
<styleSheet xmlns="http://schemas.openxmlformats.org/spreadsheetml/2006/main">
  <numFmts count="14">
    <numFmt numFmtId="6" formatCode="&quot;L.&quot;\ #,##0;[Red]&quot;L.&quot;\ \-#,##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4">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1"/>
      <name val="Arial"/>
      <family val="2"/>
    </font>
    <font>
      <sz val="10"/>
      <color theme="1"/>
      <name val="Calibri"/>
      <family val="2"/>
      <scheme val="minor"/>
    </font>
    <font>
      <b/>
      <sz val="12"/>
      <color theme="1"/>
      <name val="Calibri"/>
      <family val="2"/>
      <scheme val="minor"/>
    </font>
    <font>
      <b/>
      <sz val="10"/>
      <color theme="1"/>
      <name val="Calibri"/>
      <family val="2"/>
      <scheme val="minor"/>
    </font>
    <font>
      <b/>
      <sz val="11"/>
      <color indexed="8"/>
      <name val="Calibri"/>
      <family val="2"/>
    </font>
    <font>
      <b/>
      <sz val="12"/>
      <color indexed="8"/>
      <name val="Calibri"/>
      <family val="2"/>
    </font>
    <font>
      <sz val="10"/>
      <name val="Calibri"/>
      <family val="2"/>
    </font>
    <font>
      <b/>
      <sz val="11"/>
      <color rgb="FFFF0000"/>
      <name val="Calibri"/>
      <family val="2"/>
      <scheme val="minor"/>
    </font>
    <font>
      <sz val="11"/>
      <color rgb="FF000000"/>
      <name val="Calibri"/>
      <family val="2"/>
      <scheme val="minor"/>
    </font>
    <font>
      <b/>
      <sz val="12"/>
      <name val="Calibri"/>
      <family val="2"/>
      <scheme val="minor"/>
    </font>
    <font>
      <sz val="11"/>
      <color indexed="8"/>
      <name val="Calibri"/>
      <family val="2"/>
      <scheme val="minor"/>
    </font>
    <font>
      <u/>
      <sz val="11"/>
      <color theme="10"/>
      <name val="Calibri"/>
      <family val="2"/>
    </font>
  </fonts>
  <fills count="3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6" tint="0.39997558519241921"/>
        <bgColor indexed="64"/>
      </patternFill>
    </fill>
    <fill>
      <patternFill patternType="solid">
        <fgColor theme="6"/>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rgb="FF92D050"/>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83" fillId="0" borderId="0" applyNumberFormat="0" applyFill="0" applyBorder="0" applyAlignment="0" applyProtection="0">
      <alignment vertical="top"/>
      <protection locked="0"/>
    </xf>
  </cellStyleXfs>
  <cellXfs count="98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36" fillId="0" borderId="26" xfId="16" applyFont="1" applyBorder="1" applyAlignment="1">
      <alignment horizontal="center" vertical="center" wrapText="1"/>
    </xf>
    <xf numFmtId="9" fontId="36" fillId="0" borderId="26" xfId="19" applyNumberFormat="1" applyFont="1" applyBorder="1" applyAlignment="1">
      <alignment horizontal="center" vertical="center" wrapText="1"/>
    </xf>
    <xf numFmtId="4" fontId="36" fillId="0" borderId="26" xfId="19" applyNumberFormat="1" applyFont="1" applyBorder="1" applyAlignment="1">
      <alignment horizontal="center" vertical="center" wrapText="1"/>
    </xf>
    <xf numFmtId="43" fontId="36" fillId="0" borderId="26" xfId="18" applyFont="1" applyBorder="1" applyAlignment="1">
      <alignment horizontal="center" vertical="center" wrapText="1"/>
    </xf>
    <xf numFmtId="0" fontId="9" fillId="0" borderId="26" xfId="19" applyFont="1" applyFill="1" applyBorder="1" applyAlignment="1">
      <alignment horizontal="left" vertical="center" wrapText="1"/>
    </xf>
    <xf numFmtId="9" fontId="36" fillId="0" borderId="26" xfId="19" applyNumberFormat="1" applyFont="1" applyFill="1" applyBorder="1" applyAlignment="1">
      <alignment horizontal="center" vertical="center" wrapText="1"/>
    </xf>
    <xf numFmtId="4" fontId="36" fillId="0" borderId="26" xfId="19"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6" fillId="0" borderId="26" xfId="19" applyFont="1" applyFill="1" applyBorder="1" applyAlignment="1">
      <alignment horizontal="center" vertical="center" wrapText="1"/>
    </xf>
    <xf numFmtId="0" fontId="9" fillId="0" borderId="26" xfId="19" applyFont="1" applyFill="1" applyBorder="1" applyAlignment="1">
      <alignment horizontal="center" vertical="center" wrapText="1"/>
    </xf>
    <xf numFmtId="0" fontId="9" fillId="0" borderId="26" xfId="19" applyFont="1" applyBorder="1" applyAlignment="1">
      <alignment horizontal="center" vertical="center" wrapText="1"/>
    </xf>
    <xf numFmtId="0" fontId="9" fillId="0" borderId="26" xfId="19" applyFont="1" applyBorder="1" applyAlignment="1">
      <alignment horizontal="left" vertical="center" wrapText="1"/>
    </xf>
    <xf numFmtId="43" fontId="36" fillId="0" borderId="26" xfId="19" applyNumberFormat="1" applyFont="1" applyFill="1" applyBorder="1" applyAlignment="1">
      <alignment horizontal="center" vertical="center" wrapText="1"/>
    </xf>
    <xf numFmtId="9" fontId="4" fillId="0" borderId="26" xfId="19" applyNumberFormat="1" applyFont="1" applyFill="1" applyBorder="1" applyAlignment="1">
      <alignment horizontal="center" vertical="center"/>
    </xf>
    <xf numFmtId="43" fontId="4" fillId="0" borderId="26" xfId="18" applyFont="1" applyFill="1" applyBorder="1" applyAlignment="1">
      <alignment horizontal="center" vertical="center"/>
    </xf>
    <xf numFmtId="0" fontId="72" fillId="0" borderId="0" xfId="19" applyFont="1" applyAlignment="1">
      <alignment vertical="top"/>
    </xf>
    <xf numFmtId="9" fontId="36" fillId="0" borderId="26" xfId="17" applyFont="1" applyFill="1" applyBorder="1" applyAlignment="1">
      <alignment horizontal="center" vertical="center" wrapText="1"/>
    </xf>
    <xf numFmtId="0" fontId="29" fillId="0" borderId="26" xfId="19" applyFont="1" applyBorder="1" applyAlignment="1">
      <alignment horizontal="center" vertical="center" wrapText="1"/>
    </xf>
    <xf numFmtId="9" fontId="36" fillId="0" borderId="26" xfId="16" applyNumberFormat="1" applyFont="1" applyBorder="1" applyAlignment="1">
      <alignment horizontal="center" vertical="center" wrapText="1"/>
    </xf>
    <xf numFmtId="4" fontId="36" fillId="0" borderId="26" xfId="16" applyNumberFormat="1" applyFont="1" applyBorder="1" applyAlignment="1">
      <alignment horizontal="center" vertical="center" wrapText="1"/>
    </xf>
    <xf numFmtId="0" fontId="0" fillId="2" borderId="26" xfId="0" applyFont="1" applyFill="1" applyBorder="1" applyAlignment="1">
      <alignment horizontal="left" vertical="center" wrapText="1"/>
    </xf>
    <xf numFmtId="0" fontId="0" fillId="0" borderId="26" xfId="0" applyFont="1" applyBorder="1" applyAlignment="1">
      <alignment vertical="top"/>
    </xf>
    <xf numFmtId="43" fontId="0" fillId="0" borderId="26" xfId="18" applyFont="1" applyBorder="1" applyAlignment="1">
      <alignment vertical="top"/>
    </xf>
    <xf numFmtId="9" fontId="0" fillId="0" borderId="26" xfId="0" applyNumberFormat="1" applyFont="1" applyBorder="1" applyAlignment="1">
      <alignment horizontal="center" vertical="center"/>
    </xf>
    <xf numFmtId="43" fontId="0" fillId="0" borderId="26" xfId="18" applyFont="1" applyBorder="1" applyAlignment="1">
      <alignment vertical="center"/>
    </xf>
    <xf numFmtId="9" fontId="0" fillId="0" borderId="26" xfId="0" applyNumberFormat="1" applyFont="1" applyBorder="1" applyAlignment="1">
      <alignment vertical="center"/>
    </xf>
    <xf numFmtId="0" fontId="36" fillId="0" borderId="26" xfId="19" applyFont="1" applyFill="1" applyBorder="1" applyAlignment="1">
      <alignment vertical="center" wrapText="1"/>
    </xf>
    <xf numFmtId="0" fontId="0" fillId="0" borderId="26" xfId="0" applyFont="1" applyFill="1" applyBorder="1"/>
    <xf numFmtId="43" fontId="0" fillId="0" borderId="26" xfId="18" applyFont="1" applyFill="1" applyBorder="1" applyAlignment="1">
      <alignment vertical="center"/>
    </xf>
    <xf numFmtId="0" fontId="0" fillId="0" borderId="26" xfId="0" applyFont="1" applyFill="1" applyBorder="1" applyAlignment="1">
      <alignment vertical="top" wrapText="1"/>
    </xf>
    <xf numFmtId="0" fontId="0" fillId="0" borderId="26" xfId="0" applyFont="1" applyFill="1" applyBorder="1" applyAlignment="1">
      <alignment vertical="center" wrapText="1"/>
    </xf>
    <xf numFmtId="0" fontId="0" fillId="2" borderId="26" xfId="0" applyFont="1" applyFill="1" applyBorder="1" applyAlignment="1">
      <alignment horizontal="center" vertical="center" wrapText="1"/>
    </xf>
    <xf numFmtId="0" fontId="0" fillId="0" borderId="26" xfId="0" applyFont="1" applyBorder="1" applyAlignment="1">
      <alignment horizontal="center" vertical="center"/>
    </xf>
    <xf numFmtId="43" fontId="0" fillId="0" borderId="26" xfId="18" applyFont="1" applyBorder="1" applyAlignment="1">
      <alignment horizontal="center" vertical="center"/>
    </xf>
    <xf numFmtId="0" fontId="72" fillId="0" borderId="26" xfId="19" applyFont="1" applyFill="1" applyBorder="1" applyAlignment="1">
      <alignment horizontal="center" vertical="center"/>
    </xf>
    <xf numFmtId="43" fontId="72" fillId="0" borderId="26" xfId="18" applyFont="1" applyFill="1" applyBorder="1" applyAlignment="1">
      <alignment horizontal="center" vertical="center"/>
    </xf>
    <xf numFmtId="0" fontId="4" fillId="0" borderId="26" xfId="19" applyFont="1" applyBorder="1" applyAlignment="1">
      <alignment vertical="top" wrapText="1"/>
    </xf>
    <xf numFmtId="0" fontId="4" fillId="0" borderId="26" xfId="19" applyFont="1" applyBorder="1" applyAlignment="1">
      <alignment vertical="center" wrapText="1"/>
    </xf>
    <xf numFmtId="0" fontId="4" fillId="0" borderId="26" xfId="19" applyFont="1" applyBorder="1" applyAlignment="1">
      <alignment horizontal="center" vertical="top" wrapText="1"/>
    </xf>
    <xf numFmtId="43" fontId="4" fillId="0" borderId="26" xfId="18" applyFont="1" applyFill="1" applyBorder="1" applyAlignment="1">
      <alignment vertical="center"/>
    </xf>
    <xf numFmtId="0" fontId="4" fillId="0" borderId="26" xfId="19" applyFont="1" applyBorder="1" applyAlignment="1">
      <alignment horizontal="left" vertical="center" wrapText="1"/>
    </xf>
    <xf numFmtId="0" fontId="4" fillId="0" borderId="26" xfId="19" applyFont="1" applyBorder="1" applyAlignment="1">
      <alignment horizontal="center" vertical="center" wrapText="1"/>
    </xf>
    <xf numFmtId="43" fontId="4" fillId="0" borderId="26" xfId="18" applyFont="1" applyFill="1" applyBorder="1" applyAlignment="1">
      <alignment horizontal="right" vertical="center" wrapText="1"/>
    </xf>
    <xf numFmtId="9" fontId="0" fillId="0" borderId="26" xfId="17" applyFont="1" applyFill="1" applyBorder="1" applyAlignment="1">
      <alignment horizontal="center" vertical="center"/>
    </xf>
    <xf numFmtId="9" fontId="4" fillId="0" borderId="26" xfId="17" applyFont="1" applyFill="1" applyBorder="1" applyAlignment="1">
      <alignment horizontal="right" vertical="center" wrapText="1"/>
    </xf>
    <xf numFmtId="0" fontId="0" fillId="0" borderId="26" xfId="0" applyFont="1" applyFill="1" applyBorder="1" applyAlignment="1">
      <alignment horizontal="center" vertical="top" wrapText="1"/>
    </xf>
    <xf numFmtId="9" fontId="0" fillId="0" borderId="26" xfId="0" applyNumberFormat="1" applyFont="1" applyFill="1" applyBorder="1" applyAlignment="1">
      <alignment horizontal="center" vertical="center" wrapText="1"/>
    </xf>
    <xf numFmtId="43" fontId="0" fillId="0" borderId="26" xfId="18" applyFont="1" applyFill="1" applyBorder="1" applyAlignment="1">
      <alignment vertical="center" wrapText="1"/>
    </xf>
    <xf numFmtId="43" fontId="0" fillId="0" borderId="26" xfId="18" applyFont="1" applyFill="1" applyBorder="1" applyAlignment="1">
      <alignment vertical="top" wrapText="1"/>
    </xf>
    <xf numFmtId="0" fontId="0" fillId="0" borderId="26" xfId="0" applyFont="1" applyFill="1" applyBorder="1" applyAlignment="1">
      <alignment horizontal="justify" vertical="top" wrapText="1"/>
    </xf>
    <xf numFmtId="9" fontId="0" fillId="0" borderId="26" xfId="0" applyNumberFormat="1" applyFont="1" applyFill="1" applyBorder="1" applyAlignment="1">
      <alignment vertical="center" wrapText="1"/>
    </xf>
    <xf numFmtId="9" fontId="4" fillId="0" borderId="26" xfId="19" applyNumberFormat="1" applyFont="1" applyFill="1" applyBorder="1" applyAlignment="1">
      <alignment horizontal="center" vertical="center" wrapText="1"/>
    </xf>
    <xf numFmtId="0" fontId="0" fillId="0" borderId="26" xfId="0" applyFont="1" applyFill="1" applyBorder="1" applyAlignment="1">
      <alignment horizontal="center" vertical="center" wrapText="1"/>
    </xf>
    <xf numFmtId="43" fontId="0" fillId="0" borderId="26" xfId="18" applyFont="1" applyFill="1" applyBorder="1" applyAlignment="1">
      <alignment horizontal="center" vertical="center" wrapText="1"/>
    </xf>
    <xf numFmtId="0" fontId="0" fillId="0" borderId="26" xfId="0" applyBorder="1"/>
    <xf numFmtId="10" fontId="0" fillId="0" borderId="26" xfId="17" applyNumberFormat="1" applyFont="1" applyBorder="1" applyAlignment="1">
      <alignment horizontal="center" vertical="center"/>
    </xf>
    <xf numFmtId="0" fontId="34" fillId="21" borderId="26" xfId="19" applyFont="1" applyFill="1" applyBorder="1" applyAlignment="1">
      <alignment horizontal="center" vertical="center" wrapText="1"/>
    </xf>
    <xf numFmtId="0" fontId="73" fillId="0" borderId="0" xfId="0" applyFont="1" applyAlignment="1">
      <alignment vertical="center" wrapText="1"/>
    </xf>
    <xf numFmtId="43" fontId="33" fillId="0" borderId="26" xfId="18" applyFont="1" applyBorder="1" applyAlignment="1">
      <alignment vertical="center" wrapText="1"/>
    </xf>
    <xf numFmtId="0" fontId="73" fillId="0" borderId="26" xfId="0" applyFont="1" applyBorder="1" applyAlignment="1">
      <alignment horizontal="justify" vertical="center" wrapText="1"/>
    </xf>
    <xf numFmtId="0" fontId="74" fillId="21" borderId="26" xfId="0" applyFont="1" applyFill="1" applyBorder="1" applyAlignment="1">
      <alignment horizontal="center" vertical="center" wrapText="1"/>
    </xf>
    <xf numFmtId="0" fontId="73" fillId="0" borderId="26" xfId="0" applyFont="1" applyBorder="1" applyAlignment="1">
      <alignment vertical="center" wrapText="1"/>
    </xf>
    <xf numFmtId="9" fontId="0" fillId="0" borderId="26" xfId="18" applyNumberFormat="1" applyFont="1" applyBorder="1" applyAlignment="1">
      <alignment horizontal="center" vertical="center"/>
    </xf>
    <xf numFmtId="0" fontId="76" fillId="21" borderId="26" xfId="19" applyFont="1" applyFill="1" applyBorder="1" applyAlignment="1">
      <alignment horizontal="center" vertical="center" wrapText="1"/>
    </xf>
    <xf numFmtId="9" fontId="36" fillId="0" borderId="26" xfId="19" applyNumberFormat="1" applyFont="1" applyBorder="1" applyAlignment="1">
      <alignment vertical="center" wrapText="1"/>
    </xf>
    <xf numFmtId="0" fontId="33" fillId="0" borderId="26" xfId="19" applyFont="1" applyBorder="1" applyAlignment="1">
      <alignment horizontal="left" vertical="center" wrapText="1"/>
    </xf>
    <xf numFmtId="0" fontId="0" fillId="0" borderId="26" xfId="0" applyFont="1" applyBorder="1" applyAlignment="1">
      <alignment horizontal="justify" vertical="center" wrapText="1"/>
    </xf>
    <xf numFmtId="9" fontId="36" fillId="0" borderId="16" xfId="19" applyNumberFormat="1" applyFont="1" applyFill="1" applyBorder="1" applyAlignment="1">
      <alignment horizontal="center" vertical="center" wrapText="1"/>
    </xf>
    <xf numFmtId="0" fontId="36" fillId="0" borderId="26" xfId="19" applyFont="1" applyBorder="1" applyAlignment="1">
      <alignment horizontal="left" vertical="center" wrapText="1"/>
    </xf>
    <xf numFmtId="0" fontId="35" fillId="21" borderId="26" xfId="19" applyFont="1" applyFill="1" applyBorder="1" applyAlignment="1">
      <alignment horizontal="center" vertical="center" wrapText="1"/>
    </xf>
    <xf numFmtId="0" fontId="20" fillId="0" borderId="26" xfId="0" applyFont="1" applyBorder="1" applyAlignment="1">
      <alignment vertical="center" wrapText="1"/>
    </xf>
    <xf numFmtId="43" fontId="36" fillId="0" borderId="26" xfId="18" applyFont="1" applyBorder="1" applyAlignment="1">
      <alignment vertical="center" wrapText="1"/>
    </xf>
    <xf numFmtId="9" fontId="36" fillId="0" borderId="26" xfId="19" applyNumberFormat="1" applyFont="1" applyBorder="1" applyAlignment="1">
      <alignment horizontal="center" wrapText="1"/>
    </xf>
    <xf numFmtId="0" fontId="4" fillId="0" borderId="26" xfId="0" applyFont="1" applyBorder="1" applyAlignment="1">
      <alignment horizontal="left" vertical="center" wrapText="1"/>
    </xf>
    <xf numFmtId="0" fontId="36" fillId="0" borderId="30" xfId="19" applyFont="1" applyFill="1" applyBorder="1" applyAlignment="1">
      <alignment horizontal="center" vertical="center" wrapText="1"/>
    </xf>
    <xf numFmtId="43" fontId="20" fillId="0" borderId="26" xfId="18" applyFont="1" applyBorder="1" applyAlignment="1">
      <alignment horizontal="center" vertical="center"/>
    </xf>
    <xf numFmtId="43" fontId="20" fillId="0" borderId="26" xfId="18" applyFont="1" applyBorder="1" applyAlignment="1">
      <alignment horizontal="center" vertical="center" wrapText="1"/>
    </xf>
    <xf numFmtId="0" fontId="36" fillId="0" borderId="26" xfId="19" applyFont="1" applyFill="1" applyBorder="1" applyAlignment="1">
      <alignment horizontal="left" vertical="center" wrapText="1"/>
    </xf>
    <xf numFmtId="0" fontId="36" fillId="0" borderId="30" xfId="19" applyFont="1" applyFill="1" applyBorder="1" applyAlignment="1">
      <alignment horizontal="left" vertical="center" wrapText="1"/>
    </xf>
    <xf numFmtId="0" fontId="77" fillId="21" borderId="26" xfId="19" applyFont="1" applyFill="1" applyBorder="1" applyAlignment="1">
      <alignment horizontal="center" vertical="center" wrapText="1"/>
    </xf>
    <xf numFmtId="0" fontId="36" fillId="0" borderId="0" xfId="19" applyFont="1" applyBorder="1" applyAlignment="1">
      <alignment vertical="center" wrapText="1"/>
    </xf>
    <xf numFmtId="9" fontId="36" fillId="0" borderId="26" xfId="17" applyFont="1" applyBorder="1" applyAlignment="1">
      <alignment horizontal="center" vertical="center" wrapText="1"/>
    </xf>
    <xf numFmtId="0" fontId="26" fillId="0" borderId="26" xfId="19" applyFont="1" applyBorder="1" applyAlignment="1">
      <alignment vertical="center" wrapText="1"/>
    </xf>
    <xf numFmtId="0" fontId="36" fillId="0" borderId="26" xfId="19" applyFont="1" applyBorder="1" applyAlignment="1">
      <alignment vertical="center" wrapText="1"/>
    </xf>
    <xf numFmtId="0" fontId="0" fillId="0" borderId="26" xfId="0" applyFont="1" applyBorder="1" applyAlignment="1">
      <alignment wrapText="1"/>
    </xf>
    <xf numFmtId="0" fontId="0" fillId="0" borderId="26" xfId="0" applyFont="1" applyBorder="1" applyAlignment="1">
      <alignment vertical="center" wrapText="1"/>
    </xf>
    <xf numFmtId="0" fontId="32" fillId="0" borderId="36" xfId="0" applyFont="1" applyFill="1" applyBorder="1" applyAlignment="1">
      <alignment horizontal="center" vertical="center" wrapText="1"/>
    </xf>
    <xf numFmtId="0" fontId="34" fillId="10" borderId="34" xfId="19" applyFont="1" applyFill="1" applyBorder="1" applyAlignment="1">
      <alignment vertical="center"/>
    </xf>
    <xf numFmtId="0" fontId="34" fillId="10" borderId="29" xfId="19" applyFont="1" applyFill="1" applyBorder="1" applyAlignment="1">
      <alignment vertical="center"/>
    </xf>
    <xf numFmtId="0" fontId="32" fillId="0" borderId="30" xfId="0" applyFont="1" applyFill="1" applyBorder="1" applyAlignment="1">
      <alignment horizontal="center" vertical="center" wrapText="1"/>
    </xf>
    <xf numFmtId="0" fontId="32" fillId="0" borderId="29" xfId="0" applyFont="1" applyFill="1" applyBorder="1" applyAlignment="1">
      <alignment horizontal="center" vertical="center" wrapText="1"/>
    </xf>
    <xf numFmtId="0" fontId="0" fillId="0" borderId="30" xfId="0" applyBorder="1"/>
    <xf numFmtId="9" fontId="0" fillId="0" borderId="27" xfId="0" applyNumberFormat="1" applyFont="1" applyFill="1" applyBorder="1" applyAlignment="1">
      <alignment horizontal="center" vertical="center" wrapText="1"/>
    </xf>
    <xf numFmtId="9" fontId="36" fillId="0" borderId="36" xfId="17" applyFont="1" applyBorder="1" applyAlignment="1">
      <alignment horizontal="center" vertical="center" wrapText="1"/>
    </xf>
    <xf numFmtId="9" fontId="4" fillId="0" borderId="26" xfId="19" applyNumberFormat="1" applyFont="1" applyBorder="1" applyAlignment="1">
      <alignment horizontal="center" vertical="center" wrapText="1"/>
    </xf>
    <xf numFmtId="43" fontId="4" fillId="0" borderId="26" xfId="18" applyFont="1" applyBorder="1" applyAlignment="1">
      <alignment horizontal="center" vertical="center" wrapText="1"/>
    </xf>
    <xf numFmtId="0" fontId="36" fillId="0" borderId="26" xfId="16" applyFont="1" applyBorder="1" applyAlignment="1">
      <alignment horizontal="left" vertical="center" wrapText="1"/>
    </xf>
    <xf numFmtId="0" fontId="4" fillId="0" borderId="30" xfId="19" applyFont="1" applyBorder="1" applyAlignment="1">
      <alignment horizontal="left" vertical="center" wrapText="1"/>
    </xf>
    <xf numFmtId="0" fontId="36" fillId="0" borderId="30" xfId="19" applyFont="1" applyBorder="1" applyAlignment="1">
      <alignment horizontal="left" vertical="center" wrapText="1"/>
    </xf>
    <xf numFmtId="0" fontId="42" fillId="0" borderId="27" xfId="0" applyFont="1" applyBorder="1" applyAlignment="1">
      <alignment horizontal="center" vertical="center" wrapText="1"/>
    </xf>
    <xf numFmtId="0" fontId="0" fillId="0" borderId="0" xfId="0" applyAlignment="1">
      <alignment vertical="center" wrapText="1"/>
    </xf>
    <xf numFmtId="3" fontId="72" fillId="0" borderId="26" xfId="19" applyNumberFormat="1" applyFont="1" applyBorder="1" applyAlignment="1">
      <alignment horizontal="center" vertical="center" wrapText="1"/>
    </xf>
    <xf numFmtId="3" fontId="4" fillId="0" borderId="26" xfId="19" applyNumberFormat="1" applyFont="1" applyBorder="1" applyAlignment="1">
      <alignment horizontal="center" vertical="center" wrapText="1"/>
    </xf>
    <xf numFmtId="0" fontId="60" fillId="0" borderId="26" xfId="19" applyFont="1" applyBorder="1" applyAlignment="1">
      <alignment horizontal="left" vertical="center" wrapText="1"/>
    </xf>
    <xf numFmtId="9" fontId="36" fillId="0" borderId="16" xfId="19" applyNumberFormat="1" applyFont="1" applyBorder="1" applyAlignment="1">
      <alignment horizontal="center" vertical="center" wrapText="1"/>
    </xf>
    <xf numFmtId="0" fontId="0" fillId="0" borderId="26" xfId="0" applyFont="1" applyFill="1" applyBorder="1" applyAlignment="1">
      <alignment horizontal="left" vertical="center" wrapText="1"/>
    </xf>
    <xf numFmtId="0" fontId="29" fillId="22" borderId="26" xfId="19" applyFont="1" applyFill="1" applyBorder="1" applyAlignment="1">
      <alignment horizontal="center" vertical="center" wrapText="1"/>
    </xf>
    <xf numFmtId="0" fontId="33" fillId="0" borderId="26" xfId="16" applyFont="1" applyBorder="1" applyAlignment="1">
      <alignment horizontal="left" vertical="center" wrapText="1"/>
    </xf>
    <xf numFmtId="0" fontId="35" fillId="21" borderId="26" xfId="16" applyFont="1" applyFill="1" applyBorder="1" applyAlignment="1">
      <alignment horizontal="center" vertical="center" wrapText="1"/>
    </xf>
    <xf numFmtId="0" fontId="33" fillId="0" borderId="26" xfId="19" applyFont="1" applyBorder="1" applyAlignment="1">
      <alignment vertical="center" wrapText="1"/>
    </xf>
    <xf numFmtId="0" fontId="36" fillId="2" borderId="26" xfId="19" applyFont="1" applyFill="1" applyBorder="1" applyAlignment="1">
      <alignment horizontal="left" vertical="center" wrapText="1"/>
    </xf>
    <xf numFmtId="1" fontId="36" fillId="0" borderId="26" xfId="17" applyNumberFormat="1" applyFont="1" applyBorder="1" applyAlignment="1">
      <alignment horizontal="center" vertical="center" wrapText="1"/>
    </xf>
    <xf numFmtId="0" fontId="39" fillId="0" borderId="26" xfId="19" applyFont="1" applyBorder="1" applyAlignment="1">
      <alignment horizontal="left" vertical="center" wrapText="1"/>
    </xf>
    <xf numFmtId="0" fontId="33" fillId="0" borderId="26" xfId="19" applyFont="1" applyFill="1" applyBorder="1" applyAlignment="1">
      <alignment horizontal="right" vertical="center" wrapText="1"/>
    </xf>
    <xf numFmtId="3" fontId="33" fillId="0" borderId="26" xfId="19" applyNumberFormat="1" applyFont="1" applyFill="1" applyBorder="1" applyAlignment="1">
      <alignment horizontal="right" vertical="center" wrapText="1"/>
    </xf>
    <xf numFmtId="43" fontId="33" fillId="0" borderId="26" xfId="18" applyFont="1" applyFill="1" applyBorder="1" applyAlignment="1">
      <alignment horizontal="right" vertical="center" wrapText="1"/>
    </xf>
    <xf numFmtId="0" fontId="33" fillId="0" borderId="26" xfId="19" applyFont="1" applyFill="1" applyBorder="1" applyAlignment="1">
      <alignment vertical="center" wrapText="1"/>
    </xf>
    <xf numFmtId="0" fontId="33" fillId="0" borderId="26" xfId="19" applyFont="1" applyFill="1" applyBorder="1" applyAlignment="1">
      <alignment horizontal="right" vertical="top" wrapText="1"/>
    </xf>
    <xf numFmtId="43" fontId="40" fillId="0" borderId="26" xfId="18" applyFont="1" applyFill="1" applyBorder="1" applyAlignment="1">
      <alignment horizontal="right" vertical="center"/>
    </xf>
    <xf numFmtId="0" fontId="33" fillId="0" borderId="26" xfId="19" applyFont="1" applyFill="1" applyBorder="1" applyAlignment="1">
      <alignment vertical="top" wrapText="1"/>
    </xf>
    <xf numFmtId="9" fontId="33" fillId="0" borderId="26" xfId="19" applyNumberFormat="1" applyFont="1" applyFill="1" applyBorder="1" applyAlignment="1">
      <alignment horizontal="right" vertical="top" wrapText="1"/>
    </xf>
    <xf numFmtId="0" fontId="40" fillId="0" borderId="26" xfId="19" applyFont="1" applyFill="1" applyBorder="1" applyAlignment="1">
      <alignment horizontal="right" vertical="top"/>
    </xf>
    <xf numFmtId="9" fontId="40" fillId="0" borderId="26" xfId="19" applyNumberFormat="1" applyFont="1" applyFill="1" applyBorder="1" applyAlignment="1">
      <alignment horizontal="center" vertical="center"/>
    </xf>
    <xf numFmtId="1" fontId="33" fillId="0" borderId="26" xfId="17" applyNumberFormat="1" applyFont="1" applyFill="1" applyBorder="1" applyAlignment="1">
      <alignment horizontal="center" vertical="center" wrapText="1"/>
    </xf>
    <xf numFmtId="1" fontId="33" fillId="0" borderId="26" xfId="19" applyNumberFormat="1" applyFont="1" applyBorder="1" applyAlignment="1">
      <alignment horizontal="center" vertical="center" wrapText="1"/>
    </xf>
    <xf numFmtId="43" fontId="33" fillId="0" borderId="26" xfId="18" applyFont="1" applyFill="1" applyBorder="1" applyAlignment="1">
      <alignment horizontal="right" vertical="top" wrapText="1"/>
    </xf>
    <xf numFmtId="0" fontId="14" fillId="21" borderId="26" xfId="0" applyFont="1" applyFill="1" applyBorder="1" applyAlignment="1">
      <alignment horizontal="center" vertical="center" wrapText="1"/>
    </xf>
    <xf numFmtId="10" fontId="33" fillId="0" borderId="26" xfId="19" applyNumberFormat="1" applyFont="1" applyFill="1" applyBorder="1" applyAlignment="1">
      <alignment horizontal="right" vertical="top" wrapText="1"/>
    </xf>
    <xf numFmtId="0" fontId="40" fillId="0" borderId="26" xfId="19" applyFont="1" applyBorder="1" applyAlignment="1">
      <alignment vertical="top" wrapText="1"/>
    </xf>
    <xf numFmtId="0" fontId="0" fillId="0" borderId="0" xfId="0" applyAlignment="1">
      <alignment wrapText="1"/>
    </xf>
    <xf numFmtId="0" fontId="33" fillId="0" borderId="26" xfId="19" applyFont="1" applyBorder="1" applyAlignment="1">
      <alignment vertical="top" wrapText="1"/>
    </xf>
    <xf numFmtId="0" fontId="33" fillId="0" borderId="26" xfId="19" applyFont="1" applyBorder="1" applyAlignment="1">
      <alignment horizontal="center" vertical="top" wrapText="1"/>
    </xf>
    <xf numFmtId="0" fontId="27" fillId="0" borderId="26" xfId="19" applyFont="1" applyFill="1" applyBorder="1" applyAlignment="1">
      <alignment horizontal="left" vertical="center" wrapText="1"/>
    </xf>
    <xf numFmtId="0" fontId="78" fillId="0" borderId="26" xfId="19" applyFont="1" applyFill="1" applyBorder="1" applyAlignment="1">
      <alignment horizontal="left"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9" fillId="0" borderId="26" xfId="19" applyFont="1" applyFill="1" applyBorder="1" applyAlignment="1">
      <alignment vertical="center" wrapText="1"/>
    </xf>
    <xf numFmtId="0" fontId="36" fillId="0" borderId="26" xfId="19" applyFont="1" applyFill="1" applyBorder="1" applyAlignment="1">
      <alignment vertical="top" wrapText="1"/>
    </xf>
    <xf numFmtId="0" fontId="32" fillId="0" borderId="26" xfId="0" applyFont="1" applyFill="1" applyBorder="1" applyAlignment="1">
      <alignment vertical="center" wrapText="1"/>
    </xf>
    <xf numFmtId="0" fontId="33" fillId="0" borderId="26" xfId="19" applyFont="1" applyFill="1" applyBorder="1" applyAlignment="1">
      <alignment horizontal="left" vertical="center" wrapText="1"/>
    </xf>
    <xf numFmtId="43" fontId="0" fillId="0" borderId="26" xfId="18" applyFont="1" applyBorder="1"/>
    <xf numFmtId="0" fontId="33" fillId="0" borderId="36" xfId="19" applyFont="1" applyFill="1" applyBorder="1" applyAlignment="1">
      <alignment vertical="top" wrapText="1"/>
    </xf>
    <xf numFmtId="0" fontId="33" fillId="0" borderId="36" xfId="19" applyFont="1" applyBorder="1" applyAlignment="1">
      <alignment horizontal="center" vertical="center" wrapText="1"/>
    </xf>
    <xf numFmtId="0" fontId="32" fillId="0" borderId="26" xfId="0" applyFont="1" applyFill="1" applyBorder="1" applyAlignment="1">
      <alignment horizontal="left" vertical="center" wrapText="1"/>
    </xf>
    <xf numFmtId="0" fontId="0" fillId="0" borderId="0" xfId="0" applyFont="1"/>
    <xf numFmtId="9" fontId="36" fillId="0" borderId="26" xfId="19" applyNumberFormat="1" applyFont="1" applyFill="1" applyBorder="1" applyAlignment="1">
      <alignment horizontal="right" vertical="center" wrapText="1"/>
    </xf>
    <xf numFmtId="0" fontId="33"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9" fontId="33" fillId="0" borderId="26" xfId="19" applyNumberFormat="1" applyFont="1" applyBorder="1" applyAlignment="1">
      <alignment horizontal="right" vertical="center" wrapText="1"/>
    </xf>
    <xf numFmtId="9" fontId="36" fillId="0" borderId="26" xfId="17" applyFont="1" applyBorder="1" applyAlignment="1">
      <alignment vertical="center" wrapText="1"/>
    </xf>
    <xf numFmtId="43" fontId="33" fillId="0" borderId="26" xfId="18" applyFont="1" applyBorder="1" applyAlignment="1">
      <alignment horizontal="right" vertical="center" wrapText="1"/>
    </xf>
    <xf numFmtId="0" fontId="33" fillId="2" borderId="26" xfId="19" applyFont="1" applyFill="1" applyBorder="1" applyAlignment="1">
      <alignment vertical="center" wrapText="1"/>
    </xf>
    <xf numFmtId="43" fontId="39" fillId="2" borderId="26" xfId="18" applyFont="1" applyFill="1" applyBorder="1" applyAlignment="1">
      <alignment horizontal="left" vertical="center" wrapText="1"/>
    </xf>
    <xf numFmtId="9" fontId="39" fillId="0" borderId="26" xfId="19" applyNumberFormat="1" applyFont="1" applyBorder="1" applyAlignment="1">
      <alignment horizontal="left" vertical="center" wrapText="1"/>
    </xf>
    <xf numFmtId="0" fontId="25" fillId="8" borderId="0" xfId="19" applyFont="1" applyFill="1" applyBorder="1" applyAlignment="1">
      <alignment horizontal="center" vertical="center"/>
    </xf>
    <xf numFmtId="0" fontId="26" fillId="0" borderId="26" xfId="19" applyFont="1" applyBorder="1" applyAlignment="1">
      <alignment horizontal="center" vertical="center" wrapText="1"/>
    </xf>
    <xf numFmtId="0" fontId="33" fillId="10" borderId="26" xfId="19" applyFont="1" applyFill="1" applyBorder="1" applyAlignment="1">
      <alignment horizontal="center" vertical="center" wrapText="1"/>
    </xf>
    <xf numFmtId="0" fontId="39"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3" fontId="40" fillId="0" borderId="26" xfId="19" applyNumberFormat="1" applyFont="1" applyBorder="1" applyAlignment="1">
      <alignment horizontal="right" vertical="top"/>
    </xf>
    <xf numFmtId="0" fontId="33" fillId="0" borderId="0" xfId="19" applyFont="1" applyBorder="1" applyAlignment="1">
      <alignment horizontal="center" vertical="top" wrapText="1"/>
    </xf>
    <xf numFmtId="0" fontId="9" fillId="0" borderId="26" xfId="19" applyFont="1" applyBorder="1" applyAlignment="1">
      <alignment vertical="center" wrapText="1"/>
    </xf>
    <xf numFmtId="0" fontId="36" fillId="0" borderId="26" xfId="19" applyFont="1" applyBorder="1" applyAlignment="1">
      <alignment horizontal="left" vertical="top" wrapText="1"/>
    </xf>
    <xf numFmtId="0" fontId="36" fillId="0" borderId="26" xfId="19" applyFont="1" applyBorder="1" applyAlignment="1">
      <alignment horizontal="center" vertical="top" wrapText="1"/>
    </xf>
    <xf numFmtId="0" fontId="72" fillId="0" borderId="26" xfId="19" applyFont="1" applyBorder="1" applyAlignment="1">
      <alignment vertical="top"/>
    </xf>
    <xf numFmtId="9" fontId="72" fillId="0" borderId="26" xfId="19" applyNumberFormat="1" applyFont="1" applyBorder="1" applyAlignment="1">
      <alignment horizontal="center" vertical="center" wrapText="1"/>
    </xf>
    <xf numFmtId="0" fontId="36" fillId="0" borderId="26" xfId="19" applyFont="1" applyFill="1" applyBorder="1" applyAlignment="1">
      <alignment horizontal="justify" vertical="top" wrapText="1"/>
    </xf>
    <xf numFmtId="0" fontId="36" fillId="0" borderId="26" xfId="19" applyFont="1" applyFill="1" applyBorder="1" applyAlignment="1">
      <alignment horizontal="center" vertical="top" wrapText="1"/>
    </xf>
    <xf numFmtId="43" fontId="8" fillId="0" borderId="0" xfId="18" applyFont="1" applyAlignment="1">
      <alignment horizontal="center" vertical="center"/>
    </xf>
    <xf numFmtId="9" fontId="72" fillId="0" borderId="26" xfId="19" applyNumberFormat="1" applyFont="1" applyFill="1" applyBorder="1" applyAlignment="1">
      <alignment horizontal="center" vertical="center"/>
    </xf>
    <xf numFmtId="0" fontId="4" fillId="0" borderId="26" xfId="19" applyFont="1" applyFill="1" applyBorder="1" applyAlignment="1" applyProtection="1">
      <alignment horizontal="left" vertical="center" wrapText="1"/>
      <protection locked="0"/>
    </xf>
    <xf numFmtId="0" fontId="36" fillId="0" borderId="26" xfId="19" applyFont="1" applyFill="1" applyBorder="1" applyAlignment="1">
      <alignment horizontal="left" vertical="top" wrapText="1"/>
    </xf>
    <xf numFmtId="0" fontId="4" fillId="0" borderId="26" xfId="19" applyFont="1" applyBorder="1" applyAlignment="1" applyProtection="1">
      <alignment horizontal="left" vertical="center" wrapText="1"/>
      <protection locked="0"/>
    </xf>
    <xf numFmtId="6" fontId="33" fillId="0" borderId="26" xfId="18" applyNumberFormat="1" applyFont="1" applyBorder="1" applyAlignment="1">
      <alignment horizontal="center" vertical="center" wrapText="1"/>
    </xf>
    <xf numFmtId="0" fontId="33" fillId="2" borderId="26" xfId="19" applyFont="1" applyFill="1" applyBorder="1" applyAlignment="1">
      <alignment horizontal="right" vertical="top" wrapText="1"/>
    </xf>
    <xf numFmtId="43" fontId="33" fillId="2" borderId="26" xfId="18" applyFont="1" applyFill="1" applyBorder="1" applyAlignment="1">
      <alignment horizontal="right" vertical="top" wrapText="1"/>
    </xf>
    <xf numFmtId="9" fontId="33" fillId="2" borderId="26" xfId="19" applyNumberFormat="1" applyFont="1" applyFill="1" applyBorder="1" applyAlignment="1">
      <alignment horizontal="right" vertical="top" wrapText="1"/>
    </xf>
    <xf numFmtId="0" fontId="33" fillId="2" borderId="26" xfId="19" applyFont="1" applyFill="1" applyBorder="1" applyAlignment="1">
      <alignment vertical="top" wrapText="1"/>
    </xf>
    <xf numFmtId="0" fontId="32" fillId="2" borderId="26" xfId="0" applyFont="1" applyFill="1" applyBorder="1" applyAlignment="1">
      <alignment vertical="center" wrapText="1"/>
    </xf>
    <xf numFmtId="9" fontId="33" fillId="2" borderId="0" xfId="19" applyNumberFormat="1" applyFont="1" applyFill="1" applyBorder="1" applyAlignment="1">
      <alignment horizontal="right" vertical="top" wrapText="1"/>
    </xf>
    <xf numFmtId="0" fontId="42" fillId="0" borderId="27" xfId="0" applyFont="1" applyBorder="1" applyAlignment="1">
      <alignment horizontal="center" vertical="center" wrapText="1"/>
    </xf>
    <xf numFmtId="9" fontId="33" fillId="2" borderId="26" xfId="19" applyNumberFormat="1" applyFont="1" applyFill="1" applyBorder="1" applyAlignment="1">
      <alignment horizontal="center" vertical="center" wrapText="1"/>
    </xf>
    <xf numFmtId="0" fontId="14" fillId="21" borderId="0" xfId="0" applyFont="1" applyFill="1" applyAlignment="1">
      <alignment horizontal="center" vertical="center"/>
    </xf>
    <xf numFmtId="9" fontId="40" fillId="0" borderId="26" xfId="19" applyNumberFormat="1" applyFont="1" applyBorder="1" applyAlignment="1">
      <alignment horizontal="center" vertical="center"/>
    </xf>
    <xf numFmtId="4" fontId="33" fillId="0" borderId="26" xfId="19" applyNumberFormat="1" applyFont="1" applyFill="1" applyBorder="1" applyAlignment="1">
      <alignment horizontal="right" vertical="center" wrapText="1"/>
    </xf>
    <xf numFmtId="0" fontId="33" fillId="0" borderId="0" xfId="19" applyFont="1" applyFill="1" applyBorder="1" applyAlignment="1">
      <alignment horizontal="center" vertical="center" wrapText="1"/>
    </xf>
    <xf numFmtId="0" fontId="39" fillId="0" borderId="0" xfId="19" applyFont="1" applyFill="1" applyBorder="1" applyAlignment="1">
      <alignment horizontal="center" vertical="center" wrapText="1"/>
    </xf>
    <xf numFmtId="0" fontId="78" fillId="0" borderId="30" xfId="19" applyFont="1" applyBorder="1" applyAlignment="1">
      <alignment vertical="center" wrapText="1"/>
    </xf>
    <xf numFmtId="3" fontId="72" fillId="0" borderId="26" xfId="19" applyNumberFormat="1" applyFont="1" applyFill="1" applyBorder="1" applyAlignment="1">
      <alignment horizontal="center" vertical="center"/>
    </xf>
    <xf numFmtId="9" fontId="72" fillId="0" borderId="26" xfId="17" applyFont="1" applyBorder="1" applyAlignment="1">
      <alignment horizontal="center" vertical="center"/>
    </xf>
    <xf numFmtId="43" fontId="72" fillId="0" borderId="26" xfId="18" applyFont="1" applyBorder="1" applyAlignment="1">
      <alignment horizontal="center" vertical="center"/>
    </xf>
    <xf numFmtId="0" fontId="34" fillId="21" borderId="28" xfId="19" applyFont="1" applyFill="1" applyBorder="1" applyAlignment="1">
      <alignment horizontal="center" vertical="center" wrapText="1"/>
    </xf>
    <xf numFmtId="9" fontId="4" fillId="0" borderId="26" xfId="17" applyFont="1" applyBorder="1" applyAlignment="1">
      <alignment horizontal="center" vertical="center"/>
    </xf>
    <xf numFmtId="43" fontId="4" fillId="0" borderId="26" xfId="18" applyFont="1" applyBorder="1" applyAlignment="1">
      <alignment horizontal="center" vertical="center"/>
    </xf>
    <xf numFmtId="0" fontId="40" fillId="0" borderId="26" xfId="19" applyFont="1" applyBorder="1" applyAlignment="1">
      <alignment horizontal="center" vertical="top"/>
    </xf>
    <xf numFmtId="0" fontId="72" fillId="0" borderId="26" xfId="19" applyFont="1" applyBorder="1" applyAlignment="1">
      <alignment horizontal="center" vertical="top"/>
    </xf>
    <xf numFmtId="9" fontId="72" fillId="0" borderId="26" xfId="19" applyNumberFormat="1" applyFont="1" applyBorder="1" applyAlignment="1">
      <alignment horizontal="center" vertical="center"/>
    </xf>
    <xf numFmtId="3" fontId="72" fillId="0" borderId="26" xfId="19" applyNumberFormat="1" applyFont="1" applyBorder="1" applyAlignment="1">
      <alignment horizontal="center" vertical="center"/>
    </xf>
    <xf numFmtId="0" fontId="29" fillId="21" borderId="26" xfId="19" applyFont="1" applyFill="1" applyBorder="1" applyAlignment="1">
      <alignment horizontal="center" vertical="center" wrapText="1"/>
    </xf>
    <xf numFmtId="0" fontId="22" fillId="5" borderId="1" xfId="0" applyFont="1" applyFill="1" applyBorder="1" applyAlignment="1">
      <alignment horizontal="center" vertical="center"/>
    </xf>
    <xf numFmtId="0" fontId="35" fillId="21" borderId="30" xfId="16" applyFont="1" applyFill="1" applyBorder="1" applyAlignment="1">
      <alignment horizontal="center" vertical="center" wrapText="1"/>
    </xf>
    <xf numFmtId="2" fontId="35" fillId="21" borderId="26" xfId="16" applyNumberFormat="1" applyFont="1" applyFill="1" applyBorder="1" applyAlignment="1" applyProtection="1">
      <alignment horizontal="center" vertical="center" wrapText="1"/>
      <protection locked="0"/>
    </xf>
    <xf numFmtId="43" fontId="36" fillId="0" borderId="27" xfId="18" applyFont="1" applyBorder="1" applyAlignment="1">
      <alignment horizontal="center" vertical="center" wrapText="1"/>
    </xf>
    <xf numFmtId="9" fontId="36" fillId="0" borderId="27" xfId="19" applyNumberFormat="1" applyFont="1" applyBorder="1" applyAlignment="1">
      <alignment horizontal="center" vertical="center" wrapText="1"/>
    </xf>
    <xf numFmtId="0" fontId="36" fillId="0" borderId="27" xfId="19" applyFont="1" applyBorder="1" applyAlignment="1">
      <alignment horizontal="center" vertical="top" wrapText="1"/>
    </xf>
    <xf numFmtId="0" fontId="36" fillId="0" borderId="26" xfId="19" applyFont="1" applyBorder="1" applyAlignment="1">
      <alignment horizontal="justify" vertical="center" wrapText="1"/>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2" fillId="17" borderId="26" xfId="0" applyFont="1" applyFill="1" applyBorder="1" applyAlignment="1">
      <alignment horizontal="center" vertical="center"/>
    </xf>
    <xf numFmtId="0" fontId="76" fillId="21" borderId="37" xfId="19" applyFont="1" applyFill="1" applyBorder="1" applyAlignment="1">
      <alignment horizontal="center" vertical="center" wrapText="1"/>
    </xf>
    <xf numFmtId="0" fontId="23" fillId="13" borderId="26" xfId="0" applyFont="1" applyFill="1" applyBorder="1" applyAlignment="1">
      <alignment horizontal="center" vertical="center"/>
    </xf>
    <xf numFmtId="41" fontId="23" fillId="13" borderId="26" xfId="0" applyNumberFormat="1" applyFont="1" applyFill="1" applyBorder="1" applyAlignment="1">
      <alignment horizontal="center" vertical="center"/>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50" fillId="17" borderId="26" xfId="0" applyFont="1" applyFill="1" applyBorder="1" applyAlignment="1">
      <alignment horizontal="center" vertical="center"/>
    </xf>
    <xf numFmtId="0" fontId="22" fillId="2" borderId="26" xfId="0" applyNumberFormat="1" applyFont="1" applyFill="1" applyBorder="1" applyAlignment="1">
      <alignment horizontal="center" vertical="center"/>
    </xf>
    <xf numFmtId="0" fontId="0" fillId="0" borderId="26" xfId="0" applyBorder="1" applyAlignment="1">
      <alignment horizontal="left" vertical="center" wrapText="1"/>
    </xf>
    <xf numFmtId="0" fontId="14" fillId="21" borderId="26" xfId="0" applyFont="1" applyFill="1" applyBorder="1" applyAlignment="1">
      <alignment horizontal="center" vertical="center"/>
    </xf>
    <xf numFmtId="9" fontId="0" fillId="0" borderId="26" xfId="0" applyNumberFormat="1" applyBorder="1" applyAlignment="1">
      <alignment horizontal="center" vertical="center"/>
    </xf>
    <xf numFmtId="0" fontId="35" fillId="21" borderId="26" xfId="16" applyFont="1" applyFill="1" applyBorder="1" applyAlignment="1" applyProtection="1">
      <alignment horizontal="center" vertical="center"/>
      <protection locked="0"/>
    </xf>
    <xf numFmtId="43" fontId="36" fillId="0" borderId="36" xfId="18" applyFont="1" applyBorder="1" applyAlignment="1">
      <alignment horizontal="center" vertical="center" wrapText="1"/>
    </xf>
    <xf numFmtId="9" fontId="36" fillId="0" borderId="36" xfId="18" applyNumberFormat="1" applyFont="1" applyBorder="1" applyAlignment="1">
      <alignment horizontal="center" vertical="center" wrapText="1"/>
    </xf>
    <xf numFmtId="9" fontId="36" fillId="0" borderId="36" xfId="19" applyNumberFormat="1" applyFont="1" applyBorder="1" applyAlignment="1">
      <alignment horizontal="center" vertical="center" wrapText="1"/>
    </xf>
    <xf numFmtId="1" fontId="36" fillId="0" borderId="36" xfId="17" applyNumberFormat="1" applyFont="1" applyBorder="1" applyAlignment="1">
      <alignment horizontal="center" vertical="center" wrapText="1"/>
    </xf>
    <xf numFmtId="0" fontId="36" fillId="0" borderId="26" xfId="19" applyFont="1" applyBorder="1" applyAlignment="1">
      <alignment horizontal="right" vertical="center" wrapText="1"/>
    </xf>
    <xf numFmtId="9" fontId="36" fillId="0" borderId="26" xfId="19" applyNumberFormat="1" applyFont="1" applyBorder="1" applyAlignment="1">
      <alignment horizontal="right" vertical="center" wrapText="1"/>
    </xf>
    <xf numFmtId="43" fontId="36" fillId="0" borderId="26" xfId="18" applyFont="1" applyBorder="1" applyAlignment="1">
      <alignment horizontal="right" vertical="center" wrapText="1"/>
    </xf>
    <xf numFmtId="4" fontId="36" fillId="0" borderId="26" xfId="19" applyNumberFormat="1" applyFont="1" applyBorder="1" applyAlignment="1">
      <alignment vertical="center" wrapText="1"/>
    </xf>
    <xf numFmtId="4" fontId="36" fillId="0" borderId="26" xfId="19" applyNumberFormat="1" applyFont="1" applyBorder="1" applyAlignment="1">
      <alignment horizontal="right" vertical="center" wrapText="1"/>
    </xf>
    <xf numFmtId="1" fontId="36" fillId="0" borderId="26" xfId="19" applyNumberFormat="1"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43" fontId="26" fillId="0" borderId="26" xfId="18" applyFont="1" applyBorder="1" applyAlignment="1">
      <alignment vertical="center" wrapText="1"/>
    </xf>
    <xf numFmtId="9" fontId="26" fillId="0" borderId="26" xfId="19" applyNumberFormat="1" applyFont="1" applyBorder="1" applyAlignment="1">
      <alignment vertical="center" wrapText="1"/>
    </xf>
    <xf numFmtId="9" fontId="0" fillId="0" borderId="26" xfId="0" applyNumberFormat="1" applyFont="1" applyBorder="1" applyAlignment="1">
      <alignment horizontal="center" vertical="center" wrapText="1"/>
    </xf>
    <xf numFmtId="0" fontId="36" fillId="2" borderId="26" xfId="19" applyFont="1" applyFill="1" applyBorder="1" applyAlignment="1">
      <alignment vertical="center" wrapText="1"/>
    </xf>
    <xf numFmtId="0" fontId="79" fillId="23" borderId="0" xfId="0" applyFont="1" applyFill="1" applyAlignment="1">
      <alignment horizontal="center" vertical="center"/>
    </xf>
    <xf numFmtId="0" fontId="22" fillId="5" borderId="8" xfId="0" applyFont="1" applyFill="1" applyBorder="1" applyAlignment="1">
      <alignment horizontal="center" vertical="center"/>
    </xf>
    <xf numFmtId="0" fontId="22" fillId="5" borderId="26" xfId="0" applyFont="1" applyFill="1" applyBorder="1" applyAlignment="1">
      <alignment horizontal="center" vertical="center"/>
    </xf>
    <xf numFmtId="9" fontId="0" fillId="0" borderId="0" xfId="0" applyNumberFormat="1"/>
    <xf numFmtId="9" fontId="0" fillId="0" borderId="26" xfId="0" applyNumberFormat="1" applyBorder="1"/>
    <xf numFmtId="0" fontId="20" fillId="0" borderId="0" xfId="0" applyFont="1" applyAlignment="1">
      <alignment horizontal="left" wrapText="1"/>
    </xf>
    <xf numFmtId="0" fontId="72" fillId="0" borderId="26" xfId="19" applyFont="1" applyBorder="1" applyAlignment="1">
      <alignment horizontal="left" vertical="center" wrapText="1"/>
    </xf>
    <xf numFmtId="0" fontId="4" fillId="0" borderId="26" xfId="19" applyFont="1" applyFill="1" applyBorder="1" applyAlignment="1">
      <alignment horizontal="left" vertical="center" wrapText="1"/>
    </xf>
    <xf numFmtId="0" fontId="0" fillId="0" borderId="26" xfId="0" applyFont="1" applyBorder="1" applyAlignment="1">
      <alignment horizontal="left" wrapText="1"/>
    </xf>
    <xf numFmtId="0" fontId="8" fillId="0" borderId="26" xfId="19" applyBorder="1" applyAlignment="1">
      <alignment vertical="top"/>
    </xf>
    <xf numFmtId="43" fontId="72" fillId="0" borderId="26" xfId="18" applyFont="1" applyFill="1" applyBorder="1" applyAlignment="1">
      <alignment vertical="center"/>
    </xf>
    <xf numFmtId="43" fontId="36" fillId="0" borderId="26" xfId="18" applyFont="1" applyFill="1" applyBorder="1" applyAlignment="1">
      <alignment vertical="center" wrapText="1"/>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xf>
    <xf numFmtId="0" fontId="22" fillId="0" borderId="45" xfId="0" applyNumberFormat="1" applyFont="1" applyFill="1" applyBorder="1" applyAlignment="1">
      <alignment horizontal="center" vertical="center"/>
    </xf>
    <xf numFmtId="0" fontId="22" fillId="0" borderId="13" xfId="0" applyNumberFormat="1" applyFont="1" applyFill="1" applyBorder="1" applyAlignment="1">
      <alignment horizontal="center" vertical="center"/>
    </xf>
    <xf numFmtId="0" fontId="22" fillId="0" borderId="16" xfId="0" applyNumberFormat="1" applyFont="1" applyFill="1" applyBorder="1" applyAlignment="1">
      <alignment horizontal="center" vertical="center"/>
    </xf>
    <xf numFmtId="0" fontId="3" fillId="0" borderId="46" xfId="0" applyNumberFormat="1" applyFont="1" applyFill="1" applyBorder="1" applyAlignment="1">
      <alignment horizontal="center" vertical="center"/>
    </xf>
    <xf numFmtId="0" fontId="23" fillId="13" borderId="32" xfId="0" applyFont="1" applyFill="1" applyBorder="1" applyAlignment="1">
      <alignment horizontal="center" vertical="center"/>
    </xf>
    <xf numFmtId="41" fontId="23" fillId="13" borderId="8" xfId="0" applyNumberFormat="1" applyFont="1" applyFill="1" applyBorder="1" applyAlignment="1">
      <alignment horizontal="center" vertical="center"/>
    </xf>
    <xf numFmtId="41" fontId="23" fillId="13" borderId="32" xfId="0" applyNumberFormat="1" applyFont="1" applyFill="1" applyBorder="1" applyAlignment="1">
      <alignment horizontal="center" vertical="center" wrapText="1"/>
    </xf>
    <xf numFmtId="41" fontId="22" fillId="0" borderId="26" xfId="0" applyNumberFormat="1" applyFont="1" applyFill="1" applyBorder="1" applyAlignment="1">
      <alignment vertical="center"/>
    </xf>
    <xf numFmtId="41" fontId="22" fillId="0" borderId="50" xfId="0" applyNumberFormat="1" applyFont="1" applyFill="1" applyBorder="1" applyAlignment="1">
      <alignment vertical="center"/>
    </xf>
    <xf numFmtId="41" fontId="22" fillId="2" borderId="50" xfId="0" applyNumberFormat="1" applyFont="1" applyFill="1" applyBorder="1" applyAlignment="1">
      <alignment horizontal="center" vertical="center"/>
    </xf>
    <xf numFmtId="0" fontId="20" fillId="0" borderId="26" xfId="0" applyFont="1" applyBorder="1" applyAlignment="1">
      <alignment horizontal="justify" vertical="center" wrapText="1"/>
    </xf>
    <xf numFmtId="0" fontId="9" fillId="2" borderId="26" xfId="19" applyFont="1" applyFill="1" applyBorder="1" applyAlignment="1">
      <alignment horizontal="left" vertical="center" wrapText="1"/>
    </xf>
    <xf numFmtId="0" fontId="20" fillId="0" borderId="26" xfId="0" applyFont="1" applyFill="1" applyBorder="1" applyAlignment="1">
      <alignment horizontal="center" vertical="center" wrapText="1"/>
    </xf>
    <xf numFmtId="0" fontId="27" fillId="10" borderId="36" xfId="19" applyFont="1" applyFill="1" applyBorder="1" applyAlignment="1">
      <alignment vertical="center"/>
    </xf>
    <xf numFmtId="0" fontId="27" fillId="10" borderId="16" xfId="19" applyFont="1" applyFill="1" applyBorder="1" applyAlignment="1">
      <alignment vertical="center"/>
    </xf>
    <xf numFmtId="0" fontId="8" fillId="0" borderId="26" xfId="19" applyBorder="1" applyAlignment="1">
      <alignment horizontal="center" vertical="top"/>
    </xf>
    <xf numFmtId="0" fontId="25" fillId="8" borderId="0" xfId="19" applyFont="1" applyFill="1" applyBorder="1" applyAlignment="1">
      <alignment horizontal="center" vertical="top"/>
    </xf>
    <xf numFmtId="0" fontId="28" fillId="8" borderId="13" xfId="19" applyFont="1" applyFill="1" applyBorder="1" applyAlignment="1">
      <alignment horizontal="center" vertical="top"/>
    </xf>
    <xf numFmtId="0" fontId="35" fillId="10" borderId="16" xfId="19" applyFont="1" applyFill="1" applyBorder="1" applyAlignment="1">
      <alignment horizontal="center" vertical="top"/>
    </xf>
    <xf numFmtId="43" fontId="33" fillId="10" borderId="26" xfId="19" applyNumberFormat="1" applyFont="1" applyFill="1" applyBorder="1" applyAlignment="1">
      <alignment horizontal="center" vertical="top" wrapText="1"/>
    </xf>
    <xf numFmtId="0" fontId="8" fillId="0" borderId="0" xfId="19" applyAlignment="1">
      <alignment horizontal="center" vertical="top"/>
    </xf>
    <xf numFmtId="0" fontId="32" fillId="0" borderId="27" xfId="0" applyFont="1" applyFill="1" applyBorder="1" applyAlignment="1">
      <alignment vertical="center" wrapText="1"/>
    </xf>
    <xf numFmtId="0" fontId="8" fillId="0" borderId="26" xfId="19" applyBorder="1" applyAlignment="1">
      <alignment horizontal="left" vertical="center" wrapText="1"/>
    </xf>
    <xf numFmtId="0" fontId="80" fillId="0" borderId="26" xfId="0" applyFont="1" applyBorder="1" applyAlignment="1">
      <alignment horizontal="left" vertical="center" wrapText="1"/>
    </xf>
    <xf numFmtId="0" fontId="0" fillId="0" borderId="0" xfId="0" applyFont="1" applyAlignment="1">
      <alignment vertical="center" wrapText="1"/>
    </xf>
    <xf numFmtId="0" fontId="29" fillId="10" borderId="16" xfId="19" applyFont="1" applyFill="1" applyBorder="1" applyAlignment="1">
      <alignment horizontal="center" vertical="center"/>
    </xf>
    <xf numFmtId="0" fontId="82" fillId="0" borderId="26" xfId="19" applyFont="1" applyBorder="1" applyAlignment="1">
      <alignment vertical="center" wrapText="1"/>
    </xf>
    <xf numFmtId="0" fontId="4" fillId="0" borderId="26" xfId="19" applyFont="1" applyBorder="1" applyAlignment="1">
      <alignment vertical="top"/>
    </xf>
    <xf numFmtId="0" fontId="4" fillId="0" borderId="26" xfId="19" applyFont="1" applyBorder="1" applyAlignment="1">
      <alignment horizontal="left" vertical="top" wrapText="1"/>
    </xf>
    <xf numFmtId="0" fontId="82" fillId="0" borderId="26" xfId="19" applyFont="1" applyBorder="1" applyAlignment="1">
      <alignment horizontal="left" vertical="center" wrapText="1"/>
    </xf>
    <xf numFmtId="41" fontId="22" fillId="2" borderId="30"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2" borderId="0" xfId="0" applyFont="1" applyFill="1" applyAlignment="1">
      <alignment vertical="center"/>
    </xf>
    <xf numFmtId="0" fontId="4" fillId="2" borderId="11" xfId="0" applyFont="1" applyFill="1" applyBorder="1" applyAlignment="1">
      <alignment vertical="center"/>
    </xf>
    <xf numFmtId="43" fontId="72" fillId="0" borderId="26" xfId="18" applyFont="1" applyBorder="1" applyAlignment="1">
      <alignment horizontal="center" vertical="center" wrapText="1"/>
    </xf>
    <xf numFmtId="43" fontId="40" fillId="0" borderId="26" xfId="18" applyFont="1" applyFill="1" applyBorder="1" applyAlignment="1">
      <alignment horizontal="center" vertical="center" wrapText="1"/>
    </xf>
    <xf numFmtId="0" fontId="39" fillId="0" borderId="26" xfId="19" applyFont="1" applyFill="1" applyBorder="1" applyAlignment="1">
      <alignment horizontal="left" vertical="center" wrapText="1"/>
    </xf>
    <xf numFmtId="0" fontId="3" fillId="24" borderId="0" xfId="0" applyFont="1" applyFill="1" applyAlignment="1">
      <alignment vertical="center"/>
    </xf>
    <xf numFmtId="0" fontId="23" fillId="13" borderId="8" xfId="0" applyFont="1" applyFill="1" applyBorder="1" applyAlignment="1">
      <alignment horizontal="center" vertical="center"/>
    </xf>
    <xf numFmtId="0" fontId="23" fillId="17" borderId="2" xfId="0" applyFont="1" applyFill="1" applyBorder="1" applyAlignment="1">
      <alignment vertical="center"/>
    </xf>
    <xf numFmtId="0" fontId="3" fillId="0" borderId="48" xfId="0" applyNumberFormat="1" applyFont="1" applyFill="1" applyBorder="1" applyAlignment="1">
      <alignment horizontal="center" vertical="center"/>
    </xf>
    <xf numFmtId="41" fontId="22" fillId="0" borderId="51" xfId="0" applyNumberFormat="1" applyFont="1" applyFill="1" applyBorder="1" applyAlignment="1">
      <alignment vertical="center"/>
    </xf>
    <xf numFmtId="0" fontId="22" fillId="0" borderId="26" xfId="0" applyNumberFormat="1" applyFont="1" applyFill="1" applyBorder="1" applyAlignment="1">
      <alignment horizontal="center" vertical="center"/>
    </xf>
    <xf numFmtId="0" fontId="23" fillId="17" borderId="2" xfId="0" applyFont="1" applyFill="1" applyBorder="1" applyAlignment="1">
      <alignment horizontal="center" vertical="center"/>
    </xf>
    <xf numFmtId="0" fontId="22" fillId="5" borderId="8" xfId="0" applyFont="1" applyFill="1" applyBorder="1" applyAlignment="1">
      <alignment horizontal="center" vertical="center"/>
    </xf>
    <xf numFmtId="0" fontId="23" fillId="17" borderId="2" xfId="0" applyFont="1" applyFill="1" applyBorder="1" applyAlignment="1">
      <alignment horizontal="center" vertical="center"/>
    </xf>
    <xf numFmtId="0" fontId="23" fillId="17" borderId="2"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26" xfId="0" applyFont="1" applyFill="1" applyBorder="1" applyAlignment="1">
      <alignment horizontal="center" vertical="center"/>
    </xf>
    <xf numFmtId="0" fontId="73" fillId="0" borderId="0" xfId="0" applyFont="1" applyAlignment="1">
      <alignment horizontal="left" vertical="center" wrapText="1"/>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0" fontId="4" fillId="2" borderId="0" xfId="0" applyFont="1" applyFill="1" applyBorder="1" applyAlignment="1">
      <alignment horizontal="center" vertical="center"/>
    </xf>
    <xf numFmtId="0" fontId="0" fillId="2" borderId="0" xfId="0" applyFill="1" applyBorder="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4" fillId="0" borderId="26" xfId="0" applyFont="1" applyFill="1" applyBorder="1" applyAlignment="1">
      <alignment horizontal="center" vertical="center"/>
    </xf>
    <xf numFmtId="0" fontId="23" fillId="13" borderId="52" xfId="0" applyFont="1" applyFill="1" applyBorder="1" applyAlignment="1">
      <alignment horizontal="center" vertical="center"/>
    </xf>
    <xf numFmtId="0" fontId="23" fillId="13" borderId="53" xfId="0" applyFont="1" applyFill="1" applyBorder="1" applyAlignment="1">
      <alignment horizontal="center" vertical="center" wrapText="1"/>
    </xf>
    <xf numFmtId="0" fontId="23" fillId="13" borderId="53" xfId="0" applyFont="1" applyFill="1" applyBorder="1" applyAlignment="1">
      <alignment horizontal="center" vertical="center"/>
    </xf>
    <xf numFmtId="41" fontId="23" fillId="13" borderId="53" xfId="0" applyNumberFormat="1" applyFont="1" applyFill="1" applyBorder="1" applyAlignment="1">
      <alignment horizontal="center" vertical="center"/>
    </xf>
    <xf numFmtId="41" fontId="23" fillId="13" borderId="53" xfId="0" applyNumberFormat="1" applyFont="1" applyFill="1" applyBorder="1" applyAlignment="1">
      <alignment horizontal="center" vertical="center" wrapText="1"/>
    </xf>
    <xf numFmtId="0" fontId="23" fillId="13" borderId="54" xfId="0" applyFont="1" applyFill="1" applyBorder="1" applyAlignment="1">
      <alignment horizontal="center" vertical="center"/>
    </xf>
    <xf numFmtId="0" fontId="22" fillId="2" borderId="38" xfId="0" applyFont="1" applyFill="1" applyBorder="1" applyAlignment="1">
      <alignment vertical="center"/>
    </xf>
    <xf numFmtId="0" fontId="22" fillId="2" borderId="55" xfId="0" applyFont="1" applyFill="1" applyBorder="1" applyAlignment="1">
      <alignment horizontal="center" vertical="center"/>
    </xf>
    <xf numFmtId="0" fontId="23" fillId="17" borderId="56" xfId="0" applyFont="1" applyFill="1" applyBorder="1" applyAlignment="1">
      <alignment vertical="center"/>
    </xf>
    <xf numFmtId="0" fontId="23" fillId="17" borderId="50" xfId="0" applyFont="1" applyFill="1" applyBorder="1" applyAlignment="1">
      <alignment horizontal="center" vertical="center"/>
    </xf>
    <xf numFmtId="0" fontId="22" fillId="0" borderId="50" xfId="0" applyNumberFormat="1" applyFont="1" applyFill="1" applyBorder="1" applyAlignment="1">
      <alignment horizontal="center" vertical="center"/>
    </xf>
    <xf numFmtId="0" fontId="22" fillId="17" borderId="50" xfId="0" applyFont="1" applyFill="1" applyBorder="1" applyAlignment="1">
      <alignment horizontal="center" vertical="center"/>
    </xf>
    <xf numFmtId="0" fontId="22" fillId="2" borderId="50" xfId="0" applyFont="1" applyFill="1" applyBorder="1" applyAlignment="1">
      <alignment horizontal="center" vertical="center"/>
    </xf>
    <xf numFmtId="0" fontId="4" fillId="0" borderId="50" xfId="0" applyFont="1" applyFill="1" applyBorder="1" applyAlignment="1">
      <alignment horizontal="center" vertical="center"/>
    </xf>
    <xf numFmtId="0" fontId="22" fillId="2" borderId="57" xfId="0" applyFont="1" applyFill="1" applyBorder="1" applyAlignment="1">
      <alignment horizontal="center" vertical="center"/>
    </xf>
    <xf numFmtId="0" fontId="39" fillId="2" borderId="26" xfId="19" applyFont="1" applyFill="1" applyBorder="1" applyAlignment="1">
      <alignment horizontal="center" vertical="center" wrapText="1"/>
    </xf>
    <xf numFmtId="0" fontId="0" fillId="0" borderId="26" xfId="0" applyFont="1" applyFill="1" applyBorder="1" applyAlignment="1">
      <alignment horizontal="center" vertical="center"/>
    </xf>
    <xf numFmtId="0" fontId="0" fillId="0" borderId="26" xfId="0" applyFont="1" applyFill="1" applyBorder="1" applyAlignment="1">
      <alignment horizontal="center" vertical="top"/>
    </xf>
    <xf numFmtId="43" fontId="0" fillId="0" borderId="26" xfId="18" applyFont="1" applyFill="1" applyBorder="1" applyAlignment="1">
      <alignment vertical="top"/>
    </xf>
    <xf numFmtId="0" fontId="0" fillId="0" borderId="26" xfId="0" applyFont="1" applyFill="1" applyBorder="1" applyAlignment="1">
      <alignment vertical="top"/>
    </xf>
    <xf numFmtId="0" fontId="22" fillId="5" borderId="28" xfId="0" applyFont="1" applyFill="1" applyBorder="1" applyAlignment="1">
      <alignment horizontal="center" vertical="center"/>
    </xf>
    <xf numFmtId="0" fontId="22" fillId="2" borderId="30" xfId="0" applyFont="1" applyFill="1" applyBorder="1" applyAlignment="1">
      <alignment horizontal="center" vertical="center"/>
    </xf>
    <xf numFmtId="0" fontId="4" fillId="0" borderId="30" xfId="0" applyFont="1" applyFill="1" applyBorder="1" applyAlignment="1">
      <alignment horizontal="center" vertical="center"/>
    </xf>
    <xf numFmtId="0" fontId="22" fillId="2" borderId="58" xfId="0" applyFont="1" applyFill="1" applyBorder="1" applyAlignment="1">
      <alignment horizontal="center" vertical="center"/>
    </xf>
    <xf numFmtId="43" fontId="22" fillId="0" borderId="26" xfId="18" applyFont="1" applyFill="1" applyBorder="1" applyAlignment="1">
      <alignment horizontal="center" vertical="center"/>
    </xf>
    <xf numFmtId="43" fontId="22" fillId="0" borderId="50" xfId="18" applyFont="1" applyFill="1" applyBorder="1" applyAlignment="1">
      <alignment horizontal="center" vertical="center"/>
    </xf>
    <xf numFmtId="0" fontId="0" fillId="2" borderId="0" xfId="0" applyFill="1" applyAlignment="1">
      <alignment vertical="center"/>
    </xf>
    <xf numFmtId="43" fontId="22" fillId="2" borderId="0" xfId="18" applyFont="1" applyFill="1" applyBorder="1" applyAlignment="1">
      <alignment horizontal="center" vertical="center"/>
    </xf>
    <xf numFmtId="0" fontId="23" fillId="17" borderId="26" xfId="0" applyFont="1" applyFill="1" applyBorder="1" applyAlignment="1">
      <alignment vertical="center"/>
    </xf>
    <xf numFmtId="0" fontId="80" fillId="0" borderId="26" xfId="0" applyFont="1" applyBorder="1" applyAlignment="1">
      <alignment horizontal="justify" vertical="center" wrapText="1"/>
    </xf>
    <xf numFmtId="0" fontId="3" fillId="0" borderId="0" xfId="0" applyFont="1" applyFill="1" applyAlignment="1">
      <alignment horizontal="left" vertical="center"/>
    </xf>
    <xf numFmtId="0" fontId="4" fillId="0" borderId="49" xfId="0" applyFont="1" applyFill="1" applyBorder="1" applyAlignment="1">
      <alignment horizontal="left" vertical="center"/>
    </xf>
    <xf numFmtId="0" fontId="4" fillId="2" borderId="19" xfId="0" applyFont="1" applyFill="1" applyBorder="1" applyAlignment="1">
      <alignment vertical="center"/>
    </xf>
    <xf numFmtId="0" fontId="4" fillId="0" borderId="26" xfId="0" applyFont="1" applyFill="1" applyBorder="1" applyAlignment="1">
      <alignment horizontal="center" vertical="center" wrapText="1"/>
    </xf>
    <xf numFmtId="0" fontId="0" fillId="0" borderId="0" xfId="0" applyAlignment="1">
      <alignment horizontal="left"/>
    </xf>
    <xf numFmtId="0" fontId="0" fillId="0" borderId="26" xfId="0" applyFont="1" applyFill="1" applyBorder="1" applyAlignment="1">
      <alignment horizontal="left" vertical="top" wrapText="1"/>
    </xf>
    <xf numFmtId="0" fontId="0" fillId="0" borderId="26" xfId="0" applyFont="1" applyFill="1" applyBorder="1" applyAlignment="1">
      <alignment horizontal="justify" vertical="center" wrapText="1"/>
    </xf>
    <xf numFmtId="0" fontId="75" fillId="21" borderId="26" xfId="0" applyFont="1" applyFill="1" applyBorder="1" applyAlignment="1">
      <alignment horizontal="center" vertical="center" wrapText="1"/>
    </xf>
    <xf numFmtId="9" fontId="73" fillId="0" borderId="26" xfId="0" applyNumberFormat="1" applyFont="1" applyBorder="1" applyAlignment="1">
      <alignment vertical="center" wrapText="1"/>
    </xf>
    <xf numFmtId="9" fontId="73" fillId="0" borderId="36" xfId="0" applyNumberFormat="1" applyFont="1" applyFill="1" applyBorder="1" applyAlignment="1">
      <alignment horizontal="center" vertical="center" wrapText="1"/>
    </xf>
    <xf numFmtId="43" fontId="73" fillId="0" borderId="26" xfId="18" applyFont="1" applyFill="1" applyBorder="1" applyAlignment="1">
      <alignment horizontal="center" vertical="center" wrapText="1"/>
    </xf>
    <xf numFmtId="0" fontId="73" fillId="0" borderId="26" xfId="0" applyFont="1" applyFill="1" applyBorder="1" applyAlignment="1">
      <alignment horizontal="center" vertical="center" wrapText="1"/>
    </xf>
    <xf numFmtId="43" fontId="78" fillId="0" borderId="26" xfId="18" applyFont="1" applyFill="1" applyBorder="1" applyAlignment="1">
      <alignment horizontal="center" vertical="center" wrapText="1"/>
    </xf>
    <xf numFmtId="0" fontId="3" fillId="0" borderId="0" xfId="0" applyFont="1" applyFill="1" applyAlignment="1">
      <alignment vertical="center"/>
    </xf>
    <xf numFmtId="0" fontId="0" fillId="0" borderId="0" xfId="0" applyFill="1" applyAlignment="1">
      <alignment horizontal="center" vertical="center"/>
    </xf>
    <xf numFmtId="43" fontId="73" fillId="0" borderId="26" xfId="18" applyFont="1" applyBorder="1" applyAlignment="1">
      <alignment vertical="center" wrapText="1"/>
    </xf>
    <xf numFmtId="9" fontId="73" fillId="0" borderId="26" xfId="18" applyNumberFormat="1" applyFont="1" applyBorder="1" applyAlignment="1">
      <alignment vertical="center" wrapText="1"/>
    </xf>
    <xf numFmtId="9" fontId="78" fillId="0" borderId="26" xfId="19" applyNumberFormat="1" applyFont="1" applyFill="1" applyBorder="1" applyAlignment="1">
      <alignment horizontal="center" vertical="center" wrapText="1"/>
    </xf>
    <xf numFmtId="0" fontId="0" fillId="0" borderId="27" xfId="0" applyFont="1" applyFill="1" applyBorder="1" applyAlignment="1">
      <alignment horizontal="left" vertical="center" wrapText="1"/>
    </xf>
    <xf numFmtId="43" fontId="0" fillId="0" borderId="27" xfId="18" applyFont="1" applyFill="1" applyBorder="1" applyAlignment="1">
      <alignment horizontal="center" vertical="center" wrapText="1"/>
    </xf>
    <xf numFmtId="0" fontId="0" fillId="0" borderId="27" xfId="0" applyFont="1" applyFill="1" applyBorder="1" applyAlignment="1">
      <alignment horizontal="center" vertical="center" wrapText="1"/>
    </xf>
    <xf numFmtId="0" fontId="81" fillId="21" borderId="26" xfId="0" applyFont="1" applyFill="1" applyBorder="1" applyAlignment="1">
      <alignment horizontal="center" vertical="center" wrapText="1"/>
    </xf>
    <xf numFmtId="0" fontId="73" fillId="0" borderId="26" xfId="0" applyFont="1" applyFill="1" applyBorder="1" applyAlignment="1">
      <alignment wrapText="1"/>
    </xf>
    <xf numFmtId="9" fontId="73" fillId="0" borderId="26" xfId="0" applyNumberFormat="1" applyFont="1" applyFill="1" applyBorder="1" applyAlignment="1">
      <alignment horizontal="center" vertical="center" wrapText="1"/>
    </xf>
    <xf numFmtId="0" fontId="0" fillId="0" borderId="0" xfId="0" applyFont="1" applyFill="1" applyAlignment="1">
      <alignment horizontal="left" wrapText="1"/>
    </xf>
    <xf numFmtId="0" fontId="22" fillId="5" borderId="26" xfId="0" applyFont="1" applyFill="1" applyBorder="1" applyAlignment="1">
      <alignment vertical="center"/>
    </xf>
    <xf numFmtId="0" fontId="22" fillId="5" borderId="8" xfId="0" applyFont="1" applyFill="1" applyBorder="1" applyAlignment="1">
      <alignment horizontal="center" vertical="center"/>
    </xf>
    <xf numFmtId="43" fontId="0" fillId="0" borderId="0" xfId="0" applyNumberFormat="1"/>
    <xf numFmtId="41" fontId="0" fillId="0" borderId="0" xfId="0" applyNumberFormat="1" applyAlignment="1">
      <alignment vertical="center"/>
    </xf>
    <xf numFmtId="9" fontId="40" fillId="0" borderId="26" xfId="19" applyNumberFormat="1" applyFont="1" applyBorder="1" applyAlignment="1">
      <alignment horizontal="right" vertical="center"/>
    </xf>
    <xf numFmtId="3" fontId="40" fillId="0" borderId="26" xfId="19" applyNumberFormat="1" applyFont="1" applyBorder="1" applyAlignment="1">
      <alignment horizontal="right" vertical="center"/>
    </xf>
    <xf numFmtId="0" fontId="22" fillId="5" borderId="26" xfId="0" applyFont="1" applyFill="1" applyBorder="1" applyAlignment="1">
      <alignment horizontal="center" vertical="center"/>
    </xf>
    <xf numFmtId="0" fontId="39" fillId="2" borderId="26" xfId="19" applyFont="1" applyFill="1" applyBorder="1" applyAlignment="1">
      <alignment horizontal="left" vertical="center" wrapText="1"/>
    </xf>
    <xf numFmtId="0" fontId="0" fillId="2" borderId="26" xfId="0" applyFont="1" applyFill="1" applyBorder="1" applyAlignment="1">
      <alignment vertical="center" wrapText="1"/>
    </xf>
    <xf numFmtId="0" fontId="32" fillId="2" borderId="26" xfId="0" applyFont="1" applyFill="1" applyBorder="1" applyAlignment="1">
      <alignment horizontal="left" vertical="center" wrapText="1"/>
    </xf>
    <xf numFmtId="0" fontId="0" fillId="2" borderId="26" xfId="0" applyFill="1" applyBorder="1" applyAlignment="1">
      <alignment vertical="center" wrapText="1"/>
    </xf>
    <xf numFmtId="43" fontId="33" fillId="0" borderId="0" xfId="19" applyNumberFormat="1" applyFont="1" applyBorder="1" applyAlignment="1">
      <alignment vertical="center" wrapText="1"/>
    </xf>
    <xf numFmtId="43" fontId="8" fillId="0" borderId="0" xfId="19" applyNumberFormat="1" applyAlignment="1">
      <alignment horizontal="center" vertical="top"/>
    </xf>
    <xf numFmtId="9" fontId="0" fillId="0" borderId="26" xfId="0" applyNumberFormat="1" applyBorder="1" applyAlignment="1">
      <alignment vertical="center"/>
    </xf>
    <xf numFmtId="0" fontId="39" fillId="0" borderId="27" xfId="19" applyFont="1" applyBorder="1" applyAlignment="1">
      <alignment horizontal="center" vertical="center" wrapText="1"/>
    </xf>
    <xf numFmtId="0" fontId="77" fillId="0" borderId="27" xfId="19" applyFont="1" applyBorder="1" applyAlignment="1">
      <alignment horizontal="center" vertical="center" wrapText="1"/>
    </xf>
    <xf numFmtId="0" fontId="36" fillId="0" borderId="27" xfId="19" applyFont="1" applyBorder="1" applyAlignment="1">
      <alignment horizontal="center" vertical="center" wrapText="1"/>
    </xf>
    <xf numFmtId="0" fontId="20" fillId="0" borderId="26" xfId="0" applyFont="1" applyBorder="1" applyAlignment="1">
      <alignment horizontal="left" wrapText="1"/>
    </xf>
    <xf numFmtId="0" fontId="4" fillId="0" borderId="26" xfId="19" applyFont="1" applyFill="1" applyBorder="1" applyAlignment="1">
      <alignment horizontal="left" vertical="center"/>
    </xf>
    <xf numFmtId="0" fontId="4" fillId="0" borderId="26" xfId="19" applyFont="1" applyFill="1" applyBorder="1" applyAlignment="1">
      <alignment horizontal="left" vertical="top" wrapText="1"/>
    </xf>
    <xf numFmtId="0" fontId="4" fillId="0" borderId="26" xfId="19" applyFont="1" applyFill="1" applyBorder="1" applyAlignment="1">
      <alignment vertical="top" wrapText="1"/>
    </xf>
    <xf numFmtId="0" fontId="4" fillId="0" borderId="26" xfId="19" applyFont="1" applyFill="1" applyBorder="1" applyAlignment="1">
      <alignment horizontal="center" vertical="center" wrapText="1"/>
    </xf>
    <xf numFmtId="0" fontId="20" fillId="0" borderId="26" xfId="0" applyFont="1" applyBorder="1" applyAlignment="1">
      <alignment wrapText="1"/>
    </xf>
    <xf numFmtId="0" fontId="20" fillId="0" borderId="26" xfId="0" applyFont="1" applyBorder="1" applyAlignment="1">
      <alignment horizontal="justify" wrapText="1"/>
    </xf>
    <xf numFmtId="0" fontId="14" fillId="21" borderId="37" xfId="0" applyFont="1" applyFill="1" applyBorder="1" applyAlignment="1">
      <alignment horizontal="center" vertical="center" wrapText="1"/>
    </xf>
    <xf numFmtId="0" fontId="0" fillId="0" borderId="26" xfId="0" applyFont="1" applyBorder="1" applyAlignment="1">
      <alignment vertical="center"/>
    </xf>
    <xf numFmtId="0" fontId="0" fillId="0" borderId="30" xfId="0" applyFont="1" applyFill="1" applyBorder="1" applyAlignment="1">
      <alignment horizontal="center" vertical="center" wrapText="1"/>
    </xf>
    <xf numFmtId="43" fontId="0" fillId="0" borderId="30" xfId="18" applyFont="1" applyFill="1" applyBorder="1" applyAlignment="1">
      <alignment vertical="center"/>
    </xf>
    <xf numFmtId="0" fontId="72" fillId="0" borderId="26" xfId="19" applyFont="1" applyFill="1" applyBorder="1" applyAlignment="1">
      <alignment horizontal="center" vertical="top"/>
    </xf>
    <xf numFmtId="0" fontId="9" fillId="2" borderId="26" xfId="19" applyFont="1" applyFill="1" applyBorder="1" applyAlignment="1">
      <alignment horizontal="center" vertical="center" wrapText="1"/>
    </xf>
    <xf numFmtId="0" fontId="0" fillId="0" borderId="0" xfId="0" applyFont="1" applyAlignment="1">
      <alignment wrapText="1"/>
    </xf>
    <xf numFmtId="9" fontId="36" fillId="0" borderId="28" xfId="19" applyNumberFormat="1" applyFont="1" applyFill="1" applyBorder="1" applyAlignment="1">
      <alignment horizontal="center" vertical="center" wrapText="1"/>
    </xf>
    <xf numFmtId="0" fontId="0" fillId="0" borderId="26" xfId="0" applyFont="1" applyBorder="1" applyAlignment="1">
      <alignment horizontal="center" vertical="center" wrapText="1"/>
    </xf>
    <xf numFmtId="0" fontId="0" fillId="0" borderId="26" xfId="0" applyFont="1" applyBorder="1" applyAlignment="1">
      <alignment horizontal="left" vertical="center" wrapText="1"/>
    </xf>
    <xf numFmtId="0" fontId="0" fillId="2" borderId="26" xfId="0" applyFont="1" applyFill="1" applyBorder="1" applyAlignment="1">
      <alignment wrapText="1"/>
    </xf>
    <xf numFmtId="0" fontId="0" fillId="0" borderId="26" xfId="0" applyFont="1" applyBorder="1"/>
    <xf numFmtId="0" fontId="0" fillId="0" borderId="26" xfId="0" applyFont="1" applyBorder="1" applyAlignment="1">
      <alignment horizontal="left"/>
    </xf>
    <xf numFmtId="0" fontId="36" fillId="0" borderId="26" xfId="19" applyFont="1" applyBorder="1" applyAlignment="1">
      <alignment horizontal="left" wrapText="1"/>
    </xf>
    <xf numFmtId="0" fontId="0" fillId="0" borderId="0" xfId="0" applyFont="1" applyAlignment="1">
      <alignment horizontal="left" wrapText="1"/>
    </xf>
    <xf numFmtId="0" fontId="72" fillId="0" borderId="26" xfId="19" applyFont="1" applyBorder="1" applyAlignment="1">
      <alignment horizontal="left" wrapText="1"/>
    </xf>
    <xf numFmtId="0" fontId="72" fillId="0" borderId="26" xfId="19" applyFont="1" applyFill="1" applyBorder="1" applyAlignment="1">
      <alignment horizontal="left" wrapText="1"/>
    </xf>
    <xf numFmtId="0" fontId="36" fillId="0" borderId="26" xfId="19" applyFont="1" applyFill="1" applyBorder="1" applyAlignment="1">
      <alignment horizontal="left" wrapText="1"/>
    </xf>
    <xf numFmtId="0" fontId="9" fillId="0" borderId="26" xfId="19" applyFont="1" applyFill="1" applyBorder="1" applyAlignment="1">
      <alignment horizontal="left" wrapText="1"/>
    </xf>
    <xf numFmtId="0" fontId="29" fillId="3" borderId="26" xfId="19" applyFont="1" applyFill="1" applyBorder="1" applyAlignment="1">
      <alignment horizontal="center" vertical="center" wrapText="1"/>
    </xf>
    <xf numFmtId="0" fontId="32" fillId="3" borderId="26" xfId="0" applyFont="1" applyFill="1" applyBorder="1" applyAlignment="1">
      <alignment horizontal="center" vertical="center" wrapText="1"/>
    </xf>
    <xf numFmtId="0" fontId="0" fillId="3" borderId="26" xfId="0" applyFont="1" applyFill="1" applyBorder="1" applyAlignment="1">
      <alignment horizontal="center" vertical="center" wrapText="1"/>
    </xf>
    <xf numFmtId="172" fontId="0" fillId="0" borderId="0" xfId="0" applyNumberFormat="1" applyAlignment="1">
      <alignment vertical="center"/>
    </xf>
    <xf numFmtId="43" fontId="8" fillId="0" borderId="0" xfId="19" applyNumberFormat="1" applyAlignment="1">
      <alignment vertical="top"/>
    </xf>
    <xf numFmtId="43" fontId="36" fillId="3" borderId="26" xfId="18" applyFont="1" applyFill="1" applyBorder="1" applyAlignment="1">
      <alignment horizontal="center" vertical="center" wrapText="1"/>
    </xf>
    <xf numFmtId="43" fontId="36" fillId="6" borderId="26" xfId="18" applyFont="1" applyFill="1" applyBorder="1" applyAlignment="1">
      <alignment horizontal="center" vertical="center" wrapText="1"/>
    </xf>
    <xf numFmtId="43" fontId="36" fillId="4" borderId="26" xfId="18" applyFont="1" applyFill="1" applyBorder="1" applyAlignment="1">
      <alignment horizontal="center" vertical="center" wrapText="1"/>
    </xf>
    <xf numFmtId="43" fontId="36" fillId="3" borderId="26" xfId="19" applyNumberFormat="1" applyFont="1" applyFill="1" applyBorder="1" applyAlignment="1">
      <alignment horizontal="center" vertical="center" wrapText="1"/>
    </xf>
    <xf numFmtId="43" fontId="40" fillId="3" borderId="26" xfId="18" applyFont="1" applyFill="1" applyBorder="1" applyAlignment="1">
      <alignment horizontal="center" vertical="center" wrapText="1"/>
    </xf>
    <xf numFmtId="43" fontId="40" fillId="26" borderId="26" xfId="18" applyFont="1" applyFill="1" applyBorder="1" applyAlignment="1">
      <alignment horizontal="center" vertical="center" wrapText="1"/>
    </xf>
    <xf numFmtId="43" fontId="33" fillId="3" borderId="26" xfId="18" applyFont="1" applyFill="1" applyBorder="1" applyAlignment="1">
      <alignment horizontal="center" vertical="center" wrapText="1"/>
    </xf>
    <xf numFmtId="43" fontId="33" fillId="2" borderId="26" xfId="18" applyFont="1" applyFill="1" applyBorder="1" applyAlignment="1">
      <alignment horizontal="right" vertical="center" wrapText="1"/>
    </xf>
    <xf numFmtId="9" fontId="33" fillId="2" borderId="26" xfId="19" applyNumberFormat="1" applyFont="1" applyFill="1" applyBorder="1" applyAlignment="1">
      <alignment horizontal="right" vertical="center" wrapText="1"/>
    </xf>
    <xf numFmtId="43" fontId="4" fillId="3" borderId="26" xfId="18" applyFont="1" applyFill="1" applyBorder="1" applyAlignment="1">
      <alignment vertical="center"/>
    </xf>
    <xf numFmtId="43" fontId="4" fillId="4" borderId="26" xfId="18" applyFont="1" applyFill="1" applyBorder="1" applyAlignment="1">
      <alignment vertical="center"/>
    </xf>
    <xf numFmtId="43" fontId="4" fillId="6" borderId="26" xfId="18" applyFont="1" applyFill="1" applyBorder="1" applyAlignment="1">
      <alignment vertical="center"/>
    </xf>
    <xf numFmtId="43" fontId="78" fillId="3" borderId="26" xfId="18" applyFont="1" applyFill="1" applyBorder="1" applyAlignment="1">
      <alignment horizontal="center" vertical="center" wrapText="1"/>
    </xf>
    <xf numFmtId="43" fontId="78" fillId="24" borderId="26" xfId="18" applyFont="1" applyFill="1" applyBorder="1" applyAlignment="1">
      <alignment horizontal="center" vertical="center" wrapText="1"/>
    </xf>
    <xf numFmtId="43" fontId="78" fillId="25" borderId="26" xfId="18" applyFont="1" applyFill="1" applyBorder="1" applyAlignment="1">
      <alignment horizontal="center" vertical="center" wrapText="1"/>
    </xf>
    <xf numFmtId="43" fontId="78" fillId="27" borderId="26" xfId="18" applyFont="1" applyFill="1" applyBorder="1" applyAlignment="1">
      <alignment horizontal="center" vertical="center" wrapText="1"/>
    </xf>
    <xf numFmtId="43" fontId="78" fillId="28" borderId="26" xfId="18"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2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3" fillId="17" borderId="1" xfId="0" applyFont="1" applyFill="1" applyBorder="1" applyAlignment="1">
      <alignment horizontal="center" vertical="center"/>
    </xf>
    <xf numFmtId="0" fontId="23" fillId="17" borderId="2" xfId="0" applyFont="1" applyFill="1" applyBorder="1" applyAlignment="1">
      <alignment horizontal="center" vertical="center"/>
    </xf>
    <xf numFmtId="0" fontId="23" fillId="17" borderId="26" xfId="0" applyFont="1" applyFill="1" applyBorder="1" applyAlignment="1">
      <alignment horizontal="center" vertical="center"/>
    </xf>
    <xf numFmtId="0" fontId="22" fillId="5" borderId="3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27" xfId="0" applyFont="1" applyFill="1" applyBorder="1" applyAlignment="1">
      <alignment horizontal="center" vertical="center"/>
    </xf>
    <xf numFmtId="0" fontId="28" fillId="12" borderId="26"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justify" vertical="center" wrapText="1"/>
    </xf>
    <xf numFmtId="0" fontId="29" fillId="0" borderId="44" xfId="16" applyFont="1" applyBorder="1" applyAlignment="1">
      <alignment horizontal="justify" vertical="center" wrapText="1"/>
    </xf>
    <xf numFmtId="0" fontId="29" fillId="0" borderId="43" xfId="16" applyFont="1" applyBorder="1" applyAlignment="1">
      <alignment horizontal="justify"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9" fillId="0" borderId="26" xfId="19" applyFont="1" applyBorder="1" applyAlignment="1">
      <alignment horizontal="left"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30" xfId="19" applyFont="1" applyBorder="1" applyAlignment="1">
      <alignment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9" fillId="11" borderId="26" xfId="0" applyFont="1" applyFill="1" applyBorder="1" applyAlignment="1">
      <alignment horizontal="center"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0" fillId="29" borderId="26" xfId="0" applyFill="1" applyBorder="1" applyAlignment="1">
      <alignment vertical="center" wrapText="1"/>
    </xf>
    <xf numFmtId="0" fontId="0" fillId="29" borderId="26" xfId="0" applyFill="1" applyBorder="1" applyAlignment="1">
      <alignment horizontal="center"/>
    </xf>
    <xf numFmtId="173" fontId="0" fillId="29" borderId="26" xfId="0" applyNumberFormat="1" applyFill="1" applyBorder="1" applyAlignment="1">
      <alignment horizontal="center" vertical="center"/>
    </xf>
    <xf numFmtId="173" fontId="83" fillId="0" borderId="26" xfId="20" applyNumberFormat="1" applyBorder="1" applyAlignment="1" applyProtection="1">
      <alignment vertical="center"/>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10</c:v>
                </c:pt>
                <c:pt idx="6">
                  <c:v>0</c:v>
                </c:pt>
                <c:pt idx="7">
                  <c:v>0</c:v>
                </c:pt>
                <c:pt idx="8">
                  <c:v>0</c:v>
                </c:pt>
                <c:pt idx="9">
                  <c:v>0</c:v>
                </c:pt>
                <c:pt idx="10">
                  <c:v>0</c:v>
                </c:pt>
                <c:pt idx="11">
                  <c:v>0</c:v>
                </c:pt>
                <c:pt idx="12">
                  <c:v>0</c:v>
                </c:pt>
                <c:pt idx="13">
                  <c:v>16</c:v>
                </c:pt>
                <c:pt idx="14">
                  <c:v>5</c:v>
                </c:pt>
                <c:pt idx="15">
                  <c:v>0</c:v>
                </c:pt>
                <c:pt idx="16">
                  <c:v>1</c:v>
                </c:pt>
              </c:numCache>
            </c:numRef>
          </c:val>
        </c:ser>
        <c:shape val="box"/>
        <c:axId val="590928896"/>
        <c:axId val="590951168"/>
        <c:axId val="0"/>
      </c:bar3DChart>
      <c:catAx>
        <c:axId val="590928896"/>
        <c:scaling>
          <c:orientation val="minMax"/>
        </c:scaling>
        <c:axPos val="b"/>
        <c:numFmt formatCode="General" sourceLinked="0"/>
        <c:majorTickMark val="none"/>
        <c:tickLblPos val="nextTo"/>
        <c:txPr>
          <a:bodyPr/>
          <a:lstStyle/>
          <a:p>
            <a:pPr>
              <a:defRPr lang="es-HN"/>
            </a:pPr>
            <a:endParaRPr lang="es-HN"/>
          </a:p>
        </c:txPr>
        <c:crossAx val="590951168"/>
        <c:crosses val="autoZero"/>
        <c:auto val="1"/>
        <c:lblAlgn val="ctr"/>
        <c:lblOffset val="100"/>
      </c:catAx>
      <c:valAx>
        <c:axId val="59095116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9092889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2</c:v>
                </c:pt>
                <c:pt idx="1">
                  <c:v>2</c:v>
                </c:pt>
                <c:pt idx="2">
                  <c:v>10</c:v>
                </c:pt>
                <c:pt idx="3">
                  <c:v>0</c:v>
                </c:pt>
                <c:pt idx="4">
                  <c:v>2</c:v>
                </c:pt>
                <c:pt idx="5">
                  <c:v>1</c:v>
                </c:pt>
                <c:pt idx="6">
                  <c:v>3</c:v>
                </c:pt>
                <c:pt idx="7">
                  <c:v>0</c:v>
                </c:pt>
                <c:pt idx="8">
                  <c:v>0</c:v>
                </c:pt>
                <c:pt idx="9">
                  <c:v>0</c:v>
                </c:pt>
              </c:numCache>
            </c:numRef>
          </c:val>
        </c:ser>
        <c:shape val="box"/>
        <c:axId val="590974336"/>
        <c:axId val="590980224"/>
        <c:axId val="0"/>
      </c:bar3DChart>
      <c:catAx>
        <c:axId val="590974336"/>
        <c:scaling>
          <c:orientation val="minMax"/>
        </c:scaling>
        <c:axPos val="b"/>
        <c:numFmt formatCode="General" sourceLinked="0"/>
        <c:majorTickMark val="none"/>
        <c:tickLblPos val="nextTo"/>
        <c:txPr>
          <a:bodyPr/>
          <a:lstStyle/>
          <a:p>
            <a:pPr>
              <a:defRPr lang="es-HN"/>
            </a:pPr>
            <a:endParaRPr lang="es-HN"/>
          </a:p>
        </c:txPr>
        <c:crossAx val="590980224"/>
        <c:crosses val="autoZero"/>
        <c:auto val="1"/>
        <c:lblAlgn val="ctr"/>
        <c:lblOffset val="100"/>
      </c:catAx>
      <c:valAx>
        <c:axId val="5909802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9097433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97"/>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2</c:v>
                </c:pt>
                <c:pt idx="1">
                  <c:v>0</c:v>
                </c:pt>
                <c:pt idx="2">
                  <c:v>0</c:v>
                </c:pt>
                <c:pt idx="3">
                  <c:v>0</c:v>
                </c:pt>
                <c:pt idx="4">
                  <c:v>0</c:v>
                </c:pt>
                <c:pt idx="5">
                  <c:v>0</c:v>
                </c:pt>
                <c:pt idx="6">
                  <c:v>2</c:v>
                </c:pt>
                <c:pt idx="7">
                  <c:v>0</c:v>
                </c:pt>
                <c:pt idx="8">
                  <c:v>0</c:v>
                </c:pt>
                <c:pt idx="9">
                  <c:v>0</c:v>
                </c:pt>
                <c:pt idx="10">
                  <c:v>0</c:v>
                </c:pt>
                <c:pt idx="11">
                  <c:v>0</c:v>
                </c:pt>
                <c:pt idx="12">
                  <c:v>0</c:v>
                </c:pt>
                <c:pt idx="13">
                  <c:v>0</c:v>
                </c:pt>
                <c:pt idx="14">
                  <c:v>0</c:v>
                </c:pt>
                <c:pt idx="15">
                  <c:v>0</c:v>
                </c:pt>
                <c:pt idx="16">
                  <c:v>0</c:v>
                </c:pt>
              </c:numCache>
            </c:numRef>
          </c:val>
        </c:ser>
        <c:shape val="box"/>
        <c:axId val="591011840"/>
        <c:axId val="591013376"/>
        <c:axId val="0"/>
      </c:bar3DChart>
      <c:catAx>
        <c:axId val="591011840"/>
        <c:scaling>
          <c:orientation val="minMax"/>
        </c:scaling>
        <c:axPos val="b"/>
        <c:numFmt formatCode="General" sourceLinked="0"/>
        <c:majorTickMark val="none"/>
        <c:tickLblPos val="nextTo"/>
        <c:txPr>
          <a:bodyPr/>
          <a:lstStyle/>
          <a:p>
            <a:pPr>
              <a:defRPr lang="es-HN"/>
            </a:pPr>
            <a:endParaRPr lang="es-HN"/>
          </a:p>
        </c:txPr>
        <c:crossAx val="591013376"/>
        <c:crosses val="autoZero"/>
        <c:auto val="1"/>
        <c:lblAlgn val="ctr"/>
        <c:lblOffset val="100"/>
      </c:catAx>
      <c:valAx>
        <c:axId val="5910133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910118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9</xdr:col>
      <xdr:colOff>4271164</xdr:colOff>
      <xdr:row>12</xdr:row>
      <xdr:rowOff>31265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241938</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195221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115387</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1" dataDxfId="30">
  <autoFilter ref="B3:C15"/>
  <tableColumns count="2">
    <tableColumn id="1" name="Descripción" dataDxfId="29"/>
    <tableColumn id="2" name="Monto" dataDxfId="2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27" dataDxfId="26">
  <autoFilter ref="B37:D55"/>
  <tableColumns count="3">
    <tableColumn id="1" name="Descripción" dataDxfId="25"/>
    <tableColumn id="2" name="Cantidad" dataDxfId="24" dataCellStyle="Millares"/>
    <tableColumn id="3" name="Montos" dataDxfId="2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2" dataDxfId="21">
  <autoFilter ref="B66:D78"/>
  <tableColumns count="3">
    <tableColumn id="1" name="Descripción" dataDxfId="20"/>
    <tableColumn id="2" name="Cantidad" dataDxfId="19" dataCellStyle="Millares"/>
    <tableColumn id="3" name="Montos" dataDxfId="18">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7">
  <autoFilter ref="B83:D101"/>
  <tableColumns count="3">
    <tableColumn id="1" name="Descripción " dataDxfId="16"/>
    <tableColumn id="2" name="Cantidad" dataDxfId="15" dataCellStyle="Millares"/>
    <tableColumn id="3" name="Montos" dataDxfId="14">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876"/>
      <c r="U2" s="876"/>
      <c r="V2" s="876"/>
      <c r="W2" s="876"/>
      <c r="X2" s="876"/>
      <c r="Y2" s="876"/>
      <c r="Z2" s="876"/>
      <c r="AA2" s="876"/>
      <c r="AB2" s="876"/>
      <c r="AC2" s="876" t="s">
        <v>25</v>
      </c>
      <c r="AD2" s="876"/>
      <c r="AE2" s="876"/>
      <c r="AF2" s="876"/>
      <c r="AG2" s="876"/>
      <c r="AH2" s="876"/>
      <c r="AI2" s="876"/>
      <c r="AJ2" s="876"/>
    </row>
    <row r="3" spans="2:36" ht="16.5" customHeight="1">
      <c r="B3" s="33" t="s">
        <v>7</v>
      </c>
      <c r="C3" s="33"/>
      <c r="D3" s="33"/>
      <c r="E3" s="33"/>
      <c r="F3" s="33"/>
      <c r="G3" s="33"/>
      <c r="H3" s="33"/>
      <c r="I3" s="33"/>
      <c r="J3" s="33"/>
      <c r="K3" s="33"/>
      <c r="L3" s="33"/>
      <c r="M3" s="33"/>
      <c r="N3" s="33"/>
      <c r="O3" s="33"/>
      <c r="P3" s="33"/>
      <c r="Q3" s="33"/>
      <c r="R3" s="33"/>
      <c r="S3" s="33"/>
      <c r="T3" s="876"/>
      <c r="U3" s="876"/>
      <c r="V3" s="876"/>
      <c r="W3" s="876"/>
      <c r="X3" s="876"/>
      <c r="Y3" s="876"/>
      <c r="Z3" s="876"/>
      <c r="AA3" s="876"/>
      <c r="AB3" s="876"/>
      <c r="AC3" s="876" t="s">
        <v>7</v>
      </c>
      <c r="AD3" s="876"/>
      <c r="AE3" s="876"/>
      <c r="AF3" s="876"/>
      <c r="AG3" s="876"/>
      <c r="AH3" s="876"/>
      <c r="AI3" s="876"/>
      <c r="AJ3" s="876"/>
    </row>
    <row r="4" spans="2:36" ht="12.75" customHeight="1">
      <c r="B4" s="33" t="s">
        <v>36</v>
      </c>
      <c r="C4" s="33"/>
      <c r="D4" s="33"/>
      <c r="E4" s="33"/>
      <c r="F4" s="33"/>
      <c r="G4" s="33"/>
      <c r="H4" s="33"/>
      <c r="I4" s="33"/>
      <c r="J4" s="33"/>
      <c r="K4" s="33"/>
      <c r="L4" s="33"/>
      <c r="M4" s="33"/>
      <c r="N4" s="33"/>
      <c r="O4" s="33"/>
      <c r="P4" s="33"/>
      <c r="Q4" s="33"/>
      <c r="R4" s="33"/>
      <c r="S4" s="33"/>
      <c r="T4" s="876"/>
      <c r="U4" s="876"/>
      <c r="V4" s="876"/>
      <c r="W4" s="876"/>
      <c r="X4" s="876"/>
      <c r="Y4" s="876"/>
      <c r="Z4" s="876"/>
      <c r="AA4" s="876"/>
      <c r="AB4" s="876"/>
      <c r="AC4" s="876" t="s">
        <v>36</v>
      </c>
      <c r="AD4" s="876"/>
      <c r="AE4" s="876"/>
      <c r="AF4" s="876"/>
      <c r="AG4" s="876"/>
      <c r="AH4" s="876"/>
      <c r="AI4" s="876"/>
      <c r="AJ4" s="876"/>
    </row>
    <row r="5" spans="2:36" ht="15.75">
      <c r="B5" s="2"/>
      <c r="C5" s="2"/>
      <c r="D5" s="2"/>
    </row>
    <row r="6" spans="2:36" ht="16.5" thickBot="1">
      <c r="B6" s="2"/>
      <c r="C6" s="2"/>
      <c r="D6" s="2"/>
    </row>
    <row r="7" spans="2:36" ht="75.75" customHeight="1">
      <c r="B7" s="873" t="s">
        <v>20</v>
      </c>
      <c r="C7" s="873" t="s">
        <v>38</v>
      </c>
      <c r="D7" s="873" t="s">
        <v>39</v>
      </c>
      <c r="E7" s="882" t="s">
        <v>40</v>
      </c>
      <c r="F7" s="873" t="s">
        <v>37</v>
      </c>
      <c r="G7" s="882" t="s">
        <v>9</v>
      </c>
      <c r="H7" s="871" t="s">
        <v>0</v>
      </c>
      <c r="I7" s="871" t="s">
        <v>8</v>
      </c>
      <c r="J7" s="871" t="s">
        <v>16</v>
      </c>
      <c r="K7" s="871"/>
      <c r="L7" s="871" t="s">
        <v>13</v>
      </c>
      <c r="M7" s="871"/>
      <c r="N7" s="871"/>
      <c r="O7" s="871"/>
      <c r="P7" s="871"/>
      <c r="Q7" s="871"/>
      <c r="R7" s="871"/>
      <c r="S7" s="871"/>
      <c r="T7" s="873" t="s">
        <v>14</v>
      </c>
      <c r="U7" s="871" t="s">
        <v>18</v>
      </c>
      <c r="V7" s="871" t="s">
        <v>26</v>
      </c>
      <c r="W7" s="871"/>
      <c r="X7" s="871" t="s">
        <v>15</v>
      </c>
      <c r="Y7" s="871" t="s">
        <v>17</v>
      </c>
      <c r="Z7" s="871"/>
      <c r="AA7" s="871" t="s">
        <v>22</v>
      </c>
      <c r="AB7" s="871" t="s">
        <v>32</v>
      </c>
      <c r="AC7" s="877" t="s">
        <v>31</v>
      </c>
      <c r="AD7" s="877"/>
      <c r="AE7" s="877"/>
      <c r="AF7" s="877"/>
      <c r="AG7" s="871" t="s">
        <v>28</v>
      </c>
      <c r="AH7" s="871" t="s">
        <v>29</v>
      </c>
      <c r="AI7" s="871" t="s">
        <v>1</v>
      </c>
      <c r="AJ7" s="871" t="s">
        <v>2</v>
      </c>
    </row>
    <row r="8" spans="2:36" ht="15.75" customHeight="1">
      <c r="B8" s="874"/>
      <c r="C8" s="874"/>
      <c r="D8" s="874"/>
      <c r="E8" s="883"/>
      <c r="F8" s="874"/>
      <c r="G8" s="883"/>
      <c r="H8" s="872"/>
      <c r="I8" s="872"/>
      <c r="J8" s="872" t="s">
        <v>33</v>
      </c>
      <c r="K8" s="872" t="s">
        <v>19</v>
      </c>
      <c r="L8" s="875" t="s">
        <v>3</v>
      </c>
      <c r="M8" s="875"/>
      <c r="N8" s="875" t="s">
        <v>4</v>
      </c>
      <c r="O8" s="875"/>
      <c r="P8" s="875" t="s">
        <v>5</v>
      </c>
      <c r="Q8" s="875"/>
      <c r="R8" s="875" t="s">
        <v>6</v>
      </c>
      <c r="S8" s="875"/>
      <c r="T8" s="874"/>
      <c r="U8" s="872"/>
      <c r="V8" s="872" t="s">
        <v>23</v>
      </c>
      <c r="W8" s="872" t="s">
        <v>21</v>
      </c>
      <c r="X8" s="872"/>
      <c r="Y8" s="872" t="s">
        <v>23</v>
      </c>
      <c r="Z8" s="872" t="s">
        <v>21</v>
      </c>
      <c r="AA8" s="872"/>
      <c r="AB8" s="872"/>
      <c r="AC8" s="14" t="s">
        <v>3</v>
      </c>
      <c r="AD8" s="14" t="s">
        <v>4</v>
      </c>
      <c r="AE8" s="14" t="s">
        <v>5</v>
      </c>
      <c r="AF8" s="14" t="s">
        <v>6</v>
      </c>
      <c r="AG8" s="872"/>
      <c r="AH8" s="872"/>
      <c r="AI8" s="872"/>
      <c r="AJ8" s="872"/>
    </row>
    <row r="9" spans="2:36" ht="78.75">
      <c r="B9" s="874"/>
      <c r="C9" s="874"/>
      <c r="D9" s="874"/>
      <c r="E9" s="883"/>
      <c r="F9" s="874"/>
      <c r="G9" s="883"/>
      <c r="H9" s="872"/>
      <c r="I9" s="872"/>
      <c r="J9" s="872"/>
      <c r="K9" s="872"/>
      <c r="L9" s="32" t="s">
        <v>11</v>
      </c>
      <c r="M9" s="32" t="s">
        <v>12</v>
      </c>
      <c r="N9" s="32" t="s">
        <v>11</v>
      </c>
      <c r="O9" s="32" t="s">
        <v>12</v>
      </c>
      <c r="P9" s="32" t="s">
        <v>11</v>
      </c>
      <c r="Q9" s="32" t="s">
        <v>12</v>
      </c>
      <c r="R9" s="32" t="s">
        <v>11</v>
      </c>
      <c r="S9" s="32" t="s">
        <v>12</v>
      </c>
      <c r="T9" s="874"/>
      <c r="U9" s="872"/>
      <c r="V9" s="872"/>
      <c r="W9" s="872"/>
      <c r="X9" s="872"/>
      <c r="Y9" s="872"/>
      <c r="Z9" s="872"/>
      <c r="AA9" s="872"/>
      <c r="AB9" s="872"/>
      <c r="AC9" s="14" t="s">
        <v>24</v>
      </c>
      <c r="AD9" s="14" t="s">
        <v>24</v>
      </c>
      <c r="AE9" s="14" t="s">
        <v>24</v>
      </c>
      <c r="AF9" s="14" t="s">
        <v>24</v>
      </c>
      <c r="AG9" s="872"/>
      <c r="AH9" s="872"/>
      <c r="AI9" s="872"/>
      <c r="AJ9" s="872"/>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880" t="s">
        <v>10</v>
      </c>
      <c r="K31" s="881"/>
      <c r="L31" s="878"/>
      <c r="M31" s="879"/>
      <c r="N31" s="878"/>
      <c r="O31" s="879"/>
      <c r="P31" s="878"/>
      <c r="Q31" s="879"/>
      <c r="R31" s="878"/>
      <c r="S31" s="87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71"/>
  <sheetViews>
    <sheetView showGridLines="0" topLeftCell="A10" zoomScale="86" zoomScaleNormal="86" workbookViewId="0">
      <selection activeCell="H41" sqref="H41"/>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396</v>
      </c>
      <c r="D5" s="201">
        <f>SUMIF(C:C,$C$10,D:D)</f>
        <v>415000</v>
      </c>
    </row>
    <row r="6" spans="1:555">
      <c r="C6" s="109"/>
      <c r="D6" s="109"/>
      <c r="E6" s="109"/>
      <c r="F6" s="109"/>
      <c r="G6" s="78"/>
      <c r="H6" s="109"/>
      <c r="I6" s="109"/>
    </row>
    <row r="7" spans="1:555">
      <c r="C7" s="109"/>
      <c r="D7" s="109"/>
      <c r="E7" s="109"/>
      <c r="F7" s="109"/>
      <c r="G7" s="78"/>
      <c r="H7" s="109"/>
      <c r="I7" s="109"/>
    </row>
    <row r="8" spans="1:555">
      <c r="C8" s="109" t="s">
        <v>2290</v>
      </c>
      <c r="D8" s="109"/>
      <c r="E8" s="109"/>
      <c r="F8" s="109"/>
      <c r="G8" s="78"/>
      <c r="H8" s="109"/>
      <c r="I8" s="109"/>
    </row>
    <row r="9" spans="1:555" ht="15.75" thickBot="1">
      <c r="C9" s="109"/>
      <c r="D9" s="109"/>
      <c r="E9" s="109"/>
      <c r="F9" s="109"/>
      <c r="G9" s="78"/>
      <c r="H9" s="109"/>
      <c r="I9" s="109"/>
      <c r="K9" s="179"/>
    </row>
    <row r="10" spans="1:555" ht="15.75" thickBot="1">
      <c r="C10" s="159" t="s">
        <v>53</v>
      </c>
      <c r="D10" s="110">
        <f>SUM(F17:F38)</f>
        <v>375000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400</v>
      </c>
      <c r="D13" s="209" t="s">
        <v>2253</v>
      </c>
      <c r="E13" s="95"/>
      <c r="F13" s="95"/>
      <c r="G13" s="95"/>
      <c r="H13" s="76"/>
      <c r="I13" s="76"/>
      <c r="J13" s="76"/>
      <c r="K13" s="114"/>
    </row>
    <row r="14" spans="1:555" ht="18.75">
      <c r="B14" s="95"/>
      <c r="C14" s="216" t="str">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Gestionar tres  becas de docentes que presentarán tesis doctoral en la UCM.</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139</v>
      </c>
      <c r="H16" s="138" t="s">
        <v>46</v>
      </c>
      <c r="I16" s="135" t="s">
        <v>140</v>
      </c>
      <c r="J16" s="135" t="s">
        <v>419</v>
      </c>
      <c r="K16" s="135" t="s">
        <v>420</v>
      </c>
      <c r="L16" s="135" t="s">
        <v>476</v>
      </c>
    </row>
    <row r="17" spans="3:12">
      <c r="C17" s="143"/>
      <c r="D17" s="160"/>
      <c r="E17" s="117"/>
      <c r="F17" s="99">
        <f t="shared" ref="F17:F38" si="0">D17*E17</f>
        <v>0</v>
      </c>
      <c r="G17" s="163" t="s">
        <v>137</v>
      </c>
      <c r="H17" s="144" t="s">
        <v>1079</v>
      </c>
      <c r="I17" s="132" t="str">
        <f>VLOOKUP(H17,Presupuesto!$B$11:$C$565,2,0)</f>
        <v>BECAS</v>
      </c>
      <c r="J17" s="226" t="s">
        <v>1496</v>
      </c>
      <c r="K17" s="100" t="s">
        <v>403</v>
      </c>
      <c r="L17" s="100"/>
    </row>
    <row r="18" spans="3:12">
      <c r="C18" s="143"/>
      <c r="D18" s="160"/>
      <c r="E18" s="125"/>
      <c r="F18" s="99">
        <f t="shared" si="0"/>
        <v>0</v>
      </c>
      <c r="G18" s="163"/>
      <c r="H18" s="144" t="s">
        <v>1081</v>
      </c>
      <c r="I18" s="132" t="str">
        <f>VLOOKUP(H18,Presupuesto!$B$11:$C$565,2,0)</f>
        <v>BECAS ESTUDIANTES DE PREGRADO (PLAN REFORMA)</v>
      </c>
      <c r="J18" s="100" t="str">
        <f>$J$17</f>
        <v>Posgrado</v>
      </c>
      <c r="K18" s="100" t="s">
        <v>421</v>
      </c>
      <c r="L18" s="100"/>
    </row>
    <row r="19" spans="3:12">
      <c r="C19" s="143"/>
      <c r="D19" s="160"/>
      <c r="E19" s="125"/>
      <c r="F19" s="99">
        <f t="shared" si="0"/>
        <v>0</v>
      </c>
      <c r="G19" s="163"/>
      <c r="H19" s="144" t="s">
        <v>1083</v>
      </c>
      <c r="I19" s="132" t="str">
        <f>VLOOKUP(H19,Presupuesto!$B$11:$C$565,2,0)</f>
        <v>BECAS CONVENIO MINISTERIO SALUD -IHSS-UNAH</v>
      </c>
      <c r="J19" s="100" t="str">
        <f t="shared" ref="J19:J37" si="1">$J$17</f>
        <v>Posgrado</v>
      </c>
      <c r="K19" s="100" t="s">
        <v>421</v>
      </c>
      <c r="L19" s="100"/>
    </row>
    <row r="20" spans="3:12">
      <c r="C20" s="143"/>
      <c r="D20" s="160"/>
      <c r="E20" s="125"/>
      <c r="F20" s="99">
        <f t="shared" si="0"/>
        <v>0</v>
      </c>
      <c r="G20" s="163"/>
      <c r="H20" s="144" t="s">
        <v>1085</v>
      </c>
      <c r="I20" s="132" t="str">
        <f>VLOOKUP(H20,Presupuesto!$B$11:$C$565,2,0)</f>
        <v>BECAS DE ACTUALIZACION Y CAPACITACION DOCENTE</v>
      </c>
      <c r="J20" s="100" t="str">
        <f t="shared" si="1"/>
        <v>Posgrado</v>
      </c>
      <c r="K20" s="100" t="s">
        <v>421</v>
      </c>
      <c r="L20" s="100"/>
    </row>
    <row r="21" spans="3:12">
      <c r="C21" s="143"/>
      <c r="D21" s="160"/>
      <c r="E21" s="125"/>
      <c r="F21" s="99">
        <f t="shared" si="0"/>
        <v>0</v>
      </c>
      <c r="G21" s="163"/>
      <c r="H21" s="144" t="s">
        <v>1087</v>
      </c>
      <c r="I21" s="132" t="str">
        <f>VLOOKUP(H21,Presupuesto!$B$11:$C$565,2,0)</f>
        <v>BECAS EXCELENCIA ACADEMICA</v>
      </c>
      <c r="J21" s="100" t="str">
        <f t="shared" si="1"/>
        <v>Posgrado</v>
      </c>
      <c r="K21" s="100" t="s">
        <v>421</v>
      </c>
      <c r="L21" s="100"/>
    </row>
    <row r="22" spans="3:12">
      <c r="C22" s="143"/>
      <c r="D22" s="160"/>
      <c r="E22" s="125"/>
      <c r="F22" s="99">
        <f t="shared" si="0"/>
        <v>0</v>
      </c>
      <c r="G22" s="163"/>
      <c r="H22" s="144" t="s">
        <v>1089</v>
      </c>
      <c r="I22" s="132" t="str">
        <f>VLOOKUP(H22,Presupuesto!$B$11:$C$565,2,0)</f>
        <v>BECAS PARA HIJOS DE LOS TRABAJADORES</v>
      </c>
      <c r="J22" s="100" t="str">
        <f t="shared" si="1"/>
        <v>Posgrado</v>
      </c>
      <c r="K22" s="100" t="s">
        <v>410</v>
      </c>
      <c r="L22" s="100"/>
    </row>
    <row r="23" spans="3:12">
      <c r="C23" s="143"/>
      <c r="D23" s="160"/>
      <c r="E23" s="125"/>
      <c r="F23" s="99">
        <f t="shared" si="0"/>
        <v>0</v>
      </c>
      <c r="G23" s="163"/>
      <c r="H23" s="144" t="s">
        <v>1091</v>
      </c>
      <c r="I23" s="132" t="str">
        <f>VLOOKUP(H23,Presupuesto!$B$11:$C$565,2,0)</f>
        <v>BECAS POST GRADO ECONOMIA</v>
      </c>
      <c r="J23" s="100" t="str">
        <f t="shared" si="1"/>
        <v>Posgrado</v>
      </c>
      <c r="K23" s="100" t="s">
        <v>421</v>
      </c>
      <c r="L23" s="100"/>
    </row>
    <row r="24" spans="3:12">
      <c r="C24" s="143"/>
      <c r="D24" s="160"/>
      <c r="E24" s="125"/>
      <c r="F24" s="99">
        <f t="shared" si="0"/>
        <v>0</v>
      </c>
      <c r="G24" s="163"/>
      <c r="H24" s="144" t="s">
        <v>1093</v>
      </c>
      <c r="I24" s="132" t="str">
        <f>VLOOKUP(H24,Presupuesto!$B$11:$C$565,2,0)</f>
        <v>BECAS POST-GRADO DE TRABAJO SOCIAL</v>
      </c>
      <c r="J24" s="100" t="str">
        <f t="shared" si="1"/>
        <v>Posgrado</v>
      </c>
      <c r="K24" s="100" t="s">
        <v>421</v>
      </c>
      <c r="L24" s="100"/>
    </row>
    <row r="25" spans="3:12">
      <c r="C25" s="143"/>
      <c r="D25" s="160"/>
      <c r="E25" s="125"/>
      <c r="F25" s="99">
        <f t="shared" si="0"/>
        <v>0</v>
      </c>
      <c r="G25" s="163"/>
      <c r="H25" s="144" t="s">
        <v>1095</v>
      </c>
      <c r="I25" s="132" t="str">
        <f>VLOOKUP(H25,Presupuesto!$B$11:$C$565,2,0)</f>
        <v>BECAS PROFESIONALIZANTES DOCENTE (PLAN DE REFORMA)</v>
      </c>
      <c r="J25" s="100" t="str">
        <f t="shared" si="1"/>
        <v>Posgrado</v>
      </c>
      <c r="K25" s="100" t="s">
        <v>421</v>
      </c>
      <c r="L25" s="100"/>
    </row>
    <row r="26" spans="3:12">
      <c r="C26" s="143"/>
      <c r="D26" s="160"/>
      <c r="E26" s="125"/>
      <c r="F26" s="99">
        <f t="shared" si="0"/>
        <v>0</v>
      </c>
      <c r="G26" s="163"/>
      <c r="H26" s="144" t="s">
        <v>1097</v>
      </c>
      <c r="I26" s="132" t="str">
        <f>VLOOKUP(H26,Presupuesto!$B$11:$C$565,2,0)</f>
        <v>PRESTAMOS A ESTUDIANTES</v>
      </c>
      <c r="J26" s="100" t="str">
        <f t="shared" si="1"/>
        <v>Posgrado</v>
      </c>
      <c r="K26" s="100" t="s">
        <v>421</v>
      </c>
      <c r="L26" s="100"/>
    </row>
    <row r="27" spans="3:12">
      <c r="C27" s="143"/>
      <c r="D27" s="160"/>
      <c r="E27" s="125"/>
      <c r="F27" s="99">
        <f t="shared" si="0"/>
        <v>0</v>
      </c>
      <c r="G27" s="163"/>
      <c r="H27" s="144" t="s">
        <v>1099</v>
      </c>
      <c r="I27" s="132" t="str">
        <f>VLOOKUP(H27,Presupuesto!$B$11:$C$565,2,0)</f>
        <v>BECAS TALLERES EMPLEADOS A ESTUDIANTES</v>
      </c>
      <c r="J27" s="100" t="str">
        <f t="shared" si="1"/>
        <v>Posgrado</v>
      </c>
      <c r="K27" s="100" t="s">
        <v>421</v>
      </c>
      <c r="L27" s="100"/>
    </row>
    <row r="28" spans="3:12">
      <c r="C28" s="143"/>
      <c r="D28" s="160"/>
      <c r="E28" s="125"/>
      <c r="F28" s="99">
        <f t="shared" si="0"/>
        <v>0</v>
      </c>
      <c r="G28" s="163"/>
      <c r="H28" s="144" t="s">
        <v>1101</v>
      </c>
      <c r="I28" s="132" t="str">
        <f>VLOOKUP(H28,Presupuesto!$B$11:$C$565,2,0)</f>
        <v>BECAS EXTERNAS DE INVESTIGACION</v>
      </c>
      <c r="J28" s="100" t="str">
        <f t="shared" si="1"/>
        <v>Posgrado</v>
      </c>
      <c r="K28" s="100" t="s">
        <v>421</v>
      </c>
      <c r="L28" s="100"/>
    </row>
    <row r="29" spans="3:12">
      <c r="C29" s="143"/>
      <c r="D29" s="160"/>
      <c r="E29" s="125"/>
      <c r="F29" s="99">
        <f t="shared" si="0"/>
        <v>0</v>
      </c>
      <c r="G29" s="163"/>
      <c r="H29" s="144" t="s">
        <v>1103</v>
      </c>
      <c r="I29" s="132" t="str">
        <f>VLOOKUP(H29,Presupuesto!$B$11:$C$565,2,0)</f>
        <v>BECAS SUSTANTIVAS DE INVESTIGACIÓN</v>
      </c>
      <c r="J29" s="100" t="str">
        <f t="shared" si="1"/>
        <v>Posgrado</v>
      </c>
      <c r="K29" s="100" t="s">
        <v>421</v>
      </c>
      <c r="L29" s="100"/>
    </row>
    <row r="30" spans="3:12">
      <c r="C30" s="143"/>
      <c r="D30" s="160"/>
      <c r="E30" s="125"/>
      <c r="F30" s="99">
        <f t="shared" si="0"/>
        <v>0</v>
      </c>
      <c r="G30" s="163"/>
      <c r="H30" s="144" t="s">
        <v>1105</v>
      </c>
      <c r="I30" s="132" t="str">
        <f>VLOOKUP(H30,Presupuesto!$B$11:$C$565,2,0)</f>
        <v>BECAS DE INVEST, PARA ESTUD. DE PREGRADO</v>
      </c>
      <c r="J30" s="100" t="str">
        <f t="shared" si="1"/>
        <v>Posgrado</v>
      </c>
      <c r="K30" s="100" t="s">
        <v>421</v>
      </c>
      <c r="L30" s="100"/>
    </row>
    <row r="31" spans="3:12">
      <c r="C31" s="143" t="s">
        <v>2254</v>
      </c>
      <c r="D31" s="160">
        <v>3</v>
      </c>
      <c r="E31" s="125">
        <v>125000</v>
      </c>
      <c r="F31" s="99">
        <f t="shared" si="0"/>
        <v>375000</v>
      </c>
      <c r="G31" s="163" t="s">
        <v>1484</v>
      </c>
      <c r="H31" s="144" t="s">
        <v>1107</v>
      </c>
      <c r="I31" s="132" t="str">
        <f>VLOOKUP(H31,Presupuesto!$B$11:$C$565,2,0)</f>
        <v>BECAS DE INVEST. PARA DOC.DE POST-GRADO</v>
      </c>
      <c r="J31" s="100" t="str">
        <f t="shared" si="1"/>
        <v>Posgrado</v>
      </c>
      <c r="K31" s="100" t="s">
        <v>421</v>
      </c>
      <c r="L31" s="100"/>
    </row>
    <row r="32" spans="3:12">
      <c r="C32" s="143"/>
      <c r="D32" s="160"/>
      <c r="E32" s="125"/>
      <c r="F32" s="99">
        <f t="shared" si="0"/>
        <v>0</v>
      </c>
      <c r="G32" s="163"/>
      <c r="H32" s="144" t="s">
        <v>1109</v>
      </c>
      <c r="I32" s="132" t="str">
        <f>VLOOKUP(H32,Presupuesto!$B$11:$C$565,2,0)</f>
        <v>BECAS BÁSICAS DE INVESTIGACIÓN</v>
      </c>
      <c r="J32" s="100" t="str">
        <f t="shared" si="1"/>
        <v>Posgrado</v>
      </c>
      <c r="K32" s="100" t="s">
        <v>421</v>
      </c>
      <c r="L32" s="100"/>
    </row>
    <row r="33" spans="3:12">
      <c r="C33" s="143"/>
      <c r="D33" s="160"/>
      <c r="E33" s="125"/>
      <c r="F33" s="99">
        <f t="shared" si="0"/>
        <v>0</v>
      </c>
      <c r="G33" s="163"/>
      <c r="H33" s="144" t="s">
        <v>1111</v>
      </c>
      <c r="I33" s="132" t="str">
        <f>VLOOKUP(H33,Presupuesto!$B$11:$C$565,2,0)</f>
        <v>BECAS RELEVO GENERACIONAL</v>
      </c>
      <c r="J33" s="100" t="str">
        <f t="shared" si="1"/>
        <v>Posgrado</v>
      </c>
      <c r="K33" s="100" t="s">
        <v>421</v>
      </c>
      <c r="L33" s="100"/>
    </row>
    <row r="34" spans="3:12">
      <c r="C34" s="143"/>
      <c r="D34" s="160"/>
      <c r="E34" s="125"/>
      <c r="F34" s="99">
        <f t="shared" si="0"/>
        <v>0</v>
      </c>
      <c r="G34" s="163"/>
      <c r="H34" s="144" t="s">
        <v>1113</v>
      </c>
      <c r="I34" s="132" t="str">
        <f>VLOOKUP(H34,Presupuesto!$B$11:$C$565,2,0)</f>
        <v>BECAS DE EQUIDAD</v>
      </c>
      <c r="J34" s="100" t="str">
        <f t="shared" si="1"/>
        <v>Posgrado</v>
      </c>
      <c r="K34" s="100" t="s">
        <v>421</v>
      </c>
      <c r="L34" s="100"/>
    </row>
    <row r="35" spans="3:12">
      <c r="C35" s="143"/>
      <c r="D35" s="160"/>
      <c r="E35" s="125"/>
      <c r="F35" s="99">
        <f t="shared" si="0"/>
        <v>0</v>
      </c>
      <c r="G35" s="163"/>
      <c r="H35" s="144" t="s">
        <v>1115</v>
      </c>
      <c r="I35" s="132" t="str">
        <f>VLOOKUP(H35,Presupuesto!$B$11:$C$565,2,0)</f>
        <v>PREMIOS AL INVESTIGADOR</v>
      </c>
      <c r="J35" s="100" t="str">
        <f t="shared" si="1"/>
        <v>Posgrado</v>
      </c>
      <c r="K35" s="100" t="s">
        <v>421</v>
      </c>
      <c r="L35" s="100"/>
    </row>
    <row r="36" spans="3:12">
      <c r="C36" s="143"/>
      <c r="D36" s="160"/>
      <c r="E36" s="125"/>
      <c r="F36" s="99">
        <f t="shared" si="0"/>
        <v>0</v>
      </c>
      <c r="G36" s="163"/>
      <c r="H36" s="144" t="s">
        <v>1117</v>
      </c>
      <c r="I36" s="132" t="str">
        <f>VLOOKUP(H36,Presupuesto!$B$11:$C$565,2,0)</f>
        <v>BECAS DE INV. PARA ESTUDIANTES DE POSTGRADO</v>
      </c>
      <c r="J36" s="100" t="str">
        <f t="shared" si="1"/>
        <v>Posgrado</v>
      </c>
      <c r="K36" s="100" t="s">
        <v>421</v>
      </c>
      <c r="L36" s="100"/>
    </row>
    <row r="37" spans="3:12">
      <c r="C37" s="143"/>
      <c r="D37" s="160"/>
      <c r="E37" s="125"/>
      <c r="F37" s="99">
        <f t="shared" si="0"/>
        <v>0</v>
      </c>
      <c r="G37" s="163"/>
      <c r="H37" s="144" t="s">
        <v>1119</v>
      </c>
      <c r="I37" s="132" t="str">
        <f>VLOOKUP(H37,Presupuesto!$B$11:$C$565,2,0)</f>
        <v>Becas Especiales de Investigación</v>
      </c>
      <c r="J37" s="100" t="str">
        <f t="shared" si="1"/>
        <v>Posgrado</v>
      </c>
      <c r="K37" s="100" t="s">
        <v>421</v>
      </c>
      <c r="L37" s="100"/>
    </row>
    <row r="38" spans="3:12" ht="15.75" thickBot="1">
      <c r="C38" s="149"/>
      <c r="D38" s="230"/>
      <c r="E38" s="105"/>
      <c r="F38" s="107">
        <f t="shared" si="0"/>
        <v>0</v>
      </c>
      <c r="G38" s="164"/>
      <c r="H38" s="150"/>
      <c r="I38" s="134" t="e">
        <f>VLOOKUP(H38,Presupuesto!$B$11:$C$565,2,0)</f>
        <v>#N/A</v>
      </c>
      <c r="J38" s="108" t="str">
        <f t="shared" ref="J38" si="2">$J$17</f>
        <v>Posgrado</v>
      </c>
      <c r="K38" s="126" t="s">
        <v>403</v>
      </c>
      <c r="L38" s="126"/>
    </row>
    <row r="39" spans="3:12">
      <c r="F39" s="92"/>
      <c r="G39" s="91"/>
      <c r="H39" s="92"/>
      <c r="I39" s="92"/>
    </row>
    <row r="41" spans="3:12">
      <c r="C41" s="87" t="s">
        <v>483</v>
      </c>
    </row>
    <row r="42" spans="3:12" ht="15.75" thickBot="1"/>
    <row r="43" spans="3:12" ht="15.75" thickBot="1">
      <c r="C43" s="159" t="s">
        <v>53</v>
      </c>
      <c r="D43" s="110">
        <f>SUM(F50:F71)</f>
        <v>40000</v>
      </c>
      <c r="F43" s="70"/>
      <c r="G43" s="79"/>
      <c r="H43" s="70"/>
      <c r="I43" s="70"/>
    </row>
    <row r="44" spans="3:12">
      <c r="C44" s="70"/>
      <c r="D44" s="31"/>
      <c r="E44" s="95"/>
      <c r="F44" s="95"/>
      <c r="G44" s="95"/>
      <c r="H44" s="76"/>
      <c r="I44" s="76"/>
      <c r="J44" s="76"/>
      <c r="K44" s="114"/>
    </row>
    <row r="45" spans="3:12">
      <c r="C45" s="70"/>
      <c r="D45" s="31"/>
      <c r="E45" s="95"/>
      <c r="F45" s="95"/>
      <c r="G45" s="95"/>
      <c r="H45" s="76"/>
      <c r="I45" s="76"/>
      <c r="J45" s="76"/>
      <c r="K45" s="114"/>
    </row>
    <row r="46" spans="3:12" ht="15.75">
      <c r="C46" s="208" t="s">
        <v>400</v>
      </c>
      <c r="D46" s="209" t="s">
        <v>2289</v>
      </c>
      <c r="E46" s="95"/>
      <c r="F46" s="95"/>
      <c r="G46" s="95"/>
      <c r="H46" s="76"/>
      <c r="I46" s="76"/>
      <c r="J46" s="76"/>
      <c r="K46" s="114"/>
    </row>
    <row r="47" spans="3:12" ht="18.75">
      <c r="C47" s="216" t="str">
        <f>IFERROR(VLOOKUP(D46,'1.Desarrollo e Innov Curricular'!$E:$F,2,FALSE),IFERROR(VLOOKUP(D46,'Investigación Científica'!$E:$F,2,FALSE),IFERROR(VLOOKUP(D46,'3.Vinculación Univ. Sociedad'!$E:$F,2,FALSE),IFERROR(VLOOKUP(D46,'4. Docencia y Profesorado'!$E:$F,2,FALSE),IFERROR(VLOOKUP(D46,'5.Estudiantes y Graduados'!$E:$F,2,FALSE),IFERROR(VLOOKUP(D46,'11. Gestion Administrativa'!$E:$F,2,FALSE),IFERROR(VLOOKUP(D46,'13. Gestión Académica'!$E:$F,2,FALSE),IFERROR(VLOOKUP(D46,'8. Aseguramiento de Calidad'!$E:$F,2,FALSE),IFERROR(VLOOKUP(D46,'6.Gestión del Conocimiento'!$E:$F,2,FALSE),IFERROR(VLOOKUP(D46,'15. Gobernabilidad y Procesos'!$E:$F,2,FALSE),IFERROR(VLOOKUP(D46,'12.Gestión del Talento Humano'!$E:$F,2,FALSE),IFERROR(VLOOKUP(D46,'14. Internacionalización '!$E:$F,2,FALSE),IFERROR(VLOOKUP(D46,Posgrado!$E:$F,2,FALSE),IFERROR(VLOOKUP(D46,'9.Cultura de Innovación '!$E:$F,2,FALSE),VLOOKUP(D46,'7. Lo Esencial de la Reforma '!$E:$F,2,0)))))))))))))))</f>
        <v xml:space="preserve">Realizar al menos una pasantía al año en universidades internacionales. </v>
      </c>
      <c r="D47" s="31"/>
      <c r="E47" s="95"/>
      <c r="F47" s="95"/>
      <c r="G47" s="95"/>
      <c r="H47" s="76"/>
      <c r="I47" s="76"/>
      <c r="J47" s="76"/>
      <c r="K47" s="114"/>
    </row>
    <row r="48" spans="3:12" ht="15.75" thickBot="1">
      <c r="F48" s="95"/>
      <c r="G48" s="76"/>
      <c r="H48" s="76"/>
      <c r="I48" s="76"/>
    </row>
    <row r="49" spans="3:12" ht="30.75" thickBot="1">
      <c r="C49" s="131" t="s">
        <v>44</v>
      </c>
      <c r="D49" s="136" t="s">
        <v>55</v>
      </c>
      <c r="E49" s="138" t="s">
        <v>57</v>
      </c>
      <c r="F49" s="137" t="s">
        <v>27</v>
      </c>
      <c r="G49" s="135" t="s">
        <v>139</v>
      </c>
      <c r="H49" s="138" t="s">
        <v>46</v>
      </c>
      <c r="I49" s="135" t="s">
        <v>140</v>
      </c>
      <c r="J49" s="135" t="s">
        <v>419</v>
      </c>
      <c r="K49" s="135" t="s">
        <v>420</v>
      </c>
      <c r="L49" s="135" t="s">
        <v>476</v>
      </c>
    </row>
    <row r="50" spans="3:12">
      <c r="C50" s="143" t="s">
        <v>2291</v>
      </c>
      <c r="D50" s="160">
        <v>1</v>
      </c>
      <c r="E50" s="117">
        <v>40000</v>
      </c>
      <c r="F50" s="99">
        <f t="shared" ref="F50:F71" si="3">D50*E50</f>
        <v>40000</v>
      </c>
      <c r="G50" s="163" t="s">
        <v>1484</v>
      </c>
      <c r="H50" s="144" t="s">
        <v>1079</v>
      </c>
      <c r="I50" s="132" t="str">
        <f>VLOOKUP(H50,Presupuesto!$B$11:$C$565,2,0)</f>
        <v>BECAS</v>
      </c>
      <c r="J50" s="226" t="s">
        <v>1496</v>
      </c>
      <c r="K50" s="100" t="s">
        <v>403</v>
      </c>
      <c r="L50" s="100"/>
    </row>
    <row r="51" spans="3:12">
      <c r="C51" s="143"/>
      <c r="D51" s="160"/>
      <c r="E51" s="125"/>
      <c r="F51" s="99">
        <f t="shared" si="3"/>
        <v>0</v>
      </c>
      <c r="G51" s="163"/>
      <c r="H51" s="144" t="s">
        <v>1081</v>
      </c>
      <c r="I51" s="132" t="str">
        <f>VLOOKUP(H51,Presupuesto!$B$11:$C$565,2,0)</f>
        <v>BECAS ESTUDIANTES DE PREGRADO (PLAN REFORMA)</v>
      </c>
      <c r="J51" s="100" t="str">
        <f>$J$17</f>
        <v>Posgrado</v>
      </c>
      <c r="K51" s="100" t="s">
        <v>421</v>
      </c>
      <c r="L51" s="100"/>
    </row>
    <row r="52" spans="3:12">
      <c r="C52" s="143"/>
      <c r="D52" s="160"/>
      <c r="E52" s="125"/>
      <c r="F52" s="99">
        <f t="shared" si="3"/>
        <v>0</v>
      </c>
      <c r="G52" s="163"/>
      <c r="H52" s="144" t="s">
        <v>1083</v>
      </c>
      <c r="I52" s="132" t="str">
        <f>VLOOKUP(H52,Presupuesto!$B$11:$C$565,2,0)</f>
        <v>BECAS CONVENIO MINISTERIO SALUD -IHSS-UNAH</v>
      </c>
      <c r="J52" s="100" t="str">
        <f t="shared" ref="J52:J71" si="4">$J$17</f>
        <v>Posgrado</v>
      </c>
      <c r="K52" s="100" t="s">
        <v>421</v>
      </c>
      <c r="L52" s="100"/>
    </row>
    <row r="53" spans="3:12">
      <c r="C53" s="143"/>
      <c r="D53" s="160"/>
      <c r="E53" s="125"/>
      <c r="F53" s="99">
        <f t="shared" si="3"/>
        <v>0</v>
      </c>
      <c r="G53" s="163"/>
      <c r="H53" s="144" t="s">
        <v>1085</v>
      </c>
      <c r="I53" s="132" t="str">
        <f>VLOOKUP(H53,Presupuesto!$B$11:$C$565,2,0)</f>
        <v>BECAS DE ACTUALIZACION Y CAPACITACION DOCENTE</v>
      </c>
      <c r="J53" s="100" t="str">
        <f t="shared" si="4"/>
        <v>Posgrado</v>
      </c>
      <c r="K53" s="100" t="s">
        <v>421</v>
      </c>
      <c r="L53" s="100"/>
    </row>
    <row r="54" spans="3:12">
      <c r="C54" s="143"/>
      <c r="D54" s="160"/>
      <c r="E54" s="125"/>
      <c r="F54" s="99">
        <f t="shared" si="3"/>
        <v>0</v>
      </c>
      <c r="G54" s="163"/>
      <c r="H54" s="144" t="s">
        <v>1087</v>
      </c>
      <c r="I54" s="132" t="str">
        <f>VLOOKUP(H54,Presupuesto!$B$11:$C$565,2,0)</f>
        <v>BECAS EXCELENCIA ACADEMICA</v>
      </c>
      <c r="J54" s="100" t="str">
        <f t="shared" si="4"/>
        <v>Posgrado</v>
      </c>
      <c r="K54" s="100" t="s">
        <v>421</v>
      </c>
      <c r="L54" s="100"/>
    </row>
    <row r="55" spans="3:12">
      <c r="C55" s="143"/>
      <c r="D55" s="160"/>
      <c r="E55" s="125"/>
      <c r="F55" s="99">
        <f t="shared" si="3"/>
        <v>0</v>
      </c>
      <c r="G55" s="163"/>
      <c r="H55" s="144" t="s">
        <v>1089</v>
      </c>
      <c r="I55" s="132" t="str">
        <f>VLOOKUP(H55,Presupuesto!$B$11:$C$565,2,0)</f>
        <v>BECAS PARA HIJOS DE LOS TRABAJADORES</v>
      </c>
      <c r="J55" s="100" t="str">
        <f t="shared" si="4"/>
        <v>Posgrado</v>
      </c>
      <c r="K55" s="100" t="s">
        <v>410</v>
      </c>
      <c r="L55" s="100"/>
    </row>
    <row r="56" spans="3:12">
      <c r="C56" s="143"/>
      <c r="D56" s="160"/>
      <c r="E56" s="125"/>
      <c r="F56" s="99">
        <f t="shared" si="3"/>
        <v>0</v>
      </c>
      <c r="G56" s="163"/>
      <c r="H56" s="144" t="s">
        <v>1091</v>
      </c>
      <c r="I56" s="132" t="str">
        <f>VLOOKUP(H56,Presupuesto!$B$11:$C$565,2,0)</f>
        <v>BECAS POST GRADO ECONOMIA</v>
      </c>
      <c r="J56" s="100" t="str">
        <f t="shared" si="4"/>
        <v>Posgrado</v>
      </c>
      <c r="K56" s="100" t="s">
        <v>421</v>
      </c>
      <c r="L56" s="100"/>
    </row>
    <row r="57" spans="3:12">
      <c r="C57" s="143"/>
      <c r="D57" s="160"/>
      <c r="E57" s="125"/>
      <c r="F57" s="99">
        <f t="shared" si="3"/>
        <v>0</v>
      </c>
      <c r="G57" s="163"/>
      <c r="H57" s="144" t="s">
        <v>1093</v>
      </c>
      <c r="I57" s="132" t="str">
        <f>VLOOKUP(H57,Presupuesto!$B$11:$C$565,2,0)</f>
        <v>BECAS POST-GRADO DE TRABAJO SOCIAL</v>
      </c>
      <c r="J57" s="100" t="str">
        <f t="shared" si="4"/>
        <v>Posgrado</v>
      </c>
      <c r="K57" s="100" t="s">
        <v>421</v>
      </c>
      <c r="L57" s="100"/>
    </row>
    <row r="58" spans="3:12">
      <c r="C58" s="143"/>
      <c r="D58" s="160"/>
      <c r="E58" s="125"/>
      <c r="F58" s="99">
        <f t="shared" si="3"/>
        <v>0</v>
      </c>
      <c r="G58" s="163"/>
      <c r="H58" s="144" t="s">
        <v>1095</v>
      </c>
      <c r="I58" s="132" t="str">
        <f>VLOOKUP(H58,Presupuesto!$B$11:$C$565,2,0)</f>
        <v>BECAS PROFESIONALIZANTES DOCENTE (PLAN DE REFORMA)</v>
      </c>
      <c r="J58" s="100" t="str">
        <f t="shared" si="4"/>
        <v>Posgrado</v>
      </c>
      <c r="K58" s="100" t="s">
        <v>421</v>
      </c>
      <c r="L58" s="100"/>
    </row>
    <row r="59" spans="3:12">
      <c r="C59" s="143"/>
      <c r="D59" s="160"/>
      <c r="E59" s="125"/>
      <c r="F59" s="99">
        <f t="shared" si="3"/>
        <v>0</v>
      </c>
      <c r="G59" s="163"/>
      <c r="H59" s="144" t="s">
        <v>1097</v>
      </c>
      <c r="I59" s="132" t="str">
        <f>VLOOKUP(H59,Presupuesto!$B$11:$C$565,2,0)</f>
        <v>PRESTAMOS A ESTUDIANTES</v>
      </c>
      <c r="J59" s="100" t="str">
        <f t="shared" si="4"/>
        <v>Posgrado</v>
      </c>
      <c r="K59" s="100" t="s">
        <v>421</v>
      </c>
      <c r="L59" s="100"/>
    </row>
    <row r="60" spans="3:12">
      <c r="C60" s="143"/>
      <c r="D60" s="160"/>
      <c r="E60" s="125"/>
      <c r="F60" s="99">
        <f t="shared" si="3"/>
        <v>0</v>
      </c>
      <c r="G60" s="163"/>
      <c r="H60" s="144" t="s">
        <v>1099</v>
      </c>
      <c r="I60" s="132" t="str">
        <f>VLOOKUP(H60,Presupuesto!$B$11:$C$565,2,0)</f>
        <v>BECAS TALLERES EMPLEADOS A ESTUDIANTES</v>
      </c>
      <c r="J60" s="100" t="str">
        <f t="shared" si="4"/>
        <v>Posgrado</v>
      </c>
      <c r="K60" s="100" t="s">
        <v>421</v>
      </c>
      <c r="L60" s="100"/>
    </row>
    <row r="61" spans="3:12">
      <c r="C61" s="143"/>
      <c r="D61" s="160"/>
      <c r="E61" s="125"/>
      <c r="F61" s="99">
        <f t="shared" si="3"/>
        <v>0</v>
      </c>
      <c r="G61" s="163"/>
      <c r="H61" s="144" t="s">
        <v>1101</v>
      </c>
      <c r="I61" s="132" t="str">
        <f>VLOOKUP(H61,Presupuesto!$B$11:$C$565,2,0)</f>
        <v>BECAS EXTERNAS DE INVESTIGACION</v>
      </c>
      <c r="J61" s="100" t="str">
        <f t="shared" si="4"/>
        <v>Posgrado</v>
      </c>
      <c r="K61" s="100" t="s">
        <v>421</v>
      </c>
      <c r="L61" s="100"/>
    </row>
    <row r="62" spans="3:12">
      <c r="C62" s="143"/>
      <c r="D62" s="160"/>
      <c r="E62" s="125"/>
      <c r="F62" s="99">
        <f t="shared" si="3"/>
        <v>0</v>
      </c>
      <c r="G62" s="163"/>
      <c r="H62" s="144" t="s">
        <v>1103</v>
      </c>
      <c r="I62" s="132" t="str">
        <f>VLOOKUP(H62,Presupuesto!$B$11:$C$565,2,0)</f>
        <v>BECAS SUSTANTIVAS DE INVESTIGACIÓN</v>
      </c>
      <c r="J62" s="100" t="str">
        <f t="shared" si="4"/>
        <v>Posgrado</v>
      </c>
      <c r="K62" s="100" t="s">
        <v>421</v>
      </c>
      <c r="L62" s="100"/>
    </row>
    <row r="63" spans="3:12">
      <c r="C63" s="143"/>
      <c r="D63" s="160"/>
      <c r="E63" s="125"/>
      <c r="F63" s="99">
        <f t="shared" si="3"/>
        <v>0</v>
      </c>
      <c r="G63" s="163"/>
      <c r="H63" s="144" t="s">
        <v>1105</v>
      </c>
      <c r="I63" s="132" t="str">
        <f>VLOOKUP(H63,Presupuesto!$B$11:$C$565,2,0)</f>
        <v>BECAS DE INVEST, PARA ESTUD. DE PREGRADO</v>
      </c>
      <c r="J63" s="100" t="str">
        <f t="shared" si="4"/>
        <v>Posgrado</v>
      </c>
      <c r="K63" s="100" t="s">
        <v>421</v>
      </c>
      <c r="L63" s="100"/>
    </row>
    <row r="64" spans="3:12">
      <c r="C64" s="143"/>
      <c r="D64" s="160"/>
      <c r="E64" s="125"/>
      <c r="F64" s="99">
        <f t="shared" si="3"/>
        <v>0</v>
      </c>
      <c r="G64" s="163"/>
      <c r="H64" s="144" t="s">
        <v>1107</v>
      </c>
      <c r="I64" s="132" t="str">
        <f>VLOOKUP(H64,Presupuesto!$B$11:$C$565,2,0)</f>
        <v>BECAS DE INVEST. PARA DOC.DE POST-GRADO</v>
      </c>
      <c r="J64" s="100" t="str">
        <f t="shared" si="4"/>
        <v>Posgrado</v>
      </c>
      <c r="K64" s="100" t="s">
        <v>421</v>
      </c>
      <c r="L64" s="100"/>
    </row>
    <row r="65" spans="3:12">
      <c r="C65" s="143"/>
      <c r="D65" s="160"/>
      <c r="E65" s="125"/>
      <c r="F65" s="99">
        <f t="shared" si="3"/>
        <v>0</v>
      </c>
      <c r="G65" s="163"/>
      <c r="H65" s="144" t="s">
        <v>1109</v>
      </c>
      <c r="I65" s="132" t="str">
        <f>VLOOKUP(H65,Presupuesto!$B$11:$C$565,2,0)</f>
        <v>BECAS BÁSICAS DE INVESTIGACIÓN</v>
      </c>
      <c r="J65" s="100" t="str">
        <f t="shared" si="4"/>
        <v>Posgrado</v>
      </c>
      <c r="K65" s="100" t="s">
        <v>421</v>
      </c>
      <c r="L65" s="100"/>
    </row>
    <row r="66" spans="3:12">
      <c r="C66" s="143"/>
      <c r="D66" s="160"/>
      <c r="E66" s="125"/>
      <c r="F66" s="99">
        <f t="shared" si="3"/>
        <v>0</v>
      </c>
      <c r="G66" s="163"/>
      <c r="H66" s="144" t="s">
        <v>1111</v>
      </c>
      <c r="I66" s="132" t="str">
        <f>VLOOKUP(H66,Presupuesto!$B$11:$C$565,2,0)</f>
        <v>BECAS RELEVO GENERACIONAL</v>
      </c>
      <c r="J66" s="100" t="str">
        <f t="shared" si="4"/>
        <v>Posgrado</v>
      </c>
      <c r="K66" s="100" t="s">
        <v>421</v>
      </c>
      <c r="L66" s="100"/>
    </row>
    <row r="67" spans="3:12">
      <c r="C67" s="143"/>
      <c r="D67" s="160"/>
      <c r="E67" s="125"/>
      <c r="F67" s="99">
        <f t="shared" si="3"/>
        <v>0</v>
      </c>
      <c r="G67" s="163"/>
      <c r="H67" s="144" t="s">
        <v>1113</v>
      </c>
      <c r="I67" s="132" t="str">
        <f>VLOOKUP(H67,Presupuesto!$B$11:$C$565,2,0)</f>
        <v>BECAS DE EQUIDAD</v>
      </c>
      <c r="J67" s="100" t="str">
        <f t="shared" si="4"/>
        <v>Posgrado</v>
      </c>
      <c r="K67" s="100" t="s">
        <v>421</v>
      </c>
      <c r="L67" s="100"/>
    </row>
    <row r="68" spans="3:12">
      <c r="C68" s="143"/>
      <c r="D68" s="160"/>
      <c r="E68" s="125"/>
      <c r="F68" s="99">
        <f t="shared" si="3"/>
        <v>0</v>
      </c>
      <c r="G68" s="163"/>
      <c r="H68" s="144" t="s">
        <v>1115</v>
      </c>
      <c r="I68" s="132" t="str">
        <f>VLOOKUP(H68,Presupuesto!$B$11:$C$565,2,0)</f>
        <v>PREMIOS AL INVESTIGADOR</v>
      </c>
      <c r="J68" s="100" t="str">
        <f t="shared" si="4"/>
        <v>Posgrado</v>
      </c>
      <c r="K68" s="100" t="s">
        <v>421</v>
      </c>
      <c r="L68" s="100"/>
    </row>
    <row r="69" spans="3:12">
      <c r="C69" s="143"/>
      <c r="D69" s="160"/>
      <c r="E69" s="125"/>
      <c r="F69" s="99">
        <f t="shared" si="3"/>
        <v>0</v>
      </c>
      <c r="G69" s="163"/>
      <c r="H69" s="144" t="s">
        <v>1117</v>
      </c>
      <c r="I69" s="132" t="str">
        <f>VLOOKUP(H69,Presupuesto!$B$11:$C$565,2,0)</f>
        <v>BECAS DE INV. PARA ESTUDIANTES DE POSTGRADO</v>
      </c>
      <c r="J69" s="100" t="str">
        <f t="shared" si="4"/>
        <v>Posgrado</v>
      </c>
      <c r="K69" s="100" t="s">
        <v>421</v>
      </c>
      <c r="L69" s="100"/>
    </row>
    <row r="70" spans="3:12">
      <c r="C70" s="143"/>
      <c r="D70" s="160"/>
      <c r="E70" s="125"/>
      <c r="F70" s="99">
        <f t="shared" si="3"/>
        <v>0</v>
      </c>
      <c r="G70" s="163"/>
      <c r="H70" s="144" t="s">
        <v>1119</v>
      </c>
      <c r="I70" s="132" t="str">
        <f>VLOOKUP(H70,Presupuesto!$B$11:$C$565,2,0)</f>
        <v>Becas Especiales de Investigación</v>
      </c>
      <c r="J70" s="100" t="str">
        <f t="shared" si="4"/>
        <v>Posgrado</v>
      </c>
      <c r="K70" s="100" t="s">
        <v>421</v>
      </c>
      <c r="L70" s="100"/>
    </row>
    <row r="71" spans="3:12" ht="15.75" thickBot="1">
      <c r="C71" s="149"/>
      <c r="D71" s="230"/>
      <c r="E71" s="105"/>
      <c r="F71" s="107">
        <f t="shared" si="3"/>
        <v>0</v>
      </c>
      <c r="G71" s="164"/>
      <c r="H71" s="150"/>
      <c r="I71" s="134" t="e">
        <f>VLOOKUP(H71,Presupuesto!$B$11:$C$565,2,0)</f>
        <v>#N/A</v>
      </c>
      <c r="J71" s="108" t="str">
        <f t="shared" si="4"/>
        <v>Posgrado</v>
      </c>
      <c r="K71" s="126" t="s">
        <v>403</v>
      </c>
      <c r="L71" s="126"/>
    </row>
  </sheetData>
  <dataValidations count="4">
    <dataValidation type="list" allowBlank="1" showInputMessage="1" showErrorMessage="1" errorTitle="¡Ingreso Inválido!" error="Seleccione una opción de la lista." promptTitle="Dimensión Estratégica" prompt="Seleccione una opción de la lista." sqref="J17:J38 J50:J71">
      <formula1>$A$2:$O$2</formula1>
    </dataValidation>
    <dataValidation type="list" allowBlank="1" showInputMessage="1" showErrorMessage="1" errorTitle="¡Ingreso Inválido!" error="Seleccione una opción de la lista" promptTitle="Mes Requerido" prompt="Seleccione el mes en el que requiere el recurso." sqref="K17:K38 K50:K71">
      <formula1>$U$2:$AF$2</formula1>
    </dataValidation>
    <dataValidation type="list" allowBlank="1" showInputMessage="1" showErrorMessage="1" errorTitle="¡Ingreso Inválido!" error="Seleccione una opción de la lista." promptTitle="Tipo de Presupuesto" prompt="Seleccione una opción de la lista." sqref="G17:G38 G50:G71">
      <formula1>$R$2:$S$2</formula1>
    </dataValidation>
    <dataValidation type="list" allowBlank="1" showInputMessage="1" showErrorMessage="1" errorTitle="¡Ingreso Inválido!" error="Verifique el valor ingresado." promptTitle="Ingrese el Objeto de Gasto" prompt="Ingrese el Objeto de Gasto" sqref="H17:H38 H50:H71">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61"/>
  <sheetViews>
    <sheetView showGridLines="0" topLeftCell="A46" zoomScale="70" zoomScaleNormal="70" zoomScaleSheetLayoutView="80" workbookViewId="0">
      <selection activeCell="F53" sqref="F53"/>
    </sheetView>
  </sheetViews>
  <sheetFormatPr baseColWidth="10" defaultColWidth="11.5703125" defaultRowHeight="15"/>
  <cols>
    <col min="1" max="1" width="3" style="87" customWidth="1"/>
    <col min="2" max="2" width="7.85546875" style="87" customWidth="1"/>
    <col min="3" max="3" width="51.7109375" style="87" customWidth="1"/>
    <col min="4" max="4" width="23.7109375" style="87" customWidth="1"/>
    <col min="5" max="5" width="14.42578125" style="87" customWidth="1"/>
    <col min="6" max="6" width="16.5703125" style="87" customWidth="1"/>
    <col min="7" max="7" width="16.5703125" style="77" customWidth="1"/>
    <col min="8" max="8" width="18.140625" style="87" customWidth="1"/>
    <col min="9" max="9" width="60.7109375" style="87" customWidth="1"/>
    <col min="10" max="10" width="69" style="87" bestFit="1" customWidth="1"/>
    <col min="11" max="11" width="19.85546875" style="87" bestFit="1" customWidth="1"/>
    <col min="12" max="12" width="12.7109375" style="87" bestFit="1" customWidth="1"/>
    <col min="13"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397</v>
      </c>
      <c r="D5" s="201">
        <f>SUMIF(C:C,$C$8,D:D)</f>
        <v>581490</v>
      </c>
    </row>
    <row r="6" spans="1:555">
      <c r="C6" s="109"/>
      <c r="D6" s="109"/>
      <c r="E6" s="109"/>
      <c r="F6" s="109"/>
      <c r="G6" s="78"/>
      <c r="H6" s="109"/>
      <c r="I6" s="109"/>
    </row>
    <row r="7" spans="1:555" ht="15.75" thickBot="1">
      <c r="C7" s="109"/>
      <c r="D7" s="109"/>
      <c r="E7" s="109"/>
      <c r="F7" s="109"/>
      <c r="G7" s="78"/>
      <c r="H7" s="109"/>
      <c r="I7" s="109"/>
    </row>
    <row r="8" spans="1:555" ht="15.75" thickBot="1">
      <c r="C8" s="159" t="s">
        <v>53</v>
      </c>
      <c r="D8" s="110">
        <f>SUM(F14:F32)</f>
        <v>441032</v>
      </c>
      <c r="F8" s="70"/>
      <c r="G8" s="79"/>
      <c r="H8" s="70"/>
      <c r="I8" s="70"/>
    </row>
    <row r="9" spans="1:555">
      <c r="C9" s="70"/>
      <c r="D9" s="31"/>
      <c r="E9" s="95"/>
      <c r="F9" s="95"/>
      <c r="G9" s="95"/>
      <c r="H9" s="76"/>
      <c r="I9" s="76"/>
      <c r="J9" s="76"/>
      <c r="K9" s="114"/>
    </row>
    <row r="10" spans="1:555" ht="15.75">
      <c r="B10" s="95"/>
      <c r="C10" s="320" t="s">
        <v>400</v>
      </c>
      <c r="D10" s="209" t="s">
        <v>2331</v>
      </c>
      <c r="E10" s="95"/>
      <c r="F10" s="95"/>
      <c r="G10" s="95"/>
      <c r="H10" s="76"/>
      <c r="I10" s="76"/>
      <c r="J10" s="76"/>
      <c r="K10" s="114"/>
    </row>
    <row r="11" spans="1:555" ht="18.75">
      <c r="B11" s="95"/>
      <c r="C11" s="216" t="str">
        <f>IFERROR(VLOOKUP(D10,'1.Desarrollo e Innov Curricular'!$E:$F,2,FALSE),IFERROR(VLOOKUP(D10,'Investigación Científica'!$E:$F,2,FALSE),IFERROR(VLOOKUP(D10,'3.Vinculación Univ. Sociedad'!$E:$F,2,FALSE),IFERROR(VLOOKUP(D10,'4. Docencia y Profesorado'!$E:$F,2,FALSE),IFERROR(VLOOKUP(D10,'5.Estudiantes y Graduados'!$E:$F,2,FALSE),IFERROR(VLOOKUP(D10,'11. Gestion Administrativa'!$E:$F,2,FALSE),IFERROR(VLOOKUP(D10,'13. Gestión Académica'!$E:$F,2,FALSE),IFERROR(VLOOKUP(D10,'8. Aseguramiento de Calidad'!$E:$F,2,FALSE),IFERROR(VLOOKUP(D10,'6.Gestión del Conocimiento'!$E:$F,2,FALSE),IFERROR(VLOOKUP(D10,'15. Gobernabilidad y Procesos'!$E:$F,2,FALSE),IFERROR(VLOOKUP(D10,'12.Gestión del Talento Humano'!$E:$F,2,FALSE),IFERROR(VLOOKUP(D10,'14. Internacionalización '!$E:$F,2,FALSE),IFERROR(VLOOKUP(D10,Posgrado!$E:$F,2,FALSE),IFERROR(VLOOKUP(D10,'9.Cultura de Innovación '!$E:$F,2,FALSE),VLOOKUP(D10,'7. Lo Esencial de la Reforma '!$E:$F,2,0)))))))))))))))</f>
        <v xml:space="preserve">Acondicionar los espacios físicos y dotar el material de oficina necesario para el funcionamiento de los  departamentos y carreras que integran la Facultad. </v>
      </c>
      <c r="D11" s="31"/>
      <c r="E11" s="95"/>
      <c r="F11" s="95"/>
      <c r="G11" s="95"/>
      <c r="H11" s="76"/>
      <c r="I11" s="76"/>
      <c r="J11" s="76"/>
      <c r="K11" s="114"/>
    </row>
    <row r="12" spans="1:555">
      <c r="F12" s="95"/>
      <c r="G12" s="76"/>
      <c r="H12" s="76"/>
      <c r="I12" s="76"/>
    </row>
    <row r="13" spans="1:555" ht="30">
      <c r="C13" s="151" t="s">
        <v>44</v>
      </c>
      <c r="D13" s="151" t="s">
        <v>55</v>
      </c>
      <c r="E13" s="151" t="s">
        <v>57</v>
      </c>
      <c r="F13" s="152" t="s">
        <v>27</v>
      </c>
      <c r="G13" s="152" t="s">
        <v>139</v>
      </c>
      <c r="H13" s="151" t="s">
        <v>46</v>
      </c>
      <c r="I13" s="152" t="s">
        <v>140</v>
      </c>
      <c r="J13" s="152" t="s">
        <v>419</v>
      </c>
      <c r="K13" s="152" t="s">
        <v>420</v>
      </c>
      <c r="L13" s="152" t="s">
        <v>126</v>
      </c>
    </row>
    <row r="14" spans="1:555">
      <c r="C14" s="806" t="s">
        <v>2330</v>
      </c>
      <c r="D14" s="654">
        <v>1</v>
      </c>
      <c r="E14" s="655">
        <v>49600</v>
      </c>
      <c r="F14" s="647">
        <f t="shared" ref="F14:F32" si="0">D14*E14</f>
        <v>49600</v>
      </c>
      <c r="G14" s="167" t="s">
        <v>137</v>
      </c>
      <c r="H14" s="740" t="s">
        <v>587</v>
      </c>
      <c r="I14" s="647" t="str">
        <f>VLOOKUP(H14,Presupuesto!$B$11:$C$565,2,0)</f>
        <v>SERVICIOS DE PROFESIONALES Y TECNICOS</v>
      </c>
      <c r="J14" s="656" t="s">
        <v>1387</v>
      </c>
      <c r="K14" s="648" t="s">
        <v>403</v>
      </c>
      <c r="L14" s="648"/>
    </row>
    <row r="15" spans="1:555">
      <c r="C15" s="806" t="s">
        <v>2332</v>
      </c>
      <c r="D15" s="654">
        <v>1</v>
      </c>
      <c r="E15" s="655">
        <v>1945</v>
      </c>
      <c r="F15" s="647">
        <f t="shared" si="0"/>
        <v>1945</v>
      </c>
      <c r="G15" s="167" t="s">
        <v>137</v>
      </c>
      <c r="H15" s="740" t="s">
        <v>676</v>
      </c>
      <c r="I15" s="647" t="str">
        <f>VLOOKUP(H15,Presupuesto!$B$11:$C$565,2,0)</f>
        <v>MANTENIMIENTO Y REPARACION DE EDIFIC.Y LOCALES.</v>
      </c>
      <c r="J15" s="648" t="str">
        <f>$J$14</f>
        <v>Gestión Administrativa y  financiera en apoyo al Desarrollo Académico</v>
      </c>
      <c r="K15" s="648" t="s">
        <v>421</v>
      </c>
      <c r="L15" s="648"/>
    </row>
    <row r="16" spans="1:555">
      <c r="C16" s="806" t="s">
        <v>2339</v>
      </c>
      <c r="D16" s="654">
        <v>1</v>
      </c>
      <c r="E16" s="655">
        <v>2934</v>
      </c>
      <c r="F16" s="647">
        <f t="shared" si="0"/>
        <v>2934</v>
      </c>
      <c r="G16" s="167" t="s">
        <v>137</v>
      </c>
      <c r="H16" s="740" t="s">
        <v>684</v>
      </c>
      <c r="I16" s="647" t="str">
        <f>VLOOKUP(H16,Presupuesto!$B$11:$C$565,2,0)</f>
        <v>MANTENIMIENTO Y REPARACION DE QUIPO SANITARIO Y DE LABORATORIO</v>
      </c>
      <c r="J16" s="648" t="str">
        <f>$J$14</f>
        <v>Gestión Administrativa y  financiera en apoyo al Desarrollo Académico</v>
      </c>
      <c r="K16" s="648" t="s">
        <v>421</v>
      </c>
      <c r="L16" s="648"/>
    </row>
    <row r="17" spans="3:12">
      <c r="C17" s="806" t="s">
        <v>2340</v>
      </c>
      <c r="D17" s="654">
        <v>1</v>
      </c>
      <c r="E17" s="655">
        <v>4499</v>
      </c>
      <c r="F17" s="647">
        <f t="shared" si="0"/>
        <v>4499</v>
      </c>
      <c r="G17" s="167" t="s">
        <v>137</v>
      </c>
      <c r="H17" s="740" t="s">
        <v>688</v>
      </c>
      <c r="I17" s="647" t="str">
        <f>VLOOKUP(H17,Presupuesto!$B$11:$C$565,2,0)</f>
        <v>MANTEN. Y REPARACION EQUIPO DE COMPUTACION</v>
      </c>
      <c r="J17" s="648" t="str">
        <f>$J$14</f>
        <v>Gestión Administrativa y  financiera en apoyo al Desarrollo Académico</v>
      </c>
      <c r="K17" s="648" t="s">
        <v>421</v>
      </c>
      <c r="L17" s="648"/>
    </row>
    <row r="18" spans="3:12">
      <c r="C18" s="806" t="s">
        <v>2341</v>
      </c>
      <c r="D18" s="654">
        <v>1</v>
      </c>
      <c r="E18" s="655">
        <v>11380</v>
      </c>
      <c r="F18" s="647">
        <f t="shared" si="0"/>
        <v>11380</v>
      </c>
      <c r="G18" s="167" t="s">
        <v>137</v>
      </c>
      <c r="H18" s="740" t="s">
        <v>881</v>
      </c>
      <c r="I18" s="647" t="str">
        <f>VLOOKUP(H18,Presupuesto!$B$11:$C$565,2,0)</f>
        <v>TINTES, PINTURAS Y COLORANTES</v>
      </c>
      <c r="J18" s="648" t="s">
        <v>1387</v>
      </c>
      <c r="K18" s="648"/>
      <c r="L18" s="648"/>
    </row>
    <row r="19" spans="3:12">
      <c r="C19" s="806" t="s">
        <v>2342</v>
      </c>
      <c r="D19" s="654">
        <v>1</v>
      </c>
      <c r="E19" s="655">
        <v>8111</v>
      </c>
      <c r="F19" s="647">
        <f t="shared" si="0"/>
        <v>8111</v>
      </c>
      <c r="G19" s="167" t="s">
        <v>137</v>
      </c>
      <c r="H19" s="740" t="s">
        <v>856</v>
      </c>
      <c r="I19" s="647" t="str">
        <f>VLOOKUP(H19,Presupuesto!$B$11:$C$565,2,0)</f>
        <v>MADERA CORCHO Y SUS MANUFACTURAS</v>
      </c>
      <c r="J19" s="648" t="s">
        <v>1387</v>
      </c>
      <c r="K19" s="648"/>
      <c r="L19" s="648"/>
    </row>
    <row r="20" spans="3:12">
      <c r="C20" s="806" t="s">
        <v>2343</v>
      </c>
      <c r="D20" s="654">
        <v>1</v>
      </c>
      <c r="E20" s="655">
        <v>1218</v>
      </c>
      <c r="F20" s="647">
        <f t="shared" si="0"/>
        <v>1218</v>
      </c>
      <c r="G20" s="167" t="s">
        <v>137</v>
      </c>
      <c r="H20" s="740" t="s">
        <v>879</v>
      </c>
      <c r="I20" s="647" t="str">
        <f>VLOOKUP(H20,Presupuesto!$B$11:$C$565,2,0)</f>
        <v>INSECTICIDAS, FUMIGANTES Y OTROS</v>
      </c>
      <c r="J20" s="648" t="s">
        <v>1387</v>
      </c>
      <c r="K20" s="648"/>
      <c r="L20" s="648"/>
    </row>
    <row r="21" spans="3:12">
      <c r="C21" s="806" t="s">
        <v>2344</v>
      </c>
      <c r="D21" s="654">
        <v>1</v>
      </c>
      <c r="E21" s="655">
        <v>2159</v>
      </c>
      <c r="F21" s="647">
        <f t="shared" si="0"/>
        <v>2159</v>
      </c>
      <c r="G21" s="167" t="s">
        <v>137</v>
      </c>
      <c r="H21" s="740" t="s">
        <v>972</v>
      </c>
      <c r="I21" s="647" t="str">
        <f>VLOOKUP(H21,Presupuesto!$B$11:$C$565,2,0)</f>
        <v>PRODUCTOS DE HOJALATA</v>
      </c>
      <c r="J21" s="648" t="s">
        <v>1387</v>
      </c>
      <c r="K21" s="648"/>
      <c r="L21" s="648"/>
    </row>
    <row r="22" spans="3:12">
      <c r="C22" s="806" t="s">
        <v>2345</v>
      </c>
      <c r="D22" s="654">
        <v>1</v>
      </c>
      <c r="E22" s="655">
        <v>1679</v>
      </c>
      <c r="F22" s="647">
        <f t="shared" si="0"/>
        <v>1679</v>
      </c>
      <c r="G22" s="167" t="s">
        <v>137</v>
      </c>
      <c r="H22" s="740" t="s">
        <v>916</v>
      </c>
      <c r="I22" s="647" t="str">
        <f>VLOOKUP(H22,Presupuesto!$B$11:$C$565,2,0)</f>
        <v>HERRAMIENTAS MENORES</v>
      </c>
      <c r="J22" s="648" t="s">
        <v>1387</v>
      </c>
      <c r="K22" s="648"/>
      <c r="L22" s="648"/>
    </row>
    <row r="23" spans="3:12">
      <c r="C23" s="806" t="s">
        <v>2346</v>
      </c>
      <c r="D23" s="654">
        <v>1</v>
      </c>
      <c r="E23" s="655">
        <v>6040</v>
      </c>
      <c r="F23" s="647">
        <f t="shared" si="0"/>
        <v>6040</v>
      </c>
      <c r="G23" s="167" t="s">
        <v>137</v>
      </c>
      <c r="H23" s="740" t="s">
        <v>959</v>
      </c>
      <c r="I23" s="647" t="str">
        <f>VLOOKUP(H23,Presupuesto!$B$11:$C$565,2,0)</f>
        <v>UTILES Y MATERIALES ELECTRICOS</v>
      </c>
      <c r="J23" s="648" t="s">
        <v>1387</v>
      </c>
      <c r="K23" s="648"/>
      <c r="L23" s="648"/>
    </row>
    <row r="24" spans="3:12">
      <c r="C24" s="806" t="s">
        <v>2347</v>
      </c>
      <c r="D24" s="654">
        <v>1</v>
      </c>
      <c r="E24" s="655">
        <v>2842</v>
      </c>
      <c r="F24" s="647">
        <f t="shared" si="0"/>
        <v>2842</v>
      </c>
      <c r="G24" s="167" t="s">
        <v>137</v>
      </c>
      <c r="H24" s="740" t="s">
        <v>952</v>
      </c>
      <c r="I24" s="647" t="str">
        <f>VLOOKUP(H24,Presupuesto!$B$11:$C$565,2,0)</f>
        <v>ELEMENTOS DE LIMPIEZA</v>
      </c>
      <c r="J24" s="648" t="s">
        <v>1387</v>
      </c>
      <c r="K24" s="648"/>
      <c r="L24" s="648"/>
    </row>
    <row r="25" spans="3:12">
      <c r="C25" s="806" t="s">
        <v>2349</v>
      </c>
      <c r="D25" s="654">
        <v>1000</v>
      </c>
      <c r="E25" s="655">
        <v>75</v>
      </c>
      <c r="F25" s="647">
        <f t="shared" si="0"/>
        <v>75000</v>
      </c>
      <c r="G25" s="167" t="s">
        <v>137</v>
      </c>
      <c r="H25" s="740" t="s">
        <v>828</v>
      </c>
      <c r="I25" s="647" t="str">
        <f>VLOOKUP(H25,Presupuesto!$B$11:$C$565,2,0)</f>
        <v>PAPEL DE ESCRITORIO</v>
      </c>
      <c r="J25" s="648" t="s">
        <v>1387</v>
      </c>
      <c r="K25" s="648"/>
      <c r="L25" s="648"/>
    </row>
    <row r="26" spans="3:12">
      <c r="C26" s="806" t="s">
        <v>2350</v>
      </c>
      <c r="D26" s="654">
        <v>510</v>
      </c>
      <c r="E26" s="655">
        <v>75</v>
      </c>
      <c r="F26" s="647">
        <f t="shared" si="0"/>
        <v>38250</v>
      </c>
      <c r="G26" s="167" t="s">
        <v>137</v>
      </c>
      <c r="H26" s="740" t="s">
        <v>828</v>
      </c>
      <c r="I26" s="647" t="str">
        <f>VLOOKUP(H26,Presupuesto!$B$11:$C$565,2,0)</f>
        <v>PAPEL DE ESCRITORIO</v>
      </c>
      <c r="J26" s="648" t="s">
        <v>1387</v>
      </c>
      <c r="K26" s="648"/>
      <c r="L26" s="648"/>
    </row>
    <row r="27" spans="3:12">
      <c r="C27" s="806" t="s">
        <v>2351</v>
      </c>
      <c r="D27" s="654">
        <v>1</v>
      </c>
      <c r="E27" s="655">
        <v>75980</v>
      </c>
      <c r="F27" s="647">
        <f t="shared" si="0"/>
        <v>75980</v>
      </c>
      <c r="G27" s="167" t="s">
        <v>137</v>
      </c>
      <c r="H27" s="740" t="s">
        <v>955</v>
      </c>
      <c r="I27" s="647" t="str">
        <f>VLOOKUP(H27,Presupuesto!$B$11:$C$565,2,0)</f>
        <v>UTILES DE ESCRITORIO, OFICINA Y ENSE¥ANZA</v>
      </c>
      <c r="J27" s="648" t="s">
        <v>1387</v>
      </c>
      <c r="K27" s="648"/>
      <c r="L27" s="648"/>
    </row>
    <row r="28" spans="3:12">
      <c r="C28" s="806" t="s">
        <v>2352</v>
      </c>
      <c r="D28" s="654">
        <v>1</v>
      </c>
      <c r="E28" s="655">
        <v>147900</v>
      </c>
      <c r="F28" s="647">
        <f t="shared" si="0"/>
        <v>147900</v>
      </c>
      <c r="G28" s="167" t="s">
        <v>137</v>
      </c>
      <c r="H28" s="740" t="s">
        <v>968</v>
      </c>
      <c r="I28" s="647" t="str">
        <f>VLOOKUP(H28,Presupuesto!$B$11:$C$565,2,0)</f>
        <v>OTROS RESPUESTOS Y ACCESORIOS MENORES</v>
      </c>
      <c r="J28" s="648" t="s">
        <v>1387</v>
      </c>
      <c r="K28" s="648"/>
      <c r="L28" s="648"/>
    </row>
    <row r="29" spans="3:12">
      <c r="C29" s="806" t="s">
        <v>2360</v>
      </c>
      <c r="D29" s="654">
        <v>1</v>
      </c>
      <c r="E29" s="655">
        <v>7195</v>
      </c>
      <c r="F29" s="647">
        <f t="shared" ref="F29:F30" si="1">D29*E29</f>
        <v>7195</v>
      </c>
      <c r="G29" s="167" t="s">
        <v>137</v>
      </c>
      <c r="H29" s="812" t="s">
        <v>642</v>
      </c>
      <c r="I29" s="647" t="str">
        <f>VLOOKUP(H29,Presupuesto!$B$11:$C$565,2,0)</f>
        <v>CORREO POSTAL</v>
      </c>
      <c r="J29" s="648" t="s">
        <v>1387</v>
      </c>
      <c r="K29" s="648"/>
      <c r="L29" s="648"/>
    </row>
    <row r="30" spans="3:12">
      <c r="C30" s="806" t="s">
        <v>2361</v>
      </c>
      <c r="D30" s="654">
        <v>1</v>
      </c>
      <c r="E30" s="655">
        <v>4300</v>
      </c>
      <c r="F30" s="647">
        <f t="shared" si="1"/>
        <v>4300</v>
      </c>
      <c r="G30" s="167" t="s">
        <v>137</v>
      </c>
      <c r="H30" s="812" t="s">
        <v>756</v>
      </c>
      <c r="I30" s="647" t="str">
        <f>VLOOKUP(H30,Presupuesto!$B$11:$C$565,2,0)</f>
        <v>OTROS SERVICIOS COMERCIALES Y FINANCIEROS</v>
      </c>
      <c r="J30" s="648" t="s">
        <v>1387</v>
      </c>
      <c r="K30" s="648"/>
      <c r="L30" s="648"/>
    </row>
    <row r="31" spans="3:12">
      <c r="C31" s="806"/>
      <c r="D31" s="654"/>
      <c r="E31" s="655"/>
      <c r="F31" s="647"/>
      <c r="G31" s="167"/>
      <c r="H31" s="812"/>
      <c r="I31" s="647"/>
      <c r="J31" s="648"/>
      <c r="K31" s="648"/>
      <c r="L31" s="648"/>
    </row>
    <row r="32" spans="3:12">
      <c r="C32" s="806"/>
      <c r="D32" s="654"/>
      <c r="E32" s="655"/>
      <c r="F32" s="647">
        <f t="shared" si="0"/>
        <v>0</v>
      </c>
      <c r="G32" s="167"/>
      <c r="H32" s="740"/>
      <c r="I32" s="647" t="e">
        <f>VLOOKUP(H32,Presupuesto!$B$11:$C$565,2,0)</f>
        <v>#N/A</v>
      </c>
      <c r="J32" s="648" t="s">
        <v>1387</v>
      </c>
      <c r="K32" s="648" t="s">
        <v>403</v>
      </c>
      <c r="L32" s="648"/>
    </row>
    <row r="33" spans="2:12">
      <c r="F33" s="92"/>
      <c r="G33" s="91"/>
      <c r="H33" s="92"/>
      <c r="I33" s="92"/>
    </row>
    <row r="34" spans="2:12">
      <c r="F34" s="92"/>
      <c r="G34" s="91"/>
      <c r="H34" s="92"/>
      <c r="I34" s="92"/>
    </row>
    <row r="35" spans="2:12" ht="15.75" thickBot="1">
      <c r="C35" s="109"/>
      <c r="D35" s="109"/>
      <c r="E35" s="109"/>
      <c r="F35" s="109"/>
      <c r="G35" s="78"/>
      <c r="H35" s="109"/>
      <c r="I35" s="109"/>
    </row>
    <row r="36" spans="2:12" ht="15.75" thickBot="1">
      <c r="C36" s="159" t="s">
        <v>53</v>
      </c>
      <c r="D36" s="110">
        <f>SUM(F42:F44)</f>
        <v>140458</v>
      </c>
      <c r="F36" s="70"/>
      <c r="G36" s="79"/>
      <c r="H36" s="70"/>
      <c r="I36" s="70"/>
    </row>
    <row r="37" spans="2:12">
      <c r="C37" s="70"/>
      <c r="D37" s="31"/>
      <c r="E37" s="95"/>
      <c r="F37" s="95"/>
      <c r="G37" s="95"/>
      <c r="H37" s="76"/>
      <c r="I37" s="76"/>
      <c r="J37" s="76"/>
      <c r="K37" s="114"/>
    </row>
    <row r="38" spans="2:12" ht="15.75">
      <c r="B38" s="95"/>
      <c r="C38" s="320" t="s">
        <v>400</v>
      </c>
      <c r="D38" s="209" t="s">
        <v>2335</v>
      </c>
      <c r="E38" s="95"/>
      <c r="F38" s="95"/>
      <c r="G38" s="95"/>
      <c r="H38" s="76"/>
      <c r="I38" s="76"/>
      <c r="J38" s="76"/>
      <c r="K38" s="114"/>
    </row>
    <row r="39" spans="2:12" ht="18.75">
      <c r="B39" s="95"/>
      <c r="C39" s="216" t="str">
        <f>IFERROR(VLOOKUP(D38,'1.Desarrollo e Innov Curricular'!$E:$F,2,FALSE),IFERROR(VLOOKUP(D38,'Investigación Científica'!$E:$F,2,FALSE),IFERROR(VLOOKUP(D38,'3.Vinculación Univ. Sociedad'!$E:$F,2,FALSE),IFERROR(VLOOKUP(D38,'4. Docencia y Profesorado'!$E:$F,2,FALSE),IFERROR(VLOOKUP(D38,'5.Estudiantes y Graduados'!$E:$F,2,FALSE),IFERROR(VLOOKUP(D38,'11. Gestion Administrativa'!$E:$F,2,FALSE),IFERROR(VLOOKUP(D38,'13. Gestión Académica'!$E:$F,2,FALSE),IFERROR(VLOOKUP(D38,'8. Aseguramiento de Calidad'!$E:$F,2,FALSE),IFERROR(VLOOKUP(D38,'6.Gestión del Conocimiento'!$E:$F,2,FALSE),IFERROR(VLOOKUP(D38,'15. Gobernabilidad y Procesos'!$E:$F,2,FALSE),IFERROR(VLOOKUP(D38,'12.Gestión del Talento Humano'!$E:$F,2,FALSE),IFERROR(VLOOKUP(D38,'14. Internacionalización '!$E:$F,2,FALSE),IFERROR(VLOOKUP(D38,Posgrado!$E:$F,2,FALSE),IFERROR(VLOOKUP(D38,'9.Cultura de Innovación '!$E:$F,2,FALSE),VLOOKUP(D38,'7. Lo Esencial de la Reforma '!$E:$F,2,0)))))))))))))))</f>
        <v xml:space="preserve">Mantenimiento y reparación de equipo tecnólogico de la Facultad. </v>
      </c>
      <c r="D39" s="31"/>
      <c r="E39" s="95"/>
      <c r="F39" s="95"/>
      <c r="G39" s="95"/>
      <c r="H39" s="76"/>
      <c r="I39" s="76"/>
      <c r="J39" s="76"/>
      <c r="K39" s="114"/>
    </row>
    <row r="40" spans="2:12" ht="15.75" thickBot="1">
      <c r="F40" s="95"/>
      <c r="G40" s="76"/>
      <c r="H40" s="76"/>
      <c r="I40" s="76"/>
    </row>
    <row r="41" spans="2:12" ht="30.75" thickBot="1">
      <c r="C41" s="131" t="s">
        <v>44</v>
      </c>
      <c r="D41" s="136" t="s">
        <v>55</v>
      </c>
      <c r="E41" s="138" t="s">
        <v>57</v>
      </c>
      <c r="F41" s="137" t="s">
        <v>27</v>
      </c>
      <c r="G41" s="135" t="s">
        <v>139</v>
      </c>
      <c r="H41" s="138" t="s">
        <v>46</v>
      </c>
      <c r="I41" s="135" t="s">
        <v>140</v>
      </c>
      <c r="J41" s="135" t="s">
        <v>419</v>
      </c>
      <c r="K41" s="135" t="s">
        <v>420</v>
      </c>
      <c r="L41" s="135" t="s">
        <v>126</v>
      </c>
    </row>
    <row r="42" spans="2:12">
      <c r="C42" s="143" t="s">
        <v>2337</v>
      </c>
      <c r="D42" s="160">
        <v>1</v>
      </c>
      <c r="E42" s="117">
        <v>45102</v>
      </c>
      <c r="F42" s="99">
        <f t="shared" ref="F42:F44" si="2">D42*E42</f>
        <v>45102</v>
      </c>
      <c r="G42" s="163" t="s">
        <v>137</v>
      </c>
      <c r="H42" s="144" t="s">
        <v>694</v>
      </c>
      <c r="I42" s="132" t="str">
        <f>VLOOKUP(H42,Presupuesto!$B$11:$C$565,2,0)</f>
        <v>MANTENIMIENTO Y REPARACION DE OTROS EQUIPOS</v>
      </c>
      <c r="J42" s="226" t="s">
        <v>1387</v>
      </c>
      <c r="K42" s="100" t="s">
        <v>403</v>
      </c>
      <c r="L42" s="100"/>
    </row>
    <row r="43" spans="2:12">
      <c r="C43" s="143" t="s">
        <v>2338</v>
      </c>
      <c r="D43" s="160">
        <v>1</v>
      </c>
      <c r="E43" s="125">
        <v>95356</v>
      </c>
      <c r="F43" s="99">
        <f t="shared" si="2"/>
        <v>95356</v>
      </c>
      <c r="G43" s="163" t="s">
        <v>137</v>
      </c>
      <c r="H43" s="144" t="s">
        <v>718</v>
      </c>
      <c r="I43" s="132" t="str">
        <f>VLOOKUP(H43,Presupuesto!$B$11:$C$565,2,0)</f>
        <v>OTROS SERVICIOS TECNICOS Y PROFESIONALES</v>
      </c>
      <c r="J43" s="100" t="str">
        <f>$J$14</f>
        <v>Gestión Administrativa y  financiera en apoyo al Desarrollo Académico</v>
      </c>
      <c r="K43" s="100" t="s">
        <v>421</v>
      </c>
      <c r="L43" s="100"/>
    </row>
    <row r="44" spans="2:12" ht="15.75" thickBot="1">
      <c r="C44" s="149"/>
      <c r="D44" s="230"/>
      <c r="E44" s="105"/>
      <c r="F44" s="107">
        <f t="shared" si="2"/>
        <v>0</v>
      </c>
      <c r="G44" s="164"/>
      <c r="H44" s="150"/>
      <c r="I44" s="134" t="e">
        <f>VLOOKUP(H44,Presupuesto!$B$11:$C$565,2,0)</f>
        <v>#N/A</v>
      </c>
      <c r="J44" s="108" t="e">
        <f>#REF!</f>
        <v>#REF!</v>
      </c>
      <c r="K44" s="126" t="s">
        <v>403</v>
      </c>
      <c r="L44" s="108"/>
    </row>
    <row r="45" spans="2:12">
      <c r="F45" s="92"/>
      <c r="G45" s="91"/>
      <c r="H45" s="92"/>
      <c r="I45" s="92"/>
    </row>
    <row r="47" spans="2:12" ht="15.75" thickBot="1">
      <c r="C47" s="109"/>
      <c r="D47" s="109"/>
      <c r="E47" s="109"/>
      <c r="F47" s="109"/>
      <c r="G47" s="78"/>
      <c r="H47" s="109"/>
      <c r="I47" s="109"/>
    </row>
    <row r="48" spans="2:12" ht="15.75" thickBot="1">
      <c r="C48" s="159" t="s">
        <v>53</v>
      </c>
      <c r="D48" s="110">
        <f>SUM(F54:F60)</f>
        <v>0</v>
      </c>
      <c r="F48" s="70"/>
      <c r="G48" s="79"/>
      <c r="H48" s="70"/>
      <c r="I48" s="70"/>
    </row>
    <row r="49" spans="3:12">
      <c r="C49" s="70"/>
      <c r="D49" s="31"/>
      <c r="E49" s="95"/>
      <c r="F49" s="95"/>
      <c r="G49" s="95"/>
      <c r="H49" s="76"/>
      <c r="I49" s="76"/>
      <c r="J49" s="76"/>
      <c r="K49" s="114"/>
    </row>
    <row r="50" spans="3:12" ht="15.75">
      <c r="C50" s="320" t="s">
        <v>400</v>
      </c>
      <c r="D50" s="209" t="s">
        <v>492</v>
      </c>
      <c r="E50" s="95"/>
      <c r="F50" s="95"/>
      <c r="G50" s="95"/>
      <c r="H50" s="76"/>
      <c r="I50" s="76"/>
      <c r="J50" s="76"/>
      <c r="K50" s="114"/>
    </row>
    <row r="51" spans="3:12" ht="18.75">
      <c r="C51" s="216" t="e">
        <f>IFERROR(VLOOKUP(D50,'1.Desarrollo e Innov Curricular'!$E:$F,2,FALSE),IFERROR(VLOOKUP(D50,'Investigación Científica'!$E:$F,2,FALSE),IFERROR(VLOOKUP(D50,'3.Vinculación Univ. Sociedad'!$E:$F,2,FALSE),IFERROR(VLOOKUP(D50,'4. Docencia y Profesorado'!$E:$F,2,FALSE),IFERROR(VLOOKUP(D50,'5.Estudiantes y Graduados'!$E:$F,2,FALSE),IFERROR(VLOOKUP(D50,'11. Gestion Administrativa'!$E:$F,2,FALSE),IFERROR(VLOOKUP(D50,'13. Gestión Académica'!$E:$F,2,FALSE),IFERROR(VLOOKUP(D50,'8. Aseguramiento de Calidad'!$E:$F,2,FALSE),IFERROR(VLOOKUP(D50,'6.Gestión del Conocimiento'!$E:$F,2,FALSE),IFERROR(VLOOKUP(D50,'15. Gobernabilidad y Procesos'!$E:$F,2,FALSE),IFERROR(VLOOKUP(D50,'12.Gestión del Talento Humano'!$E:$F,2,FALSE),IFERROR(VLOOKUP(D50,'14. Internacionalización '!$E:$F,2,FALSE),IFERROR(VLOOKUP(D50,Posgrado!$E:$F,2,FALSE),IFERROR(VLOOKUP(D50,'9.Cultura de Innovación '!$E:$F,2,FALSE),VLOOKUP(D50,'7. Lo Esencial de la Reforma '!$E:$F,2,0)))))))))))))))</f>
        <v>#N/A</v>
      </c>
      <c r="D51" s="31"/>
      <c r="E51" s="95"/>
      <c r="F51" s="95"/>
      <c r="G51" s="95"/>
      <c r="H51" s="76"/>
      <c r="I51" s="76"/>
      <c r="J51" s="76"/>
      <c r="K51" s="114"/>
    </row>
    <row r="52" spans="3:12" ht="15.75" thickBot="1">
      <c r="F52" s="95"/>
      <c r="G52" s="76"/>
      <c r="H52" s="76"/>
      <c r="I52" s="76"/>
    </row>
    <row r="53" spans="3:12" ht="30.75" thickBot="1">
      <c r="C53" s="131" t="s">
        <v>44</v>
      </c>
      <c r="D53" s="136" t="s">
        <v>55</v>
      </c>
      <c r="E53" s="138" t="s">
        <v>57</v>
      </c>
      <c r="F53" s="137" t="s">
        <v>27</v>
      </c>
      <c r="G53" s="135" t="s">
        <v>139</v>
      </c>
      <c r="H53" s="138" t="s">
        <v>46</v>
      </c>
      <c r="I53" s="135" t="s">
        <v>140</v>
      </c>
      <c r="J53" s="135" t="s">
        <v>419</v>
      </c>
      <c r="K53" s="135" t="s">
        <v>420</v>
      </c>
      <c r="L53" s="135" t="s">
        <v>126</v>
      </c>
    </row>
    <row r="54" spans="3:12">
      <c r="C54" s="143" t="s">
        <v>129</v>
      </c>
      <c r="D54" s="160"/>
      <c r="E54" s="117">
        <v>784000</v>
      </c>
      <c r="F54" s="99">
        <f t="shared" ref="F54:F60" si="3">D54*E54</f>
        <v>0</v>
      </c>
      <c r="G54" s="163" t="s">
        <v>137</v>
      </c>
      <c r="H54" s="144"/>
      <c r="I54" s="132" t="e">
        <f>VLOOKUP(H54,Presupuesto!$B$11:$C$565,2,0)</f>
        <v>#N/A</v>
      </c>
      <c r="J54" s="226" t="s">
        <v>1496</v>
      </c>
      <c r="K54" s="100" t="s">
        <v>403</v>
      </c>
      <c r="L54" s="100"/>
    </row>
    <row r="55" spans="3:12">
      <c r="C55" s="143" t="s">
        <v>85</v>
      </c>
      <c r="D55" s="160"/>
      <c r="E55" s="125">
        <v>100000</v>
      </c>
      <c r="F55" s="99">
        <f t="shared" si="3"/>
        <v>0</v>
      </c>
      <c r="G55" s="163"/>
      <c r="H55" s="144">
        <v>42500</v>
      </c>
      <c r="I55" s="132" t="e">
        <f>VLOOKUP(H55,Presupuesto!$B$11:$C$565,2,0)</f>
        <v>#N/A</v>
      </c>
      <c r="J55" s="100" t="str">
        <f>$J$14</f>
        <v>Gestión Administrativa y  financiera en apoyo al Desarrollo Académico</v>
      </c>
      <c r="K55" s="100" t="s">
        <v>421</v>
      </c>
      <c r="L55" s="100"/>
    </row>
    <row r="56" spans="3:12">
      <c r="C56" s="143" t="s">
        <v>86</v>
      </c>
      <c r="D56" s="160"/>
      <c r="E56" s="125">
        <v>50000</v>
      </c>
      <c r="F56" s="99">
        <f t="shared" si="3"/>
        <v>0</v>
      </c>
      <c r="G56" s="163"/>
      <c r="H56" s="144">
        <v>42500</v>
      </c>
      <c r="I56" s="132" t="e">
        <f>VLOOKUP(H56,Presupuesto!$B$11:$C$565,2,0)</f>
        <v>#N/A</v>
      </c>
      <c r="J56" s="100" t="str">
        <f>$J$14</f>
        <v>Gestión Administrativa y  financiera en apoyo al Desarrollo Académico</v>
      </c>
      <c r="K56" s="100" t="s">
        <v>421</v>
      </c>
      <c r="L56" s="100"/>
    </row>
    <row r="57" spans="3:12">
      <c r="C57" s="143" t="s">
        <v>130</v>
      </c>
      <c r="D57" s="160"/>
      <c r="E57" s="125">
        <v>40</v>
      </c>
      <c r="F57" s="99">
        <f t="shared" si="3"/>
        <v>0</v>
      </c>
      <c r="G57" s="163"/>
      <c r="H57" s="144">
        <v>42500</v>
      </c>
      <c r="I57" s="132" t="e">
        <f>VLOOKUP(H57,Presupuesto!$B$11:$C$565,2,0)</f>
        <v>#N/A</v>
      </c>
      <c r="J57" s="100" t="str">
        <f>$J$14</f>
        <v>Gestión Administrativa y  financiera en apoyo al Desarrollo Académico</v>
      </c>
      <c r="K57" s="100" t="s">
        <v>421</v>
      </c>
      <c r="L57" s="100"/>
    </row>
    <row r="58" spans="3:12">
      <c r="C58" s="143" t="s">
        <v>128</v>
      </c>
      <c r="D58" s="160"/>
      <c r="E58" s="125">
        <v>5745</v>
      </c>
      <c r="F58" s="99">
        <f t="shared" si="3"/>
        <v>0</v>
      </c>
      <c r="G58" s="163"/>
      <c r="H58" s="144">
        <v>42500</v>
      </c>
      <c r="I58" s="132" t="e">
        <f>VLOOKUP(H58,Presupuesto!$B$11:$C$565,2,0)</f>
        <v>#N/A</v>
      </c>
      <c r="J58" s="100" t="str">
        <f>$J$14</f>
        <v>Gestión Administrativa y  financiera en apoyo al Desarrollo Académico</v>
      </c>
      <c r="K58" s="100" t="s">
        <v>421</v>
      </c>
      <c r="L58" s="100"/>
    </row>
    <row r="59" spans="3:12">
      <c r="C59" s="145"/>
      <c r="D59" s="160"/>
      <c r="E59" s="120"/>
      <c r="F59" s="99">
        <f t="shared" si="3"/>
        <v>0</v>
      </c>
      <c r="G59" s="163"/>
      <c r="H59" s="146"/>
      <c r="I59" s="132" t="e">
        <f>VLOOKUP(H59,Presupuesto!$B$11:$C$565,2,0)</f>
        <v>#N/A</v>
      </c>
      <c r="J59" s="100" t="str">
        <f>$J$14</f>
        <v>Gestión Administrativa y  financiera en apoyo al Desarrollo Académico</v>
      </c>
      <c r="K59" s="100" t="s">
        <v>421</v>
      </c>
      <c r="L59" s="100"/>
    </row>
    <row r="60" spans="3:12" ht="15.75" thickBot="1">
      <c r="C60" s="149"/>
      <c r="D60" s="230"/>
      <c r="E60" s="105"/>
      <c r="F60" s="107">
        <f t="shared" si="3"/>
        <v>0</v>
      </c>
      <c r="G60" s="164"/>
      <c r="H60" s="150"/>
      <c r="I60" s="134" t="e">
        <f>VLOOKUP(H60,Presupuesto!$B$11:$C$565,2,0)</f>
        <v>#N/A</v>
      </c>
      <c r="J60" s="108" t="e">
        <f>#REF!</f>
        <v>#REF!</v>
      </c>
      <c r="K60" s="126" t="s">
        <v>403</v>
      </c>
      <c r="L60" s="108"/>
    </row>
    <row r="61" spans="3:12">
      <c r="F61" s="92"/>
      <c r="G61" s="91"/>
      <c r="H61" s="92"/>
      <c r="I61" s="92"/>
    </row>
  </sheetData>
  <dataValidations count="5">
    <dataValidation type="list" allowBlank="1" showInputMessage="1" showErrorMessage="1" errorTitle="¡Ingreso Inválido!" error="Seleccione una opción de la lista." promptTitle="Dimensión Estratégica" prompt="Seleccione una opción de la lista." sqref="J54:J60 J42:J44 J14:J32">
      <formula1>$A$2:$O$2</formula1>
    </dataValidation>
    <dataValidation type="list" allowBlank="1" showInputMessage="1" showErrorMessage="1" errorTitle="¡Ingreso Inválido!" error="Seleccione una opción de la lista." promptTitle="Tipo de Presupuesto" prompt="Seleccione una opción de la lista." sqref="G54:G60 G42:G44 G14:G32">
      <formula1>$R$2:$S$2</formula1>
    </dataValidation>
    <dataValidation type="list" allowBlank="1" showInputMessage="1" showErrorMessage="1" errorTitle="¡Ingreso Inválido!" error="Seleccione una opción de la lista" promptTitle="Mes Requerido" prompt="Seleccione el mes en el que requiere el recurso." sqref="K54:K60 K42:K44 K14:K32">
      <formula1>$U$2:$AF$2</formula1>
    </dataValidation>
    <dataValidation type="list" allowBlank="1" showInputMessage="1" showErrorMessage="1" errorTitle="¡Ingreso Inválido!" error="Seleccione una opción de la lista." promptTitle="Proyecto" prompt="Seleccione una opción." sqref="L54:L60 L42:L44 L14:L32">
      <formula1>$M$2:$O$2</formula1>
    </dataValidation>
    <dataValidation type="list" allowBlank="1" showInputMessage="1" showErrorMessage="1" errorTitle="¡Ingreso Inválido!" error="Verifique el valor ingresado." promptTitle="Ingrese el Objeto de Gasto" prompt="Ingrese el Objeto de Gasto" sqref="H54:H60 H42:H44 H14:H32">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107"/>
  <sheetViews>
    <sheetView showGridLines="0" topLeftCell="A19" zoomScale="86" zoomScaleNormal="86" zoomScaleSheetLayoutView="90" workbookViewId="0">
      <selection activeCell="E35" sqref="E35"/>
    </sheetView>
  </sheetViews>
  <sheetFormatPr baseColWidth="10" defaultColWidth="11.5703125" defaultRowHeight="1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430</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SUM(F17:F51)</f>
        <v>0</v>
      </c>
      <c r="G10" s="79"/>
      <c r="H10" s="70"/>
      <c r="I10" s="70"/>
    </row>
    <row r="11" spans="1:555">
      <c r="G11" s="79"/>
      <c r="H11" s="70"/>
      <c r="I11" s="70"/>
    </row>
    <row r="12" spans="1:555">
      <c r="F12" s="70"/>
      <c r="G12" s="79"/>
      <c r="H12" s="70"/>
      <c r="I12" s="70"/>
    </row>
    <row r="13" spans="1:555" ht="15.75">
      <c r="C13" s="320" t="s">
        <v>400</v>
      </c>
      <c r="D13" s="209" t="s">
        <v>401</v>
      </c>
      <c r="F13" s="70"/>
      <c r="G13" s="79"/>
      <c r="H13" s="70"/>
      <c r="I13" s="70"/>
    </row>
    <row r="14" spans="1:555" ht="18.75">
      <c r="C14" s="216" t="e">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#N/A</v>
      </c>
      <c r="D14" s="31"/>
      <c r="F14" s="70"/>
      <c r="G14" s="79"/>
      <c r="H14" s="70"/>
      <c r="I14" s="70"/>
    </row>
    <row r="15" spans="1:555" ht="42.75" thickBot="1">
      <c r="F15" s="95"/>
      <c r="G15" s="76"/>
      <c r="H15" s="76"/>
      <c r="I15" s="76"/>
      <c r="L15" s="234"/>
      <c r="M15" s="235"/>
      <c r="N15" s="234"/>
      <c r="O15" s="234"/>
      <c r="P15" s="237" t="s">
        <v>480</v>
      </c>
      <c r="Q15" s="237" t="s">
        <v>481</v>
      </c>
    </row>
    <row r="16" spans="1:555" ht="30.75" thickBot="1">
      <c r="C16" s="131" t="s">
        <v>44</v>
      </c>
      <c r="D16" s="131" t="s">
        <v>55</v>
      </c>
      <c r="E16" s="138" t="s">
        <v>57</v>
      </c>
      <c r="F16" s="137" t="s">
        <v>27</v>
      </c>
      <c r="G16" s="135" t="s">
        <v>139</v>
      </c>
      <c r="H16" s="138" t="s">
        <v>46</v>
      </c>
      <c r="I16" s="135" t="s">
        <v>140</v>
      </c>
      <c r="J16" s="135" t="s">
        <v>419</v>
      </c>
      <c r="K16" s="135" t="s">
        <v>420</v>
      </c>
      <c r="L16" s="231" t="s">
        <v>21</v>
      </c>
      <c r="M16" s="231" t="s">
        <v>55</v>
      </c>
      <c r="N16" s="232" t="s">
        <v>478</v>
      </c>
      <c r="O16" s="233" t="s">
        <v>479</v>
      </c>
      <c r="P16" s="236">
        <v>0.7</v>
      </c>
      <c r="Q16" s="236">
        <v>0.3</v>
      </c>
    </row>
    <row r="17" spans="3:17">
      <c r="C17" s="228" t="s">
        <v>450</v>
      </c>
      <c r="D17" s="229"/>
      <c r="E17" s="227">
        <f>HLOOKUP(C17,$AH$2:$BU$3,2,0)</f>
        <v>620</v>
      </c>
      <c r="F17" s="99">
        <f t="shared" ref="F17:F51" si="0">D17*E17</f>
        <v>0</v>
      </c>
      <c r="G17" s="163"/>
      <c r="H17" s="144"/>
      <c r="I17" s="132" t="e">
        <f>VLOOKUP(H17,Presupuesto!$B$11:$C$565,2,0)</f>
        <v>#N/A</v>
      </c>
      <c r="J17" s="226" t="s">
        <v>1496</v>
      </c>
      <c r="K17" s="100" t="s">
        <v>403</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dimension ref="A1:AY98"/>
  <sheetViews>
    <sheetView topLeftCell="E1" zoomScale="70" zoomScaleNormal="70" workbookViewId="0">
      <pane ySplit="7" topLeftCell="A8" activePane="bottomLeft" state="frozen"/>
      <selection activeCell="M8" sqref="M8"/>
      <selection pane="bottomLeft" activeCell="M38" sqref="M38"/>
    </sheetView>
  </sheetViews>
  <sheetFormatPr baseColWidth="10" defaultColWidth="11.5703125" defaultRowHeight="15"/>
  <cols>
    <col min="1" max="1" width="35.5703125" style="87" customWidth="1"/>
    <col min="2" max="2" width="21.7109375" style="87" customWidth="1"/>
    <col min="3" max="4" width="27.42578125" style="87" customWidth="1"/>
    <col min="5" max="5" width="15.140625" style="77" customWidth="1"/>
    <col min="6" max="6" width="36.42578125" style="87" customWidth="1"/>
    <col min="7" max="7" width="15.28515625" style="87" customWidth="1"/>
    <col min="8" max="8" width="13.7109375" style="87" bestFit="1" customWidth="1"/>
    <col min="9" max="9" width="15.28515625" style="87" customWidth="1"/>
    <col min="10" max="10" width="15.140625" style="87" customWidth="1"/>
    <col min="11" max="11" width="12.7109375" style="87" bestFit="1" customWidth="1"/>
    <col min="12" max="12" width="14.140625" style="87" bestFit="1" customWidth="1"/>
    <col min="13" max="13" width="16.42578125" style="87" customWidth="1"/>
    <col min="14" max="14" width="12.7109375" style="87" bestFit="1" customWidth="1"/>
    <col min="15" max="15" width="13.42578125" style="87" customWidth="1"/>
    <col min="16" max="16" width="18.28515625" style="87" customWidth="1"/>
    <col min="17" max="17" width="21.42578125" style="87" customWidth="1"/>
    <col min="18" max="18" width="30.140625" style="87" customWidth="1"/>
    <col min="19" max="19" width="24.42578125" style="87" customWidth="1"/>
    <col min="20" max="20" width="14.140625" style="87" customWidth="1"/>
    <col min="21" max="21" width="28.85546875" style="87" customWidth="1"/>
    <col min="22" max="16384" width="11.5703125" style="87"/>
  </cols>
  <sheetData>
    <row r="1" spans="1:51" ht="18" customHeight="1">
      <c r="B1" s="213"/>
      <c r="C1" s="213"/>
      <c r="D1" s="213"/>
      <c r="E1" s="249"/>
      <c r="G1" s="214" t="s">
        <v>1359</v>
      </c>
      <c r="H1" s="213"/>
      <c r="I1" s="213"/>
      <c r="J1" s="213"/>
      <c r="K1" s="213"/>
      <c r="L1" s="213"/>
      <c r="M1" s="213"/>
      <c r="N1" s="213"/>
      <c r="O1" s="213"/>
      <c r="P1" s="213"/>
      <c r="Q1" s="213"/>
      <c r="R1" s="213"/>
      <c r="S1" s="213"/>
      <c r="T1" s="213"/>
      <c r="U1" s="213"/>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row>
    <row r="2" spans="1:51" ht="18" customHeight="1">
      <c r="A2" s="328" t="s">
        <v>1358</v>
      </c>
      <c r="B2" s="213"/>
      <c r="C2" s="213"/>
      <c r="D2" s="213"/>
      <c r="E2" s="249"/>
      <c r="G2" s="214"/>
      <c r="H2" s="213"/>
      <c r="I2" s="213"/>
      <c r="J2" s="213"/>
      <c r="K2" s="213"/>
      <c r="L2" s="213"/>
      <c r="M2" s="213"/>
      <c r="N2" s="213"/>
      <c r="O2" s="213"/>
      <c r="P2" s="213"/>
      <c r="Q2" s="213"/>
      <c r="R2" s="213"/>
      <c r="S2" s="213"/>
      <c r="T2" s="213"/>
      <c r="U2" s="213"/>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row>
    <row r="3" spans="1:51" ht="18" customHeight="1">
      <c r="A3" s="328" t="s">
        <v>1360</v>
      </c>
      <c r="B3" s="213"/>
      <c r="C3" s="213"/>
      <c r="D3" s="213"/>
      <c r="E3" s="249"/>
      <c r="G3" s="214"/>
      <c r="H3" s="213"/>
      <c r="I3" s="213"/>
      <c r="J3" s="213"/>
      <c r="K3" s="213"/>
      <c r="L3" s="213"/>
      <c r="M3" s="213"/>
      <c r="N3" s="213"/>
      <c r="O3" s="213"/>
      <c r="P3" s="213"/>
      <c r="Q3" s="213"/>
      <c r="R3" s="213"/>
      <c r="S3" s="213"/>
      <c r="T3" s="213"/>
      <c r="U3" s="213"/>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row>
    <row r="4" spans="1:51" ht="18" customHeight="1">
      <c r="A4" s="328" t="s">
        <v>1396</v>
      </c>
      <c r="B4" s="213"/>
      <c r="C4" s="213"/>
      <c r="D4" s="213"/>
      <c r="E4" s="249"/>
      <c r="G4" s="214"/>
      <c r="H4" s="213"/>
      <c r="I4" s="213"/>
      <c r="J4" s="213"/>
      <c r="K4" s="213"/>
      <c r="L4" s="213"/>
      <c r="M4" s="213"/>
      <c r="N4" s="213"/>
      <c r="O4" s="213"/>
      <c r="P4" s="213"/>
      <c r="Q4" s="213"/>
      <c r="R4" s="213"/>
      <c r="S4" s="213"/>
      <c r="T4" s="213"/>
      <c r="U4" s="213"/>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row>
    <row r="5" spans="1:51" ht="14.45" customHeight="1">
      <c r="A5" s="912" t="s">
        <v>100</v>
      </c>
      <c r="B5" s="896" t="s">
        <v>115</v>
      </c>
      <c r="C5" s="908" t="s">
        <v>89</v>
      </c>
      <c r="D5" s="908" t="s">
        <v>90</v>
      </c>
      <c r="E5" s="899" t="s">
        <v>400</v>
      </c>
      <c r="F5" s="908" t="s">
        <v>91</v>
      </c>
      <c r="G5" s="902" t="s">
        <v>103</v>
      </c>
      <c r="H5" s="911"/>
      <c r="I5" s="911"/>
      <c r="J5" s="911"/>
      <c r="K5" s="911"/>
      <c r="L5" s="911"/>
      <c r="M5" s="911"/>
      <c r="N5" s="903"/>
      <c r="O5" s="904" t="s">
        <v>104</v>
      </c>
      <c r="P5" s="905"/>
      <c r="Q5" s="896" t="s">
        <v>105</v>
      </c>
      <c r="R5" s="896" t="s">
        <v>106</v>
      </c>
      <c r="S5" s="896" t="s">
        <v>113</v>
      </c>
      <c r="T5" s="896" t="s">
        <v>112</v>
      </c>
      <c r="U5" s="895" t="s">
        <v>92</v>
      </c>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row>
    <row r="6" spans="1:51" ht="14.45" customHeight="1">
      <c r="A6" s="912"/>
      <c r="B6" s="897"/>
      <c r="C6" s="909"/>
      <c r="D6" s="909"/>
      <c r="E6" s="900"/>
      <c r="F6" s="909"/>
      <c r="G6" s="902" t="s">
        <v>107</v>
      </c>
      <c r="H6" s="903"/>
      <c r="I6" s="902" t="s">
        <v>108</v>
      </c>
      <c r="J6" s="903"/>
      <c r="K6" s="902" t="s">
        <v>109</v>
      </c>
      <c r="L6" s="903"/>
      <c r="M6" s="902" t="s">
        <v>110</v>
      </c>
      <c r="N6" s="903"/>
      <c r="O6" s="906"/>
      <c r="P6" s="907"/>
      <c r="Q6" s="897"/>
      <c r="R6" s="897"/>
      <c r="S6" s="897"/>
      <c r="T6" s="897"/>
      <c r="U6" s="895"/>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row>
    <row r="7" spans="1:51" ht="36.950000000000003" customHeight="1">
      <c r="A7" s="912"/>
      <c r="B7" s="898"/>
      <c r="C7" s="910"/>
      <c r="D7" s="910"/>
      <c r="E7" s="901"/>
      <c r="F7" s="910"/>
      <c r="G7" s="253" t="s">
        <v>111</v>
      </c>
      <c r="H7" s="253" t="s">
        <v>12</v>
      </c>
      <c r="I7" s="253" t="s">
        <v>111</v>
      </c>
      <c r="J7" s="253" t="s">
        <v>12</v>
      </c>
      <c r="K7" s="253" t="s">
        <v>111</v>
      </c>
      <c r="L7" s="253" t="s">
        <v>12</v>
      </c>
      <c r="M7" s="253" t="s">
        <v>111</v>
      </c>
      <c r="N7" s="253" t="s">
        <v>12</v>
      </c>
      <c r="O7" s="253" t="s">
        <v>111</v>
      </c>
      <c r="P7" s="253" t="s">
        <v>12</v>
      </c>
      <c r="Q7" s="898"/>
      <c r="R7" s="898"/>
      <c r="S7" s="898"/>
      <c r="T7" s="898"/>
      <c r="U7" s="895"/>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row>
    <row r="8" spans="1:51" ht="69.599999999999994" customHeight="1">
      <c r="A8" s="919" t="s">
        <v>1397</v>
      </c>
      <c r="B8" s="916" t="s">
        <v>1398</v>
      </c>
      <c r="C8" s="508" t="s">
        <v>1674</v>
      </c>
      <c r="D8" s="508" t="s">
        <v>1678</v>
      </c>
      <c r="E8" s="548" t="s">
        <v>1711</v>
      </c>
      <c r="F8" s="536" t="s">
        <v>1497</v>
      </c>
      <c r="G8" s="441">
        <v>0.5</v>
      </c>
      <c r="H8" s="442">
        <v>3500</v>
      </c>
      <c r="I8" s="441">
        <v>0.5</v>
      </c>
      <c r="J8" s="442">
        <v>3500</v>
      </c>
      <c r="K8" s="443">
        <v>0</v>
      </c>
      <c r="L8" s="443">
        <v>0</v>
      </c>
      <c r="M8" s="443">
        <v>0</v>
      </c>
      <c r="N8" s="443">
        <v>0</v>
      </c>
      <c r="O8" s="441">
        <f t="shared" ref="O8:P28" si="0">G8+I8+K8+M8</f>
        <v>1</v>
      </c>
      <c r="P8" s="854">
        <f t="shared" si="0"/>
        <v>7000</v>
      </c>
      <c r="Q8" s="344" t="s">
        <v>1498</v>
      </c>
      <c r="R8" s="344" t="s">
        <v>1499</v>
      </c>
      <c r="S8" s="344" t="s">
        <v>1500</v>
      </c>
      <c r="T8" s="344" t="s">
        <v>1501</v>
      </c>
      <c r="U8" s="344" t="s">
        <v>2031</v>
      </c>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row>
    <row r="9" spans="1:51" ht="60.6" customHeight="1">
      <c r="A9" s="920"/>
      <c r="B9" s="917"/>
      <c r="C9" s="508" t="s">
        <v>1673</v>
      </c>
      <c r="D9" s="508" t="s">
        <v>1677</v>
      </c>
      <c r="E9" s="548" t="s">
        <v>1712</v>
      </c>
      <c r="F9" s="536" t="s">
        <v>2032</v>
      </c>
      <c r="G9" s="238">
        <v>0</v>
      </c>
      <c r="H9" s="238">
        <v>0</v>
      </c>
      <c r="I9" s="458">
        <v>0.5</v>
      </c>
      <c r="J9" s="443">
        <v>5000</v>
      </c>
      <c r="K9" s="458">
        <v>0.5</v>
      </c>
      <c r="L9" s="443">
        <v>5000</v>
      </c>
      <c r="M9" s="238">
        <v>0</v>
      </c>
      <c r="N9" s="238">
        <v>0</v>
      </c>
      <c r="O9" s="441">
        <f t="shared" si="0"/>
        <v>1</v>
      </c>
      <c r="P9" s="854">
        <f t="shared" si="0"/>
        <v>10000</v>
      </c>
      <c r="Q9" s="440" t="s">
        <v>1544</v>
      </c>
      <c r="R9" s="440" t="s">
        <v>1545</v>
      </c>
      <c r="S9" s="440" t="s">
        <v>1546</v>
      </c>
      <c r="T9" s="440" t="s">
        <v>1547</v>
      </c>
      <c r="U9" s="440" t="s">
        <v>1502</v>
      </c>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row>
    <row r="10" spans="1:51" ht="60.6" customHeight="1">
      <c r="A10" s="920"/>
      <c r="B10" s="917"/>
      <c r="C10" s="326" t="s">
        <v>1680</v>
      </c>
      <c r="D10" s="508" t="s">
        <v>1679</v>
      </c>
      <c r="E10" s="641" t="s">
        <v>1713</v>
      </c>
      <c r="F10" s="536" t="s">
        <v>2034</v>
      </c>
      <c r="G10" s="458">
        <v>0.5</v>
      </c>
      <c r="H10" s="459">
        <v>5000</v>
      </c>
      <c r="I10" s="458">
        <v>0.5</v>
      </c>
      <c r="J10" s="459">
        <v>5000</v>
      </c>
      <c r="K10" s="443">
        <v>0</v>
      </c>
      <c r="L10" s="443">
        <v>0</v>
      </c>
      <c r="M10" s="443">
        <v>0</v>
      </c>
      <c r="N10" s="443">
        <v>0</v>
      </c>
      <c r="O10" s="441">
        <f t="shared" si="0"/>
        <v>1</v>
      </c>
      <c r="P10" s="854">
        <f t="shared" si="0"/>
        <v>10000</v>
      </c>
      <c r="Q10" s="440" t="s">
        <v>1681</v>
      </c>
      <c r="R10" s="440" t="s">
        <v>1683</v>
      </c>
      <c r="S10" s="440" t="s">
        <v>1500</v>
      </c>
      <c r="T10" s="440" t="s">
        <v>1501</v>
      </c>
      <c r="U10" s="440" t="s">
        <v>1682</v>
      </c>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row>
    <row r="11" spans="1:51" ht="60.6" customHeight="1">
      <c r="A11" s="920"/>
      <c r="B11" s="917"/>
      <c r="C11" s="326" t="s">
        <v>1716</v>
      </c>
      <c r="D11" s="508" t="s">
        <v>1714</v>
      </c>
      <c r="E11" s="641" t="s">
        <v>1715</v>
      </c>
      <c r="F11" s="536" t="s">
        <v>2035</v>
      </c>
      <c r="G11" s="458">
        <v>0.25</v>
      </c>
      <c r="H11" s="459">
        <v>10000</v>
      </c>
      <c r="I11" s="458">
        <v>0.25</v>
      </c>
      <c r="J11" s="459">
        <v>10000</v>
      </c>
      <c r="K11" s="458">
        <v>0.25</v>
      </c>
      <c r="L11" s="459">
        <v>10000</v>
      </c>
      <c r="M11" s="458">
        <v>0.25</v>
      </c>
      <c r="N11" s="459">
        <v>13333</v>
      </c>
      <c r="O11" s="441">
        <f t="shared" si="0"/>
        <v>1</v>
      </c>
      <c r="P11" s="855">
        <f t="shared" si="0"/>
        <v>43333</v>
      </c>
      <c r="Q11" s="440" t="s">
        <v>1719</v>
      </c>
      <c r="R11" s="440" t="s">
        <v>1718</v>
      </c>
      <c r="S11" s="440" t="s">
        <v>1717</v>
      </c>
      <c r="T11" s="440" t="s">
        <v>1501</v>
      </c>
      <c r="U11" s="440" t="s">
        <v>1682</v>
      </c>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row>
    <row r="12" spans="1:51" ht="72" customHeight="1">
      <c r="A12" s="920"/>
      <c r="B12" s="917"/>
      <c r="C12" s="537" t="s">
        <v>1672</v>
      </c>
      <c r="D12" s="538" t="s">
        <v>1675</v>
      </c>
      <c r="E12" s="641" t="s">
        <v>2037</v>
      </c>
      <c r="F12" s="536" t="s">
        <v>1676</v>
      </c>
      <c r="G12" s="443">
        <v>0</v>
      </c>
      <c r="H12" s="443">
        <v>0</v>
      </c>
      <c r="I12" s="458">
        <v>1</v>
      </c>
      <c r="J12" s="459">
        <v>20000</v>
      </c>
      <c r="K12" s="443">
        <v>0</v>
      </c>
      <c r="L12" s="443">
        <v>0</v>
      </c>
      <c r="M12" s="443">
        <v>0</v>
      </c>
      <c r="N12" s="443">
        <v>0</v>
      </c>
      <c r="O12" s="441">
        <f t="shared" si="0"/>
        <v>1</v>
      </c>
      <c r="P12" s="854">
        <f t="shared" si="0"/>
        <v>20000</v>
      </c>
      <c r="Q12" s="440" t="s">
        <v>1726</v>
      </c>
      <c r="R12" s="440" t="s">
        <v>1727</v>
      </c>
      <c r="S12" s="344" t="s">
        <v>1725</v>
      </c>
      <c r="T12" s="344" t="s">
        <v>1507</v>
      </c>
      <c r="U12" s="344" t="s">
        <v>1731</v>
      </c>
      <c r="V12" s="157"/>
      <c r="W12" s="157"/>
      <c r="X12" s="157"/>
      <c r="Y12" s="157"/>
      <c r="Z12" s="157"/>
      <c r="AA12" s="157"/>
      <c r="AB12" s="157"/>
      <c r="AC12" s="157"/>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row>
    <row r="13" spans="1:51" ht="96" customHeight="1">
      <c r="A13" s="920"/>
      <c r="B13" s="917"/>
      <c r="C13" s="537" t="s">
        <v>1724</v>
      </c>
      <c r="D13" s="538" t="s">
        <v>1723</v>
      </c>
      <c r="E13" s="641" t="s">
        <v>1720</v>
      </c>
      <c r="F13" s="540" t="s">
        <v>1722</v>
      </c>
      <c r="G13" s="551"/>
      <c r="H13" s="459"/>
      <c r="I13" s="551">
        <v>1</v>
      </c>
      <c r="J13" s="459">
        <v>41800</v>
      </c>
      <c r="K13" s="443">
        <v>1</v>
      </c>
      <c r="L13" s="443">
        <v>34200</v>
      </c>
      <c r="M13" s="443">
        <v>0</v>
      </c>
      <c r="N13" s="443">
        <v>0</v>
      </c>
      <c r="O13" s="511">
        <f t="shared" si="0"/>
        <v>2</v>
      </c>
      <c r="P13" s="854">
        <f t="shared" si="0"/>
        <v>76000</v>
      </c>
      <c r="Q13" s="536" t="s">
        <v>1728</v>
      </c>
      <c r="R13" s="440" t="s">
        <v>1729</v>
      </c>
      <c r="S13" s="440" t="s">
        <v>1730</v>
      </c>
      <c r="T13" s="344" t="s">
        <v>1507</v>
      </c>
      <c r="U13" s="344" t="s">
        <v>1731</v>
      </c>
    </row>
    <row r="14" spans="1:51" ht="60" customHeight="1">
      <c r="A14" s="920"/>
      <c r="B14" s="917"/>
      <c r="C14" s="508" t="s">
        <v>1846</v>
      </c>
      <c r="D14" s="344" t="s">
        <v>1845</v>
      </c>
      <c r="E14" s="642" t="s">
        <v>2038</v>
      </c>
      <c r="F14" s="547" t="s">
        <v>1839</v>
      </c>
      <c r="G14" s="458">
        <v>0</v>
      </c>
      <c r="H14" s="459">
        <v>0</v>
      </c>
      <c r="I14" s="458">
        <v>0.5</v>
      </c>
      <c r="J14" s="459">
        <v>5000</v>
      </c>
      <c r="K14" s="458">
        <v>0.5</v>
      </c>
      <c r="L14" s="459">
        <v>5000</v>
      </c>
      <c r="M14" s="458">
        <v>0</v>
      </c>
      <c r="N14" s="459">
        <v>0</v>
      </c>
      <c r="O14" s="521">
        <f t="shared" si="0"/>
        <v>1</v>
      </c>
      <c r="P14" s="854">
        <f t="shared" si="0"/>
        <v>10000</v>
      </c>
      <c r="Q14" s="508" t="s">
        <v>1840</v>
      </c>
      <c r="R14" s="344" t="s">
        <v>1841</v>
      </c>
      <c r="S14" s="344" t="s">
        <v>1842</v>
      </c>
      <c r="T14" s="344" t="s">
        <v>1843</v>
      </c>
      <c r="U14" s="344" t="s">
        <v>1844</v>
      </c>
    </row>
    <row r="15" spans="1:51" ht="60" customHeight="1">
      <c r="A15" s="920"/>
      <c r="B15" s="917"/>
      <c r="C15" s="508" t="s">
        <v>1848</v>
      </c>
      <c r="D15" s="344" t="s">
        <v>1847</v>
      </c>
      <c r="E15" s="642" t="s">
        <v>2036</v>
      </c>
      <c r="F15" s="586" t="s">
        <v>2061</v>
      </c>
      <c r="G15" s="458">
        <v>0.25</v>
      </c>
      <c r="H15" s="459">
        <v>26250</v>
      </c>
      <c r="I15" s="458">
        <v>0.25</v>
      </c>
      <c r="J15" s="459">
        <v>26250</v>
      </c>
      <c r="K15" s="458">
        <v>0.25</v>
      </c>
      <c r="L15" s="459">
        <v>26250</v>
      </c>
      <c r="M15" s="458">
        <v>0.25</v>
      </c>
      <c r="N15" s="459">
        <v>26250</v>
      </c>
      <c r="O15" s="521">
        <f t="shared" si="0"/>
        <v>1</v>
      </c>
      <c r="P15" s="854">
        <f t="shared" si="0"/>
        <v>105000</v>
      </c>
      <c r="Q15" s="508" t="s">
        <v>1849</v>
      </c>
      <c r="R15" s="344" t="s">
        <v>1850</v>
      </c>
      <c r="S15" s="344" t="s">
        <v>1851</v>
      </c>
      <c r="T15" s="344" t="s">
        <v>1843</v>
      </c>
      <c r="U15" s="344" t="s">
        <v>1852</v>
      </c>
    </row>
    <row r="16" spans="1:51" ht="45.6" customHeight="1">
      <c r="A16" s="920"/>
      <c r="B16" s="917"/>
      <c r="C16" s="508" t="s">
        <v>2064</v>
      </c>
      <c r="D16" s="344" t="s">
        <v>2063</v>
      </c>
      <c r="E16" s="642" t="s">
        <v>2039</v>
      </c>
      <c r="F16" s="326" t="s">
        <v>2062</v>
      </c>
      <c r="G16" s="458"/>
      <c r="H16" s="459"/>
      <c r="I16" s="458">
        <v>0.5</v>
      </c>
      <c r="J16" s="459">
        <v>10000</v>
      </c>
      <c r="K16" s="458">
        <v>0.5</v>
      </c>
      <c r="L16" s="459">
        <v>10000</v>
      </c>
      <c r="M16" s="458"/>
      <c r="N16" s="459"/>
      <c r="O16" s="521">
        <f t="shared" si="0"/>
        <v>1</v>
      </c>
      <c r="P16" s="854">
        <f t="shared" si="0"/>
        <v>20000</v>
      </c>
      <c r="Q16" s="440" t="s">
        <v>1947</v>
      </c>
      <c r="R16" s="440" t="s">
        <v>1948</v>
      </c>
      <c r="S16" s="440" t="s">
        <v>1946</v>
      </c>
      <c r="T16" s="440" t="s">
        <v>1507</v>
      </c>
      <c r="U16" s="344" t="s">
        <v>1949</v>
      </c>
    </row>
    <row r="17" spans="1:21" ht="78" customHeight="1">
      <c r="A17" s="920"/>
      <c r="B17" s="917"/>
      <c r="C17" s="523" t="s">
        <v>1969</v>
      </c>
      <c r="D17" s="523" t="s">
        <v>2040</v>
      </c>
      <c r="E17" s="496" t="s">
        <v>2041</v>
      </c>
      <c r="F17" s="508" t="s">
        <v>1965</v>
      </c>
      <c r="G17" s="441">
        <v>1</v>
      </c>
      <c r="H17" s="442">
        <v>10000</v>
      </c>
      <c r="I17" s="441">
        <v>0</v>
      </c>
      <c r="J17" s="442">
        <v>0</v>
      </c>
      <c r="K17" s="441">
        <v>0</v>
      </c>
      <c r="L17" s="442">
        <v>0</v>
      </c>
      <c r="M17" s="441">
        <v>0</v>
      </c>
      <c r="N17" s="442">
        <v>0</v>
      </c>
      <c r="O17" s="521">
        <f t="shared" si="0"/>
        <v>1</v>
      </c>
      <c r="P17" s="854">
        <f t="shared" si="0"/>
        <v>10000</v>
      </c>
      <c r="Q17" s="508" t="s">
        <v>1966</v>
      </c>
      <c r="R17" s="508" t="s">
        <v>1967</v>
      </c>
      <c r="S17" s="344" t="s">
        <v>1968</v>
      </c>
      <c r="T17" s="344" t="s">
        <v>1507</v>
      </c>
      <c r="U17" s="344" t="s">
        <v>1972</v>
      </c>
    </row>
    <row r="18" spans="1:21" ht="69.599999999999994" customHeight="1">
      <c r="A18" s="920"/>
      <c r="B18" s="917"/>
      <c r="C18" s="523" t="s">
        <v>1970</v>
      </c>
      <c r="D18" s="523" t="s">
        <v>1971</v>
      </c>
      <c r="E18" s="496" t="s">
        <v>2042</v>
      </c>
      <c r="F18" s="466" t="s">
        <v>2066</v>
      </c>
      <c r="G18" s="445">
        <v>0</v>
      </c>
      <c r="H18" s="446">
        <v>0</v>
      </c>
      <c r="I18" s="445">
        <v>1</v>
      </c>
      <c r="J18" s="446">
        <v>5000</v>
      </c>
      <c r="K18" s="445">
        <v>0</v>
      </c>
      <c r="L18" s="446">
        <v>0</v>
      </c>
      <c r="M18" s="445">
        <v>0</v>
      </c>
      <c r="N18" s="446">
        <v>0</v>
      </c>
      <c r="O18" s="521">
        <f t="shared" si="0"/>
        <v>1</v>
      </c>
      <c r="P18" s="854">
        <f t="shared" si="0"/>
        <v>5000</v>
      </c>
      <c r="Q18" s="536" t="s">
        <v>1999</v>
      </c>
      <c r="R18" s="536" t="s">
        <v>2049</v>
      </c>
      <c r="S18" s="440" t="s">
        <v>2050</v>
      </c>
      <c r="T18" s="440" t="s">
        <v>1507</v>
      </c>
      <c r="U18" s="440" t="s">
        <v>2051</v>
      </c>
    </row>
    <row r="19" spans="1:21" ht="89.45" customHeight="1">
      <c r="A19" s="920"/>
      <c r="B19" s="917"/>
      <c r="C19" s="540" t="s">
        <v>2044</v>
      </c>
      <c r="D19" s="628" t="s">
        <v>1998</v>
      </c>
      <c r="E19" s="496" t="s">
        <v>2043</v>
      </c>
      <c r="F19" s="508" t="s">
        <v>1992</v>
      </c>
      <c r="G19" s="441">
        <v>1</v>
      </c>
      <c r="H19" s="442">
        <v>10000</v>
      </c>
      <c r="I19" s="441"/>
      <c r="J19" s="442"/>
      <c r="K19" s="441"/>
      <c r="L19" s="442"/>
      <c r="M19" s="441"/>
      <c r="N19" s="442"/>
      <c r="O19" s="521">
        <f t="shared" si="0"/>
        <v>1</v>
      </c>
      <c r="P19" s="854">
        <f t="shared" si="0"/>
        <v>10000</v>
      </c>
      <c r="Q19" s="508" t="s">
        <v>1993</v>
      </c>
      <c r="R19" s="508" t="s">
        <v>1994</v>
      </c>
      <c r="S19" s="344" t="s">
        <v>1995</v>
      </c>
      <c r="T19" s="344" t="s">
        <v>1996</v>
      </c>
      <c r="U19" s="344" t="s">
        <v>1997</v>
      </c>
    </row>
    <row r="20" spans="1:21" ht="72.95" customHeight="1">
      <c r="A20" s="920"/>
      <c r="B20" s="917"/>
      <c r="C20" s="523" t="s">
        <v>2045</v>
      </c>
      <c r="D20" s="508" t="s">
        <v>2046</v>
      </c>
      <c r="E20" s="496" t="s">
        <v>2047</v>
      </c>
      <c r="F20" s="508" t="s">
        <v>2000</v>
      </c>
      <c r="G20" s="604"/>
      <c r="H20" s="442"/>
      <c r="I20" s="441">
        <v>0.5</v>
      </c>
      <c r="J20" s="643">
        <v>15000</v>
      </c>
      <c r="K20" s="644">
        <v>0.5</v>
      </c>
      <c r="L20" s="643">
        <v>17500</v>
      </c>
      <c r="M20" s="645"/>
      <c r="N20" s="645"/>
      <c r="O20" s="521">
        <f t="shared" si="0"/>
        <v>1</v>
      </c>
      <c r="P20" s="855">
        <f t="shared" si="0"/>
        <v>32500</v>
      </c>
      <c r="Q20" s="508" t="s">
        <v>2048</v>
      </c>
      <c r="R20" s="547" t="s">
        <v>2055</v>
      </c>
      <c r="S20" s="71" t="s">
        <v>2056</v>
      </c>
      <c r="T20" s="71" t="s">
        <v>1507</v>
      </c>
      <c r="U20" s="344" t="s">
        <v>1997</v>
      </c>
    </row>
    <row r="21" spans="1:21" ht="75">
      <c r="A21" s="920"/>
      <c r="B21" s="917"/>
      <c r="C21" s="523" t="s">
        <v>2109</v>
      </c>
      <c r="D21" s="658" t="s">
        <v>2067</v>
      </c>
      <c r="E21" s="661" t="s">
        <v>2052</v>
      </c>
      <c r="F21" s="508" t="s">
        <v>2054</v>
      </c>
      <c r="G21" s="441">
        <v>0.25</v>
      </c>
      <c r="H21" s="443">
        <v>0</v>
      </c>
      <c r="I21" s="441">
        <v>0.25</v>
      </c>
      <c r="J21" s="443">
        <v>0</v>
      </c>
      <c r="K21" s="441">
        <v>0.25</v>
      </c>
      <c r="L21" s="443">
        <v>0</v>
      </c>
      <c r="M21" s="441">
        <v>0.25</v>
      </c>
      <c r="N21" s="443">
        <v>0</v>
      </c>
      <c r="O21" s="521">
        <f t="shared" si="0"/>
        <v>1</v>
      </c>
      <c r="P21" s="443">
        <f t="shared" si="0"/>
        <v>0</v>
      </c>
      <c r="Q21" s="508" t="s">
        <v>2053</v>
      </c>
      <c r="R21" s="508" t="s">
        <v>2001</v>
      </c>
      <c r="S21" s="646" t="s">
        <v>2002</v>
      </c>
      <c r="T21" s="646" t="s">
        <v>2003</v>
      </c>
      <c r="U21" s="344" t="s">
        <v>2004</v>
      </c>
    </row>
    <row r="22" spans="1:21" ht="62.1" customHeight="1">
      <c r="A22" s="920"/>
      <c r="B22" s="917"/>
      <c r="C22" s="523" t="s">
        <v>2076</v>
      </c>
      <c r="D22" s="658" t="s">
        <v>2070</v>
      </c>
      <c r="E22" s="661" t="s">
        <v>2069</v>
      </c>
      <c r="F22" s="508" t="s">
        <v>2075</v>
      </c>
      <c r="G22" s="441">
        <v>0</v>
      </c>
      <c r="H22" s="443"/>
      <c r="I22" s="441">
        <v>1</v>
      </c>
      <c r="J22" s="443">
        <v>20050</v>
      </c>
      <c r="K22" s="441"/>
      <c r="L22" s="443"/>
      <c r="M22" s="441"/>
      <c r="N22" s="443"/>
      <c r="O22" s="521">
        <f t="shared" si="0"/>
        <v>1</v>
      </c>
      <c r="P22" s="854">
        <f t="shared" si="0"/>
        <v>20050</v>
      </c>
      <c r="Q22" s="508" t="s">
        <v>2071</v>
      </c>
      <c r="R22" s="508" t="s">
        <v>2072</v>
      </c>
      <c r="S22" s="646" t="s">
        <v>2073</v>
      </c>
      <c r="T22" s="646" t="s">
        <v>2024</v>
      </c>
      <c r="U22" s="344" t="s">
        <v>2074</v>
      </c>
    </row>
    <row r="23" spans="1:21" ht="62.1" customHeight="1">
      <c r="A23" s="920"/>
      <c r="B23" s="917"/>
      <c r="C23" s="344" t="s">
        <v>2084</v>
      </c>
      <c r="D23" s="344" t="s">
        <v>2083</v>
      </c>
      <c r="E23" s="659" t="s">
        <v>2081</v>
      </c>
      <c r="F23" s="816" t="s">
        <v>2082</v>
      </c>
      <c r="G23" s="127"/>
      <c r="H23" s="127"/>
      <c r="I23" s="127"/>
      <c r="J23" s="127"/>
      <c r="K23" s="127"/>
      <c r="L23" s="127"/>
      <c r="M23" s="660">
        <v>1</v>
      </c>
      <c r="N23" s="464">
        <v>43333</v>
      </c>
      <c r="O23" s="521">
        <f>G23+I23+K23+M23</f>
        <v>1</v>
      </c>
      <c r="P23" s="855">
        <f t="shared" si="0"/>
        <v>43333</v>
      </c>
      <c r="Q23" s="326" t="s">
        <v>2088</v>
      </c>
      <c r="R23" s="326" t="s">
        <v>2087</v>
      </c>
      <c r="S23" s="326" t="s">
        <v>2089</v>
      </c>
      <c r="T23" s="646" t="s">
        <v>2024</v>
      </c>
      <c r="U23" s="344" t="s">
        <v>2074</v>
      </c>
    </row>
    <row r="24" spans="1:21" ht="62.1" customHeight="1">
      <c r="A24" s="920"/>
      <c r="B24" s="917"/>
      <c r="C24" s="344" t="s">
        <v>2362</v>
      </c>
      <c r="D24" s="508" t="s">
        <v>2363</v>
      </c>
      <c r="E24" s="496" t="s">
        <v>2146</v>
      </c>
      <c r="F24" s="326" t="s">
        <v>2147</v>
      </c>
      <c r="G24" s="819">
        <v>0.25</v>
      </c>
      <c r="H24" s="127"/>
      <c r="I24" s="819">
        <v>0.25</v>
      </c>
      <c r="J24" s="127"/>
      <c r="K24" s="819">
        <v>0.25</v>
      </c>
      <c r="L24" s="127"/>
      <c r="M24" s="819">
        <v>0.25</v>
      </c>
      <c r="N24" s="127"/>
      <c r="O24" s="521">
        <f>G24+I24+K24+M24</f>
        <v>1</v>
      </c>
      <c r="P24" s="855">
        <f t="shared" si="0"/>
        <v>0</v>
      </c>
      <c r="Q24" s="326" t="s">
        <v>1999</v>
      </c>
      <c r="R24" s="326" t="s">
        <v>2365</v>
      </c>
      <c r="S24" s="127" t="s">
        <v>2364</v>
      </c>
      <c r="T24" s="646" t="s">
        <v>2024</v>
      </c>
      <c r="U24" s="571" t="s">
        <v>2145</v>
      </c>
    </row>
    <row r="25" spans="1:21" ht="63.6" customHeight="1">
      <c r="A25" s="921"/>
      <c r="B25" s="918"/>
      <c r="C25" s="127"/>
      <c r="D25" s="127"/>
      <c r="E25" s="127"/>
      <c r="F25" s="127"/>
      <c r="G25" s="127"/>
      <c r="H25" s="127"/>
      <c r="I25" s="127"/>
      <c r="J25" s="127"/>
      <c r="K25" s="127"/>
      <c r="L25" s="127"/>
      <c r="M25" s="127"/>
      <c r="N25" s="127"/>
      <c r="O25" s="127"/>
      <c r="P25" s="443">
        <f t="shared" si="0"/>
        <v>0</v>
      </c>
      <c r="Q25" s="127"/>
      <c r="R25" s="127"/>
      <c r="S25" s="127"/>
      <c r="T25" s="127"/>
      <c r="U25" s="127"/>
    </row>
    <row r="26" spans="1:21" ht="15.75">
      <c r="A26" s="913" t="s">
        <v>1399</v>
      </c>
      <c r="B26" s="913" t="s">
        <v>1398</v>
      </c>
      <c r="C26" s="398"/>
      <c r="D26" s="344"/>
      <c r="E26" s="440"/>
      <c r="F26" s="71"/>
      <c r="G26" s="71"/>
      <c r="H26" s="399"/>
      <c r="I26" s="71"/>
      <c r="J26" s="71"/>
      <c r="K26" s="71"/>
      <c r="L26" s="399"/>
      <c r="M26" s="71"/>
      <c r="N26" s="71"/>
      <c r="O26" s="211">
        <f t="shared" si="0"/>
        <v>0</v>
      </c>
      <c r="P26" s="443">
        <f t="shared" si="0"/>
        <v>0</v>
      </c>
      <c r="Q26" s="71"/>
      <c r="R26" s="71"/>
      <c r="S26" s="71"/>
      <c r="T26" s="71"/>
      <c r="U26" s="71"/>
    </row>
    <row r="27" spans="1:21" ht="63">
      <c r="A27" s="914"/>
      <c r="B27" s="914"/>
      <c r="C27" s="543" t="s">
        <v>1860</v>
      </c>
      <c r="D27" s="508" t="s">
        <v>1859</v>
      </c>
      <c r="E27" s="548" t="s">
        <v>2085</v>
      </c>
      <c r="F27" s="547" t="s">
        <v>1858</v>
      </c>
      <c r="G27" s="210">
        <v>0.25</v>
      </c>
      <c r="H27" s="498">
        <v>0</v>
      </c>
      <c r="I27" s="210">
        <v>0.25</v>
      </c>
      <c r="J27" s="238">
        <v>0</v>
      </c>
      <c r="K27" s="210">
        <v>0.25</v>
      </c>
      <c r="L27" s="238">
        <v>0</v>
      </c>
      <c r="M27" s="210">
        <v>0.25</v>
      </c>
      <c r="N27" s="238">
        <v>0</v>
      </c>
      <c r="O27" s="211">
        <f t="shared" si="0"/>
        <v>1</v>
      </c>
      <c r="P27" s="443">
        <f t="shared" si="0"/>
        <v>0</v>
      </c>
      <c r="Q27" s="71" t="s">
        <v>1861</v>
      </c>
      <c r="R27" s="71" t="s">
        <v>1862</v>
      </c>
      <c r="S27" s="71" t="s">
        <v>1863</v>
      </c>
      <c r="T27" s="71" t="s">
        <v>1864</v>
      </c>
      <c r="U27" s="261" t="s">
        <v>1852</v>
      </c>
    </row>
    <row r="28" spans="1:21" ht="53.45" customHeight="1">
      <c r="A28" s="914"/>
      <c r="B28" s="914"/>
      <c r="C28" s="398" t="s">
        <v>2077</v>
      </c>
      <c r="D28" s="508" t="s">
        <v>2068</v>
      </c>
      <c r="E28" s="548" t="s">
        <v>2086</v>
      </c>
      <c r="F28" s="71" t="s">
        <v>2060</v>
      </c>
      <c r="G28" s="210">
        <v>0.25</v>
      </c>
      <c r="H28" s="399">
        <v>0</v>
      </c>
      <c r="I28" s="210">
        <v>0.25</v>
      </c>
      <c r="J28" s="71">
        <v>0</v>
      </c>
      <c r="K28" s="210">
        <v>0.25</v>
      </c>
      <c r="L28" s="399">
        <v>0</v>
      </c>
      <c r="M28" s="210">
        <v>0.25</v>
      </c>
      <c r="N28" s="71">
        <v>0</v>
      </c>
      <c r="O28" s="211">
        <f t="shared" si="0"/>
        <v>1</v>
      </c>
      <c r="P28" s="443">
        <f t="shared" si="0"/>
        <v>0</v>
      </c>
      <c r="Q28" s="71" t="s">
        <v>2092</v>
      </c>
      <c r="R28" s="71" t="s">
        <v>2093</v>
      </c>
      <c r="S28" s="71" t="s">
        <v>2078</v>
      </c>
      <c r="T28" s="71" t="s">
        <v>2079</v>
      </c>
      <c r="U28" s="71" t="s">
        <v>1598</v>
      </c>
    </row>
    <row r="29" spans="1:21" ht="15.75">
      <c r="A29" s="914"/>
      <c r="B29" s="914"/>
      <c r="C29" s="398"/>
      <c r="D29" s="344"/>
      <c r="E29" s="71"/>
      <c r="F29" s="71"/>
      <c r="G29" s="71"/>
      <c r="H29" s="399"/>
      <c r="I29" s="71"/>
      <c r="J29" s="71"/>
      <c r="K29" s="71"/>
      <c r="L29" s="399"/>
      <c r="M29" s="71"/>
      <c r="N29" s="71"/>
      <c r="O29" s="71"/>
      <c r="P29" s="443">
        <f t="shared" ref="P29:P34" si="1">H29+J29+L29+N29</f>
        <v>0</v>
      </c>
      <c r="Q29" s="71"/>
      <c r="R29" s="71"/>
      <c r="S29" s="71"/>
      <c r="T29" s="71"/>
      <c r="U29" s="71"/>
    </row>
    <row r="30" spans="1:21" ht="15.75">
      <c r="A30" s="914"/>
      <c r="B30" s="914"/>
      <c r="C30" s="398"/>
      <c r="D30" s="344"/>
      <c r="E30" s="71"/>
      <c r="F30" s="71"/>
      <c r="G30" s="71"/>
      <c r="H30" s="399"/>
      <c r="I30" s="71"/>
      <c r="J30" s="71"/>
      <c r="K30" s="71"/>
      <c r="L30" s="399"/>
      <c r="M30" s="71"/>
      <c r="N30" s="71"/>
      <c r="O30" s="71"/>
      <c r="P30" s="443">
        <f t="shared" si="1"/>
        <v>0</v>
      </c>
      <c r="Q30" s="71"/>
      <c r="R30" s="71"/>
      <c r="S30" s="71"/>
      <c r="T30" s="71"/>
      <c r="U30" s="71"/>
    </row>
    <row r="31" spans="1:21" ht="15.75">
      <c r="A31" s="914"/>
      <c r="B31" s="914"/>
      <c r="C31" s="398"/>
      <c r="D31" s="344"/>
      <c r="E31" s="71"/>
      <c r="F31" s="71"/>
      <c r="G31" s="71"/>
      <c r="H31" s="399"/>
      <c r="I31" s="71"/>
      <c r="J31" s="71"/>
      <c r="K31" s="71"/>
      <c r="L31" s="399"/>
      <c r="M31" s="71"/>
      <c r="N31" s="71"/>
      <c r="O31" s="71"/>
      <c r="P31" s="443">
        <f t="shared" si="1"/>
        <v>0</v>
      </c>
      <c r="Q31" s="71"/>
      <c r="R31" s="71"/>
      <c r="S31" s="71"/>
      <c r="T31" s="71"/>
      <c r="U31" s="71"/>
    </row>
    <row r="32" spans="1:21" ht="15.75">
      <c r="A32" s="914"/>
      <c r="B32" s="914"/>
      <c r="C32" s="398"/>
      <c r="D32" s="344"/>
      <c r="E32" s="71"/>
      <c r="F32" s="71"/>
      <c r="G32" s="210"/>
      <c r="H32" s="71"/>
      <c r="I32" s="71"/>
      <c r="J32" s="71"/>
      <c r="K32" s="71"/>
      <c r="L32" s="71"/>
      <c r="M32" s="71"/>
      <c r="N32" s="71"/>
      <c r="O32" s="71"/>
      <c r="P32" s="443">
        <f t="shared" si="1"/>
        <v>0</v>
      </c>
      <c r="Q32" s="71"/>
      <c r="R32" s="71"/>
      <c r="S32" s="71"/>
      <c r="T32" s="71"/>
      <c r="U32" s="71"/>
    </row>
    <row r="33" spans="1:21" ht="15.75">
      <c r="A33" s="914"/>
      <c r="B33" s="914"/>
      <c r="C33" s="398"/>
      <c r="D33" s="398"/>
      <c r="E33" s="71"/>
      <c r="F33" s="71"/>
      <c r="G33" s="71"/>
      <c r="H33" s="71"/>
      <c r="I33" s="71"/>
      <c r="J33" s="71"/>
      <c r="K33" s="71"/>
      <c r="L33" s="71"/>
      <c r="M33" s="71"/>
      <c r="N33" s="71"/>
      <c r="O33" s="71"/>
      <c r="P33" s="443">
        <f t="shared" si="1"/>
        <v>0</v>
      </c>
      <c r="Q33" s="71"/>
      <c r="R33" s="71"/>
      <c r="S33" s="71"/>
      <c r="T33" s="71"/>
      <c r="U33" s="71"/>
    </row>
    <row r="34" spans="1:21" ht="15.75">
      <c r="A34" s="915"/>
      <c r="B34" s="915"/>
      <c r="C34" s="398"/>
      <c r="D34" s="398"/>
      <c r="E34" s="71"/>
      <c r="F34" s="71"/>
      <c r="G34" s="71"/>
      <c r="H34" s="71"/>
      <c r="I34" s="71"/>
      <c r="J34" s="71"/>
      <c r="K34" s="71"/>
      <c r="L34" s="71"/>
      <c r="M34" s="71"/>
      <c r="N34" s="71"/>
      <c r="O34" s="71"/>
      <c r="P34" s="443">
        <f t="shared" si="1"/>
        <v>0</v>
      </c>
      <c r="Q34" s="71"/>
      <c r="R34" s="71"/>
      <c r="S34" s="71"/>
      <c r="T34" s="71"/>
      <c r="U34" s="72"/>
    </row>
    <row r="35" spans="1:21" ht="15.6" customHeight="1">
      <c r="A35" s="306"/>
      <c r="B35" s="307"/>
      <c r="C35" s="306" t="s">
        <v>1374</v>
      </c>
      <c r="D35" s="307"/>
      <c r="E35" s="307"/>
      <c r="F35" s="308"/>
      <c r="G35" s="239">
        <f t="shared" ref="G35:O35" si="2">SUM(G8:G34)</f>
        <v>4.5</v>
      </c>
      <c r="H35" s="239">
        <f t="shared" si="2"/>
        <v>64750</v>
      </c>
      <c r="I35" s="239">
        <f t="shared" si="2"/>
        <v>8.5</v>
      </c>
      <c r="J35" s="239">
        <f t="shared" si="2"/>
        <v>166600</v>
      </c>
      <c r="K35" s="239">
        <f t="shared" si="2"/>
        <v>4.5</v>
      </c>
      <c r="L35" s="239">
        <f t="shared" si="2"/>
        <v>107950</v>
      </c>
      <c r="M35" s="239">
        <f t="shared" si="2"/>
        <v>2.5</v>
      </c>
      <c r="N35" s="239">
        <f t="shared" si="2"/>
        <v>82916</v>
      </c>
      <c r="O35" s="239">
        <f t="shared" si="2"/>
        <v>20</v>
      </c>
      <c r="P35" s="239">
        <f>P8+P9+P10+P11+P12+P13+P14+P15+P16+P17+P18+P19+P20+P21+P22+P23+P24+P25+P26+P27+P28+P29+P30+P31+P32+P33+P34</f>
        <v>422216</v>
      </c>
      <c r="Q35" s="212"/>
      <c r="R35" s="212"/>
      <c r="S35" s="212"/>
      <c r="T35" s="212"/>
      <c r="U35" s="215"/>
    </row>
    <row r="36" spans="1:21">
      <c r="E36" s="87"/>
    </row>
    <row r="37" spans="1:21">
      <c r="E37" s="87"/>
      <c r="J37" s="158">
        <f>H35+J35+L35+N35</f>
        <v>422216</v>
      </c>
      <c r="L37" s="158">
        <f>H35+J35+L35+N35</f>
        <v>422216</v>
      </c>
    </row>
    <row r="38" spans="1:21">
      <c r="E38" s="87"/>
    </row>
    <row r="39" spans="1:21">
      <c r="E39" s="87"/>
    </row>
    <row r="40" spans="1:21">
      <c r="E40" s="87"/>
    </row>
    <row r="41" spans="1:21">
      <c r="E41" s="87"/>
    </row>
    <row r="42" spans="1:21">
      <c r="E42" s="87"/>
    </row>
    <row r="43" spans="1:21">
      <c r="E43" s="87"/>
    </row>
    <row r="44" spans="1:21">
      <c r="E44" s="87"/>
    </row>
    <row r="45" spans="1:21">
      <c r="E45" s="87"/>
    </row>
    <row r="46" spans="1:21">
      <c r="E46" s="87"/>
    </row>
    <row r="47" spans="1:21">
      <c r="E47" s="87"/>
    </row>
    <row r="48" spans="1:21">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row r="91" spans="5:5">
      <c r="E91" s="87"/>
    </row>
    <row r="92" spans="5:5">
      <c r="E92" s="87"/>
    </row>
    <row r="93" spans="5:5">
      <c r="E93" s="87"/>
    </row>
    <row r="94" spans="5:5">
      <c r="E94" s="87"/>
    </row>
    <row r="95" spans="5:5">
      <c r="E95" s="87"/>
    </row>
    <row r="96" spans="5:5">
      <c r="E96" s="87"/>
    </row>
    <row r="97" spans="5:5">
      <c r="E97" s="87"/>
    </row>
    <row r="98" spans="5:5">
      <c r="E98" s="87"/>
    </row>
  </sheetData>
  <mergeCells count="21">
    <mergeCell ref="A5:A7"/>
    <mergeCell ref="B5:B7"/>
    <mergeCell ref="B26:B34"/>
    <mergeCell ref="B8:B25"/>
    <mergeCell ref="A8:A25"/>
    <mergeCell ref="A26:A34"/>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21:E22 E8:E13 E26:E34">
    <cfRule type="duplicateValues" dxfId="5" priority="8"/>
  </conditionalFormatting>
  <conditionalFormatting sqref="E17">
    <cfRule type="duplicateValues" dxfId="4" priority="4"/>
  </conditionalFormatting>
  <conditionalFormatting sqref="E18">
    <cfRule type="duplicateValues" dxfId="3" priority="3"/>
  </conditionalFormatting>
  <conditionalFormatting sqref="E19">
    <cfRule type="duplicateValues" dxfId="2" priority="2"/>
  </conditionalFormatting>
  <conditionalFormatting sqref="E20">
    <cfRule type="duplicateValues" dxfId="1"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66"/>
  <sheetViews>
    <sheetView showGridLines="0" topLeftCell="F1" zoomScale="70" zoomScaleNormal="70" workbookViewId="0">
      <pane ySplit="6" topLeftCell="A13" activePane="bottomLeft" state="frozen"/>
      <selection sqref="A1:V1"/>
      <selection pane="bottomLeft" activeCell="P15" sqref="P15"/>
    </sheetView>
  </sheetViews>
  <sheetFormatPr baseColWidth="10" defaultColWidth="12.5703125" defaultRowHeight="12"/>
  <cols>
    <col min="1" max="1" width="35.140625" style="272" customWidth="1"/>
    <col min="2" max="2" width="48.140625" style="264" customWidth="1"/>
    <col min="3" max="3" width="32.42578125" style="264" customWidth="1"/>
    <col min="4" max="4" width="32.7109375" style="264" customWidth="1"/>
    <col min="5" max="5" width="20.85546875" style="273" customWidth="1"/>
    <col min="6" max="6" width="36.42578125" style="264" customWidth="1"/>
    <col min="7" max="7" width="15.28515625" style="264" customWidth="1"/>
    <col min="8" max="8" width="15.85546875" style="264" customWidth="1"/>
    <col min="9" max="9" width="15.28515625" style="264" customWidth="1"/>
    <col min="10" max="10" width="15.42578125" style="264" customWidth="1"/>
    <col min="11" max="11" width="23.85546875" style="264" customWidth="1"/>
    <col min="12" max="12" width="19.140625" style="264" customWidth="1"/>
    <col min="13" max="13" width="15.28515625" style="264" customWidth="1"/>
    <col min="14" max="14" width="16.42578125" style="264" customWidth="1"/>
    <col min="15" max="15" width="15.28515625" style="264" customWidth="1"/>
    <col min="16" max="16" width="20.140625" style="264" customWidth="1"/>
    <col min="17" max="17" width="34.85546875" style="264" customWidth="1"/>
    <col min="18" max="18" width="28.42578125" style="264" customWidth="1"/>
    <col min="19" max="19" width="17.28515625" style="273" customWidth="1"/>
    <col min="20" max="20" width="19.5703125" style="264" customWidth="1"/>
    <col min="21" max="21" width="27.85546875" style="264" customWidth="1"/>
    <col min="22" max="16384" width="12.5703125" style="264"/>
  </cols>
  <sheetData>
    <row r="1" spans="1:21" s="256" customFormat="1" ht="18.75">
      <c r="B1" s="300"/>
      <c r="C1" s="300"/>
      <c r="D1" s="300"/>
      <c r="E1" s="300"/>
      <c r="F1" s="300"/>
      <c r="G1" s="300" t="s">
        <v>1408</v>
      </c>
      <c r="H1" s="300"/>
      <c r="I1" s="300"/>
      <c r="J1" s="300"/>
      <c r="K1" s="300"/>
      <c r="L1" s="300"/>
      <c r="M1" s="300"/>
      <c r="N1" s="300"/>
      <c r="O1" s="300"/>
      <c r="P1" s="300"/>
      <c r="Q1" s="300"/>
      <c r="R1" s="300"/>
      <c r="S1" s="594"/>
      <c r="T1" s="300"/>
      <c r="U1" s="300"/>
    </row>
    <row r="2" spans="1:21" s="256" customFormat="1" ht="18.75">
      <c r="A2" s="329" t="s">
        <v>1358</v>
      </c>
      <c r="B2" s="300"/>
      <c r="C2" s="300"/>
      <c r="D2" s="300"/>
      <c r="E2" s="300"/>
      <c r="F2" s="300"/>
      <c r="G2" s="300"/>
      <c r="H2" s="300"/>
      <c r="I2" s="300"/>
      <c r="J2" s="300"/>
      <c r="K2" s="300"/>
      <c r="L2" s="300"/>
      <c r="M2" s="300"/>
      <c r="N2" s="300"/>
      <c r="O2" s="300"/>
      <c r="P2" s="300"/>
      <c r="Q2" s="300"/>
      <c r="R2" s="300"/>
      <c r="S2" s="594"/>
      <c r="T2" s="300"/>
      <c r="U2" s="300"/>
    </row>
    <row r="3" spans="1:21" s="256" customFormat="1" ht="21" customHeight="1">
      <c r="A3" s="257" t="s">
        <v>1400</v>
      </c>
      <c r="B3" s="258"/>
      <c r="C3" s="258"/>
      <c r="D3" s="258"/>
      <c r="E3" s="259"/>
      <c r="F3" s="258"/>
      <c r="G3" s="258"/>
      <c r="H3" s="258"/>
      <c r="I3" s="258"/>
      <c r="J3" s="258"/>
      <c r="K3" s="258"/>
      <c r="L3" s="258"/>
      <c r="M3" s="258"/>
      <c r="N3" s="258"/>
      <c r="O3" s="258"/>
      <c r="P3" s="258"/>
      <c r="Q3" s="258"/>
      <c r="R3" s="258"/>
      <c r="S3" s="259"/>
      <c r="T3" s="258"/>
      <c r="U3" s="258"/>
    </row>
    <row r="4" spans="1:21" s="67" customFormat="1" ht="23.25" customHeight="1">
      <c r="A4" s="896" t="s">
        <v>100</v>
      </c>
      <c r="B4" s="896" t="s">
        <v>115</v>
      </c>
      <c r="C4" s="908" t="s">
        <v>89</v>
      </c>
      <c r="D4" s="908" t="s">
        <v>90</v>
      </c>
      <c r="E4" s="899" t="s">
        <v>400</v>
      </c>
      <c r="F4" s="908" t="s">
        <v>91</v>
      </c>
      <c r="G4" s="902" t="s">
        <v>103</v>
      </c>
      <c r="H4" s="911"/>
      <c r="I4" s="911"/>
      <c r="J4" s="911"/>
      <c r="K4" s="911"/>
      <c r="L4" s="911"/>
      <c r="M4" s="911"/>
      <c r="N4" s="903"/>
      <c r="O4" s="904" t="s">
        <v>104</v>
      </c>
      <c r="P4" s="905"/>
      <c r="Q4" s="896" t="s">
        <v>105</v>
      </c>
      <c r="R4" s="896" t="s">
        <v>106</v>
      </c>
      <c r="S4" s="896" t="s">
        <v>113</v>
      </c>
      <c r="T4" s="896" t="s">
        <v>112</v>
      </c>
      <c r="U4" s="922" t="s">
        <v>92</v>
      </c>
    </row>
    <row r="5" spans="1:21" s="67" customFormat="1" ht="15" customHeight="1">
      <c r="A5" s="897"/>
      <c r="B5" s="897"/>
      <c r="C5" s="909"/>
      <c r="D5" s="909"/>
      <c r="E5" s="900"/>
      <c r="F5" s="909"/>
      <c r="G5" s="902" t="s">
        <v>107</v>
      </c>
      <c r="H5" s="903"/>
      <c r="I5" s="902" t="s">
        <v>108</v>
      </c>
      <c r="J5" s="903"/>
      <c r="K5" s="902" t="s">
        <v>109</v>
      </c>
      <c r="L5" s="903"/>
      <c r="M5" s="902" t="s">
        <v>110</v>
      </c>
      <c r="N5" s="903"/>
      <c r="O5" s="906"/>
      <c r="P5" s="907"/>
      <c r="Q5" s="897"/>
      <c r="R5" s="897"/>
      <c r="S5" s="897"/>
      <c r="T5" s="897"/>
      <c r="U5" s="923"/>
    </row>
    <row r="6" spans="1:21" s="67" customFormat="1" ht="24" customHeight="1">
      <c r="A6" s="898"/>
      <c r="B6" s="898"/>
      <c r="C6" s="910"/>
      <c r="D6" s="910"/>
      <c r="E6" s="901"/>
      <c r="F6" s="910"/>
      <c r="G6" s="253" t="s">
        <v>111</v>
      </c>
      <c r="H6" s="253" t="s">
        <v>12</v>
      </c>
      <c r="I6" s="253" t="s">
        <v>111</v>
      </c>
      <c r="J6" s="253" t="s">
        <v>12</v>
      </c>
      <c r="K6" s="253" t="s">
        <v>111</v>
      </c>
      <c r="L6" s="253" t="s">
        <v>12</v>
      </c>
      <c r="M6" s="253" t="s">
        <v>111</v>
      </c>
      <c r="N6" s="253" t="s">
        <v>12</v>
      </c>
      <c r="O6" s="253" t="s">
        <v>111</v>
      </c>
      <c r="P6" s="253" t="s">
        <v>12</v>
      </c>
      <c r="Q6" s="898"/>
      <c r="R6" s="898"/>
      <c r="S6" s="898"/>
      <c r="T6" s="898"/>
      <c r="U6" s="924"/>
    </row>
    <row r="7" spans="1:21" ht="83.45" customHeight="1">
      <c r="A7" s="926" t="s">
        <v>1401</v>
      </c>
      <c r="B7" s="926" t="s">
        <v>1353</v>
      </c>
      <c r="C7" s="520" t="s">
        <v>1609</v>
      </c>
      <c r="D7" s="451" t="s">
        <v>1608</v>
      </c>
      <c r="E7" s="503" t="s">
        <v>1721</v>
      </c>
      <c r="F7" s="451" t="s">
        <v>1607</v>
      </c>
      <c r="G7" s="521">
        <v>1</v>
      </c>
      <c r="H7" s="443">
        <v>2000</v>
      </c>
      <c r="I7" s="441">
        <v>0</v>
      </c>
      <c r="J7" s="442">
        <v>0</v>
      </c>
      <c r="K7" s="662">
        <v>0</v>
      </c>
      <c r="L7" s="443">
        <v>0</v>
      </c>
      <c r="M7" s="443">
        <v>0</v>
      </c>
      <c r="N7" s="443">
        <v>0</v>
      </c>
      <c r="O7" s="504">
        <f>G7+I7+K7+M7</f>
        <v>1</v>
      </c>
      <c r="P7" s="857">
        <f>H7+J7+L7+N7</f>
        <v>2000</v>
      </c>
      <c r="Q7" s="525" t="s">
        <v>1610</v>
      </c>
      <c r="R7" s="525" t="s">
        <v>1606</v>
      </c>
      <c r="S7" s="344" t="s">
        <v>1611</v>
      </c>
      <c r="T7" s="523" t="s">
        <v>1553</v>
      </c>
      <c r="U7" s="450" t="s">
        <v>1612</v>
      </c>
    </row>
    <row r="8" spans="1:21" ht="75">
      <c r="A8" s="927"/>
      <c r="B8" s="927"/>
      <c r="C8" s="451" t="s">
        <v>1614</v>
      </c>
      <c r="D8" s="523" t="s">
        <v>1615</v>
      </c>
      <c r="E8" s="650" t="s">
        <v>1732</v>
      </c>
      <c r="F8" s="451" t="s">
        <v>1613</v>
      </c>
      <c r="G8" s="522"/>
      <c r="H8" s="522"/>
      <c r="I8" s="522"/>
      <c r="J8" s="522"/>
      <c r="K8" s="533">
        <v>0.5</v>
      </c>
      <c r="L8" s="443">
        <v>1500</v>
      </c>
      <c r="M8" s="441">
        <v>0.5</v>
      </c>
      <c r="N8" s="443">
        <v>1500</v>
      </c>
      <c r="O8" s="504">
        <f>G8+I8+K8+M8</f>
        <v>1</v>
      </c>
      <c r="P8" s="857">
        <f t="shared" ref="P8:P49" si="0">H8+J8+L8+N8</f>
        <v>3000</v>
      </c>
      <c r="Q8" s="523" t="s">
        <v>1616</v>
      </c>
      <c r="R8" s="523" t="s">
        <v>1617</v>
      </c>
      <c r="S8" s="344" t="s">
        <v>1618</v>
      </c>
      <c r="T8" s="523" t="s">
        <v>1619</v>
      </c>
      <c r="U8" s="450" t="s">
        <v>1612</v>
      </c>
    </row>
    <row r="9" spans="1:21" ht="47.45" customHeight="1">
      <c r="A9" s="927"/>
      <c r="B9" s="927"/>
      <c r="C9" s="451" t="s">
        <v>1734</v>
      </c>
      <c r="D9" s="523" t="s">
        <v>1735</v>
      </c>
      <c r="E9" s="650" t="s">
        <v>1733</v>
      </c>
      <c r="F9" s="510" t="s">
        <v>1642</v>
      </c>
      <c r="G9" s="521"/>
      <c r="H9" s="443"/>
      <c r="I9" s="441">
        <v>0.5</v>
      </c>
      <c r="J9" s="443">
        <v>1500</v>
      </c>
      <c r="K9" s="663">
        <v>0.5</v>
      </c>
      <c r="L9" s="443">
        <v>1500</v>
      </c>
      <c r="M9" s="443"/>
      <c r="N9" s="443"/>
      <c r="O9" s="504">
        <f>G9+I9+K9+M9</f>
        <v>1</v>
      </c>
      <c r="P9" s="857">
        <f t="shared" si="0"/>
        <v>3000</v>
      </c>
      <c r="Q9" s="523" t="s">
        <v>1644</v>
      </c>
      <c r="R9" s="525" t="s">
        <v>1643</v>
      </c>
      <c r="S9" s="344" t="s">
        <v>1618</v>
      </c>
      <c r="T9" s="523" t="s">
        <v>1619</v>
      </c>
      <c r="U9" s="450" t="s">
        <v>1612</v>
      </c>
    </row>
    <row r="10" spans="1:21" ht="75" customHeight="1">
      <c r="A10" s="927"/>
      <c r="B10" s="927"/>
      <c r="C10" s="451" t="s">
        <v>1549</v>
      </c>
      <c r="D10" s="451" t="s">
        <v>1550</v>
      </c>
      <c r="E10" s="503" t="s">
        <v>1736</v>
      </c>
      <c r="F10" s="451" t="s">
        <v>1548</v>
      </c>
      <c r="G10" s="441"/>
      <c r="H10" s="344"/>
      <c r="I10" s="441"/>
      <c r="J10" s="442"/>
      <c r="K10" s="664">
        <v>0.5</v>
      </c>
      <c r="L10" s="443">
        <v>12500</v>
      </c>
      <c r="M10" s="441">
        <v>0.5</v>
      </c>
      <c r="N10" s="443">
        <v>12500</v>
      </c>
      <c r="O10" s="504">
        <f>G10+I10+K10+M10</f>
        <v>1</v>
      </c>
      <c r="P10" s="857">
        <f t="shared" si="0"/>
        <v>25000</v>
      </c>
      <c r="Q10" s="523" t="s">
        <v>1551</v>
      </c>
      <c r="R10" s="523" t="s">
        <v>1552</v>
      </c>
      <c r="S10" s="344" t="s">
        <v>2095</v>
      </c>
      <c r="T10" s="523" t="s">
        <v>1553</v>
      </c>
      <c r="U10" s="449" t="s">
        <v>2094</v>
      </c>
    </row>
    <row r="11" spans="1:21" ht="45">
      <c r="A11" s="927"/>
      <c r="B11" s="927"/>
      <c r="C11" s="451" t="s">
        <v>1744</v>
      </c>
      <c r="D11" s="451" t="s">
        <v>1743</v>
      </c>
      <c r="E11" s="503" t="s">
        <v>1745</v>
      </c>
      <c r="F11" s="576" t="s">
        <v>1742</v>
      </c>
      <c r="G11" s="443">
        <v>0</v>
      </c>
      <c r="H11" s="443">
        <v>0</v>
      </c>
      <c r="I11" s="443">
        <v>0</v>
      </c>
      <c r="J11" s="443">
        <v>0</v>
      </c>
      <c r="K11" s="665">
        <v>1</v>
      </c>
      <c r="L11" s="443">
        <v>2500</v>
      </c>
      <c r="M11" s="551">
        <v>1</v>
      </c>
      <c r="N11" s="443">
        <v>2500</v>
      </c>
      <c r="O11" s="671">
        <f>K11+M11</f>
        <v>2</v>
      </c>
      <c r="P11" s="857">
        <f t="shared" si="0"/>
        <v>5000</v>
      </c>
      <c r="Q11" s="508" t="s">
        <v>1746</v>
      </c>
      <c r="R11" s="508" t="s">
        <v>1747</v>
      </c>
      <c r="S11" s="344" t="s">
        <v>1748</v>
      </c>
      <c r="T11" s="344" t="s">
        <v>1507</v>
      </c>
      <c r="U11" s="449" t="s">
        <v>1749</v>
      </c>
    </row>
    <row r="12" spans="1:21" ht="45">
      <c r="A12" s="927"/>
      <c r="B12" s="927"/>
      <c r="C12" s="451" t="s">
        <v>1857</v>
      </c>
      <c r="D12" s="451" t="s">
        <v>1856</v>
      </c>
      <c r="E12" s="503" t="s">
        <v>2058</v>
      </c>
      <c r="F12" s="523" t="s">
        <v>1853</v>
      </c>
      <c r="G12" s="668">
        <v>0</v>
      </c>
      <c r="H12" s="668">
        <v>0</v>
      </c>
      <c r="I12" s="668">
        <v>0</v>
      </c>
      <c r="J12" s="668">
        <v>0</v>
      </c>
      <c r="K12" s="668">
        <v>0</v>
      </c>
      <c r="L12" s="666"/>
      <c r="M12" s="441">
        <v>1</v>
      </c>
      <c r="N12" s="670">
        <v>200000</v>
      </c>
      <c r="O12" s="521">
        <f>K12+M12</f>
        <v>1</v>
      </c>
      <c r="P12" s="857">
        <f t="shared" si="0"/>
        <v>200000</v>
      </c>
      <c r="Q12" s="508" t="s">
        <v>1840</v>
      </c>
      <c r="R12" s="508" t="s">
        <v>1841</v>
      </c>
      <c r="S12" s="344" t="s">
        <v>1854</v>
      </c>
      <c r="T12" s="344" t="s">
        <v>1507</v>
      </c>
      <c r="U12" s="449" t="s">
        <v>1855</v>
      </c>
    </row>
    <row r="13" spans="1:21" ht="60">
      <c r="A13" s="927"/>
      <c r="B13" s="927"/>
      <c r="C13" s="451" t="s">
        <v>1866</v>
      </c>
      <c r="D13" s="451" t="s">
        <v>1865</v>
      </c>
      <c r="E13" s="503" t="s">
        <v>2059</v>
      </c>
      <c r="F13" s="523" t="s">
        <v>2100</v>
      </c>
      <c r="G13" s="667">
        <v>0.25</v>
      </c>
      <c r="H13" s="668">
        <v>7500</v>
      </c>
      <c r="I13" s="667">
        <v>0.25</v>
      </c>
      <c r="J13" s="666">
        <v>7500</v>
      </c>
      <c r="K13" s="667">
        <v>0.25</v>
      </c>
      <c r="L13" s="668">
        <v>7500</v>
      </c>
      <c r="M13" s="441">
        <v>0.25</v>
      </c>
      <c r="N13" s="669">
        <v>7500</v>
      </c>
      <c r="O13" s="521">
        <f>G13+I13+K13+M13</f>
        <v>1</v>
      </c>
      <c r="P13" s="857">
        <f t="shared" si="0"/>
        <v>30000</v>
      </c>
      <c r="Q13" s="508" t="s">
        <v>2097</v>
      </c>
      <c r="R13" s="508" t="s">
        <v>2098</v>
      </c>
      <c r="S13" s="344" t="s">
        <v>2099</v>
      </c>
      <c r="T13" s="344" t="s">
        <v>1507</v>
      </c>
      <c r="U13" s="449" t="s">
        <v>1855</v>
      </c>
    </row>
    <row r="14" spans="1:21" ht="65.099999999999994" customHeight="1">
      <c r="A14" s="927"/>
      <c r="B14" s="927"/>
      <c r="C14" s="451" t="s">
        <v>1888</v>
      </c>
      <c r="D14" s="451" t="s">
        <v>2096</v>
      </c>
      <c r="E14" s="503" t="s">
        <v>2101</v>
      </c>
      <c r="F14" s="602" t="s">
        <v>1872</v>
      </c>
      <c r="G14" s="667">
        <v>0.25</v>
      </c>
      <c r="H14" s="443">
        <v>18750</v>
      </c>
      <c r="I14" s="667">
        <v>0.25</v>
      </c>
      <c r="J14" s="442">
        <v>18750</v>
      </c>
      <c r="K14" s="667">
        <v>0.25</v>
      </c>
      <c r="L14" s="443">
        <v>18750</v>
      </c>
      <c r="M14" s="441">
        <v>0.25</v>
      </c>
      <c r="N14" s="511">
        <v>18750</v>
      </c>
      <c r="O14" s="521">
        <f>G14+I14+K14+M14</f>
        <v>1</v>
      </c>
      <c r="P14" s="857">
        <f t="shared" si="0"/>
        <v>75000</v>
      </c>
      <c r="Q14" s="612" t="s">
        <v>1873</v>
      </c>
      <c r="R14" s="612" t="s">
        <v>2367</v>
      </c>
      <c r="S14" s="608" t="s">
        <v>2366</v>
      </c>
      <c r="T14" s="344" t="s">
        <v>1507</v>
      </c>
      <c r="U14" s="449" t="s">
        <v>1855</v>
      </c>
    </row>
    <row r="15" spans="1:21" ht="86.1" customHeight="1">
      <c r="A15" s="927"/>
      <c r="B15" s="927"/>
      <c r="C15" s="451" t="s">
        <v>1979</v>
      </c>
      <c r="D15" s="451" t="s">
        <v>1978</v>
      </c>
      <c r="E15" s="503" t="s">
        <v>2102</v>
      </c>
      <c r="F15" s="576" t="s">
        <v>1973</v>
      </c>
      <c r="G15" s="428">
        <v>0.25</v>
      </c>
      <c r="H15" s="625">
        <v>56250</v>
      </c>
      <c r="I15" s="428">
        <v>0.25</v>
      </c>
      <c r="J15" s="625">
        <v>56250</v>
      </c>
      <c r="K15" s="428">
        <v>0.25</v>
      </c>
      <c r="L15" s="415">
        <v>56250</v>
      </c>
      <c r="M15" s="428">
        <v>0.25</v>
      </c>
      <c r="N15" s="415">
        <v>56250</v>
      </c>
      <c r="O15" s="428">
        <f>G15+I15+K15+M15</f>
        <v>1</v>
      </c>
      <c r="P15" s="857">
        <f t="shared" si="0"/>
        <v>225000</v>
      </c>
      <c r="Q15" s="579" t="s">
        <v>1974</v>
      </c>
      <c r="R15" s="579" t="s">
        <v>1975</v>
      </c>
      <c r="S15" s="292" t="s">
        <v>1976</v>
      </c>
      <c r="T15" s="292" t="s">
        <v>1771</v>
      </c>
      <c r="U15" s="416" t="s">
        <v>1980</v>
      </c>
    </row>
    <row r="16" spans="1:21" ht="65.45" customHeight="1">
      <c r="A16" s="927"/>
      <c r="B16" s="927"/>
      <c r="C16" s="451" t="s">
        <v>2103</v>
      </c>
      <c r="D16" s="451" t="s">
        <v>2028</v>
      </c>
      <c r="E16" s="503" t="s">
        <v>2108</v>
      </c>
      <c r="F16" s="523" t="s">
        <v>2027</v>
      </c>
      <c r="G16" s="428">
        <v>0.25</v>
      </c>
      <c r="H16" s="590">
        <v>25000</v>
      </c>
      <c r="I16" s="428">
        <v>0.25</v>
      </c>
      <c r="J16" s="590">
        <v>25000</v>
      </c>
      <c r="K16" s="428">
        <v>0.25</v>
      </c>
      <c r="L16" s="590">
        <v>25000</v>
      </c>
      <c r="M16" s="428">
        <v>0.25</v>
      </c>
      <c r="N16" s="263">
        <v>25000</v>
      </c>
      <c r="O16" s="428">
        <f>G16+I16+K16+M16</f>
        <v>1</v>
      </c>
      <c r="P16" s="857">
        <f t="shared" si="0"/>
        <v>100000</v>
      </c>
      <c r="Q16" s="505" t="s">
        <v>2107</v>
      </c>
      <c r="R16" s="505" t="s">
        <v>2106</v>
      </c>
      <c r="S16" s="261" t="s">
        <v>2105</v>
      </c>
      <c r="T16" s="344" t="s">
        <v>2010</v>
      </c>
      <c r="U16" s="449" t="s">
        <v>2104</v>
      </c>
    </row>
    <row r="17" spans="1:21" ht="84" customHeight="1">
      <c r="A17" s="927"/>
      <c r="B17" s="927"/>
      <c r="C17" s="451" t="s">
        <v>2111</v>
      </c>
      <c r="D17" s="451" t="s">
        <v>1743</v>
      </c>
      <c r="E17" s="503" t="s">
        <v>2110</v>
      </c>
      <c r="F17" s="523" t="s">
        <v>2115</v>
      </c>
      <c r="G17" s="428">
        <v>0.25</v>
      </c>
      <c r="H17" s="590">
        <v>25000</v>
      </c>
      <c r="I17" s="428">
        <v>0.25</v>
      </c>
      <c r="J17" s="590">
        <v>25000</v>
      </c>
      <c r="K17" s="428">
        <v>1.25</v>
      </c>
      <c r="L17" s="590">
        <v>25000</v>
      </c>
      <c r="M17" s="428">
        <v>1.25</v>
      </c>
      <c r="N17" s="263">
        <v>25000</v>
      </c>
      <c r="O17" s="428">
        <f>G17+I17+K17+M17</f>
        <v>3</v>
      </c>
      <c r="P17" s="857">
        <f t="shared" si="0"/>
        <v>100000</v>
      </c>
      <c r="Q17" s="505" t="s">
        <v>2112</v>
      </c>
      <c r="R17" s="261" t="s">
        <v>2113</v>
      </c>
      <c r="S17" s="261" t="s">
        <v>2114</v>
      </c>
      <c r="T17" s="344" t="s">
        <v>2010</v>
      </c>
      <c r="U17" s="449" t="s">
        <v>1741</v>
      </c>
    </row>
    <row r="18" spans="1:21" ht="64.5" customHeight="1">
      <c r="A18" s="927"/>
      <c r="B18" s="927"/>
      <c r="C18" s="451"/>
      <c r="D18" s="451"/>
      <c r="E18" s="503"/>
      <c r="F18" s="522"/>
      <c r="G18" s="428"/>
      <c r="H18" s="590"/>
      <c r="I18" s="428"/>
      <c r="J18" s="590"/>
      <c r="K18" s="428"/>
      <c r="L18" s="590"/>
      <c r="M18" s="428"/>
      <c r="N18" s="263"/>
      <c r="O18" s="428"/>
      <c r="P18" s="452">
        <f t="shared" si="0"/>
        <v>0</v>
      </c>
      <c r="Q18" s="505"/>
      <c r="R18" s="261"/>
      <c r="S18" s="261"/>
      <c r="T18" s="523"/>
      <c r="U18" s="449"/>
    </row>
    <row r="19" spans="1:21" ht="15.6" customHeight="1">
      <c r="A19" s="927"/>
      <c r="B19" s="928"/>
      <c r="C19" s="325"/>
      <c r="D19" s="820"/>
      <c r="E19" s="821"/>
      <c r="F19" s="520"/>
      <c r="G19" s="822"/>
      <c r="H19" s="822"/>
      <c r="I19" s="644"/>
      <c r="J19" s="442"/>
      <c r="K19" s="344"/>
      <c r="L19" s="443"/>
      <c r="M19" s="262"/>
      <c r="N19" s="238"/>
      <c r="O19" s="261"/>
      <c r="P19" s="452">
        <f t="shared" si="0"/>
        <v>0</v>
      </c>
      <c r="Q19" s="261"/>
      <c r="R19" s="499"/>
      <c r="S19" s="261"/>
      <c r="T19" s="261"/>
      <c r="U19" s="325"/>
    </row>
    <row r="20" spans="1:21" ht="60">
      <c r="A20" s="927"/>
      <c r="B20" s="929" t="s">
        <v>1354</v>
      </c>
      <c r="C20" s="451" t="s">
        <v>1509</v>
      </c>
      <c r="D20" s="451" t="s">
        <v>1510</v>
      </c>
      <c r="E20" s="503" t="s">
        <v>2119</v>
      </c>
      <c r="F20" s="444" t="s">
        <v>1503</v>
      </c>
      <c r="G20" s="449"/>
      <c r="H20" s="448"/>
      <c r="I20" s="445">
        <v>0.5</v>
      </c>
      <c r="J20" s="446">
        <v>10000</v>
      </c>
      <c r="K20" s="445">
        <v>0.25</v>
      </c>
      <c r="L20" s="447">
        <v>5000</v>
      </c>
      <c r="M20" s="445">
        <v>0.25</v>
      </c>
      <c r="N20" s="447">
        <v>5000</v>
      </c>
      <c r="O20" s="504">
        <f>G20+I20+K20+M20</f>
        <v>1</v>
      </c>
      <c r="P20" s="857">
        <f t="shared" si="0"/>
        <v>20000</v>
      </c>
      <c r="Q20" s="517" t="s">
        <v>1504</v>
      </c>
      <c r="R20" s="517" t="s">
        <v>1505</v>
      </c>
      <c r="S20" s="448" t="s">
        <v>1506</v>
      </c>
      <c r="T20" s="448" t="s">
        <v>1507</v>
      </c>
      <c r="U20" s="449" t="s">
        <v>1508</v>
      </c>
    </row>
    <row r="21" spans="1:21" ht="45">
      <c r="A21" s="927"/>
      <c r="B21" s="930"/>
      <c r="C21" s="451" t="s">
        <v>1587</v>
      </c>
      <c r="D21" s="451" t="s">
        <v>1588</v>
      </c>
      <c r="E21" s="503" t="s">
        <v>2120</v>
      </c>
      <c r="F21" s="510" t="s">
        <v>1586</v>
      </c>
      <c r="G21" s="441">
        <v>1</v>
      </c>
      <c r="H21" s="443">
        <v>50000</v>
      </c>
      <c r="I21" s="441"/>
      <c r="J21" s="442"/>
      <c r="K21" s="344"/>
      <c r="L21" s="443"/>
      <c r="M21" s="262"/>
      <c r="N21" s="238"/>
      <c r="O21" s="504">
        <f>G21+I21+K21+M21</f>
        <v>1</v>
      </c>
      <c r="P21" s="857">
        <f t="shared" si="0"/>
        <v>50000</v>
      </c>
      <c r="Q21" s="508" t="s">
        <v>1589</v>
      </c>
      <c r="R21" s="517" t="s">
        <v>1591</v>
      </c>
      <c r="S21" s="344" t="s">
        <v>1590</v>
      </c>
      <c r="T21" s="448" t="s">
        <v>1507</v>
      </c>
      <c r="U21" s="449" t="s">
        <v>1508</v>
      </c>
    </row>
    <row r="22" spans="1:21" ht="45">
      <c r="A22" s="927"/>
      <c r="B22" s="930"/>
      <c r="C22" s="506" t="s">
        <v>1622</v>
      </c>
      <c r="D22" s="506" t="s">
        <v>1620</v>
      </c>
      <c r="E22" s="503" t="s">
        <v>2121</v>
      </c>
      <c r="F22" s="701" t="s">
        <v>1621</v>
      </c>
      <c r="G22" s="523"/>
      <c r="H22" s="506"/>
      <c r="I22" s="506"/>
      <c r="J22" s="523"/>
      <c r="K22" s="675">
        <v>0.5</v>
      </c>
      <c r="L22" s="443">
        <v>0</v>
      </c>
      <c r="M22" s="441">
        <v>0.5</v>
      </c>
      <c r="N22" s="443">
        <v>0</v>
      </c>
      <c r="O22" s="504">
        <f t="shared" ref="O22:O33" si="1">G22+I22+K22+M22</f>
        <v>1</v>
      </c>
      <c r="P22" s="452">
        <f t="shared" si="0"/>
        <v>0</v>
      </c>
      <c r="Q22" s="676" t="s">
        <v>1623</v>
      </c>
      <c r="R22" s="676" t="s">
        <v>1624</v>
      </c>
      <c r="S22" s="550" t="s">
        <v>1625</v>
      </c>
      <c r="T22" s="517" t="s">
        <v>1507</v>
      </c>
      <c r="U22" s="602" t="s">
        <v>1741</v>
      </c>
    </row>
    <row r="23" spans="1:21" ht="60">
      <c r="A23" s="927"/>
      <c r="B23" s="930"/>
      <c r="C23" s="506" t="s">
        <v>1758</v>
      </c>
      <c r="D23" s="451" t="s">
        <v>1757</v>
      </c>
      <c r="E23" s="503" t="s">
        <v>2122</v>
      </c>
      <c r="F23" s="450" t="s">
        <v>1737</v>
      </c>
      <c r="G23" s="523"/>
      <c r="H23" s="506"/>
      <c r="I23" s="262">
        <v>0.5</v>
      </c>
      <c r="J23" s="400">
        <v>25000</v>
      </c>
      <c r="L23" s="238"/>
      <c r="M23" s="262">
        <v>0.5</v>
      </c>
      <c r="N23" s="238">
        <v>25000</v>
      </c>
      <c r="O23" s="504">
        <f t="shared" si="1"/>
        <v>1</v>
      </c>
      <c r="P23" s="857">
        <f t="shared" si="0"/>
        <v>50000</v>
      </c>
      <c r="Q23" s="523" t="s">
        <v>1738</v>
      </c>
      <c r="R23" s="523" t="s">
        <v>1739</v>
      </c>
      <c r="S23" s="508" t="s">
        <v>1740</v>
      </c>
      <c r="T23" s="517" t="s">
        <v>1507</v>
      </c>
      <c r="U23" s="602" t="s">
        <v>1689</v>
      </c>
    </row>
    <row r="24" spans="1:21" ht="75">
      <c r="A24" s="927"/>
      <c r="B24" s="930"/>
      <c r="C24" s="451" t="s">
        <v>1759</v>
      </c>
      <c r="D24" s="522" t="s">
        <v>1760</v>
      </c>
      <c r="E24" s="503" t="s">
        <v>2123</v>
      </c>
      <c r="F24" s="451" t="s">
        <v>2133</v>
      </c>
      <c r="G24" s="261"/>
      <c r="H24" s="400"/>
      <c r="I24" s="262">
        <v>0.5</v>
      </c>
      <c r="J24" s="673">
        <v>0</v>
      </c>
      <c r="K24" s="262">
        <v>0.5</v>
      </c>
      <c r="L24" s="673">
        <v>0</v>
      </c>
      <c r="M24" s="522"/>
      <c r="N24" s="522">
        <v>50000</v>
      </c>
      <c r="O24" s="504">
        <f t="shared" si="1"/>
        <v>1</v>
      </c>
      <c r="P24" s="857">
        <f t="shared" si="0"/>
        <v>50000</v>
      </c>
      <c r="Q24" s="508" t="s">
        <v>2159</v>
      </c>
      <c r="R24" s="523" t="s">
        <v>2160</v>
      </c>
      <c r="S24" s="508" t="s">
        <v>2161</v>
      </c>
      <c r="T24" s="517" t="s">
        <v>1507</v>
      </c>
      <c r="U24" s="523" t="s">
        <v>2162</v>
      </c>
    </row>
    <row r="25" spans="1:21" ht="60">
      <c r="A25" s="927"/>
      <c r="B25" s="930"/>
      <c r="C25" s="451" t="s">
        <v>1879</v>
      </c>
      <c r="D25" s="522" t="s">
        <v>1877</v>
      </c>
      <c r="E25" s="503" t="s">
        <v>2135</v>
      </c>
      <c r="F25" s="451" t="s">
        <v>2134</v>
      </c>
      <c r="G25" s="325"/>
      <c r="H25" s="261"/>
      <c r="I25" s="261"/>
      <c r="J25" s="262"/>
      <c r="K25" s="263"/>
      <c r="L25" s="261"/>
      <c r="M25" s="262">
        <v>1</v>
      </c>
      <c r="N25" s="238">
        <v>30000</v>
      </c>
      <c r="O25" s="504">
        <f>G25+I25+K25+M25</f>
        <v>1</v>
      </c>
      <c r="P25" s="857">
        <f t="shared" si="0"/>
        <v>30000</v>
      </c>
      <c r="Q25" s="523" t="s">
        <v>1874</v>
      </c>
      <c r="R25" s="523" t="s">
        <v>1875</v>
      </c>
      <c r="S25" s="508" t="s">
        <v>1876</v>
      </c>
      <c r="T25" s="508" t="s">
        <v>1871</v>
      </c>
      <c r="U25" s="602" t="s">
        <v>1878</v>
      </c>
    </row>
    <row r="26" spans="1:21" ht="60">
      <c r="A26" s="927"/>
      <c r="B26" s="930"/>
      <c r="C26" s="451" t="s">
        <v>1886</v>
      </c>
      <c r="D26" s="522" t="s">
        <v>2136</v>
      </c>
      <c r="E26" s="503" t="s">
        <v>2124</v>
      </c>
      <c r="F26" s="702" t="s">
        <v>2137</v>
      </c>
      <c r="G26" s="592">
        <v>0</v>
      </c>
      <c r="H26" s="590">
        <v>0</v>
      </c>
      <c r="I26" s="590">
        <v>0</v>
      </c>
      <c r="J26" s="590">
        <v>0</v>
      </c>
      <c r="K26" s="588">
        <v>1</v>
      </c>
      <c r="L26" s="590">
        <v>109725</v>
      </c>
      <c r="M26" s="590">
        <v>0</v>
      </c>
      <c r="N26" s="587">
        <v>0</v>
      </c>
      <c r="O26" s="589">
        <f>G26+I26+K26+M26</f>
        <v>1</v>
      </c>
      <c r="P26" s="857">
        <f t="shared" si="0"/>
        <v>109725</v>
      </c>
      <c r="Q26" s="676" t="s">
        <v>1880</v>
      </c>
      <c r="R26" s="676" t="s">
        <v>1881</v>
      </c>
      <c r="S26" s="550" t="s">
        <v>1882</v>
      </c>
      <c r="T26" s="550" t="s">
        <v>1883</v>
      </c>
      <c r="U26" s="602" t="s">
        <v>1884</v>
      </c>
    </row>
    <row r="27" spans="1:21" ht="45">
      <c r="A27" s="927"/>
      <c r="B27" s="930"/>
      <c r="C27" s="451" t="s">
        <v>1888</v>
      </c>
      <c r="D27" s="522" t="s">
        <v>1887</v>
      </c>
      <c r="E27" s="503" t="s">
        <v>2125</v>
      </c>
      <c r="F27" s="508" t="s">
        <v>1885</v>
      </c>
      <c r="G27" s="593"/>
      <c r="H27" s="590"/>
      <c r="I27" s="590"/>
      <c r="J27" s="590"/>
      <c r="K27" s="588">
        <v>1</v>
      </c>
      <c r="L27" s="587">
        <v>0</v>
      </c>
      <c r="M27" s="590"/>
      <c r="N27" s="587"/>
      <c r="O27" s="589">
        <f>G27+I27+K27+M27</f>
        <v>1</v>
      </c>
      <c r="P27" s="452">
        <f t="shared" si="0"/>
        <v>0</v>
      </c>
      <c r="Q27" s="676" t="s">
        <v>1889</v>
      </c>
      <c r="R27" s="676" t="s">
        <v>1890</v>
      </c>
      <c r="S27" s="550" t="s">
        <v>1891</v>
      </c>
      <c r="T27" s="517" t="s">
        <v>1507</v>
      </c>
      <c r="U27" s="602" t="s">
        <v>1878</v>
      </c>
    </row>
    <row r="28" spans="1:21" ht="41.45" customHeight="1">
      <c r="A28" s="927"/>
      <c r="B28" s="930"/>
      <c r="C28" s="552" t="s">
        <v>2126</v>
      </c>
      <c r="D28" s="522" t="s">
        <v>2080</v>
      </c>
      <c r="E28" s="503" t="s">
        <v>2127</v>
      </c>
      <c r="F28" s="508" t="s">
        <v>1885</v>
      </c>
      <c r="G28" s="261"/>
      <c r="H28" s="400"/>
      <c r="I28" s="522"/>
      <c r="J28" s="522"/>
      <c r="K28" s="522"/>
      <c r="L28" s="522"/>
      <c r="M28" s="674">
        <v>1</v>
      </c>
      <c r="N28" s="673">
        <v>100000</v>
      </c>
      <c r="O28" s="589">
        <f>G28+I28+K28+M28</f>
        <v>1</v>
      </c>
      <c r="P28" s="857">
        <f t="shared" si="0"/>
        <v>100000</v>
      </c>
      <c r="Q28" s="676" t="s">
        <v>1889</v>
      </c>
      <c r="R28" s="676" t="s">
        <v>1890</v>
      </c>
      <c r="S28" s="550" t="s">
        <v>1891</v>
      </c>
      <c r="T28" s="517" t="s">
        <v>1507</v>
      </c>
      <c r="U28" s="602" t="s">
        <v>1878</v>
      </c>
    </row>
    <row r="29" spans="1:21" ht="38.1" customHeight="1">
      <c r="A29" s="927"/>
      <c r="B29" s="930"/>
      <c r="C29" s="552" t="s">
        <v>2130</v>
      </c>
      <c r="D29" s="522" t="s">
        <v>2129</v>
      </c>
      <c r="E29" s="503" t="s">
        <v>2131</v>
      </c>
      <c r="F29" s="451" t="s">
        <v>2128</v>
      </c>
      <c r="G29" s="261"/>
      <c r="H29" s="400"/>
      <c r="I29" s="674">
        <v>0</v>
      </c>
      <c r="J29" s="673">
        <v>0</v>
      </c>
      <c r="K29" s="673">
        <v>0</v>
      </c>
      <c r="L29" s="673">
        <v>0</v>
      </c>
      <c r="M29" s="674">
        <v>0.5</v>
      </c>
      <c r="N29" s="673">
        <v>50000</v>
      </c>
      <c r="O29" s="589">
        <f t="shared" ref="O29:O30" si="2">G29+I29+K29+M29</f>
        <v>0.5</v>
      </c>
      <c r="P29" s="857">
        <f t="shared" si="0"/>
        <v>50000</v>
      </c>
      <c r="Q29" s="523" t="s">
        <v>2139</v>
      </c>
      <c r="R29" s="523" t="s">
        <v>2140</v>
      </c>
      <c r="S29" s="508" t="s">
        <v>2141</v>
      </c>
      <c r="T29" s="508" t="s">
        <v>1507</v>
      </c>
      <c r="U29" s="523" t="s">
        <v>2142</v>
      </c>
    </row>
    <row r="30" spans="1:21" ht="28.5" customHeight="1">
      <c r="A30" s="927"/>
      <c r="B30" s="931"/>
      <c r="C30" s="522"/>
      <c r="D30" s="522"/>
      <c r="E30" s="523"/>
      <c r="F30" s="523"/>
      <c r="G30" s="522"/>
      <c r="H30" s="522"/>
      <c r="I30" s="522"/>
      <c r="J30" s="522"/>
      <c r="K30" s="522"/>
      <c r="L30" s="522"/>
      <c r="M30" s="522"/>
      <c r="N30" s="522"/>
      <c r="O30" s="589">
        <f t="shared" si="2"/>
        <v>0</v>
      </c>
      <c r="P30" s="452">
        <f t="shared" si="0"/>
        <v>0</v>
      </c>
      <c r="Q30" s="522"/>
      <c r="R30" s="522"/>
      <c r="S30" s="595"/>
      <c r="T30" s="522"/>
      <c r="U30" s="522"/>
    </row>
    <row r="31" spans="1:21" ht="60" customHeight="1">
      <c r="A31" s="927"/>
      <c r="B31" s="932" t="s">
        <v>1402</v>
      </c>
      <c r="C31" s="325"/>
      <c r="D31" s="325"/>
      <c r="E31" s="450"/>
      <c r="F31" s="523"/>
      <c r="G31" s="261"/>
      <c r="H31" s="400"/>
      <c r="I31" s="261"/>
      <c r="J31" s="400"/>
      <c r="K31" s="261"/>
      <c r="L31" s="238"/>
      <c r="M31" s="261"/>
      <c r="N31" s="238"/>
      <c r="O31" s="504">
        <f t="shared" si="1"/>
        <v>0</v>
      </c>
      <c r="P31" s="452">
        <f t="shared" si="0"/>
        <v>0</v>
      </c>
      <c r="Q31" s="344"/>
      <c r="R31" s="344"/>
      <c r="S31" s="344"/>
      <c r="T31" s="344"/>
      <c r="U31" s="450"/>
    </row>
    <row r="32" spans="1:21" ht="38.450000000000003" customHeight="1">
      <c r="A32" s="927"/>
      <c r="B32" s="933"/>
      <c r="C32" s="260"/>
      <c r="D32" s="325"/>
      <c r="E32" s="450"/>
      <c r="F32" s="703"/>
      <c r="G32" s="262"/>
      <c r="H32" s="261"/>
      <c r="I32" s="262"/>
      <c r="J32" s="261"/>
      <c r="K32" s="262"/>
      <c r="L32" s="238"/>
      <c r="M32" s="262"/>
      <c r="N32" s="238"/>
      <c r="O32" s="504">
        <f t="shared" si="1"/>
        <v>0</v>
      </c>
      <c r="P32" s="452">
        <f t="shared" si="0"/>
        <v>0</v>
      </c>
      <c r="Q32" s="344"/>
      <c r="R32" s="344"/>
      <c r="S32" s="344"/>
      <c r="T32" s="344"/>
      <c r="U32" s="450"/>
    </row>
    <row r="33" spans="1:21" ht="49.5" customHeight="1">
      <c r="A33" s="927"/>
      <c r="B33" s="925" t="s">
        <v>1355</v>
      </c>
      <c r="C33" s="260" t="s">
        <v>1752</v>
      </c>
      <c r="D33" s="552" t="s">
        <v>1751</v>
      </c>
      <c r="E33" s="503" t="s">
        <v>2143</v>
      </c>
      <c r="F33" s="451" t="s">
        <v>1750</v>
      </c>
      <c r="G33" s="441">
        <v>0.5</v>
      </c>
      <c r="H33" s="443">
        <v>0</v>
      </c>
      <c r="I33" s="441">
        <v>0.5</v>
      </c>
      <c r="J33" s="443">
        <v>0</v>
      </c>
      <c r="K33" s="344"/>
      <c r="L33" s="443"/>
      <c r="M33" s="344"/>
      <c r="N33" s="443"/>
      <c r="O33" s="504">
        <f t="shared" si="1"/>
        <v>1</v>
      </c>
      <c r="P33" s="452">
        <f t="shared" si="0"/>
        <v>0</v>
      </c>
      <c r="Q33" s="344" t="s">
        <v>1753</v>
      </c>
      <c r="R33" s="344" t="s">
        <v>1754</v>
      </c>
      <c r="S33" s="344" t="s">
        <v>1755</v>
      </c>
      <c r="T33" s="344" t="s">
        <v>1756</v>
      </c>
      <c r="U33" s="450" t="s">
        <v>1749</v>
      </c>
    </row>
    <row r="34" spans="1:21" ht="85.5" customHeight="1">
      <c r="A34" s="927"/>
      <c r="B34" s="925"/>
      <c r="C34" s="260" t="s">
        <v>2030</v>
      </c>
      <c r="D34" s="552" t="s">
        <v>2132</v>
      </c>
      <c r="E34" s="503" t="s">
        <v>2148</v>
      </c>
      <c r="F34" s="451" t="s">
        <v>2029</v>
      </c>
      <c r="G34" s="344"/>
      <c r="H34" s="344"/>
      <c r="I34" s="521">
        <v>0.5</v>
      </c>
      <c r="J34" s="443">
        <v>31500</v>
      </c>
      <c r="K34" s="441">
        <v>0.5</v>
      </c>
      <c r="L34" s="443">
        <v>31500</v>
      </c>
      <c r="M34" s="344"/>
      <c r="N34" s="443"/>
      <c r="O34" s="589">
        <f>G34+I34+K34+M34</f>
        <v>1</v>
      </c>
      <c r="P34" s="857">
        <f t="shared" si="0"/>
        <v>63000</v>
      </c>
      <c r="Q34" s="261" t="s">
        <v>2157</v>
      </c>
      <c r="R34" s="261" t="s">
        <v>2158</v>
      </c>
      <c r="S34" s="344" t="s">
        <v>1755</v>
      </c>
      <c r="T34" s="344" t="s">
        <v>1756</v>
      </c>
      <c r="U34" s="450" t="s">
        <v>2104</v>
      </c>
    </row>
    <row r="35" spans="1:21" ht="63">
      <c r="A35" s="927"/>
      <c r="B35" s="925"/>
      <c r="C35" s="260" t="s">
        <v>1752</v>
      </c>
      <c r="D35" s="552" t="s">
        <v>2150</v>
      </c>
      <c r="E35" s="503" t="s">
        <v>2149</v>
      </c>
      <c r="F35" s="451" t="s">
        <v>2151</v>
      </c>
      <c r="G35" s="344"/>
      <c r="H35" s="344"/>
      <c r="I35" s="521">
        <v>0.5</v>
      </c>
      <c r="J35" s="443">
        <v>0</v>
      </c>
      <c r="K35" s="441">
        <v>0.5</v>
      </c>
      <c r="L35" s="443">
        <v>0</v>
      </c>
      <c r="M35" s="344"/>
      <c r="N35" s="443"/>
      <c r="O35" s="589">
        <f>G35+I35+K35+M35</f>
        <v>1</v>
      </c>
      <c r="P35" s="452">
        <f t="shared" si="0"/>
        <v>0</v>
      </c>
      <c r="Q35" s="505" t="s">
        <v>2152</v>
      </c>
      <c r="R35" s="261" t="s">
        <v>2153</v>
      </c>
      <c r="S35" s="261" t="s">
        <v>2368</v>
      </c>
      <c r="T35" s="261" t="s">
        <v>1507</v>
      </c>
      <c r="U35" s="325" t="s">
        <v>2369</v>
      </c>
    </row>
    <row r="36" spans="1:21" ht="15.75">
      <c r="A36" s="927"/>
      <c r="B36" s="925"/>
      <c r="C36" s="260"/>
      <c r="D36" s="325"/>
      <c r="E36" s="450"/>
      <c r="F36" s="450"/>
      <c r="G36" s="344"/>
      <c r="H36" s="344"/>
      <c r="I36" s="521"/>
      <c r="J36" s="344"/>
      <c r="K36" s="344"/>
      <c r="L36" s="443"/>
      <c r="M36" s="344"/>
      <c r="N36" s="443"/>
      <c r="O36" s="589">
        <f t="shared" ref="O36:O37" si="3">G36+I36+K36+M36</f>
        <v>0</v>
      </c>
      <c r="P36" s="452">
        <f t="shared" si="0"/>
        <v>0</v>
      </c>
      <c r="Q36" s="261"/>
      <c r="R36" s="261"/>
      <c r="S36" s="261"/>
      <c r="T36" s="261"/>
      <c r="U36" s="325"/>
    </row>
    <row r="37" spans="1:21" ht="63">
      <c r="A37" s="927"/>
      <c r="B37" s="925" t="s">
        <v>1403</v>
      </c>
      <c r="C37" s="260" t="s">
        <v>2116</v>
      </c>
      <c r="D37" s="325" t="s">
        <v>2117</v>
      </c>
      <c r="E37" s="503" t="s">
        <v>2163</v>
      </c>
      <c r="F37" s="451" t="s">
        <v>2144</v>
      </c>
      <c r="G37" s="441">
        <v>1</v>
      </c>
      <c r="H37" s="443">
        <v>30000</v>
      </c>
      <c r="I37" s="521">
        <v>0</v>
      </c>
      <c r="J37" s="443">
        <v>0</v>
      </c>
      <c r="K37" s="441">
        <v>0</v>
      </c>
      <c r="L37" s="443">
        <v>0</v>
      </c>
      <c r="M37" s="441">
        <v>0</v>
      </c>
      <c r="N37" s="443">
        <v>0</v>
      </c>
      <c r="O37" s="589">
        <f t="shared" si="3"/>
        <v>1</v>
      </c>
      <c r="P37" s="857">
        <f t="shared" si="0"/>
        <v>30000</v>
      </c>
      <c r="Q37" s="261" t="s">
        <v>2154</v>
      </c>
      <c r="R37" s="261" t="s">
        <v>2140</v>
      </c>
      <c r="S37" s="261" t="s">
        <v>2155</v>
      </c>
      <c r="T37" s="261" t="s">
        <v>2024</v>
      </c>
      <c r="U37" s="325" t="s">
        <v>2156</v>
      </c>
    </row>
    <row r="38" spans="1:21" ht="54.95" customHeight="1">
      <c r="A38" s="927"/>
      <c r="B38" s="925"/>
      <c r="C38" s="325"/>
      <c r="D38" s="325"/>
      <c r="E38" s="450"/>
      <c r="F38" s="450"/>
      <c r="G38" s="261"/>
      <c r="H38" s="261"/>
      <c r="I38" s="211"/>
      <c r="J38" s="261"/>
      <c r="K38" s="261"/>
      <c r="L38" s="238"/>
      <c r="M38" s="261"/>
      <c r="N38" s="238"/>
      <c r="O38" s="211"/>
      <c r="P38" s="452">
        <f t="shared" si="0"/>
        <v>0</v>
      </c>
      <c r="Q38" s="261"/>
      <c r="R38" s="261"/>
      <c r="S38" s="261"/>
      <c r="T38" s="261"/>
      <c r="U38" s="325"/>
    </row>
    <row r="39" spans="1:21" ht="15.75">
      <c r="A39" s="927"/>
      <c r="B39" s="925"/>
      <c r="C39" s="325"/>
      <c r="D39" s="325"/>
      <c r="E39" s="450"/>
      <c r="F39" s="450"/>
      <c r="G39" s="261"/>
      <c r="H39" s="261"/>
      <c r="I39" s="211"/>
      <c r="J39" s="261"/>
      <c r="K39" s="261"/>
      <c r="L39" s="238"/>
      <c r="M39" s="261"/>
      <c r="N39" s="238"/>
      <c r="O39" s="211"/>
      <c r="P39" s="452">
        <f t="shared" si="0"/>
        <v>0</v>
      </c>
      <c r="Q39" s="261"/>
      <c r="R39" s="261"/>
      <c r="S39" s="261"/>
      <c r="T39" s="261"/>
      <c r="U39" s="325"/>
    </row>
    <row r="40" spans="1:21" ht="15.75">
      <c r="A40" s="927"/>
      <c r="B40" s="925"/>
      <c r="C40" s="325"/>
      <c r="D40" s="325"/>
      <c r="E40" s="450"/>
      <c r="F40" s="450"/>
      <c r="G40" s="261"/>
      <c r="H40" s="261"/>
      <c r="I40" s="211"/>
      <c r="J40" s="261"/>
      <c r="K40" s="261"/>
      <c r="L40" s="238"/>
      <c r="M40" s="261"/>
      <c r="N40" s="238"/>
      <c r="O40" s="211"/>
      <c r="P40" s="452">
        <f t="shared" si="0"/>
        <v>0</v>
      </c>
      <c r="Q40" s="261"/>
      <c r="R40" s="261"/>
      <c r="S40" s="261"/>
      <c r="T40" s="261"/>
      <c r="U40" s="325"/>
    </row>
    <row r="41" spans="1:21" ht="15.75">
      <c r="A41" s="927"/>
      <c r="B41" s="925" t="s">
        <v>1404</v>
      </c>
      <c r="C41" s="325"/>
      <c r="D41" s="325"/>
      <c r="E41" s="450"/>
      <c r="F41" s="450"/>
      <c r="G41" s="261"/>
      <c r="H41" s="261"/>
      <c r="I41" s="211"/>
      <c r="J41" s="261"/>
      <c r="K41" s="261"/>
      <c r="L41" s="238"/>
      <c r="M41" s="261"/>
      <c r="N41" s="238"/>
      <c r="O41" s="211"/>
      <c r="P41" s="452">
        <f t="shared" si="0"/>
        <v>0</v>
      </c>
      <c r="Q41" s="261"/>
      <c r="R41" s="261"/>
      <c r="S41" s="261"/>
      <c r="T41" s="261"/>
      <c r="U41" s="325"/>
    </row>
    <row r="42" spans="1:21" ht="15.75">
      <c r="A42" s="927"/>
      <c r="B42" s="925"/>
      <c r="C42" s="325"/>
      <c r="D42" s="325"/>
      <c r="E42" s="450"/>
      <c r="F42" s="450"/>
      <c r="G42" s="261"/>
      <c r="H42" s="261"/>
      <c r="I42" s="211"/>
      <c r="J42" s="261"/>
      <c r="K42" s="261"/>
      <c r="L42" s="238"/>
      <c r="M42" s="261"/>
      <c r="N42" s="238"/>
      <c r="O42" s="211"/>
      <c r="P42" s="452">
        <f t="shared" si="0"/>
        <v>0</v>
      </c>
      <c r="Q42" s="261"/>
      <c r="R42" s="261"/>
      <c r="S42" s="261"/>
      <c r="T42" s="261"/>
      <c r="U42" s="325"/>
    </row>
    <row r="43" spans="1:21" ht="15.75">
      <c r="A43" s="927"/>
      <c r="B43" s="925"/>
      <c r="C43" s="325"/>
      <c r="D43" s="325"/>
      <c r="E43" s="450"/>
      <c r="F43" s="450"/>
      <c r="G43" s="261"/>
      <c r="H43" s="261"/>
      <c r="I43" s="211"/>
      <c r="J43" s="261"/>
      <c r="K43" s="261"/>
      <c r="L43" s="238"/>
      <c r="M43" s="261"/>
      <c r="N43" s="238"/>
      <c r="O43" s="211"/>
      <c r="P43" s="452">
        <f t="shared" si="0"/>
        <v>0</v>
      </c>
      <c r="Q43" s="261"/>
      <c r="R43" s="261"/>
      <c r="S43" s="261"/>
      <c r="T43" s="261"/>
      <c r="U43" s="325"/>
    </row>
    <row r="44" spans="1:21" ht="15.75">
      <c r="A44" s="927"/>
      <c r="B44" s="925" t="s">
        <v>1405</v>
      </c>
      <c r="C44" s="325"/>
      <c r="D44" s="325"/>
      <c r="E44" s="450"/>
      <c r="F44" s="450"/>
      <c r="G44" s="261"/>
      <c r="H44" s="261"/>
      <c r="I44" s="211"/>
      <c r="J44" s="261"/>
      <c r="K44" s="261"/>
      <c r="L44" s="238"/>
      <c r="M44" s="261"/>
      <c r="N44" s="238"/>
      <c r="O44" s="211"/>
      <c r="P44" s="452">
        <f t="shared" si="0"/>
        <v>0</v>
      </c>
      <c r="Q44" s="261"/>
      <c r="R44" s="261"/>
      <c r="S44" s="261"/>
      <c r="T44" s="261"/>
      <c r="U44" s="325"/>
    </row>
    <row r="45" spans="1:21" ht="15.75">
      <c r="A45" s="927"/>
      <c r="B45" s="925"/>
      <c r="C45" s="325"/>
      <c r="D45" s="325"/>
      <c r="E45" s="450"/>
      <c r="F45" s="450"/>
      <c r="G45" s="261"/>
      <c r="H45" s="261"/>
      <c r="I45" s="211"/>
      <c r="J45" s="261"/>
      <c r="K45" s="261"/>
      <c r="L45" s="238"/>
      <c r="M45" s="261"/>
      <c r="N45" s="238"/>
      <c r="O45" s="211"/>
      <c r="P45" s="452">
        <f t="shared" si="0"/>
        <v>0</v>
      </c>
      <c r="Q45" s="261"/>
      <c r="R45" s="261"/>
      <c r="S45" s="261"/>
      <c r="T45" s="261"/>
      <c r="U45" s="325"/>
    </row>
    <row r="46" spans="1:21" ht="15.75">
      <c r="A46" s="927"/>
      <c r="B46" s="925"/>
      <c r="C46" s="325"/>
      <c r="D46" s="325"/>
      <c r="E46" s="450"/>
      <c r="F46" s="450"/>
      <c r="G46" s="261"/>
      <c r="H46" s="261"/>
      <c r="I46" s="211"/>
      <c r="J46" s="261"/>
      <c r="K46" s="261"/>
      <c r="L46" s="238"/>
      <c r="M46" s="261"/>
      <c r="N46" s="238"/>
      <c r="O46" s="211"/>
      <c r="P46" s="452">
        <f t="shared" si="0"/>
        <v>0</v>
      </c>
      <c r="Q46" s="261"/>
      <c r="R46" s="261"/>
      <c r="S46" s="261"/>
      <c r="T46" s="261"/>
      <c r="U46" s="325"/>
    </row>
    <row r="47" spans="1:21" ht="15.75">
      <c r="A47" s="927"/>
      <c r="B47" s="925" t="s">
        <v>1406</v>
      </c>
      <c r="C47" s="325"/>
      <c r="D47" s="325"/>
      <c r="E47" s="450"/>
      <c r="F47" s="450"/>
      <c r="G47" s="261"/>
      <c r="H47" s="261"/>
      <c r="I47" s="211"/>
      <c r="J47" s="261"/>
      <c r="K47" s="261"/>
      <c r="L47" s="238"/>
      <c r="M47" s="261"/>
      <c r="N47" s="238"/>
      <c r="O47" s="211"/>
      <c r="P47" s="452">
        <f t="shared" si="0"/>
        <v>0</v>
      </c>
      <c r="Q47" s="261"/>
      <c r="R47" s="261"/>
      <c r="S47" s="261"/>
      <c r="T47" s="261"/>
      <c r="U47" s="325"/>
    </row>
    <row r="48" spans="1:21" ht="15.75">
      <c r="A48" s="927"/>
      <c r="B48" s="925"/>
      <c r="C48" s="325"/>
      <c r="D48" s="325"/>
      <c r="E48" s="450"/>
      <c r="F48" s="450"/>
      <c r="G48" s="261"/>
      <c r="H48" s="261"/>
      <c r="I48" s="211"/>
      <c r="J48" s="261"/>
      <c r="K48" s="261"/>
      <c r="L48" s="238"/>
      <c r="M48" s="261"/>
      <c r="N48" s="238"/>
      <c r="O48" s="211"/>
      <c r="P48" s="452">
        <f t="shared" si="0"/>
        <v>0</v>
      </c>
      <c r="Q48" s="261"/>
      <c r="R48" s="261"/>
      <c r="S48" s="261"/>
      <c r="T48" s="261"/>
      <c r="U48" s="325"/>
    </row>
    <row r="49" spans="1:21" ht="15.75">
      <c r="A49" s="928"/>
      <c r="B49" s="925"/>
      <c r="C49" s="325"/>
      <c r="D49" s="325"/>
      <c r="E49" s="450"/>
      <c r="F49" s="450"/>
      <c r="G49" s="261"/>
      <c r="H49" s="261"/>
      <c r="I49" s="211"/>
      <c r="J49" s="261"/>
      <c r="K49" s="261"/>
      <c r="L49" s="238"/>
      <c r="M49" s="261"/>
      <c r="N49" s="238"/>
      <c r="O49" s="211"/>
      <c r="P49" s="452">
        <f t="shared" si="0"/>
        <v>0</v>
      </c>
      <c r="Q49" s="261"/>
      <c r="R49" s="261"/>
      <c r="S49" s="261"/>
      <c r="T49" s="261"/>
      <c r="U49" s="325"/>
    </row>
    <row r="50" spans="1:21" ht="15.75">
      <c r="A50" s="303"/>
      <c r="B50" s="304"/>
      <c r="C50" s="303" t="s">
        <v>1407</v>
      </c>
      <c r="D50" s="304"/>
      <c r="E50" s="705"/>
      <c r="F50" s="704"/>
      <c r="G50" s="266">
        <f t="shared" ref="G50:O50" si="4">SUM(G7:G34)</f>
        <v>3.75</v>
      </c>
      <c r="H50" s="267">
        <f>SUM(H7:H37)</f>
        <v>214500</v>
      </c>
      <c r="I50" s="266">
        <f t="shared" si="4"/>
        <v>4.25</v>
      </c>
      <c r="J50" s="266">
        <f>SUM(J7:J37)</f>
        <v>200500</v>
      </c>
      <c r="K50" s="266">
        <f t="shared" si="4"/>
        <v>8.5</v>
      </c>
      <c r="L50" s="267">
        <f>SUM(L7:L37)</f>
        <v>296725</v>
      </c>
      <c r="M50" s="266">
        <f t="shared" si="4"/>
        <v>9</v>
      </c>
      <c r="N50" s="266">
        <f>SUM(N7:N37)</f>
        <v>609000</v>
      </c>
      <c r="O50" s="266">
        <f t="shared" si="4"/>
        <v>25.5</v>
      </c>
      <c r="P50" s="266">
        <f>P7+P8+P9+P10+P11+P12+P13+P14+P15+P16+P17+P18+P19+P20+P21+P22+P23+P24+P25+P26+P27+P28+P29+P30+P31+P32+P33+P34+P35+P36+P37+P38+P39+P40+P41+P42+P43+P44+P45+P46+P47+P48+P49</f>
        <v>1320725</v>
      </c>
      <c r="Q50" s="268"/>
      <c r="R50" s="268"/>
      <c r="S50" s="596"/>
      <c r="T50" s="268"/>
      <c r="U50" s="268"/>
    </row>
    <row r="51" spans="1:21" ht="15.75">
      <c r="A51" s="269"/>
      <c r="B51" s="270"/>
      <c r="C51" s="270"/>
      <c r="D51" s="270"/>
      <c r="E51" s="271"/>
      <c r="F51" s="270"/>
      <c r="G51" s="270"/>
      <c r="H51" s="270"/>
      <c r="I51" s="270"/>
      <c r="J51" s="270"/>
      <c r="K51" s="270"/>
      <c r="L51" s="270"/>
      <c r="M51" s="270"/>
      <c r="N51" s="270"/>
      <c r="O51" s="270"/>
      <c r="P51" s="270"/>
      <c r="Q51" s="270"/>
      <c r="R51" s="270"/>
      <c r="S51" s="271"/>
      <c r="T51" s="270"/>
      <c r="U51" s="270"/>
    </row>
    <row r="52" spans="1:21" ht="15.75">
      <c r="A52" s="269"/>
      <c r="B52" s="270"/>
      <c r="C52" s="270"/>
      <c r="D52" s="270"/>
      <c r="E52" s="271"/>
      <c r="F52" s="270"/>
      <c r="G52" s="270"/>
      <c r="H52" s="270"/>
      <c r="I52" s="270"/>
      <c r="J52" s="270"/>
      <c r="K52" s="270"/>
      <c r="L52" s="270"/>
      <c r="M52" s="270"/>
      <c r="N52" s="270"/>
      <c r="O52" s="270"/>
      <c r="P52" s="270"/>
      <c r="Q52" s="270"/>
      <c r="R52" s="270"/>
      <c r="S52" s="271"/>
      <c r="T52" s="270"/>
      <c r="U52" s="270"/>
    </row>
    <row r="53" spans="1:21" ht="15.75">
      <c r="A53" s="269"/>
      <c r="B53" s="270"/>
      <c r="C53" s="270"/>
      <c r="D53" s="270"/>
      <c r="E53" s="271"/>
      <c r="F53" s="270"/>
      <c r="G53" s="270"/>
      <c r="H53" s="270"/>
      <c r="I53" s="270"/>
      <c r="J53" s="270"/>
      <c r="K53" s="817">
        <f>H50+J50+L50+N50</f>
        <v>1320725</v>
      </c>
      <c r="L53" s="270"/>
      <c r="M53" s="270"/>
      <c r="N53" s="270"/>
      <c r="O53" s="270"/>
      <c r="P53" s="270"/>
      <c r="Q53" s="270"/>
      <c r="R53" s="270"/>
      <c r="S53" s="271"/>
      <c r="T53" s="270"/>
      <c r="U53" s="270"/>
    </row>
    <row r="54" spans="1:21" ht="15.75">
      <c r="A54" s="269"/>
      <c r="B54" s="270"/>
      <c r="C54" s="270"/>
      <c r="D54" s="270"/>
      <c r="E54" s="271"/>
      <c r="F54" s="270"/>
      <c r="G54" s="270"/>
      <c r="H54" s="270"/>
      <c r="I54" s="270"/>
      <c r="J54" s="270"/>
      <c r="K54" s="270"/>
      <c r="L54" s="270"/>
      <c r="M54" s="270"/>
      <c r="N54" s="270"/>
      <c r="O54" s="270"/>
      <c r="P54" s="270"/>
      <c r="Q54" s="270"/>
      <c r="R54" s="270"/>
      <c r="S54" s="271"/>
      <c r="T54" s="270"/>
      <c r="U54" s="270"/>
    </row>
    <row r="55" spans="1:21" ht="15.75">
      <c r="A55" s="269"/>
      <c r="B55" s="270"/>
      <c r="C55" s="270"/>
      <c r="D55" s="270"/>
      <c r="E55" s="271"/>
      <c r="F55" s="270"/>
      <c r="G55" s="270"/>
      <c r="H55" s="270"/>
      <c r="I55" s="270"/>
      <c r="J55" s="270"/>
      <c r="K55" s="270"/>
      <c r="L55" s="270"/>
      <c r="M55" s="270"/>
      <c r="N55" s="270"/>
      <c r="O55" s="270"/>
      <c r="P55" s="270"/>
      <c r="Q55" s="270"/>
      <c r="R55" s="270"/>
      <c r="S55" s="271"/>
      <c r="T55" s="270"/>
      <c r="U55" s="270"/>
    </row>
    <row r="56" spans="1:21" ht="15.75">
      <c r="A56" s="269"/>
      <c r="B56" s="270"/>
      <c r="C56" s="270"/>
      <c r="D56" s="270"/>
      <c r="E56" s="271"/>
      <c r="F56" s="270"/>
      <c r="G56" s="270"/>
      <c r="H56" s="270"/>
      <c r="I56" s="270"/>
      <c r="J56" s="270"/>
      <c r="K56" s="270"/>
      <c r="L56" s="270"/>
      <c r="M56" s="270"/>
      <c r="N56" s="270"/>
      <c r="O56" s="270"/>
      <c r="P56" s="270"/>
      <c r="Q56" s="270"/>
      <c r="R56" s="270"/>
      <c r="S56" s="271"/>
      <c r="T56" s="270"/>
      <c r="U56" s="270"/>
    </row>
    <row r="57" spans="1:21" ht="15.75">
      <c r="A57" s="269"/>
      <c r="B57" s="270"/>
      <c r="C57" s="270"/>
      <c r="D57" s="270"/>
      <c r="E57" s="271"/>
      <c r="F57" s="270"/>
      <c r="G57" s="270"/>
      <c r="H57" s="270"/>
      <c r="I57" s="270"/>
      <c r="J57" s="270"/>
      <c r="K57" s="270"/>
      <c r="L57" s="270"/>
      <c r="M57" s="270"/>
      <c r="N57" s="270"/>
      <c r="O57" s="270"/>
      <c r="P57" s="270"/>
      <c r="Q57" s="270"/>
      <c r="R57" s="270"/>
      <c r="S57" s="271"/>
      <c r="T57" s="270"/>
      <c r="U57" s="270"/>
    </row>
    <row r="58" spans="1:21" ht="15.75">
      <c r="A58" s="269"/>
      <c r="B58" s="270"/>
      <c r="C58" s="270"/>
      <c r="D58" s="270"/>
      <c r="E58" s="271"/>
      <c r="F58" s="270"/>
      <c r="G58" s="270"/>
      <c r="H58" s="270"/>
      <c r="I58" s="270"/>
      <c r="J58" s="270"/>
      <c r="K58" s="270"/>
      <c r="L58" s="270"/>
      <c r="M58" s="270"/>
      <c r="N58" s="270"/>
      <c r="O58" s="270"/>
      <c r="P58" s="270"/>
      <c r="Q58" s="270"/>
      <c r="R58" s="270"/>
      <c r="S58" s="271"/>
      <c r="T58" s="270"/>
      <c r="U58" s="270"/>
    </row>
    <row r="59" spans="1:21" ht="15.75">
      <c r="A59" s="269"/>
      <c r="B59" s="270"/>
      <c r="C59" s="270"/>
      <c r="D59" s="270"/>
      <c r="E59" s="271"/>
      <c r="F59" s="270"/>
      <c r="G59" s="270"/>
      <c r="H59" s="270"/>
      <c r="I59" s="270"/>
      <c r="J59" s="270"/>
      <c r="K59" s="270"/>
      <c r="L59" s="270"/>
      <c r="M59" s="270"/>
      <c r="N59" s="270"/>
      <c r="O59" s="270"/>
      <c r="P59" s="270"/>
      <c r="Q59" s="270"/>
      <c r="R59" s="270"/>
      <c r="S59" s="271"/>
      <c r="T59" s="270"/>
      <c r="U59" s="270"/>
    </row>
    <row r="60" spans="1:21" ht="15.75">
      <c r="A60" s="269"/>
      <c r="B60" s="270"/>
      <c r="C60" s="270"/>
      <c r="D60" s="270"/>
      <c r="E60" s="271"/>
      <c r="F60" s="270"/>
      <c r="G60" s="270"/>
      <c r="H60" s="270"/>
      <c r="I60" s="270"/>
      <c r="J60" s="270"/>
      <c r="K60" s="270"/>
      <c r="L60" s="270"/>
      <c r="M60" s="270"/>
      <c r="N60" s="270"/>
      <c r="O60" s="270"/>
      <c r="P60" s="270"/>
      <c r="Q60" s="270"/>
      <c r="R60" s="270"/>
      <c r="S60" s="271"/>
      <c r="T60" s="270"/>
      <c r="U60" s="270"/>
    </row>
    <row r="61" spans="1:21" ht="15.75">
      <c r="A61" s="269"/>
      <c r="B61" s="270"/>
      <c r="C61" s="270"/>
      <c r="D61" s="270"/>
      <c r="E61" s="271"/>
      <c r="F61" s="270"/>
      <c r="G61" s="270"/>
      <c r="H61" s="270"/>
      <c r="I61" s="270"/>
      <c r="J61" s="270"/>
      <c r="K61" s="270"/>
      <c r="L61" s="270"/>
      <c r="M61" s="270"/>
      <c r="N61" s="270"/>
      <c r="O61" s="270"/>
      <c r="P61" s="270"/>
      <c r="Q61" s="270"/>
      <c r="R61" s="270"/>
      <c r="S61" s="271"/>
      <c r="T61" s="270"/>
      <c r="U61" s="270"/>
    </row>
    <row r="62" spans="1:21" ht="15.75">
      <c r="A62" s="269"/>
      <c r="B62" s="270"/>
      <c r="C62" s="270"/>
      <c r="D62" s="270"/>
      <c r="E62" s="271"/>
      <c r="F62" s="270"/>
      <c r="G62" s="270"/>
      <c r="H62" s="270"/>
      <c r="I62" s="270"/>
      <c r="J62" s="270"/>
      <c r="K62" s="270"/>
      <c r="L62" s="270"/>
      <c r="M62" s="270"/>
      <c r="N62" s="270"/>
      <c r="O62" s="270"/>
      <c r="P62" s="270"/>
      <c r="Q62" s="270"/>
      <c r="R62" s="270"/>
      <c r="S62" s="271"/>
      <c r="T62" s="270"/>
      <c r="U62" s="270"/>
    </row>
    <row r="63" spans="1:21" ht="15.75">
      <c r="A63" s="269"/>
      <c r="B63" s="270"/>
      <c r="C63" s="270"/>
      <c r="D63" s="270"/>
      <c r="E63" s="271"/>
      <c r="F63" s="270"/>
      <c r="G63" s="270"/>
      <c r="H63" s="270"/>
      <c r="I63" s="270"/>
      <c r="J63" s="270"/>
      <c r="K63" s="270"/>
      <c r="L63" s="270"/>
      <c r="M63" s="270"/>
      <c r="N63" s="270"/>
      <c r="O63" s="270"/>
      <c r="P63" s="270"/>
      <c r="Q63" s="270"/>
      <c r="R63" s="270"/>
      <c r="S63" s="271"/>
      <c r="T63" s="270"/>
      <c r="U63" s="270"/>
    </row>
    <row r="64" spans="1:21" ht="15.75">
      <c r="A64" s="269"/>
      <c r="B64" s="270"/>
      <c r="C64" s="270"/>
      <c r="D64" s="270"/>
      <c r="E64" s="271"/>
      <c r="F64" s="270"/>
      <c r="G64" s="270"/>
      <c r="H64" s="270"/>
      <c r="I64" s="270"/>
      <c r="J64" s="270"/>
      <c r="K64" s="270"/>
      <c r="L64" s="270"/>
      <c r="M64" s="270"/>
      <c r="N64" s="270"/>
      <c r="O64" s="270"/>
      <c r="P64" s="270"/>
      <c r="Q64" s="270"/>
      <c r="R64" s="270"/>
      <c r="S64" s="271"/>
      <c r="T64" s="270"/>
      <c r="U64" s="270"/>
    </row>
    <row r="65" spans="1:21" ht="15.75">
      <c r="A65" s="269"/>
      <c r="B65" s="270"/>
      <c r="C65" s="270"/>
      <c r="D65" s="270"/>
      <c r="E65" s="271"/>
      <c r="F65" s="270"/>
      <c r="G65" s="270"/>
      <c r="H65" s="270"/>
      <c r="I65" s="270"/>
      <c r="J65" s="270"/>
      <c r="K65" s="270"/>
      <c r="L65" s="270"/>
      <c r="M65" s="270"/>
      <c r="N65" s="270"/>
      <c r="O65" s="270"/>
      <c r="P65" s="270"/>
      <c r="Q65" s="270"/>
      <c r="R65" s="270"/>
      <c r="S65" s="271"/>
      <c r="T65" s="270"/>
      <c r="U65" s="270"/>
    </row>
    <row r="66" spans="1:21" ht="15.75">
      <c r="A66" s="269"/>
      <c r="B66" s="270"/>
      <c r="C66" s="270"/>
      <c r="D66" s="270"/>
      <c r="E66" s="271"/>
      <c r="F66" s="270"/>
      <c r="G66" s="270"/>
      <c r="H66" s="270"/>
      <c r="I66" s="270"/>
      <c r="J66" s="270"/>
      <c r="K66" s="270"/>
      <c r="L66" s="270"/>
      <c r="M66" s="270"/>
      <c r="N66" s="270"/>
      <c r="O66" s="270"/>
      <c r="P66" s="270"/>
      <c r="Q66" s="270"/>
      <c r="R66" s="270"/>
      <c r="S66" s="271"/>
      <c r="T66" s="270"/>
      <c r="U66" s="270"/>
    </row>
    <row r="67" spans="1:21" ht="15.75">
      <c r="A67" s="269"/>
      <c r="B67" s="270"/>
      <c r="C67" s="270"/>
      <c r="D67" s="270"/>
      <c r="E67" s="271"/>
      <c r="F67" s="270"/>
      <c r="G67" s="270"/>
      <c r="H67" s="270"/>
      <c r="I67" s="270"/>
      <c r="J67" s="270"/>
      <c r="K67" s="270"/>
      <c r="L67" s="270"/>
      <c r="M67" s="270"/>
      <c r="N67" s="270"/>
      <c r="O67" s="270"/>
      <c r="P67" s="270"/>
      <c r="Q67" s="270"/>
      <c r="R67" s="270"/>
      <c r="S67" s="271"/>
      <c r="T67" s="270"/>
      <c r="U67" s="270"/>
    </row>
    <row r="68" spans="1:21" ht="15.75">
      <c r="A68" s="269"/>
      <c r="B68" s="270"/>
      <c r="C68" s="270"/>
      <c r="D68" s="270"/>
      <c r="E68" s="271"/>
      <c r="F68" s="270"/>
      <c r="G68" s="270"/>
      <c r="H68" s="270"/>
      <c r="I68" s="270"/>
      <c r="J68" s="270"/>
      <c r="K68" s="270"/>
      <c r="L68" s="270"/>
      <c r="M68" s="270"/>
      <c r="N68" s="270"/>
      <c r="O68" s="270"/>
      <c r="P68" s="270"/>
      <c r="Q68" s="270"/>
      <c r="R68" s="270"/>
      <c r="S68" s="271"/>
      <c r="T68" s="270"/>
      <c r="U68" s="270"/>
    </row>
    <row r="69" spans="1:21" ht="15.75">
      <c r="A69" s="269"/>
      <c r="B69" s="270"/>
      <c r="C69" s="270"/>
      <c r="D69" s="270"/>
      <c r="E69" s="271"/>
      <c r="F69" s="270"/>
      <c r="G69" s="270"/>
      <c r="H69" s="270"/>
      <c r="I69" s="270"/>
      <c r="J69" s="270"/>
      <c r="K69" s="270"/>
      <c r="L69" s="270"/>
      <c r="M69" s="270"/>
      <c r="N69" s="270"/>
      <c r="O69" s="270"/>
      <c r="P69" s="270"/>
      <c r="Q69" s="270"/>
      <c r="R69" s="270"/>
      <c r="S69" s="271"/>
      <c r="T69" s="270"/>
      <c r="U69" s="270"/>
    </row>
    <row r="70" spans="1:21" ht="15.75">
      <c r="A70" s="269"/>
      <c r="B70" s="270"/>
      <c r="C70" s="270"/>
      <c r="D70" s="270"/>
      <c r="E70" s="271"/>
      <c r="F70" s="270"/>
      <c r="G70" s="270"/>
      <c r="H70" s="270"/>
      <c r="I70" s="270"/>
      <c r="J70" s="270"/>
      <c r="K70" s="270"/>
      <c r="L70" s="270"/>
      <c r="M70" s="270"/>
      <c r="N70" s="270"/>
      <c r="O70" s="270"/>
      <c r="P70" s="270"/>
      <c r="Q70" s="270"/>
      <c r="R70" s="270"/>
      <c r="S70" s="271"/>
      <c r="T70" s="270"/>
      <c r="U70" s="270"/>
    </row>
    <row r="71" spans="1:21" ht="15.75">
      <c r="A71" s="269"/>
      <c r="B71" s="270"/>
      <c r="C71" s="270"/>
      <c r="D71" s="270"/>
      <c r="E71" s="271"/>
      <c r="F71" s="270"/>
      <c r="G71" s="270"/>
      <c r="H71" s="270"/>
      <c r="I71" s="270"/>
      <c r="J71" s="270"/>
      <c r="K71" s="270"/>
      <c r="L71" s="270"/>
      <c r="M71" s="270"/>
      <c r="N71" s="270"/>
      <c r="O71" s="270"/>
      <c r="P71" s="270"/>
      <c r="Q71" s="270"/>
      <c r="R71" s="270"/>
      <c r="S71" s="271"/>
      <c r="T71" s="270"/>
      <c r="U71" s="270"/>
    </row>
    <row r="72" spans="1:21" ht="15.75">
      <c r="A72" s="269"/>
      <c r="B72" s="270"/>
      <c r="C72" s="270"/>
      <c r="D72" s="270"/>
      <c r="E72" s="271"/>
      <c r="F72" s="270"/>
      <c r="G72" s="270"/>
      <c r="H72" s="270"/>
      <c r="I72" s="270"/>
      <c r="J72" s="270"/>
      <c r="K72" s="270"/>
      <c r="L72" s="270"/>
      <c r="M72" s="270"/>
      <c r="N72" s="270"/>
      <c r="O72" s="270"/>
      <c r="P72" s="270"/>
      <c r="Q72" s="270"/>
      <c r="R72" s="270"/>
      <c r="S72" s="271"/>
      <c r="T72" s="270"/>
      <c r="U72" s="270"/>
    </row>
    <row r="73" spans="1:21" ht="15.75">
      <c r="A73" s="269"/>
      <c r="B73" s="270"/>
      <c r="C73" s="270"/>
      <c r="D73" s="270"/>
      <c r="E73" s="271"/>
      <c r="F73" s="270"/>
      <c r="G73" s="270"/>
      <c r="H73" s="270"/>
      <c r="I73" s="270"/>
      <c r="J73" s="270"/>
      <c r="K73" s="270"/>
      <c r="L73" s="270"/>
      <c r="M73" s="270"/>
      <c r="N73" s="270"/>
      <c r="O73" s="270"/>
      <c r="P73" s="270"/>
      <c r="Q73" s="270"/>
      <c r="R73" s="270"/>
      <c r="S73" s="271"/>
      <c r="T73" s="270"/>
      <c r="U73" s="270"/>
    </row>
    <row r="74" spans="1:21" ht="15.75">
      <c r="A74" s="269"/>
      <c r="B74" s="270"/>
      <c r="C74" s="270"/>
      <c r="D74" s="270"/>
      <c r="E74" s="271"/>
      <c r="F74" s="270"/>
      <c r="G74" s="270"/>
      <c r="H74" s="270"/>
      <c r="I74" s="270"/>
      <c r="J74" s="270"/>
      <c r="K74" s="270"/>
      <c r="L74" s="270"/>
      <c r="M74" s="270"/>
      <c r="N74" s="270"/>
      <c r="O74" s="270"/>
      <c r="P74" s="270"/>
      <c r="Q74" s="270"/>
      <c r="R74" s="270"/>
      <c r="S74" s="271"/>
      <c r="T74" s="270"/>
      <c r="U74" s="270"/>
    </row>
    <row r="75" spans="1:21" ht="15.75">
      <c r="A75" s="269"/>
      <c r="B75" s="270"/>
      <c r="C75" s="270"/>
      <c r="D75" s="270"/>
      <c r="E75" s="271"/>
      <c r="F75" s="270"/>
      <c r="G75" s="270"/>
      <c r="H75" s="270"/>
      <c r="I75" s="270"/>
      <c r="J75" s="270"/>
      <c r="K75" s="270"/>
      <c r="L75" s="270"/>
      <c r="M75" s="270"/>
      <c r="N75" s="270"/>
      <c r="O75" s="270"/>
      <c r="P75" s="270"/>
      <c r="Q75" s="270"/>
      <c r="R75" s="270"/>
      <c r="S75" s="271"/>
      <c r="T75" s="270"/>
      <c r="U75" s="270"/>
    </row>
    <row r="76" spans="1:21" ht="15.75">
      <c r="A76" s="269"/>
      <c r="B76" s="270"/>
      <c r="C76" s="270"/>
      <c r="D76" s="270"/>
      <c r="E76" s="271"/>
      <c r="F76" s="270"/>
      <c r="G76" s="270"/>
      <c r="H76" s="270"/>
      <c r="I76" s="270"/>
      <c r="J76" s="270"/>
      <c r="K76" s="270"/>
      <c r="L76" s="270"/>
      <c r="M76" s="270"/>
      <c r="N76" s="270"/>
      <c r="O76" s="270"/>
      <c r="P76" s="270"/>
      <c r="Q76" s="270"/>
      <c r="R76" s="270"/>
      <c r="S76" s="271"/>
      <c r="T76" s="270"/>
      <c r="U76" s="270"/>
    </row>
    <row r="77" spans="1:21" ht="15.75">
      <c r="A77" s="269"/>
      <c r="B77" s="270"/>
      <c r="C77" s="270"/>
      <c r="D77" s="270"/>
      <c r="E77" s="271"/>
      <c r="F77" s="270"/>
      <c r="G77" s="270"/>
      <c r="H77" s="270"/>
      <c r="I77" s="270"/>
      <c r="J77" s="270"/>
      <c r="K77" s="270"/>
      <c r="L77" s="270"/>
      <c r="M77" s="270"/>
      <c r="N77" s="270"/>
      <c r="O77" s="270"/>
      <c r="P77" s="270"/>
      <c r="Q77" s="270"/>
      <c r="R77" s="270"/>
      <c r="S77" s="271"/>
      <c r="T77" s="270"/>
      <c r="U77" s="270"/>
    </row>
    <row r="78" spans="1:21" ht="15.75">
      <c r="A78" s="269"/>
      <c r="B78" s="270"/>
      <c r="C78" s="270"/>
      <c r="D78" s="270"/>
      <c r="E78" s="271"/>
      <c r="F78" s="270"/>
      <c r="G78" s="270"/>
      <c r="H78" s="270"/>
      <c r="I78" s="270"/>
      <c r="J78" s="270"/>
      <c r="K78" s="270"/>
      <c r="L78" s="270"/>
      <c r="M78" s="270"/>
      <c r="N78" s="270"/>
      <c r="O78" s="270"/>
      <c r="P78" s="270"/>
      <c r="Q78" s="270"/>
      <c r="R78" s="270"/>
      <c r="S78" s="271"/>
      <c r="T78" s="270"/>
      <c r="U78" s="270"/>
    </row>
    <row r="79" spans="1:21" ht="15.75">
      <c r="A79" s="269"/>
      <c r="B79" s="270"/>
      <c r="C79" s="270"/>
      <c r="D79" s="270"/>
      <c r="E79" s="271"/>
      <c r="F79" s="270"/>
      <c r="G79" s="270"/>
      <c r="H79" s="270"/>
      <c r="I79" s="270"/>
      <c r="J79" s="270"/>
      <c r="K79" s="270"/>
      <c r="L79" s="270"/>
      <c r="M79" s="270"/>
      <c r="N79" s="270"/>
      <c r="O79" s="270"/>
      <c r="P79" s="270"/>
      <c r="Q79" s="270"/>
      <c r="R79" s="270"/>
      <c r="S79" s="271"/>
      <c r="T79" s="270"/>
      <c r="U79" s="270"/>
    </row>
    <row r="80" spans="1:21" ht="15.75">
      <c r="A80" s="269"/>
      <c r="B80" s="270"/>
      <c r="C80" s="270"/>
      <c r="D80" s="270"/>
      <c r="E80" s="271"/>
      <c r="F80" s="270"/>
      <c r="G80" s="270"/>
      <c r="H80" s="270"/>
      <c r="I80" s="270"/>
      <c r="J80" s="270"/>
      <c r="K80" s="270"/>
      <c r="L80" s="270"/>
      <c r="M80" s="270"/>
      <c r="N80" s="270"/>
      <c r="O80" s="270"/>
      <c r="P80" s="270"/>
      <c r="Q80" s="270"/>
      <c r="R80" s="270"/>
      <c r="S80" s="271"/>
      <c r="T80" s="270"/>
      <c r="U80" s="270"/>
    </row>
    <row r="81" spans="1:21" ht="15.75">
      <c r="A81" s="269"/>
      <c r="B81" s="270"/>
      <c r="C81" s="270"/>
      <c r="D81" s="270"/>
      <c r="E81" s="271"/>
      <c r="F81" s="270"/>
      <c r="G81" s="270"/>
      <c r="H81" s="270"/>
      <c r="I81" s="270"/>
      <c r="J81" s="270"/>
      <c r="K81" s="270"/>
      <c r="L81" s="270"/>
      <c r="M81" s="270"/>
      <c r="N81" s="270"/>
      <c r="O81" s="270"/>
      <c r="P81" s="270"/>
      <c r="Q81" s="270"/>
      <c r="R81" s="270"/>
      <c r="S81" s="271"/>
      <c r="T81" s="270"/>
      <c r="U81" s="270"/>
    </row>
    <row r="82" spans="1:21" ht="15.75">
      <c r="A82" s="269"/>
      <c r="B82" s="270"/>
      <c r="C82" s="270"/>
      <c r="D82" s="270"/>
      <c r="E82" s="271"/>
      <c r="F82" s="270"/>
      <c r="G82" s="270"/>
      <c r="H82" s="270"/>
      <c r="I82" s="270"/>
      <c r="J82" s="270"/>
      <c r="K82" s="270"/>
      <c r="L82" s="270"/>
      <c r="M82" s="270"/>
      <c r="N82" s="270"/>
      <c r="O82" s="270"/>
      <c r="P82" s="270"/>
      <c r="Q82" s="270"/>
      <c r="R82" s="270"/>
      <c r="S82" s="271"/>
      <c r="T82" s="270"/>
      <c r="U82" s="270"/>
    </row>
    <row r="98" spans="1:5">
      <c r="A98" s="264"/>
      <c r="E98" s="264"/>
    </row>
    <row r="99" spans="1:5">
      <c r="A99" s="264"/>
      <c r="E99" s="264"/>
    </row>
    <row r="100" spans="1:5">
      <c r="A100" s="264"/>
      <c r="E100" s="264"/>
    </row>
    <row r="101" spans="1:5">
      <c r="A101" s="264"/>
      <c r="E101" s="264"/>
    </row>
    <row r="102" spans="1:5">
      <c r="A102" s="264"/>
      <c r="E102" s="264"/>
    </row>
    <row r="103" spans="1:5">
      <c r="A103" s="264"/>
      <c r="E103" s="264"/>
    </row>
    <row r="104" spans="1:5">
      <c r="A104" s="264"/>
      <c r="E104" s="264"/>
    </row>
    <row r="105" spans="1:5">
      <c r="A105" s="264"/>
      <c r="E105" s="264"/>
    </row>
    <row r="106" spans="1:5">
      <c r="A106" s="264"/>
      <c r="E106" s="264"/>
    </row>
    <row r="107" spans="1:5">
      <c r="A107" s="264"/>
      <c r="E107" s="264"/>
    </row>
    <row r="108" spans="1:5">
      <c r="A108" s="264"/>
      <c r="E108" s="264"/>
    </row>
    <row r="109" spans="1:5">
      <c r="A109" s="264"/>
      <c r="E109" s="264"/>
    </row>
    <row r="110" spans="1:5">
      <c r="A110" s="264"/>
      <c r="E110" s="264"/>
    </row>
    <row r="111" spans="1:5">
      <c r="A111" s="264"/>
      <c r="E111" s="264"/>
    </row>
    <row r="112" spans="1:5">
      <c r="A112" s="264"/>
      <c r="E112" s="264"/>
    </row>
    <row r="113" spans="1:5">
      <c r="A113" s="264"/>
      <c r="E113" s="264"/>
    </row>
    <row r="114" spans="1:5">
      <c r="A114" s="264"/>
      <c r="E114" s="264"/>
    </row>
    <row r="115" spans="1:5">
      <c r="A115" s="264"/>
      <c r="E115" s="264"/>
    </row>
    <row r="116" spans="1:5">
      <c r="A116" s="264"/>
      <c r="E116" s="264"/>
    </row>
    <row r="117" spans="1:5">
      <c r="A117" s="264"/>
      <c r="E117" s="264"/>
    </row>
    <row r="118" spans="1:5">
      <c r="A118" s="264"/>
      <c r="E118" s="264"/>
    </row>
    <row r="119" spans="1:5">
      <c r="A119" s="264"/>
      <c r="E119" s="264"/>
    </row>
    <row r="120" spans="1:5">
      <c r="A120" s="264"/>
      <c r="E120" s="264"/>
    </row>
    <row r="121" spans="1:5">
      <c r="A121" s="264"/>
      <c r="E121" s="264"/>
    </row>
    <row r="122" spans="1:5">
      <c r="A122" s="264"/>
      <c r="E122" s="264"/>
    </row>
    <row r="123" spans="1:5">
      <c r="A123" s="264"/>
      <c r="E123" s="264"/>
    </row>
    <row r="124" spans="1:5">
      <c r="A124" s="264"/>
      <c r="E124" s="264"/>
    </row>
    <row r="125" spans="1:5">
      <c r="A125" s="264"/>
      <c r="E125" s="264"/>
    </row>
    <row r="126" spans="1:5">
      <c r="A126" s="264"/>
      <c r="E126" s="264"/>
    </row>
    <row r="127" spans="1:5">
      <c r="A127" s="264"/>
      <c r="E127" s="264"/>
    </row>
    <row r="128" spans="1:5">
      <c r="A128" s="264"/>
      <c r="E128" s="264"/>
    </row>
    <row r="129" spans="1:5">
      <c r="A129" s="264"/>
      <c r="E129" s="264"/>
    </row>
    <row r="130" spans="1:5">
      <c r="A130" s="264"/>
      <c r="E130" s="264"/>
    </row>
    <row r="131" spans="1:5">
      <c r="A131" s="264"/>
      <c r="E131" s="264"/>
    </row>
    <row r="132" spans="1:5">
      <c r="A132" s="264"/>
      <c r="E132" s="264"/>
    </row>
    <row r="133" spans="1:5">
      <c r="A133" s="264"/>
      <c r="E133" s="264"/>
    </row>
    <row r="134" spans="1:5">
      <c r="A134" s="264"/>
      <c r="E134" s="264"/>
    </row>
    <row r="135" spans="1:5">
      <c r="A135" s="264"/>
      <c r="E135" s="264"/>
    </row>
    <row r="136" spans="1:5">
      <c r="A136" s="264"/>
      <c r="E136" s="264"/>
    </row>
    <row r="137" spans="1:5">
      <c r="A137" s="264"/>
      <c r="E137" s="264"/>
    </row>
    <row r="138" spans="1:5">
      <c r="A138" s="264"/>
      <c r="E138" s="264"/>
    </row>
    <row r="139" spans="1:5">
      <c r="A139" s="264"/>
      <c r="E139" s="264"/>
    </row>
    <row r="140" spans="1:5">
      <c r="A140" s="264"/>
      <c r="E140" s="264"/>
    </row>
    <row r="141" spans="1:5">
      <c r="A141" s="264"/>
      <c r="E141" s="264"/>
    </row>
    <row r="142" spans="1:5">
      <c r="A142" s="264"/>
      <c r="E142" s="264"/>
    </row>
    <row r="143" spans="1:5">
      <c r="A143" s="264"/>
      <c r="E143" s="264"/>
    </row>
    <row r="144" spans="1:5">
      <c r="A144" s="264"/>
      <c r="E144" s="264"/>
    </row>
    <row r="145" spans="1:5">
      <c r="A145" s="264"/>
      <c r="E145" s="264"/>
    </row>
    <row r="146" spans="1:5">
      <c r="A146" s="264"/>
      <c r="E146" s="264"/>
    </row>
    <row r="147" spans="1:5">
      <c r="A147" s="264"/>
      <c r="E147" s="264"/>
    </row>
    <row r="148" spans="1:5">
      <c r="A148" s="264"/>
      <c r="E148" s="264"/>
    </row>
    <row r="149" spans="1:5">
      <c r="A149" s="264"/>
      <c r="E149" s="264"/>
    </row>
    <row r="150" spans="1:5">
      <c r="A150" s="264"/>
      <c r="E150" s="264"/>
    </row>
    <row r="151" spans="1:5">
      <c r="A151" s="264"/>
      <c r="E151" s="264"/>
    </row>
    <row r="152" spans="1:5">
      <c r="A152" s="264"/>
      <c r="E152" s="264"/>
    </row>
    <row r="153" spans="1:5">
      <c r="A153" s="264"/>
      <c r="E153" s="264"/>
    </row>
    <row r="154" spans="1:5">
      <c r="A154" s="264"/>
      <c r="E154" s="264"/>
    </row>
    <row r="155" spans="1:5">
      <c r="A155" s="264"/>
      <c r="E155" s="264"/>
    </row>
    <row r="156" spans="1:5">
      <c r="A156" s="264"/>
      <c r="E156" s="264"/>
    </row>
    <row r="157" spans="1:5">
      <c r="A157" s="264"/>
      <c r="E157" s="264"/>
    </row>
    <row r="158" spans="1:5">
      <c r="A158" s="264"/>
      <c r="E158" s="264"/>
    </row>
    <row r="159" spans="1:5">
      <c r="A159" s="264"/>
      <c r="E159" s="264"/>
    </row>
    <row r="160" spans="1:5">
      <c r="A160" s="264"/>
      <c r="E160" s="264"/>
    </row>
    <row r="161" spans="1:5">
      <c r="A161" s="264"/>
      <c r="E161" s="264"/>
    </row>
    <row r="162" spans="1:5">
      <c r="A162" s="264"/>
      <c r="E162" s="264"/>
    </row>
    <row r="163" spans="1:5">
      <c r="A163" s="264"/>
      <c r="E163" s="264"/>
    </row>
    <row r="164" spans="1:5">
      <c r="A164" s="264"/>
      <c r="E164" s="264"/>
    </row>
    <row r="165" spans="1:5">
      <c r="A165" s="264"/>
      <c r="E165" s="264"/>
    </row>
    <row r="166" spans="1:5">
      <c r="A166" s="264"/>
      <c r="E166" s="264"/>
    </row>
  </sheetData>
  <mergeCells count="26">
    <mergeCell ref="B44:B46"/>
    <mergeCell ref="B47:B49"/>
    <mergeCell ref="B7:B19"/>
    <mergeCell ref="A7:A49"/>
    <mergeCell ref="B20:B30"/>
    <mergeCell ref="B31:B32"/>
    <mergeCell ref="B33:B36"/>
    <mergeCell ref="B37:B40"/>
    <mergeCell ref="B41:B43"/>
    <mergeCell ref="A4:A6"/>
    <mergeCell ref="D4:D6"/>
    <mergeCell ref="F4:F6"/>
    <mergeCell ref="B4:B6"/>
    <mergeCell ref="I5:J5"/>
    <mergeCell ref="C4:C6"/>
    <mergeCell ref="E4:E6"/>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X130"/>
  <sheetViews>
    <sheetView showGridLines="0" topLeftCell="E1" zoomScale="70" zoomScaleNormal="70" workbookViewId="0">
      <pane ySplit="7" topLeftCell="A8" activePane="bottomLeft" state="frozen"/>
      <selection activeCell="A7" sqref="A7"/>
      <selection pane="bottomLeft" activeCell="O5" sqref="O5:P6"/>
    </sheetView>
  </sheetViews>
  <sheetFormatPr baseColWidth="10" defaultColWidth="11.42578125" defaultRowHeight="12.75"/>
  <cols>
    <col min="1" max="1" width="34" style="274" customWidth="1"/>
    <col min="2" max="2" width="46.42578125" style="274" customWidth="1"/>
    <col min="3" max="3" width="38.5703125" style="274" customWidth="1"/>
    <col min="4" max="4" width="34.5703125" style="274" customWidth="1"/>
    <col min="5" max="5" width="14.5703125" style="273" customWidth="1"/>
    <col min="6" max="6" width="54.85546875" style="274" customWidth="1"/>
    <col min="7" max="7" width="15.28515625" style="274" customWidth="1"/>
    <col min="8" max="8" width="16" style="274" customWidth="1"/>
    <col min="9" max="9" width="15.28515625" style="274" customWidth="1"/>
    <col min="10" max="10" width="18.5703125" style="711" customWidth="1"/>
    <col min="11" max="11" width="15.28515625" style="274" customWidth="1"/>
    <col min="12" max="12" width="15.85546875" style="274" customWidth="1"/>
    <col min="13" max="13" width="15.28515625" style="274" customWidth="1"/>
    <col min="14" max="14" width="15" style="274" customWidth="1"/>
    <col min="15" max="15" width="15.28515625" style="274" customWidth="1"/>
    <col min="16" max="16" width="26.5703125" style="274" customWidth="1"/>
    <col min="17" max="17" width="32.140625" style="274" customWidth="1"/>
    <col min="18" max="18" width="26.85546875" style="274" customWidth="1"/>
    <col min="19" max="19" width="18.140625" style="272" customWidth="1"/>
    <col min="20" max="20" width="18.7109375" style="272" customWidth="1"/>
    <col min="21" max="21" width="25.85546875" style="274" customWidth="1"/>
    <col min="22" max="16384" width="11.42578125" style="274"/>
  </cols>
  <sheetData>
    <row r="1" spans="1:24" ht="18.75" customHeight="1">
      <c r="E1" s="594"/>
      <c r="G1" s="295" t="s">
        <v>94</v>
      </c>
      <c r="I1" s="295"/>
      <c r="J1" s="707"/>
      <c r="K1" s="295"/>
      <c r="L1" s="295"/>
      <c r="M1" s="295"/>
      <c r="N1" s="295"/>
      <c r="O1" s="295"/>
      <c r="P1" s="295"/>
      <c r="Q1" s="295"/>
      <c r="R1" s="295"/>
      <c r="S1" s="295"/>
      <c r="T1" s="295"/>
      <c r="U1" s="295"/>
      <c r="V1" s="295"/>
      <c r="W1" s="295"/>
      <c r="X1" s="295"/>
    </row>
    <row r="2" spans="1:24" ht="18.75">
      <c r="A2" s="280" t="s">
        <v>1371</v>
      </c>
      <c r="E2" s="594"/>
      <c r="G2" s="295"/>
      <c r="I2" s="295"/>
      <c r="J2" s="707"/>
      <c r="K2" s="295"/>
      <c r="L2" s="295"/>
      <c r="M2" s="295"/>
      <c r="N2" s="295"/>
      <c r="O2" s="295"/>
      <c r="P2" s="295"/>
      <c r="Q2" s="295"/>
      <c r="R2" s="295"/>
      <c r="S2" s="295"/>
      <c r="T2" s="295"/>
      <c r="U2" s="295"/>
      <c r="V2" s="295"/>
      <c r="W2" s="295"/>
      <c r="X2" s="295"/>
    </row>
    <row r="3" spans="1:24" ht="18.75">
      <c r="A3" s="336" t="s">
        <v>1409</v>
      </c>
      <c r="E3" s="594"/>
      <c r="G3" s="295"/>
      <c r="I3" s="295"/>
      <c r="J3" s="707"/>
      <c r="K3" s="295"/>
      <c r="L3" s="295"/>
      <c r="M3" s="295"/>
      <c r="N3" s="295"/>
      <c r="O3" s="295"/>
      <c r="P3" s="295"/>
      <c r="Q3" s="295"/>
      <c r="R3" s="295"/>
      <c r="S3" s="295"/>
      <c r="T3" s="295"/>
      <c r="U3" s="295"/>
      <c r="V3" s="295"/>
      <c r="W3" s="295"/>
      <c r="X3" s="295"/>
    </row>
    <row r="4" spans="1:24" ht="15">
      <c r="A4" s="336" t="s">
        <v>1410</v>
      </c>
      <c r="B4" s="280"/>
      <c r="C4" s="280"/>
      <c r="D4" s="280"/>
      <c r="E4" s="259"/>
      <c r="F4" s="280"/>
      <c r="G4" s="280"/>
      <c r="H4" s="280"/>
      <c r="I4" s="280"/>
      <c r="J4" s="708"/>
      <c r="K4" s="280"/>
      <c r="L4" s="280"/>
      <c r="M4" s="280"/>
      <c r="N4" s="280"/>
      <c r="O4" s="280"/>
      <c r="P4" s="280"/>
      <c r="Q4" s="280"/>
      <c r="R4" s="280"/>
      <c r="S4" s="280"/>
      <c r="T4" s="280"/>
      <c r="U4" s="280"/>
    </row>
    <row r="5" spans="1:24" s="66" customFormat="1" ht="23.25" customHeight="1">
      <c r="A5" s="912" t="s">
        <v>100</v>
      </c>
      <c r="B5" s="896" t="s">
        <v>115</v>
      </c>
      <c r="C5" s="908" t="s">
        <v>89</v>
      </c>
      <c r="D5" s="908" t="s">
        <v>90</v>
      </c>
      <c r="E5" s="899" t="s">
        <v>400</v>
      </c>
      <c r="F5" s="908" t="s">
        <v>91</v>
      </c>
      <c r="G5" s="912" t="s">
        <v>103</v>
      </c>
      <c r="H5" s="912"/>
      <c r="I5" s="912"/>
      <c r="J5" s="912"/>
      <c r="K5" s="912"/>
      <c r="L5" s="912"/>
      <c r="M5" s="912"/>
      <c r="N5" s="912"/>
      <c r="O5" s="936" t="s">
        <v>104</v>
      </c>
      <c r="P5" s="936"/>
      <c r="Q5" s="896" t="s">
        <v>105</v>
      </c>
      <c r="R5" s="896" t="s">
        <v>106</v>
      </c>
      <c r="S5" s="896" t="s">
        <v>113</v>
      </c>
      <c r="T5" s="896" t="s">
        <v>112</v>
      </c>
      <c r="U5" s="922" t="s">
        <v>92</v>
      </c>
    </row>
    <row r="6" spans="1:24" s="66" customFormat="1" ht="15" customHeight="1">
      <c r="A6" s="912"/>
      <c r="B6" s="897"/>
      <c r="C6" s="909"/>
      <c r="D6" s="909"/>
      <c r="E6" s="900"/>
      <c r="F6" s="909"/>
      <c r="G6" s="912" t="s">
        <v>107</v>
      </c>
      <c r="H6" s="912"/>
      <c r="I6" s="912" t="s">
        <v>108</v>
      </c>
      <c r="J6" s="912"/>
      <c r="K6" s="912" t="s">
        <v>109</v>
      </c>
      <c r="L6" s="912"/>
      <c r="M6" s="912" t="s">
        <v>110</v>
      </c>
      <c r="N6" s="912"/>
      <c r="O6" s="936"/>
      <c r="P6" s="936"/>
      <c r="Q6" s="897"/>
      <c r="R6" s="897"/>
      <c r="S6" s="897"/>
      <c r="T6" s="897"/>
      <c r="U6" s="923"/>
    </row>
    <row r="7" spans="1:24" s="66" customFormat="1" ht="24" customHeight="1">
      <c r="A7" s="912"/>
      <c r="B7" s="898"/>
      <c r="C7" s="910"/>
      <c r="D7" s="910"/>
      <c r="E7" s="901"/>
      <c r="F7" s="910"/>
      <c r="G7" s="345" t="s">
        <v>111</v>
      </c>
      <c r="H7" s="345" t="s">
        <v>12</v>
      </c>
      <c r="I7" s="345" t="s">
        <v>111</v>
      </c>
      <c r="J7" s="672" t="s">
        <v>12</v>
      </c>
      <c r="K7" s="345" t="s">
        <v>111</v>
      </c>
      <c r="L7" s="345" t="s">
        <v>12</v>
      </c>
      <c r="M7" s="345" t="s">
        <v>111</v>
      </c>
      <c r="N7" s="345" t="s">
        <v>12</v>
      </c>
      <c r="O7" s="345" t="s">
        <v>111</v>
      </c>
      <c r="P7" s="345" t="s">
        <v>12</v>
      </c>
      <c r="Q7" s="898"/>
      <c r="R7" s="898"/>
      <c r="S7" s="898"/>
      <c r="T7" s="898"/>
      <c r="U7" s="924"/>
    </row>
    <row r="8" spans="1:24" ht="15.75" customHeight="1">
      <c r="A8" s="317"/>
      <c r="B8" s="318"/>
      <c r="C8" s="318"/>
      <c r="D8" s="318"/>
      <c r="E8" s="709"/>
      <c r="F8" s="318"/>
      <c r="G8" s="318"/>
      <c r="H8" s="318"/>
      <c r="I8" s="317" t="s">
        <v>114</v>
      </c>
      <c r="J8" s="709"/>
      <c r="K8" s="318"/>
      <c r="L8" s="318"/>
      <c r="M8" s="318"/>
      <c r="N8" s="318"/>
      <c r="O8" s="318"/>
      <c r="P8" s="318"/>
      <c r="Q8" s="318"/>
      <c r="R8" s="318"/>
      <c r="S8" s="318"/>
      <c r="T8" s="318"/>
      <c r="U8" s="319"/>
    </row>
    <row r="9" spans="1:24" ht="56.1" customHeight="1">
      <c r="A9" s="926" t="s">
        <v>1409</v>
      </c>
      <c r="B9" s="926" t="s">
        <v>1411</v>
      </c>
      <c r="H9" s="401"/>
      <c r="I9" s="401"/>
      <c r="J9" s="401"/>
      <c r="K9" s="401"/>
      <c r="L9" s="401"/>
      <c r="M9" s="401"/>
      <c r="N9" s="401"/>
      <c r="O9" s="401"/>
      <c r="P9" s="402">
        <f>H9+J9+L9+N9</f>
        <v>0</v>
      </c>
      <c r="Q9" s="401"/>
      <c r="R9" s="401"/>
      <c r="S9" s="261"/>
      <c r="T9" s="261"/>
      <c r="U9" s="261"/>
    </row>
    <row r="10" spans="1:24" ht="65.099999999999994" customHeight="1">
      <c r="A10" s="927"/>
      <c r="B10" s="927"/>
      <c r="C10" s="451" t="s">
        <v>1647</v>
      </c>
      <c r="D10" s="523" t="s">
        <v>1646</v>
      </c>
      <c r="E10" s="503" t="s">
        <v>2165</v>
      </c>
      <c r="F10" s="525" t="s">
        <v>1645</v>
      </c>
      <c r="G10" s="534">
        <v>0.5</v>
      </c>
      <c r="H10" s="535">
        <v>20000</v>
      </c>
      <c r="I10" s="534">
        <v>0.5</v>
      </c>
      <c r="J10" s="535">
        <v>16225</v>
      </c>
      <c r="K10" s="481"/>
      <c r="L10" s="481"/>
      <c r="M10" s="481"/>
      <c r="N10" s="481"/>
      <c r="O10" s="534">
        <f t="shared" ref="O10:O17" si="0">G10+I10+K10+M10</f>
        <v>1</v>
      </c>
      <c r="P10" s="858">
        <f t="shared" ref="P10:P50" si="1">H10+J10+L10+N10</f>
        <v>36225</v>
      </c>
      <c r="Q10" s="480" t="s">
        <v>1649</v>
      </c>
      <c r="R10" s="480" t="s">
        <v>1648</v>
      </c>
      <c r="S10" s="480" t="s">
        <v>1650</v>
      </c>
      <c r="T10" s="480" t="s">
        <v>1651</v>
      </c>
      <c r="U10" s="480" t="s">
        <v>1598</v>
      </c>
    </row>
    <row r="11" spans="1:24" ht="72.95" customHeight="1">
      <c r="A11" s="927"/>
      <c r="B11" s="927"/>
      <c r="C11" s="602" t="s">
        <v>1654</v>
      </c>
      <c r="D11" s="523" t="s">
        <v>1653</v>
      </c>
      <c r="E11" s="503" t="s">
        <v>2166</v>
      </c>
      <c r="F11" s="525" t="s">
        <v>1652</v>
      </c>
      <c r="G11" s="262">
        <v>1</v>
      </c>
      <c r="H11" s="535">
        <v>24150</v>
      </c>
      <c r="I11" s="535">
        <v>0</v>
      </c>
      <c r="J11" s="535">
        <v>0</v>
      </c>
      <c r="K11" s="535">
        <v>0</v>
      </c>
      <c r="L11" s="535">
        <v>0</v>
      </c>
      <c r="M11" s="535">
        <v>0</v>
      </c>
      <c r="N11" s="535">
        <v>0</v>
      </c>
      <c r="O11" s="534">
        <f t="shared" si="0"/>
        <v>1</v>
      </c>
      <c r="P11" s="858">
        <f t="shared" si="1"/>
        <v>24150</v>
      </c>
      <c r="Q11" s="480" t="s">
        <v>2167</v>
      </c>
      <c r="R11" s="823" t="s">
        <v>1655</v>
      </c>
      <c r="S11" s="480" t="s">
        <v>1650</v>
      </c>
      <c r="T11" s="480" t="s">
        <v>1656</v>
      </c>
      <c r="U11" s="480" t="s">
        <v>1598</v>
      </c>
    </row>
    <row r="12" spans="1:24" ht="45">
      <c r="A12" s="927"/>
      <c r="B12" s="927"/>
      <c r="C12" s="451" t="s">
        <v>1896</v>
      </c>
      <c r="D12" s="682" t="s">
        <v>1657</v>
      </c>
      <c r="E12" s="503" t="s">
        <v>2168</v>
      </c>
      <c r="F12" s="451" t="s">
        <v>1658</v>
      </c>
      <c r="G12" s="441">
        <v>0.5</v>
      </c>
      <c r="H12" s="443">
        <v>1000</v>
      </c>
      <c r="I12" s="441">
        <v>0.5</v>
      </c>
      <c r="J12" s="443">
        <v>1000</v>
      </c>
      <c r="K12" s="344"/>
      <c r="L12" s="344"/>
      <c r="M12" s="344"/>
      <c r="N12" s="344"/>
      <c r="O12" s="534">
        <f t="shared" si="0"/>
        <v>1</v>
      </c>
      <c r="P12" s="858">
        <f t="shared" si="1"/>
        <v>2000</v>
      </c>
      <c r="Q12" s="823" t="s">
        <v>1659</v>
      </c>
      <c r="R12" s="480"/>
      <c r="S12" s="480" t="s">
        <v>2169</v>
      </c>
      <c r="T12" s="480" t="s">
        <v>2010</v>
      </c>
      <c r="U12" s="480" t="s">
        <v>1598</v>
      </c>
    </row>
    <row r="13" spans="1:24" ht="60">
      <c r="A13" s="927"/>
      <c r="B13" s="927"/>
      <c r="C13" s="451" t="s">
        <v>1897</v>
      </c>
      <c r="D13" s="683" t="s">
        <v>1911</v>
      </c>
      <c r="E13" s="519" t="s">
        <v>2173</v>
      </c>
      <c r="F13" s="702" t="s">
        <v>2175</v>
      </c>
      <c r="G13" s="571"/>
      <c r="H13" s="635"/>
      <c r="I13" s="636"/>
      <c r="J13" s="636"/>
      <c r="K13" s="637">
        <v>0.5</v>
      </c>
      <c r="L13" s="638">
        <v>15000</v>
      </c>
      <c r="M13" s="637">
        <v>0.5</v>
      </c>
      <c r="N13" s="638">
        <v>15000</v>
      </c>
      <c r="O13" s="534">
        <f t="shared" si="0"/>
        <v>1</v>
      </c>
      <c r="P13" s="858">
        <f t="shared" si="1"/>
        <v>30000</v>
      </c>
      <c r="Q13" s="719" t="s">
        <v>1892</v>
      </c>
      <c r="R13" s="719" t="s">
        <v>1893</v>
      </c>
      <c r="S13" s="719" t="s">
        <v>1894</v>
      </c>
      <c r="T13" s="719" t="s">
        <v>1895</v>
      </c>
      <c r="U13" s="719" t="s">
        <v>1898</v>
      </c>
    </row>
    <row r="14" spans="1:24" ht="67.5" customHeight="1">
      <c r="A14" s="927"/>
      <c r="B14" s="927"/>
      <c r="C14" s="508" t="s">
        <v>1905</v>
      </c>
      <c r="D14" s="508" t="s">
        <v>1907</v>
      </c>
      <c r="E14" s="519" t="s">
        <v>2178</v>
      </c>
      <c r="F14" s="508" t="s">
        <v>1906</v>
      </c>
      <c r="G14" s="633">
        <v>0.25</v>
      </c>
      <c r="H14" s="634">
        <v>25000</v>
      </c>
      <c r="I14" s="630">
        <v>0.25</v>
      </c>
      <c r="J14" s="631">
        <v>25000</v>
      </c>
      <c r="K14" s="630">
        <v>0.25</v>
      </c>
      <c r="L14" s="631">
        <v>25000</v>
      </c>
      <c r="M14" s="630">
        <v>0.25</v>
      </c>
      <c r="N14" s="631">
        <v>25000</v>
      </c>
      <c r="O14" s="534">
        <f t="shared" si="0"/>
        <v>1</v>
      </c>
      <c r="P14" s="858">
        <f t="shared" si="1"/>
        <v>100000</v>
      </c>
      <c r="Q14" s="719" t="s">
        <v>1910</v>
      </c>
      <c r="R14" s="719" t="s">
        <v>1908</v>
      </c>
      <c r="S14" s="719" t="s">
        <v>1909</v>
      </c>
      <c r="T14" s="719" t="s">
        <v>1777</v>
      </c>
      <c r="U14" s="719" t="s">
        <v>1855</v>
      </c>
    </row>
    <row r="15" spans="1:24" ht="60">
      <c r="A15" s="927"/>
      <c r="B15" s="927"/>
      <c r="C15" s="260" t="s">
        <v>2180</v>
      </c>
      <c r="D15" s="549" t="s">
        <v>2179</v>
      </c>
      <c r="E15" s="519" t="s">
        <v>2181</v>
      </c>
      <c r="F15" s="444" t="s">
        <v>2005</v>
      </c>
      <c r="G15" s="445">
        <v>0.25</v>
      </c>
      <c r="H15" s="629">
        <v>18975</v>
      </c>
      <c r="I15" s="445">
        <v>0.25</v>
      </c>
      <c r="J15" s="629">
        <v>14850</v>
      </c>
      <c r="K15" s="445">
        <v>0.25</v>
      </c>
      <c r="L15" s="454">
        <v>10725</v>
      </c>
      <c r="M15" s="445">
        <v>0.25</v>
      </c>
      <c r="N15" s="454">
        <v>0</v>
      </c>
      <c r="O15" s="534">
        <f t="shared" si="0"/>
        <v>1</v>
      </c>
      <c r="P15" s="858">
        <f t="shared" si="1"/>
        <v>44550</v>
      </c>
      <c r="Q15" s="684" t="s">
        <v>2217</v>
      </c>
      <c r="R15" s="824" t="s">
        <v>2376</v>
      </c>
      <c r="S15" s="611" t="s">
        <v>2375</v>
      </c>
      <c r="T15" s="719" t="s">
        <v>1777</v>
      </c>
      <c r="U15" s="719" t="s">
        <v>2374</v>
      </c>
    </row>
    <row r="16" spans="1:24" ht="68.099999999999994" customHeight="1">
      <c r="A16" s="927"/>
      <c r="B16" s="927"/>
      <c r="C16" s="260" t="s">
        <v>2186</v>
      </c>
      <c r="D16" s="549" t="s">
        <v>2197</v>
      </c>
      <c r="E16" s="519" t="s">
        <v>2196</v>
      </c>
      <c r="F16" s="552" t="s">
        <v>2185</v>
      </c>
      <c r="G16" s="262">
        <v>0.25</v>
      </c>
      <c r="H16" s="402">
        <v>0</v>
      </c>
      <c r="I16" s="404">
        <v>0.25</v>
      </c>
      <c r="J16" s="402">
        <v>0</v>
      </c>
      <c r="K16" s="404">
        <v>0.25</v>
      </c>
      <c r="L16" s="402">
        <v>0</v>
      </c>
      <c r="M16" s="404">
        <v>0.25</v>
      </c>
      <c r="N16" s="402">
        <v>0</v>
      </c>
      <c r="O16" s="534">
        <f t="shared" si="0"/>
        <v>1</v>
      </c>
      <c r="P16" s="402">
        <f t="shared" si="1"/>
        <v>0</v>
      </c>
      <c r="Q16" s="480" t="s">
        <v>2380</v>
      </c>
      <c r="R16" s="480" t="s">
        <v>2379</v>
      </c>
      <c r="S16" s="480" t="s">
        <v>2378</v>
      </c>
      <c r="T16" s="719" t="s">
        <v>1777</v>
      </c>
      <c r="U16" s="719" t="s">
        <v>2377</v>
      </c>
    </row>
    <row r="17" spans="1:21" ht="114.6" customHeight="1">
      <c r="A17" s="927"/>
      <c r="B17" s="927"/>
      <c r="C17" s="552" t="s">
        <v>2199</v>
      </c>
      <c r="D17" s="505" t="s">
        <v>2201</v>
      </c>
      <c r="E17" s="519" t="s">
        <v>2187</v>
      </c>
      <c r="F17" s="714" t="s">
        <v>2195</v>
      </c>
      <c r="G17" s="262">
        <v>0.25</v>
      </c>
      <c r="H17" s="402">
        <v>0</v>
      </c>
      <c r="I17" s="404">
        <v>0.25</v>
      </c>
      <c r="J17" s="402">
        <v>0</v>
      </c>
      <c r="K17" s="404">
        <v>0.25</v>
      </c>
      <c r="L17" s="402">
        <v>0</v>
      </c>
      <c r="M17" s="404">
        <v>0.25</v>
      </c>
      <c r="N17" s="402">
        <v>0</v>
      </c>
      <c r="O17" s="534">
        <f t="shared" si="0"/>
        <v>1</v>
      </c>
      <c r="P17" s="402">
        <f t="shared" si="1"/>
        <v>0</v>
      </c>
      <c r="Q17" s="480" t="s">
        <v>2381</v>
      </c>
      <c r="R17" s="480" t="s">
        <v>2382</v>
      </c>
      <c r="S17" s="480" t="s">
        <v>2383</v>
      </c>
      <c r="T17" s="719" t="s">
        <v>1777</v>
      </c>
      <c r="U17" s="719" t="s">
        <v>2377</v>
      </c>
    </row>
    <row r="18" spans="1:21" ht="138.6" customHeight="1">
      <c r="A18" s="927"/>
      <c r="B18" s="927"/>
      <c r="C18" s="713" t="s">
        <v>2204</v>
      </c>
      <c r="D18" s="713" t="s">
        <v>2203</v>
      </c>
      <c r="E18" s="519" t="s">
        <v>2207</v>
      </c>
      <c r="F18" s="715" t="s">
        <v>2202</v>
      </c>
      <c r="G18" s="262"/>
      <c r="H18" s="402">
        <v>0</v>
      </c>
      <c r="I18" s="404">
        <v>1</v>
      </c>
      <c r="J18" s="402">
        <v>43000</v>
      </c>
      <c r="K18" s="404"/>
      <c r="L18" s="727">
        <v>0</v>
      </c>
      <c r="M18" s="404"/>
      <c r="N18" s="402">
        <v>0</v>
      </c>
      <c r="O18" s="534">
        <f t="shared" ref="O18" si="2">G18+I18+K18+M18</f>
        <v>1</v>
      </c>
      <c r="P18" s="402">
        <f t="shared" si="1"/>
        <v>43000</v>
      </c>
      <c r="Q18" s="476" t="s">
        <v>2384</v>
      </c>
      <c r="R18" s="476" t="s">
        <v>2385</v>
      </c>
      <c r="S18" s="476" t="s">
        <v>2386</v>
      </c>
      <c r="T18" s="719" t="s">
        <v>1777</v>
      </c>
      <c r="U18" s="719" t="s">
        <v>2377</v>
      </c>
    </row>
    <row r="19" spans="1:21" ht="99" customHeight="1">
      <c r="A19" s="927"/>
      <c r="B19" s="927"/>
      <c r="C19" s="477" t="s">
        <v>2206</v>
      </c>
      <c r="D19" s="477" t="s">
        <v>2205</v>
      </c>
      <c r="E19" s="519" t="s">
        <v>2356</v>
      </c>
      <c r="F19" s="814" t="s">
        <v>2210</v>
      </c>
      <c r="G19" s="262">
        <v>0.25</v>
      </c>
      <c r="H19" s="402">
        <v>15000</v>
      </c>
      <c r="I19" s="404">
        <v>0.25</v>
      </c>
      <c r="J19" s="402">
        <v>15000</v>
      </c>
      <c r="K19" s="404">
        <v>0.25</v>
      </c>
      <c r="L19" s="402">
        <v>15000</v>
      </c>
      <c r="M19" s="404">
        <v>0.25</v>
      </c>
      <c r="N19" s="402">
        <v>15000</v>
      </c>
      <c r="O19" s="534">
        <f t="shared" ref="O19:O22" si="3">G19+I19+K19+M19</f>
        <v>1</v>
      </c>
      <c r="P19" s="859">
        <f t="shared" si="1"/>
        <v>60000</v>
      </c>
      <c r="Q19" s="476" t="s">
        <v>2384</v>
      </c>
      <c r="R19" s="476" t="s">
        <v>2385</v>
      </c>
      <c r="S19" s="476" t="s">
        <v>2387</v>
      </c>
      <c r="T19" s="719" t="s">
        <v>1777</v>
      </c>
      <c r="U19" s="719" t="s">
        <v>2377</v>
      </c>
    </row>
    <row r="20" spans="1:21" ht="89.1" customHeight="1">
      <c r="A20" s="927"/>
      <c r="B20" s="927"/>
      <c r="C20" s="476" t="s">
        <v>2209</v>
      </c>
      <c r="D20" s="476" t="s">
        <v>2208</v>
      </c>
      <c r="E20" s="519" t="s">
        <v>2211</v>
      </c>
      <c r="F20" s="715" t="s">
        <v>2200</v>
      </c>
      <c r="G20" s="262">
        <v>0.25</v>
      </c>
      <c r="H20" s="402">
        <v>0</v>
      </c>
      <c r="I20" s="404">
        <v>0.25</v>
      </c>
      <c r="J20" s="402">
        <v>0</v>
      </c>
      <c r="K20" s="404">
        <v>0.25</v>
      </c>
      <c r="L20" s="402">
        <v>0</v>
      </c>
      <c r="M20" s="404">
        <v>0.25</v>
      </c>
      <c r="N20" s="402">
        <v>0</v>
      </c>
      <c r="O20" s="534">
        <f t="shared" ref="O20" si="4">G20+I20+K20+M20</f>
        <v>1</v>
      </c>
      <c r="P20" s="402">
        <f t="shared" si="1"/>
        <v>0</v>
      </c>
      <c r="Q20" s="480" t="s">
        <v>2213</v>
      </c>
      <c r="R20" s="480" t="s">
        <v>2389</v>
      </c>
      <c r="S20" s="480" t="s">
        <v>2388</v>
      </c>
      <c r="T20" s="719" t="s">
        <v>1777</v>
      </c>
      <c r="U20" s="480" t="s">
        <v>2216</v>
      </c>
    </row>
    <row r="21" spans="1:21" ht="102.95" customHeight="1">
      <c r="A21" s="927"/>
      <c r="B21" s="927"/>
      <c r="C21" s="717" t="s">
        <v>2184</v>
      </c>
      <c r="D21" s="477" t="s">
        <v>2183</v>
      </c>
      <c r="E21" s="519" t="s">
        <v>2357</v>
      </c>
      <c r="F21" s="451" t="s">
        <v>2182</v>
      </c>
      <c r="G21" s="262">
        <v>0.25</v>
      </c>
      <c r="H21" s="402">
        <v>0</v>
      </c>
      <c r="I21" s="404">
        <v>0.25</v>
      </c>
      <c r="J21" s="402">
        <v>0</v>
      </c>
      <c r="K21" s="404">
        <v>0.25</v>
      </c>
      <c r="L21" s="402">
        <v>0</v>
      </c>
      <c r="M21" s="404">
        <v>0.25</v>
      </c>
      <c r="N21" s="402">
        <v>0</v>
      </c>
      <c r="O21" s="534">
        <f t="shared" ref="O21" si="5">G21+I21+K21+M21</f>
        <v>1</v>
      </c>
      <c r="P21" s="402">
        <f t="shared" si="1"/>
        <v>0</v>
      </c>
      <c r="Q21" s="480" t="s">
        <v>2213</v>
      </c>
      <c r="R21" s="480" t="s">
        <v>2214</v>
      </c>
      <c r="S21" s="480" t="s">
        <v>2215</v>
      </c>
      <c r="T21" s="480" t="s">
        <v>1777</v>
      </c>
      <c r="U21" s="480" t="s">
        <v>2216</v>
      </c>
    </row>
    <row r="22" spans="1:21" ht="68.099999999999994" customHeight="1">
      <c r="A22" s="927"/>
      <c r="B22" s="928"/>
      <c r="C22" s="718"/>
      <c r="D22" s="718"/>
      <c r="E22" s="706"/>
      <c r="F22" s="605"/>
      <c r="G22" s="686"/>
      <c r="H22" s="686"/>
      <c r="I22" s="686"/>
      <c r="J22" s="706"/>
      <c r="K22" s="686"/>
      <c r="L22" s="686"/>
      <c r="M22" s="686"/>
      <c r="N22" s="686"/>
      <c r="O22" s="534">
        <f t="shared" si="3"/>
        <v>0</v>
      </c>
      <c r="P22" s="402">
        <f t="shared" si="1"/>
        <v>0</v>
      </c>
      <c r="Q22" s="718"/>
      <c r="R22" s="718"/>
      <c r="S22" s="718"/>
      <c r="T22" s="718"/>
      <c r="U22" s="718"/>
    </row>
    <row r="23" spans="1:21" s="455" customFormat="1" ht="74.45" customHeight="1">
      <c r="A23" s="927"/>
      <c r="B23" s="932" t="s">
        <v>1412</v>
      </c>
      <c r="C23" s="480" t="s">
        <v>1517</v>
      </c>
      <c r="D23" s="480" t="s">
        <v>2189</v>
      </c>
      <c r="E23" s="509" t="s">
        <v>2218</v>
      </c>
      <c r="F23" s="607" t="s">
        <v>1511</v>
      </c>
      <c r="G23" s="441">
        <v>0.25</v>
      </c>
      <c r="H23" s="726">
        <v>0</v>
      </c>
      <c r="I23" s="606">
        <v>0.25</v>
      </c>
      <c r="J23" s="726">
        <v>0</v>
      </c>
      <c r="K23" s="606">
        <v>0.25</v>
      </c>
      <c r="L23" s="726">
        <v>0</v>
      </c>
      <c r="M23" s="606">
        <v>0.25</v>
      </c>
      <c r="N23" s="402">
        <v>0</v>
      </c>
      <c r="O23" s="534">
        <f t="shared" ref="O23" si="6">G23+I23+K23+M23</f>
        <v>1</v>
      </c>
      <c r="P23" s="402">
        <f t="shared" si="1"/>
        <v>0</v>
      </c>
      <c r="Q23" s="611" t="s">
        <v>1512</v>
      </c>
      <c r="R23" s="611" t="s">
        <v>1513</v>
      </c>
      <c r="S23" s="684" t="s">
        <v>1514</v>
      </c>
      <c r="T23" s="684" t="s">
        <v>1515</v>
      </c>
      <c r="U23" s="684" t="s">
        <v>1516</v>
      </c>
    </row>
    <row r="24" spans="1:21" s="455" customFormat="1" ht="76.5" customHeight="1">
      <c r="A24" s="927"/>
      <c r="B24" s="934"/>
      <c r="C24" s="480" t="s">
        <v>1913</v>
      </c>
      <c r="D24" s="480" t="s">
        <v>1912</v>
      </c>
      <c r="E24" s="509" t="s">
        <v>2219</v>
      </c>
      <c r="F24" s="608" t="s">
        <v>1767</v>
      </c>
      <c r="G24" s="688">
        <v>0</v>
      </c>
      <c r="H24" s="687">
        <v>0</v>
      </c>
      <c r="I24" s="474">
        <v>1</v>
      </c>
      <c r="J24" s="475">
        <v>10000</v>
      </c>
      <c r="K24" s="474">
        <v>1</v>
      </c>
      <c r="L24" s="475">
        <v>10000</v>
      </c>
      <c r="M24" s="474">
        <v>1</v>
      </c>
      <c r="N24" s="475">
        <v>9700</v>
      </c>
      <c r="O24" s="474">
        <f>I24+K24+M24</f>
        <v>3</v>
      </c>
      <c r="P24" s="858">
        <f t="shared" si="1"/>
        <v>29700</v>
      </c>
      <c r="Q24" s="825" t="s">
        <v>1768</v>
      </c>
      <c r="R24" s="825" t="s">
        <v>1769</v>
      </c>
      <c r="S24" s="825" t="s">
        <v>1770</v>
      </c>
      <c r="T24" s="719" t="s">
        <v>1507</v>
      </c>
      <c r="U24" s="684" t="s">
        <v>1914</v>
      </c>
    </row>
    <row r="25" spans="1:21" s="455" customFormat="1" ht="76.5" customHeight="1">
      <c r="A25" s="927"/>
      <c r="B25" s="934"/>
      <c r="C25" s="720" t="s">
        <v>2188</v>
      </c>
      <c r="D25" s="480" t="s">
        <v>2198</v>
      </c>
      <c r="E25" s="509" t="s">
        <v>2220</v>
      </c>
      <c r="F25" s="780" t="s">
        <v>2322</v>
      </c>
      <c r="G25" s="441">
        <v>0.25</v>
      </c>
      <c r="H25" s="726">
        <v>38000</v>
      </c>
      <c r="I25" s="606">
        <v>0.25</v>
      </c>
      <c r="J25" s="726">
        <v>30000</v>
      </c>
      <c r="K25" s="606">
        <v>0.25</v>
      </c>
      <c r="L25" s="726">
        <v>16500</v>
      </c>
      <c r="M25" s="606">
        <v>0.25</v>
      </c>
      <c r="N25" s="475">
        <v>15000</v>
      </c>
      <c r="O25" s="534">
        <f>G25+I25+K25+M25</f>
        <v>1</v>
      </c>
      <c r="P25" s="858">
        <f t="shared" si="1"/>
        <v>99500</v>
      </c>
      <c r="Q25" s="825" t="s">
        <v>1768</v>
      </c>
      <c r="R25" s="825" t="s">
        <v>2222</v>
      </c>
      <c r="S25" s="825" t="s">
        <v>2223</v>
      </c>
      <c r="T25" s="719" t="s">
        <v>1507</v>
      </c>
      <c r="U25" s="684" t="s">
        <v>1914</v>
      </c>
    </row>
    <row r="26" spans="1:21" ht="56.45" customHeight="1">
      <c r="A26" s="927"/>
      <c r="B26" s="934"/>
      <c r="C26" s="719" t="s">
        <v>1915</v>
      </c>
      <c r="D26" s="719" t="s">
        <v>1917</v>
      </c>
      <c r="E26" s="509" t="s">
        <v>2221</v>
      </c>
      <c r="F26" s="603" t="s">
        <v>1916</v>
      </c>
      <c r="G26" s="441">
        <v>0.25</v>
      </c>
      <c r="H26" s="609">
        <v>20000</v>
      </c>
      <c r="I26" s="606">
        <v>0.25</v>
      </c>
      <c r="J26" s="541">
        <v>0</v>
      </c>
      <c r="K26" s="606">
        <v>0.25</v>
      </c>
      <c r="L26" s="541">
        <v>10500</v>
      </c>
      <c r="M26" s="606">
        <v>0.25</v>
      </c>
      <c r="N26" s="541">
        <v>10000</v>
      </c>
      <c r="O26" s="610">
        <f>I26+K26+M26+G26</f>
        <v>1</v>
      </c>
      <c r="P26" s="858">
        <f t="shared" si="1"/>
        <v>40500</v>
      </c>
      <c r="Q26" s="613" t="s">
        <v>1918</v>
      </c>
      <c r="R26" s="613" t="s">
        <v>1919</v>
      </c>
      <c r="S26" s="480" t="s">
        <v>1920</v>
      </c>
      <c r="T26" s="480" t="s">
        <v>1507</v>
      </c>
      <c r="U26" s="480" t="s">
        <v>1689</v>
      </c>
    </row>
    <row r="27" spans="1:21" ht="45">
      <c r="A27" s="927"/>
      <c r="B27" s="934"/>
      <c r="C27" s="720" t="s">
        <v>1554</v>
      </c>
      <c r="D27" s="480" t="s">
        <v>1690</v>
      </c>
      <c r="E27" s="509" t="s">
        <v>2224</v>
      </c>
      <c r="F27" s="451" t="s">
        <v>1684</v>
      </c>
      <c r="G27" s="441">
        <v>0.25</v>
      </c>
      <c r="H27" s="541">
        <v>10000</v>
      </c>
      <c r="I27" s="441">
        <v>0.25</v>
      </c>
      <c r="J27" s="542">
        <v>4900</v>
      </c>
      <c r="K27" s="534">
        <v>0.25</v>
      </c>
      <c r="L27" s="542">
        <v>2000</v>
      </c>
      <c r="M27" s="534">
        <v>0.25</v>
      </c>
      <c r="N27" s="542">
        <v>2000</v>
      </c>
      <c r="O27" s="453">
        <f>G27+I27+K27+M27</f>
        <v>1</v>
      </c>
      <c r="P27" s="858">
        <f t="shared" si="1"/>
        <v>18900</v>
      </c>
      <c r="Q27" s="611" t="s">
        <v>1685</v>
      </c>
      <c r="R27" s="613" t="s">
        <v>1688</v>
      </c>
      <c r="S27" s="480" t="s">
        <v>1686</v>
      </c>
      <c r="T27" s="480" t="s">
        <v>1687</v>
      </c>
      <c r="U27" s="480" t="s">
        <v>1689</v>
      </c>
    </row>
    <row r="28" spans="1:21" ht="50.1" customHeight="1">
      <c r="A28" s="927"/>
      <c r="B28" s="934"/>
      <c r="C28" s="451" t="s">
        <v>2370</v>
      </c>
      <c r="D28" s="508" t="s">
        <v>2227</v>
      </c>
      <c r="E28" s="509" t="s">
        <v>2225</v>
      </c>
      <c r="F28" s="813" t="s">
        <v>2226</v>
      </c>
      <c r="G28" s="441">
        <v>0.25</v>
      </c>
      <c r="H28" s="541">
        <v>31262.5</v>
      </c>
      <c r="I28" s="441">
        <v>0.25</v>
      </c>
      <c r="J28" s="542">
        <v>31262.5</v>
      </c>
      <c r="K28" s="534">
        <v>0.25</v>
      </c>
      <c r="L28" s="542">
        <v>31262.5</v>
      </c>
      <c r="M28" s="534">
        <v>0.25</v>
      </c>
      <c r="N28" s="542">
        <v>31262.5</v>
      </c>
      <c r="O28" s="453">
        <f>G28+I28+K28+M28</f>
        <v>1</v>
      </c>
      <c r="P28" s="858">
        <f t="shared" si="1"/>
        <v>125050</v>
      </c>
      <c r="Q28" s="481" t="s">
        <v>2373</v>
      </c>
      <c r="R28" s="481" t="s">
        <v>2372</v>
      </c>
      <c r="S28" s="481" t="s">
        <v>2371</v>
      </c>
      <c r="T28" s="481" t="s">
        <v>2010</v>
      </c>
      <c r="U28" s="481" t="s">
        <v>2216</v>
      </c>
    </row>
    <row r="29" spans="1:21" ht="30" customHeight="1">
      <c r="A29" s="927"/>
      <c r="B29" s="925" t="s">
        <v>1413</v>
      </c>
      <c r="C29" s="451"/>
      <c r="D29" s="508"/>
      <c r="E29" s="325"/>
      <c r="F29" s="325"/>
      <c r="G29" s="261"/>
      <c r="H29" s="403"/>
      <c r="I29" s="401"/>
      <c r="J29" s="401"/>
      <c r="K29" s="401"/>
      <c r="L29" s="401"/>
      <c r="M29" s="401"/>
      <c r="N29" s="401"/>
      <c r="O29" s="401"/>
      <c r="P29" s="402">
        <f t="shared" si="1"/>
        <v>0</v>
      </c>
      <c r="Q29" s="481"/>
      <c r="R29" s="481"/>
      <c r="S29" s="481"/>
      <c r="T29" s="481"/>
      <c r="U29" s="481"/>
    </row>
    <row r="30" spans="1:21" ht="48" customHeight="1">
      <c r="A30" s="927"/>
      <c r="B30" s="925"/>
      <c r="C30" s="451"/>
      <c r="D30" s="508"/>
      <c r="E30" s="325"/>
      <c r="F30" s="325"/>
      <c r="G30" s="261"/>
      <c r="H30" s="403"/>
      <c r="I30" s="401"/>
      <c r="J30" s="401"/>
      <c r="K30" s="401"/>
      <c r="L30" s="401"/>
      <c r="M30" s="401"/>
      <c r="N30" s="401"/>
      <c r="O30" s="401"/>
      <c r="P30" s="402">
        <f t="shared" si="1"/>
        <v>0</v>
      </c>
      <c r="Q30" s="481"/>
      <c r="R30" s="481"/>
      <c r="S30" s="481"/>
      <c r="T30" s="481"/>
      <c r="U30" s="481"/>
    </row>
    <row r="31" spans="1:21" ht="30.6" customHeight="1">
      <c r="A31" s="927"/>
      <c r="B31" s="925"/>
      <c r="C31" s="451"/>
      <c r="D31" s="508"/>
      <c r="E31" s="325"/>
      <c r="F31" s="325"/>
      <c r="G31" s="261"/>
      <c r="H31" s="403"/>
      <c r="I31" s="401"/>
      <c r="J31" s="401"/>
      <c r="K31" s="401"/>
      <c r="L31" s="401"/>
      <c r="M31" s="401"/>
      <c r="N31" s="401"/>
      <c r="O31" s="401"/>
      <c r="P31" s="402">
        <f t="shared" si="1"/>
        <v>0</v>
      </c>
      <c r="Q31" s="481"/>
      <c r="R31" s="481"/>
      <c r="S31" s="481"/>
      <c r="T31" s="481"/>
      <c r="U31" s="481"/>
    </row>
    <row r="32" spans="1:21" ht="70.5" customHeight="1">
      <c r="A32" s="927"/>
      <c r="B32" s="932" t="s">
        <v>1414</v>
      </c>
      <c r="C32" s="451" t="s">
        <v>2228</v>
      </c>
      <c r="D32" s="508" t="s">
        <v>2230</v>
      </c>
      <c r="E32" s="519" t="s">
        <v>2229</v>
      </c>
      <c r="F32" s="728" t="s">
        <v>1773</v>
      </c>
      <c r="G32" s="560"/>
      <c r="H32" s="561"/>
      <c r="I32" s="562">
        <v>0.5</v>
      </c>
      <c r="J32" s="558">
        <v>60000</v>
      </c>
      <c r="K32" s="562"/>
      <c r="L32" s="561"/>
      <c r="M32" s="562">
        <v>1</v>
      </c>
      <c r="N32" s="558">
        <v>60000</v>
      </c>
      <c r="O32" s="562">
        <v>1</v>
      </c>
      <c r="P32" s="858">
        <f t="shared" si="1"/>
        <v>120000</v>
      </c>
      <c r="Q32" s="826" t="s">
        <v>1774</v>
      </c>
      <c r="R32" s="826" t="s">
        <v>1775</v>
      </c>
      <c r="S32" s="826" t="s">
        <v>1776</v>
      </c>
      <c r="T32" s="826" t="s">
        <v>1777</v>
      </c>
      <c r="U32" s="827" t="s">
        <v>1772</v>
      </c>
    </row>
    <row r="33" spans="1:21" ht="15.75">
      <c r="A33" s="927"/>
      <c r="B33" s="934"/>
      <c r="C33" s="325"/>
      <c r="D33" s="261"/>
      <c r="E33" s="325"/>
      <c r="F33" s="325"/>
      <c r="G33" s="261"/>
      <c r="H33" s="403"/>
      <c r="I33" s="401"/>
      <c r="J33" s="401"/>
      <c r="K33" s="401"/>
      <c r="L33" s="401"/>
      <c r="M33" s="401"/>
      <c r="N33" s="401"/>
      <c r="O33" s="401"/>
      <c r="P33" s="402">
        <f t="shared" si="1"/>
        <v>0</v>
      </c>
      <c r="Q33" s="481"/>
      <c r="R33" s="481"/>
      <c r="S33" s="481"/>
      <c r="T33" s="481"/>
      <c r="U33" s="481"/>
    </row>
    <row r="34" spans="1:21" ht="15.75">
      <c r="A34" s="927"/>
      <c r="B34" s="934"/>
      <c r="C34" s="325"/>
      <c r="D34" s="261"/>
      <c r="E34" s="325"/>
      <c r="F34" s="325"/>
      <c r="G34" s="261"/>
      <c r="H34" s="403"/>
      <c r="I34" s="401"/>
      <c r="J34" s="401"/>
      <c r="K34" s="401"/>
      <c r="L34" s="401"/>
      <c r="M34" s="401"/>
      <c r="N34" s="401"/>
      <c r="O34" s="401"/>
      <c r="P34" s="402">
        <f t="shared" si="1"/>
        <v>0</v>
      </c>
      <c r="Q34" s="481"/>
      <c r="R34" s="481"/>
      <c r="S34" s="481"/>
      <c r="T34" s="481"/>
      <c r="U34" s="481"/>
    </row>
    <row r="35" spans="1:21" ht="15.75">
      <c r="A35" s="927"/>
      <c r="B35" s="933"/>
      <c r="C35" s="325"/>
      <c r="D35" s="261"/>
      <c r="E35" s="325"/>
      <c r="F35" s="325"/>
      <c r="G35" s="261"/>
      <c r="H35" s="403"/>
      <c r="I35" s="401"/>
      <c r="J35" s="401"/>
      <c r="K35" s="401"/>
      <c r="L35" s="401"/>
      <c r="M35" s="401"/>
      <c r="N35" s="401"/>
      <c r="O35" s="401"/>
      <c r="P35" s="402">
        <f t="shared" si="1"/>
        <v>0</v>
      </c>
      <c r="Q35" s="481"/>
      <c r="R35" s="481"/>
      <c r="S35" s="481"/>
      <c r="T35" s="481"/>
      <c r="U35" s="481"/>
    </row>
    <row r="36" spans="1:21" ht="15.75">
      <c r="A36" s="927"/>
      <c r="B36" s="935" t="s">
        <v>1415</v>
      </c>
      <c r="C36" s="325"/>
      <c r="D36" s="261"/>
      <c r="E36" s="325"/>
      <c r="F36" s="325"/>
      <c r="G36" s="261"/>
      <c r="H36" s="403"/>
      <c r="I36" s="401"/>
      <c r="J36" s="401"/>
      <c r="K36" s="401"/>
      <c r="L36" s="401"/>
      <c r="M36" s="401"/>
      <c r="N36" s="401"/>
      <c r="O36" s="401"/>
      <c r="P36" s="402">
        <f t="shared" si="1"/>
        <v>0</v>
      </c>
      <c r="Q36" s="481"/>
      <c r="R36" s="481"/>
      <c r="S36" s="481"/>
      <c r="T36" s="481"/>
      <c r="U36" s="481"/>
    </row>
    <row r="37" spans="1:21" ht="15.75">
      <c r="A37" s="927"/>
      <c r="B37" s="935"/>
      <c r="C37" s="325"/>
      <c r="D37" s="261"/>
      <c r="E37" s="325"/>
      <c r="F37" s="325"/>
      <c r="G37" s="261"/>
      <c r="H37" s="403"/>
      <c r="I37" s="401"/>
      <c r="J37" s="401"/>
      <c r="K37" s="401"/>
      <c r="L37" s="401"/>
      <c r="M37" s="401"/>
      <c r="N37" s="401"/>
      <c r="O37" s="401"/>
      <c r="P37" s="402">
        <f t="shared" si="1"/>
        <v>0</v>
      </c>
      <c r="Q37" s="481"/>
      <c r="R37" s="481"/>
      <c r="S37" s="481"/>
      <c r="T37" s="481"/>
      <c r="U37" s="481"/>
    </row>
    <row r="38" spans="1:21" ht="15.75">
      <c r="A38" s="927"/>
      <c r="B38" s="935"/>
      <c r="C38" s="325"/>
      <c r="D38" s="261"/>
      <c r="E38" s="325"/>
      <c r="F38" s="325"/>
      <c r="G38" s="261"/>
      <c r="H38" s="403"/>
      <c r="I38" s="401"/>
      <c r="J38" s="401"/>
      <c r="K38" s="401"/>
      <c r="L38" s="401"/>
      <c r="M38" s="401"/>
      <c r="N38" s="401"/>
      <c r="O38" s="401"/>
      <c r="P38" s="402">
        <f t="shared" si="1"/>
        <v>0</v>
      </c>
      <c r="Q38" s="481"/>
      <c r="R38" s="481"/>
      <c r="S38" s="481"/>
      <c r="T38" s="481"/>
      <c r="U38" s="481"/>
    </row>
    <row r="39" spans="1:21" ht="15.75">
      <c r="A39" s="927"/>
      <c r="B39" s="935"/>
      <c r="C39" s="325"/>
      <c r="D39" s="261"/>
      <c r="E39" s="325"/>
      <c r="F39" s="325"/>
      <c r="G39" s="261"/>
      <c r="H39" s="403"/>
      <c r="I39" s="401"/>
      <c r="J39" s="401"/>
      <c r="K39" s="401"/>
      <c r="L39" s="401"/>
      <c r="M39" s="401"/>
      <c r="N39" s="401"/>
      <c r="O39" s="401"/>
      <c r="P39" s="402">
        <f t="shared" si="1"/>
        <v>0</v>
      </c>
      <c r="Q39" s="481"/>
      <c r="R39" s="481"/>
      <c r="S39" s="481"/>
      <c r="T39" s="481"/>
      <c r="U39" s="481"/>
    </row>
    <row r="40" spans="1:21" ht="15.75">
      <c r="A40" s="927"/>
      <c r="B40" s="935"/>
      <c r="C40" s="325"/>
      <c r="D40" s="261"/>
      <c r="E40" s="325"/>
      <c r="F40" s="325"/>
      <c r="G40" s="261"/>
      <c r="H40" s="403"/>
      <c r="I40" s="401"/>
      <c r="J40" s="401"/>
      <c r="K40" s="401"/>
      <c r="L40" s="401"/>
      <c r="M40" s="401"/>
      <c r="N40" s="401"/>
      <c r="O40" s="401"/>
      <c r="P40" s="402">
        <f t="shared" si="1"/>
        <v>0</v>
      </c>
      <c r="Q40" s="481"/>
      <c r="R40" s="481"/>
      <c r="S40" s="481"/>
      <c r="T40" s="481"/>
      <c r="U40" s="481"/>
    </row>
    <row r="41" spans="1:21" ht="15.75">
      <c r="A41" s="926" t="s">
        <v>1410</v>
      </c>
      <c r="B41" s="935" t="s">
        <v>1416</v>
      </c>
      <c r="C41" s="325"/>
      <c r="D41" s="261"/>
      <c r="E41" s="325"/>
      <c r="F41" s="325"/>
      <c r="G41" s="262"/>
      <c r="H41" s="401"/>
      <c r="I41" s="404"/>
      <c r="J41" s="401"/>
      <c r="K41" s="404"/>
      <c r="L41" s="401"/>
      <c r="M41" s="404"/>
      <c r="N41" s="401"/>
      <c r="O41" s="401"/>
      <c r="P41" s="402">
        <f t="shared" si="1"/>
        <v>0</v>
      </c>
      <c r="Q41" s="401"/>
      <c r="R41" s="401"/>
      <c r="S41" s="261"/>
      <c r="T41" s="261"/>
      <c r="U41" s="261"/>
    </row>
    <row r="42" spans="1:21" ht="15.75">
      <c r="A42" s="927"/>
      <c r="B42" s="935"/>
      <c r="C42" s="325"/>
      <c r="D42" s="261"/>
      <c r="E42" s="325"/>
      <c r="F42" s="325"/>
      <c r="G42" s="262"/>
      <c r="H42" s="405"/>
      <c r="I42" s="404"/>
      <c r="J42" s="401"/>
      <c r="K42" s="404"/>
      <c r="L42" s="401"/>
      <c r="M42" s="404"/>
      <c r="N42" s="401"/>
      <c r="O42" s="401"/>
      <c r="P42" s="402">
        <f t="shared" si="1"/>
        <v>0</v>
      </c>
      <c r="Q42" s="401"/>
      <c r="R42" s="401"/>
      <c r="S42" s="261"/>
      <c r="T42" s="261"/>
      <c r="U42" s="261"/>
    </row>
    <row r="43" spans="1:21" ht="15.75">
      <c r="A43" s="927"/>
      <c r="B43" s="935"/>
      <c r="C43" s="325"/>
      <c r="D43" s="261"/>
      <c r="E43" s="325"/>
      <c r="F43" s="325"/>
      <c r="G43" s="262"/>
      <c r="H43" s="405"/>
      <c r="I43" s="404"/>
      <c r="J43" s="401"/>
      <c r="K43" s="404"/>
      <c r="L43" s="401"/>
      <c r="M43" s="404"/>
      <c r="N43" s="401"/>
      <c r="O43" s="401"/>
      <c r="P43" s="402">
        <f t="shared" si="1"/>
        <v>0</v>
      </c>
      <c r="Q43" s="401"/>
      <c r="R43" s="401"/>
      <c r="S43" s="261"/>
      <c r="T43" s="261"/>
      <c r="U43" s="261"/>
    </row>
    <row r="44" spans="1:21" ht="15.75">
      <c r="A44" s="927"/>
      <c r="B44" s="935"/>
      <c r="C44" s="325"/>
      <c r="D44" s="261"/>
      <c r="E44" s="325"/>
      <c r="F44" s="325"/>
      <c r="G44" s="262"/>
      <c r="H44" s="405"/>
      <c r="I44" s="404"/>
      <c r="J44" s="401"/>
      <c r="K44" s="404"/>
      <c r="L44" s="401"/>
      <c r="M44" s="404"/>
      <c r="N44" s="401"/>
      <c r="O44" s="401"/>
      <c r="P44" s="402">
        <f t="shared" si="1"/>
        <v>0</v>
      </c>
      <c r="Q44" s="401"/>
      <c r="R44" s="401"/>
      <c r="S44" s="261"/>
      <c r="T44" s="261"/>
      <c r="U44" s="261"/>
    </row>
    <row r="45" spans="1:21" ht="15.75">
      <c r="A45" s="927"/>
      <c r="B45" s="935"/>
      <c r="C45" s="325"/>
      <c r="D45" s="261"/>
      <c r="E45" s="325"/>
      <c r="F45" s="325"/>
      <c r="G45" s="262"/>
      <c r="H45" s="405"/>
      <c r="I45" s="404"/>
      <c r="J45" s="401"/>
      <c r="K45" s="404"/>
      <c r="L45" s="401"/>
      <c r="M45" s="404"/>
      <c r="N45" s="401"/>
      <c r="O45" s="401"/>
      <c r="P45" s="402">
        <f t="shared" si="1"/>
        <v>0</v>
      </c>
      <c r="Q45" s="401"/>
      <c r="R45" s="401"/>
      <c r="S45" s="261"/>
      <c r="T45" s="261"/>
      <c r="U45" s="261"/>
    </row>
    <row r="46" spans="1:21" ht="15.75">
      <c r="A46" s="927"/>
      <c r="B46" s="935"/>
      <c r="C46" s="325"/>
      <c r="D46" s="261"/>
      <c r="E46" s="325"/>
      <c r="F46" s="325"/>
      <c r="G46" s="262"/>
      <c r="H46" s="405"/>
      <c r="I46" s="404"/>
      <c r="J46" s="401"/>
      <c r="K46" s="404"/>
      <c r="L46" s="401"/>
      <c r="M46" s="404"/>
      <c r="N46" s="401"/>
      <c r="O46" s="401"/>
      <c r="P46" s="402">
        <f t="shared" si="1"/>
        <v>0</v>
      </c>
      <c r="Q46" s="401"/>
      <c r="R46" s="401"/>
      <c r="S46" s="261"/>
      <c r="T46" s="261"/>
      <c r="U46" s="261"/>
    </row>
    <row r="47" spans="1:21" ht="15.75" customHeight="1">
      <c r="A47" s="927"/>
      <c r="B47" s="926" t="s">
        <v>1417</v>
      </c>
      <c r="C47" s="325"/>
      <c r="D47" s="261"/>
      <c r="E47" s="325"/>
      <c r="F47" s="325"/>
      <c r="G47" s="262"/>
      <c r="H47" s="405"/>
      <c r="I47" s="404"/>
      <c r="J47" s="401"/>
      <c r="K47" s="404"/>
      <c r="L47" s="401"/>
      <c r="M47" s="404"/>
      <c r="N47" s="401"/>
      <c r="O47" s="401"/>
      <c r="P47" s="402">
        <f t="shared" si="1"/>
        <v>0</v>
      </c>
      <c r="Q47" s="401"/>
      <c r="R47" s="401"/>
      <c r="S47" s="261"/>
      <c r="T47" s="261"/>
      <c r="U47" s="261"/>
    </row>
    <row r="48" spans="1:21" ht="15.75">
      <c r="A48" s="927"/>
      <c r="B48" s="927"/>
      <c r="C48" s="325"/>
      <c r="D48" s="261"/>
      <c r="E48" s="325"/>
      <c r="F48" s="325"/>
      <c r="G48" s="262"/>
      <c r="H48" s="405"/>
      <c r="I48" s="404"/>
      <c r="J48" s="401"/>
      <c r="K48" s="404"/>
      <c r="L48" s="401"/>
      <c r="M48" s="404"/>
      <c r="N48" s="401"/>
      <c r="O48" s="401"/>
      <c r="P48" s="402">
        <f t="shared" si="1"/>
        <v>0</v>
      </c>
      <c r="Q48" s="401"/>
      <c r="R48" s="401"/>
      <c r="S48" s="261"/>
      <c r="T48" s="261"/>
      <c r="U48" s="261"/>
    </row>
    <row r="49" spans="1:21" ht="15.75">
      <c r="A49" s="927"/>
      <c r="B49" s="927"/>
      <c r="C49" s="325"/>
      <c r="D49" s="261"/>
      <c r="E49" s="325"/>
      <c r="F49" s="325"/>
      <c r="G49" s="262"/>
      <c r="H49" s="405"/>
      <c r="I49" s="404"/>
      <c r="J49" s="401"/>
      <c r="K49" s="404"/>
      <c r="L49" s="401"/>
      <c r="M49" s="404"/>
      <c r="N49" s="401"/>
      <c r="O49" s="401"/>
      <c r="P49" s="402">
        <f t="shared" si="1"/>
        <v>0</v>
      </c>
      <c r="Q49" s="401"/>
      <c r="R49" s="401"/>
      <c r="S49" s="261"/>
      <c r="T49" s="261"/>
      <c r="U49" s="261"/>
    </row>
    <row r="50" spans="1:21" ht="15.75">
      <c r="A50" s="927"/>
      <c r="B50" s="928"/>
      <c r="C50" s="325"/>
      <c r="D50" s="261"/>
      <c r="E50" s="325"/>
      <c r="F50" s="325"/>
      <c r="G50" s="262"/>
      <c r="H50" s="405"/>
      <c r="I50" s="404"/>
      <c r="J50" s="401"/>
      <c r="K50" s="404"/>
      <c r="L50" s="401"/>
      <c r="M50" s="404"/>
      <c r="N50" s="401"/>
      <c r="O50" s="401"/>
      <c r="P50" s="402">
        <f t="shared" si="1"/>
        <v>0</v>
      </c>
      <c r="Q50" s="401"/>
      <c r="R50" s="401"/>
      <c r="S50" s="261"/>
      <c r="T50" s="261"/>
      <c r="U50" s="261"/>
    </row>
    <row r="51" spans="1:21" s="272" customFormat="1" ht="15.75">
      <c r="A51" s="303"/>
      <c r="B51" s="304"/>
      <c r="C51" s="303" t="s">
        <v>101</v>
      </c>
      <c r="D51" s="304"/>
      <c r="E51" s="716"/>
      <c r="F51" s="305"/>
      <c r="G51" s="275">
        <f>SUM(G10:G50)</f>
        <v>5</v>
      </c>
      <c r="H51" s="275">
        <f t="shared" ref="H51:O51" si="7">SUM(H9:H50)</f>
        <v>203387.5</v>
      </c>
      <c r="I51" s="275">
        <f t="shared" si="7"/>
        <v>6.5</v>
      </c>
      <c r="J51" s="710">
        <f t="shared" si="7"/>
        <v>251237.5</v>
      </c>
      <c r="K51" s="275">
        <f t="shared" si="7"/>
        <v>4.5</v>
      </c>
      <c r="L51" s="275">
        <f t="shared" si="7"/>
        <v>135987.5</v>
      </c>
      <c r="M51" s="275">
        <f t="shared" si="7"/>
        <v>5.5</v>
      </c>
      <c r="N51" s="275">
        <f t="shared" si="7"/>
        <v>182962.5</v>
      </c>
      <c r="O51" s="275">
        <f t="shared" si="7"/>
        <v>21</v>
      </c>
      <c r="P51" s="275">
        <f>P9+P10+P11+P12+P13+P14+P15+P16+P17+P18+P19+P20+P21+P22+P23+P24+P25+P26+P27+P28+P29+P30+P31+P32+P33+P34+P35+P36+P37+P38+P39+P40+P41+P42+P43+P44+P45+P46+P47+P48+P49+P50</f>
        <v>773575</v>
      </c>
      <c r="Q51" s="276"/>
      <c r="R51" s="276"/>
      <c r="S51" s="276"/>
      <c r="T51" s="276"/>
      <c r="U51" s="276"/>
    </row>
    <row r="52" spans="1:21" ht="15.75">
      <c r="A52" s="272"/>
      <c r="B52" s="272"/>
      <c r="C52" s="272"/>
      <c r="D52" s="272"/>
      <c r="E52" s="271"/>
      <c r="F52" s="272"/>
      <c r="G52" s="272"/>
      <c r="S52" s="277"/>
      <c r="T52" s="277"/>
      <c r="U52" s="278"/>
    </row>
    <row r="53" spans="1:21" ht="15.75">
      <c r="E53" s="271"/>
      <c r="S53" s="277"/>
      <c r="T53" s="277"/>
    </row>
    <row r="54" spans="1:21" ht="15.75">
      <c r="E54" s="271"/>
      <c r="J54" s="818">
        <f>H51+J51+L51+N51</f>
        <v>773575</v>
      </c>
      <c r="L54" s="853"/>
      <c r="S54" s="277"/>
      <c r="T54" s="277"/>
    </row>
    <row r="55" spans="1:21" ht="15.75">
      <c r="E55" s="271"/>
      <c r="J55" s="818"/>
      <c r="S55" s="277"/>
      <c r="T55" s="277"/>
    </row>
    <row r="56" spans="1:21" ht="15.75">
      <c r="E56" s="271"/>
      <c r="S56" s="277"/>
      <c r="T56" s="277"/>
    </row>
    <row r="57" spans="1:21" ht="15.75">
      <c r="E57" s="271"/>
      <c r="S57" s="277"/>
      <c r="T57" s="277"/>
    </row>
    <row r="58" spans="1:21" ht="15.75">
      <c r="E58" s="271"/>
      <c r="S58" s="277"/>
      <c r="T58" s="277"/>
    </row>
    <row r="59" spans="1:21" ht="15.75">
      <c r="E59" s="271"/>
      <c r="S59" s="277"/>
      <c r="T59" s="277"/>
    </row>
    <row r="60" spans="1:21" ht="15.75">
      <c r="E60" s="271"/>
      <c r="S60" s="277"/>
      <c r="T60" s="277"/>
    </row>
    <row r="61" spans="1:21" ht="15.75">
      <c r="E61" s="271"/>
      <c r="S61" s="277"/>
      <c r="T61" s="277"/>
    </row>
    <row r="62" spans="1:21" ht="15.75">
      <c r="E62" s="271"/>
      <c r="S62" s="277"/>
      <c r="T62" s="277"/>
    </row>
    <row r="63" spans="1:21" ht="15.75">
      <c r="E63" s="271"/>
      <c r="S63" s="279"/>
      <c r="T63" s="279"/>
    </row>
    <row r="64" spans="1:21" ht="15.75">
      <c r="E64" s="271"/>
      <c r="S64" s="277"/>
      <c r="T64" s="277"/>
    </row>
    <row r="65" spans="5:20" ht="15.75">
      <c r="E65" s="271"/>
      <c r="S65" s="277"/>
      <c r="T65" s="277"/>
    </row>
    <row r="66" spans="5:20" ht="15.75">
      <c r="E66" s="271"/>
      <c r="S66" s="277"/>
      <c r="T66" s="277"/>
    </row>
    <row r="67" spans="5:20" ht="15.75">
      <c r="E67" s="271"/>
      <c r="S67" s="277"/>
      <c r="T67" s="277"/>
    </row>
    <row r="68" spans="5:20" ht="15.75">
      <c r="E68" s="271"/>
      <c r="S68" s="277"/>
      <c r="T68" s="277"/>
    </row>
    <row r="69" spans="5:20" ht="15.75">
      <c r="E69" s="271"/>
      <c r="S69" s="277"/>
      <c r="T69" s="277"/>
    </row>
    <row r="70" spans="5:20" ht="15.75">
      <c r="E70" s="271"/>
      <c r="S70" s="277"/>
      <c r="T70" s="277"/>
    </row>
    <row r="71" spans="5:20" ht="15.75">
      <c r="E71" s="271"/>
      <c r="S71" s="277"/>
      <c r="T71" s="277"/>
    </row>
    <row r="72" spans="5:20" ht="15.75">
      <c r="E72" s="271"/>
      <c r="S72" s="277"/>
      <c r="T72" s="277"/>
    </row>
    <row r="73" spans="5:20" ht="15.75">
      <c r="E73" s="271"/>
      <c r="S73" s="277"/>
      <c r="T73" s="277"/>
    </row>
    <row r="74" spans="5:20" ht="15.75">
      <c r="E74" s="271"/>
      <c r="S74" s="277"/>
      <c r="T74" s="277"/>
    </row>
    <row r="75" spans="5:20" ht="15.75">
      <c r="E75" s="271"/>
      <c r="S75" s="279"/>
      <c r="T75" s="279"/>
    </row>
    <row r="76" spans="5:20" ht="15.75">
      <c r="E76" s="271"/>
      <c r="S76" s="277"/>
      <c r="T76" s="277"/>
    </row>
    <row r="77" spans="5:20" ht="15.75">
      <c r="E77" s="271"/>
      <c r="S77" s="277"/>
      <c r="T77" s="277"/>
    </row>
    <row r="78" spans="5:20" ht="15.75">
      <c r="E78" s="271"/>
      <c r="S78" s="277"/>
      <c r="T78" s="277"/>
    </row>
    <row r="79" spans="5:20" ht="15.75">
      <c r="E79" s="271"/>
      <c r="S79" s="277"/>
      <c r="T79" s="277"/>
    </row>
    <row r="80" spans="5:20" ht="15.75">
      <c r="E80" s="271"/>
      <c r="S80" s="277"/>
      <c r="T80" s="277"/>
    </row>
    <row r="81" spans="5:20" ht="15.75">
      <c r="E81" s="271"/>
      <c r="S81" s="277"/>
      <c r="T81" s="277"/>
    </row>
    <row r="82" spans="5:20" ht="15.75">
      <c r="E82" s="271"/>
      <c r="S82" s="277"/>
      <c r="T82" s="277"/>
    </row>
    <row r="83" spans="5:20" ht="15.75">
      <c r="E83" s="271"/>
      <c r="S83" s="277"/>
      <c r="T83" s="277"/>
    </row>
    <row r="84" spans="5:20" ht="15.75">
      <c r="E84" s="271"/>
      <c r="S84" s="279"/>
      <c r="T84" s="279"/>
    </row>
    <row r="85" spans="5:20" ht="15.75">
      <c r="E85" s="271"/>
      <c r="S85" s="277"/>
      <c r="T85" s="277"/>
    </row>
    <row r="86" spans="5:20" ht="15.75">
      <c r="E86" s="271"/>
      <c r="S86" s="277"/>
      <c r="T86" s="277"/>
    </row>
    <row r="87" spans="5:20">
      <c r="S87" s="277"/>
      <c r="T87" s="277"/>
    </row>
    <row r="88" spans="5:20">
      <c r="S88" s="277"/>
      <c r="T88" s="277"/>
    </row>
    <row r="89" spans="5:20">
      <c r="S89" s="277"/>
      <c r="T89" s="277"/>
    </row>
    <row r="90" spans="5:20">
      <c r="S90" s="277"/>
      <c r="T90" s="277"/>
    </row>
    <row r="91" spans="5:20">
      <c r="S91" s="277"/>
      <c r="T91" s="277"/>
    </row>
    <row r="92" spans="5:20" ht="15.75">
      <c r="S92" s="279"/>
      <c r="T92" s="279"/>
    </row>
    <row r="93" spans="5:20">
      <c r="S93" s="277"/>
      <c r="T93" s="277"/>
    </row>
    <row r="94" spans="5:20">
      <c r="S94" s="277"/>
      <c r="T94" s="277"/>
    </row>
    <row r="95" spans="5:20">
      <c r="S95" s="277"/>
      <c r="T95" s="277"/>
    </row>
    <row r="96" spans="5:20">
      <c r="S96" s="277"/>
      <c r="T96" s="277"/>
    </row>
    <row r="97" spans="19:20">
      <c r="S97" s="277"/>
      <c r="T97" s="277"/>
    </row>
    <row r="98" spans="19:20">
      <c r="S98" s="277"/>
      <c r="T98" s="277"/>
    </row>
    <row r="102" spans="19:20">
      <c r="S102" s="274"/>
      <c r="T102" s="274"/>
    </row>
    <row r="103" spans="19:20">
      <c r="S103" s="274"/>
      <c r="T103" s="274"/>
    </row>
    <row r="104" spans="19:20">
      <c r="S104" s="274"/>
      <c r="T104" s="274"/>
    </row>
    <row r="105" spans="19:20">
      <c r="S105" s="274"/>
      <c r="T105" s="274"/>
    </row>
    <row r="106" spans="19:20">
      <c r="S106" s="274"/>
      <c r="T106" s="274"/>
    </row>
    <row r="107" spans="19:20">
      <c r="S107" s="274"/>
      <c r="T107" s="274"/>
    </row>
    <row r="108" spans="19:20">
      <c r="S108" s="274"/>
      <c r="T108" s="274"/>
    </row>
    <row r="109" spans="19:20">
      <c r="S109" s="274"/>
      <c r="T109" s="274"/>
    </row>
    <row r="110" spans="19:20">
      <c r="S110" s="274"/>
      <c r="T110" s="274"/>
    </row>
    <row r="111" spans="19:20">
      <c r="S111" s="274"/>
      <c r="T111" s="274"/>
    </row>
    <row r="112" spans="19:20">
      <c r="S112" s="274"/>
      <c r="T112" s="274"/>
    </row>
    <row r="113" spans="19:20">
      <c r="S113" s="274"/>
      <c r="T113" s="274"/>
    </row>
    <row r="114" spans="19:20">
      <c r="S114" s="274"/>
      <c r="T114" s="274"/>
    </row>
    <row r="115" spans="19:20">
      <c r="S115" s="274"/>
      <c r="T115" s="274"/>
    </row>
    <row r="116" spans="19:20">
      <c r="S116" s="274"/>
      <c r="T116" s="274"/>
    </row>
    <row r="117" spans="19:20">
      <c r="S117" s="274"/>
      <c r="T117" s="274"/>
    </row>
    <row r="118" spans="19:20">
      <c r="S118" s="274"/>
      <c r="T118" s="274"/>
    </row>
    <row r="119" spans="19:20">
      <c r="S119" s="274"/>
      <c r="T119" s="274"/>
    </row>
    <row r="120" spans="19:20">
      <c r="S120" s="274"/>
      <c r="T120" s="274"/>
    </row>
    <row r="121" spans="19:20">
      <c r="S121" s="274"/>
      <c r="T121" s="274"/>
    </row>
    <row r="122" spans="19:20">
      <c r="S122" s="274"/>
      <c r="T122" s="274"/>
    </row>
    <row r="123" spans="19:20">
      <c r="S123" s="274"/>
      <c r="T123" s="274"/>
    </row>
    <row r="124" spans="19:20">
      <c r="S124" s="274"/>
      <c r="T124" s="274"/>
    </row>
    <row r="125" spans="19:20">
      <c r="S125" s="274"/>
      <c r="T125" s="274"/>
    </row>
    <row r="126" spans="19:20">
      <c r="S126" s="274"/>
      <c r="T126" s="274"/>
    </row>
    <row r="127" spans="19:20">
      <c r="S127" s="274"/>
      <c r="T127" s="274"/>
    </row>
    <row r="128" spans="19:20">
      <c r="S128" s="274"/>
      <c r="T128" s="274"/>
    </row>
    <row r="129" spans="19:20">
      <c r="S129" s="274"/>
      <c r="T129" s="274"/>
    </row>
    <row r="130" spans="19:20">
      <c r="S130" s="274"/>
      <c r="T130" s="274"/>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A5:A7"/>
    <mergeCell ref="A41:A50"/>
    <mergeCell ref="A9:A40"/>
    <mergeCell ref="B23:B28"/>
    <mergeCell ref="B29:B31"/>
    <mergeCell ref="B32:B35"/>
    <mergeCell ref="B36:B40"/>
    <mergeCell ref="B41:B46"/>
    <mergeCell ref="B47:B50"/>
    <mergeCell ref="B9:B2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U62"/>
  <sheetViews>
    <sheetView topLeftCell="D1" zoomScale="70" zoomScaleNormal="70" workbookViewId="0">
      <pane ySplit="6" topLeftCell="A19" activePane="bottomLeft" state="frozen"/>
      <selection activeCell="O6" sqref="O6"/>
      <selection pane="bottomLeft" activeCell="P8" sqref="P8"/>
    </sheetView>
  </sheetViews>
  <sheetFormatPr baseColWidth="10" defaultRowHeight="15"/>
  <cols>
    <col min="1" max="1" width="40" customWidth="1"/>
    <col min="2" max="2" width="21.7109375" customWidth="1"/>
    <col min="3" max="3" width="30.5703125" customWidth="1"/>
    <col min="4" max="4" width="27.42578125" customWidth="1"/>
    <col min="5" max="5" width="15.42578125" customWidth="1"/>
    <col min="6" max="6" width="51.85546875" customWidth="1"/>
    <col min="7" max="7" width="15.28515625" customWidth="1"/>
    <col min="8" max="8" width="21.85546875" style="242" customWidth="1"/>
    <col min="9" max="9" width="15.28515625" customWidth="1"/>
    <col min="10" max="10" width="18.85546875" style="242" customWidth="1"/>
    <col min="12" max="12" width="17.140625" style="242" customWidth="1"/>
    <col min="14" max="14" width="13.7109375" style="242" bestFit="1" customWidth="1"/>
    <col min="15" max="15" width="15.28515625" customWidth="1"/>
    <col min="16" max="16" width="18.28515625" style="242" customWidth="1"/>
    <col min="17" max="17" width="38.140625" customWidth="1"/>
    <col min="18" max="18" width="36.140625" customWidth="1"/>
    <col min="19" max="19" width="19.85546875" customWidth="1"/>
    <col min="20" max="20" width="14.140625" customWidth="1"/>
    <col min="21" max="21" width="26.5703125" customWidth="1"/>
  </cols>
  <sheetData>
    <row r="1" spans="1:21" ht="18.75">
      <c r="B1" s="295"/>
      <c r="C1" s="295"/>
      <c r="D1" s="295"/>
      <c r="E1" s="295"/>
      <c r="F1" s="295"/>
      <c r="G1" s="295" t="s">
        <v>488</v>
      </c>
      <c r="I1" s="295"/>
      <c r="J1" s="295"/>
      <c r="K1" s="295"/>
      <c r="L1" s="295"/>
      <c r="M1" s="295"/>
      <c r="N1" s="295"/>
      <c r="O1" s="295"/>
      <c r="P1" s="295"/>
      <c r="Q1" s="295"/>
      <c r="R1" s="295"/>
      <c r="S1" s="295"/>
      <c r="T1" s="295"/>
      <c r="U1" s="295"/>
    </row>
    <row r="2" spans="1:21" ht="18.75">
      <c r="A2" s="337" t="s">
        <v>1370</v>
      </c>
      <c r="B2" s="295"/>
      <c r="C2" s="295"/>
      <c r="D2" s="295"/>
      <c r="E2" s="295"/>
      <c r="F2" s="295"/>
      <c r="G2" s="295"/>
      <c r="I2" s="295"/>
      <c r="J2" s="295"/>
      <c r="K2" s="295"/>
      <c r="L2" s="295"/>
      <c r="M2" s="295"/>
      <c r="N2" s="295"/>
      <c r="O2" s="295"/>
      <c r="P2" s="295"/>
      <c r="Q2" s="295"/>
      <c r="R2" s="295"/>
      <c r="S2" s="295"/>
      <c r="T2" s="295"/>
      <c r="U2" s="295"/>
    </row>
    <row r="3" spans="1:21">
      <c r="A3" s="937" t="s">
        <v>1372</v>
      </c>
      <c r="B3" s="937"/>
      <c r="C3" s="937"/>
      <c r="D3" s="937"/>
      <c r="E3" s="937"/>
      <c r="F3" s="937"/>
      <c r="G3" s="937"/>
      <c r="H3" s="937"/>
      <c r="I3" s="937"/>
      <c r="J3" s="937"/>
      <c r="K3" s="937"/>
      <c r="L3" s="937"/>
      <c r="M3" s="937"/>
      <c r="N3" s="937"/>
      <c r="O3" s="937"/>
      <c r="P3" s="937"/>
      <c r="Q3" s="937"/>
      <c r="R3" s="937"/>
      <c r="S3" s="937"/>
      <c r="T3" s="937"/>
      <c r="U3" s="937"/>
    </row>
    <row r="4" spans="1:21" ht="15" customHeight="1">
      <c r="A4" s="912" t="s">
        <v>100</v>
      </c>
      <c r="B4" s="896" t="s">
        <v>115</v>
      </c>
      <c r="C4" s="908" t="s">
        <v>89</v>
      </c>
      <c r="D4" s="908" t="s">
        <v>90</v>
      </c>
      <c r="E4" s="899" t="s">
        <v>400</v>
      </c>
      <c r="F4" s="908" t="s">
        <v>91</v>
      </c>
      <c r="G4" s="912" t="s">
        <v>103</v>
      </c>
      <c r="H4" s="912"/>
      <c r="I4" s="912"/>
      <c r="J4" s="912"/>
      <c r="K4" s="912"/>
      <c r="L4" s="912"/>
      <c r="M4" s="912"/>
      <c r="N4" s="912"/>
      <c r="O4" s="936" t="s">
        <v>104</v>
      </c>
      <c r="P4" s="936"/>
      <c r="Q4" s="896" t="s">
        <v>105</v>
      </c>
      <c r="R4" s="896" t="s">
        <v>106</v>
      </c>
      <c r="S4" s="896" t="s">
        <v>113</v>
      </c>
      <c r="T4" s="896" t="s">
        <v>112</v>
      </c>
      <c r="U4" s="922" t="s">
        <v>92</v>
      </c>
    </row>
    <row r="5" spans="1:21">
      <c r="A5" s="912"/>
      <c r="B5" s="897"/>
      <c r="C5" s="909"/>
      <c r="D5" s="909"/>
      <c r="E5" s="900"/>
      <c r="F5" s="909"/>
      <c r="G5" s="912" t="s">
        <v>107</v>
      </c>
      <c r="H5" s="912"/>
      <c r="I5" s="912" t="s">
        <v>108</v>
      </c>
      <c r="J5" s="912"/>
      <c r="K5" s="912" t="s">
        <v>109</v>
      </c>
      <c r="L5" s="912"/>
      <c r="M5" s="912" t="s">
        <v>110</v>
      </c>
      <c r="N5" s="912"/>
      <c r="O5" s="936"/>
      <c r="P5" s="936"/>
      <c r="Q5" s="897"/>
      <c r="R5" s="897"/>
      <c r="S5" s="897"/>
      <c r="T5" s="897"/>
      <c r="U5" s="923"/>
    </row>
    <row r="6" spans="1:21" ht="25.5">
      <c r="A6" s="912"/>
      <c r="B6" s="898"/>
      <c r="C6" s="910"/>
      <c r="D6" s="910"/>
      <c r="E6" s="901"/>
      <c r="F6" s="910"/>
      <c r="G6" s="253" t="s">
        <v>111</v>
      </c>
      <c r="H6" s="240" t="s">
        <v>12</v>
      </c>
      <c r="I6" s="253" t="s">
        <v>111</v>
      </c>
      <c r="J6" s="240" t="s">
        <v>12</v>
      </c>
      <c r="K6" s="253" t="s">
        <v>111</v>
      </c>
      <c r="L6" s="240" t="s">
        <v>12</v>
      </c>
      <c r="M6" s="253" t="s">
        <v>111</v>
      </c>
      <c r="N6" s="240" t="s">
        <v>12</v>
      </c>
      <c r="O6" s="253" t="s">
        <v>111</v>
      </c>
      <c r="P6" s="240" t="s">
        <v>12</v>
      </c>
      <c r="Q6" s="898"/>
      <c r="R6" s="898"/>
      <c r="S6" s="898"/>
      <c r="T6" s="898"/>
      <c r="U6" s="924"/>
    </row>
    <row r="7" spans="1:21" ht="63">
      <c r="A7" s="926" t="s">
        <v>1418</v>
      </c>
      <c r="B7" s="926" t="s">
        <v>1419</v>
      </c>
      <c r="C7" s="505" t="s">
        <v>1524</v>
      </c>
      <c r="D7" s="505" t="s">
        <v>1571</v>
      </c>
      <c r="E7" s="496" t="s">
        <v>2233</v>
      </c>
      <c r="F7" s="466" t="s">
        <v>1518</v>
      </c>
      <c r="G7" s="445">
        <v>1</v>
      </c>
      <c r="H7" s="447">
        <v>57080</v>
      </c>
      <c r="I7" s="445"/>
      <c r="J7" s="447"/>
      <c r="K7" s="445"/>
      <c r="L7" s="447"/>
      <c r="M7" s="445"/>
      <c r="N7" s="447"/>
      <c r="O7" s="456">
        <f>G7+I7+K7+M7</f>
        <v>1</v>
      </c>
      <c r="P7" s="854">
        <f>H7+J7+L7+N7</f>
        <v>57080</v>
      </c>
      <c r="Q7" s="517" t="s">
        <v>1519</v>
      </c>
      <c r="R7" s="448" t="s">
        <v>1520</v>
      </c>
      <c r="S7" s="448" t="s">
        <v>1521</v>
      </c>
      <c r="T7" s="448" t="s">
        <v>1522</v>
      </c>
      <c r="U7" s="448" t="s">
        <v>1523</v>
      </c>
    </row>
    <row r="8" spans="1:21" ht="47.25">
      <c r="A8" s="927"/>
      <c r="B8" s="927"/>
      <c r="C8" s="505" t="s">
        <v>1526</v>
      </c>
      <c r="D8" s="505" t="s">
        <v>1568</v>
      </c>
      <c r="E8" s="496" t="s">
        <v>2235</v>
      </c>
      <c r="F8" s="466" t="s">
        <v>1525</v>
      </c>
      <c r="G8" s="428">
        <v>1</v>
      </c>
      <c r="H8" s="415">
        <v>0</v>
      </c>
      <c r="I8" s="428"/>
      <c r="J8" s="415"/>
      <c r="K8" s="292"/>
      <c r="L8" s="415"/>
      <c r="M8" s="292"/>
      <c r="N8" s="415"/>
      <c r="O8" s="456">
        <f t="shared" ref="O8:O12" si="0">G8+I8+K8+M8</f>
        <v>1</v>
      </c>
      <c r="P8" s="447">
        <f t="shared" ref="P8:P25" si="1">H8+J8+L8+N8</f>
        <v>0</v>
      </c>
      <c r="Q8" s="518" t="s">
        <v>1527</v>
      </c>
      <c r="R8" s="514" t="s">
        <v>1528</v>
      </c>
      <c r="S8" s="514" t="s">
        <v>1529</v>
      </c>
      <c r="T8" s="448" t="s">
        <v>1522</v>
      </c>
      <c r="U8" s="448" t="s">
        <v>1523</v>
      </c>
    </row>
    <row r="9" spans="1:21" ht="65.099999999999994" customHeight="1">
      <c r="A9" s="927"/>
      <c r="B9" s="927"/>
      <c r="C9" s="508" t="s">
        <v>1572</v>
      </c>
      <c r="D9" s="508" t="s">
        <v>1573</v>
      </c>
      <c r="E9" s="496" t="s">
        <v>2236</v>
      </c>
      <c r="F9" s="510" t="s">
        <v>1567</v>
      </c>
      <c r="G9" s="507">
        <v>1</v>
      </c>
      <c r="H9" s="443">
        <v>43940</v>
      </c>
      <c r="I9" s="441"/>
      <c r="J9" s="511">
        <v>0</v>
      </c>
      <c r="K9" s="512"/>
      <c r="L9" s="511">
        <v>0</v>
      </c>
      <c r="M9" s="512"/>
      <c r="N9" s="498">
        <v>0</v>
      </c>
      <c r="O9" s="456">
        <f t="shared" si="0"/>
        <v>1</v>
      </c>
      <c r="P9" s="854">
        <f t="shared" si="1"/>
        <v>43940</v>
      </c>
      <c r="Q9" s="508" t="s">
        <v>1569</v>
      </c>
      <c r="R9" s="829" t="s">
        <v>1602</v>
      </c>
      <c r="S9" s="448" t="s">
        <v>1521</v>
      </c>
      <c r="T9" s="344" t="s">
        <v>1570</v>
      </c>
      <c r="U9" s="448" t="s">
        <v>1598</v>
      </c>
    </row>
    <row r="10" spans="1:21" ht="45">
      <c r="A10" s="927"/>
      <c r="B10" s="927"/>
      <c r="C10" s="508" t="s">
        <v>1594</v>
      </c>
      <c r="D10" s="513" t="s">
        <v>1593</v>
      </c>
      <c r="E10" s="496" t="s">
        <v>2237</v>
      </c>
      <c r="F10" s="510" t="s">
        <v>1592</v>
      </c>
      <c r="G10" s="515">
        <v>0</v>
      </c>
      <c r="H10" s="516">
        <v>0</v>
      </c>
      <c r="I10" s="516">
        <v>0</v>
      </c>
      <c r="J10" s="516">
        <v>0</v>
      </c>
      <c r="K10" s="507">
        <v>0.5</v>
      </c>
      <c r="L10" s="443">
        <v>0</v>
      </c>
      <c r="M10" s="441">
        <v>0.5</v>
      </c>
      <c r="N10" s="443">
        <v>0</v>
      </c>
      <c r="O10" s="456">
        <f t="shared" si="0"/>
        <v>1</v>
      </c>
      <c r="P10" s="447">
        <f t="shared" si="1"/>
        <v>0</v>
      </c>
      <c r="Q10" s="508" t="s">
        <v>1595</v>
      </c>
      <c r="R10" s="701" t="s">
        <v>1596</v>
      </c>
      <c r="S10" s="344" t="s">
        <v>1597</v>
      </c>
      <c r="T10" s="344" t="s">
        <v>1605</v>
      </c>
      <c r="U10" s="448" t="s">
        <v>1598</v>
      </c>
    </row>
    <row r="11" spans="1:21" ht="45">
      <c r="A11" s="927"/>
      <c r="B11" s="927"/>
      <c r="C11" s="508" t="s">
        <v>1600</v>
      </c>
      <c r="D11" s="513" t="s">
        <v>1601</v>
      </c>
      <c r="E11" s="496" t="s">
        <v>2238</v>
      </c>
      <c r="F11" s="523" t="s">
        <v>1599</v>
      </c>
      <c r="G11" s="515">
        <v>0</v>
      </c>
      <c r="H11" s="516">
        <v>0</v>
      </c>
      <c r="I11" s="516">
        <v>0</v>
      </c>
      <c r="J11" s="516">
        <v>0</v>
      </c>
      <c r="K11" s="238">
        <v>0</v>
      </c>
      <c r="L11" s="238">
        <v>0</v>
      </c>
      <c r="M11" s="441">
        <v>1</v>
      </c>
      <c r="N11" s="443">
        <v>0</v>
      </c>
      <c r="O11" s="456">
        <f t="shared" si="0"/>
        <v>1</v>
      </c>
      <c r="P11" s="447">
        <f t="shared" si="1"/>
        <v>0</v>
      </c>
      <c r="Q11" s="508" t="s">
        <v>1604</v>
      </c>
      <c r="R11" s="344" t="s">
        <v>1603</v>
      </c>
      <c r="S11" s="344" t="s">
        <v>1597</v>
      </c>
      <c r="T11" s="344" t="s">
        <v>1605</v>
      </c>
      <c r="U11" s="448" t="s">
        <v>1598</v>
      </c>
    </row>
    <row r="12" spans="1:21" ht="30">
      <c r="A12" s="927"/>
      <c r="B12" s="927"/>
      <c r="C12" s="346"/>
      <c r="D12" s="543" t="s">
        <v>2240</v>
      </c>
      <c r="E12" s="509" t="s">
        <v>2239</v>
      </c>
      <c r="F12" s="523" t="s">
        <v>1691</v>
      </c>
      <c r="G12" s="544">
        <v>1</v>
      </c>
      <c r="H12" s="443">
        <v>5350</v>
      </c>
      <c r="I12" s="262"/>
      <c r="J12" s="238"/>
      <c r="K12" s="262"/>
      <c r="L12" s="238"/>
      <c r="M12" s="262"/>
      <c r="N12" s="238"/>
      <c r="O12" s="456">
        <f t="shared" si="0"/>
        <v>1</v>
      </c>
      <c r="P12" s="854">
        <f t="shared" si="1"/>
        <v>5350</v>
      </c>
      <c r="Q12" s="508" t="s">
        <v>1693</v>
      </c>
      <c r="R12" s="344" t="s">
        <v>1692</v>
      </c>
      <c r="S12" s="344" t="s">
        <v>1694</v>
      </c>
      <c r="T12" s="344" t="s">
        <v>1522</v>
      </c>
      <c r="U12" s="344" t="s">
        <v>1695</v>
      </c>
    </row>
    <row r="13" spans="1:21" ht="108" customHeight="1">
      <c r="A13" s="927"/>
      <c r="B13" s="927"/>
      <c r="C13" s="346"/>
      <c r="D13" s="457"/>
      <c r="E13" s="509" t="s">
        <v>2243</v>
      </c>
      <c r="F13" s="556" t="s">
        <v>1778</v>
      </c>
      <c r="G13" s="428"/>
      <c r="H13" s="415"/>
      <c r="I13" s="428"/>
      <c r="J13" s="415"/>
      <c r="K13" s="563">
        <v>9</v>
      </c>
      <c r="L13" s="415">
        <v>0</v>
      </c>
      <c r="M13" s="563"/>
      <c r="N13" s="415">
        <v>0</v>
      </c>
      <c r="O13" s="292">
        <v>9</v>
      </c>
      <c r="P13" s="447">
        <f t="shared" si="1"/>
        <v>0</v>
      </c>
      <c r="Q13" s="448" t="s">
        <v>1779</v>
      </c>
      <c r="R13" s="448" t="s">
        <v>1780</v>
      </c>
      <c r="S13" s="448" t="s">
        <v>1781</v>
      </c>
      <c r="T13" s="448" t="s">
        <v>1580</v>
      </c>
      <c r="U13" s="448" t="s">
        <v>1782</v>
      </c>
    </row>
    <row r="14" spans="1:21" ht="45">
      <c r="A14" s="927"/>
      <c r="B14" s="927"/>
      <c r="C14" s="346"/>
      <c r="D14" s="346"/>
      <c r="E14" s="509" t="s">
        <v>2244</v>
      </c>
      <c r="F14" s="497" t="s">
        <v>1783</v>
      </c>
      <c r="G14" s="262"/>
      <c r="H14" s="238"/>
      <c r="I14" s="262"/>
      <c r="J14" s="238"/>
      <c r="K14" s="262"/>
      <c r="L14" s="238"/>
      <c r="M14" s="564">
        <v>1</v>
      </c>
      <c r="N14" s="238"/>
      <c r="O14" s="261"/>
      <c r="P14" s="447">
        <f t="shared" si="1"/>
        <v>0</v>
      </c>
      <c r="Q14" s="344" t="s">
        <v>1784</v>
      </c>
      <c r="R14" s="344" t="s">
        <v>1785</v>
      </c>
      <c r="S14" s="344" t="s">
        <v>1786</v>
      </c>
      <c r="T14" s="344" t="s">
        <v>1787</v>
      </c>
      <c r="U14" s="448" t="s">
        <v>1914</v>
      </c>
    </row>
    <row r="15" spans="1:21" ht="60">
      <c r="A15" s="927"/>
      <c r="B15" s="927"/>
      <c r="C15" s="346"/>
      <c r="D15" s="346"/>
      <c r="E15" s="509" t="s">
        <v>2245</v>
      </c>
      <c r="F15" s="556" t="s">
        <v>1788</v>
      </c>
      <c r="G15" s="292"/>
      <c r="H15" s="415"/>
      <c r="I15" s="428">
        <v>0.5</v>
      </c>
      <c r="J15" s="415">
        <v>23940</v>
      </c>
      <c r="K15" s="428">
        <v>0.5</v>
      </c>
      <c r="L15" s="415">
        <v>20000</v>
      </c>
      <c r="M15" s="292"/>
      <c r="N15" s="415"/>
      <c r="O15" s="418">
        <f>G15+I15+K15+M15</f>
        <v>1</v>
      </c>
      <c r="P15" s="854">
        <f t="shared" si="1"/>
        <v>43940</v>
      </c>
      <c r="Q15" s="344" t="s">
        <v>1784</v>
      </c>
      <c r="R15" s="344" t="s">
        <v>1785</v>
      </c>
      <c r="S15" s="448" t="s">
        <v>1928</v>
      </c>
      <c r="T15" s="448" t="s">
        <v>1927</v>
      </c>
      <c r="U15" s="448" t="s">
        <v>1914</v>
      </c>
    </row>
    <row r="16" spans="1:21" ht="63.95" customHeight="1">
      <c r="A16" s="927"/>
      <c r="B16" s="927"/>
      <c r="C16" s="346"/>
      <c r="D16" s="346"/>
      <c r="E16" s="509" t="s">
        <v>2246</v>
      </c>
      <c r="F16" s="549" t="s">
        <v>1929</v>
      </c>
      <c r="G16" s="262"/>
      <c r="H16" s="238"/>
      <c r="I16" s="262">
        <v>0.33</v>
      </c>
      <c r="J16" s="238">
        <v>27006.67</v>
      </c>
      <c r="K16" s="262">
        <v>0.34</v>
      </c>
      <c r="L16" s="238">
        <v>27006.67</v>
      </c>
      <c r="M16" s="262">
        <v>0.34</v>
      </c>
      <c r="N16" s="238">
        <v>27006.66</v>
      </c>
      <c r="O16" s="262">
        <v>1</v>
      </c>
      <c r="P16" s="854">
        <f t="shared" si="1"/>
        <v>81020</v>
      </c>
      <c r="Q16" s="344" t="s">
        <v>1921</v>
      </c>
      <c r="R16" s="344" t="s">
        <v>1922</v>
      </c>
      <c r="S16" s="344" t="s">
        <v>1923</v>
      </c>
      <c r="T16" s="344" t="s">
        <v>1924</v>
      </c>
      <c r="U16" s="448" t="s">
        <v>1926</v>
      </c>
    </row>
    <row r="17" spans="1:21" s="423" customFormat="1" ht="105">
      <c r="A17" s="927"/>
      <c r="B17" s="927"/>
      <c r="C17" s="575"/>
      <c r="D17" s="575"/>
      <c r="E17" s="509" t="s">
        <v>2249</v>
      </c>
      <c r="F17" s="265" t="s">
        <v>2312</v>
      </c>
      <c r="G17" s="262"/>
      <c r="H17" s="238"/>
      <c r="I17" s="262"/>
      <c r="J17" s="614"/>
      <c r="K17" s="262">
        <v>1</v>
      </c>
      <c r="L17" s="614">
        <v>30000</v>
      </c>
      <c r="M17" s="262"/>
      <c r="N17" s="614"/>
      <c r="O17" s="262">
        <f>G17+I17+K17+M17</f>
        <v>1</v>
      </c>
      <c r="P17" s="854">
        <f t="shared" si="1"/>
        <v>30000</v>
      </c>
      <c r="Q17" s="344" t="s">
        <v>1930</v>
      </c>
      <c r="R17" s="344" t="s">
        <v>1931</v>
      </c>
      <c r="S17" s="344" t="s">
        <v>1932</v>
      </c>
      <c r="T17" s="344" t="s">
        <v>1933</v>
      </c>
      <c r="U17" s="344" t="s">
        <v>1925</v>
      </c>
    </row>
    <row r="18" spans="1:21" s="423" customFormat="1" ht="45">
      <c r="A18" s="927"/>
      <c r="B18" s="927"/>
      <c r="C18" s="575"/>
      <c r="D18" s="575"/>
      <c r="E18" s="496" t="s">
        <v>2250</v>
      </c>
      <c r="F18" s="741" t="s">
        <v>1934</v>
      </c>
      <c r="G18" s="262"/>
      <c r="H18" s="238"/>
      <c r="I18" s="262"/>
      <c r="J18" s="238"/>
      <c r="K18" s="262"/>
      <c r="L18" s="238"/>
      <c r="M18" s="564">
        <v>1</v>
      </c>
      <c r="N18" s="238"/>
      <c r="O18" s="262">
        <f t="shared" ref="O18:O22" si="2">G18+I18+K18+M18</f>
        <v>1</v>
      </c>
      <c r="P18" s="447">
        <f t="shared" si="1"/>
        <v>0</v>
      </c>
      <c r="Q18" s="344" t="s">
        <v>1784</v>
      </c>
      <c r="R18" s="344" t="s">
        <v>1785</v>
      </c>
      <c r="S18" s="344" t="s">
        <v>1786</v>
      </c>
      <c r="T18" s="344" t="s">
        <v>1787</v>
      </c>
      <c r="U18" s="448" t="s">
        <v>1926</v>
      </c>
    </row>
    <row r="19" spans="1:21" s="423" customFormat="1" ht="75">
      <c r="A19" s="927"/>
      <c r="B19" s="927"/>
      <c r="C19" s="575"/>
      <c r="D19" s="575"/>
      <c r="E19" s="496" t="s">
        <v>2251</v>
      </c>
      <c r="F19" s="505" t="s">
        <v>1935</v>
      </c>
      <c r="G19" s="262"/>
      <c r="H19" s="238"/>
      <c r="I19" s="262"/>
      <c r="J19" s="614"/>
      <c r="K19" s="262">
        <v>0.5</v>
      </c>
      <c r="L19" s="614"/>
      <c r="M19" s="262">
        <v>0.5</v>
      </c>
      <c r="N19" s="614"/>
      <c r="O19" s="262">
        <f t="shared" si="2"/>
        <v>1</v>
      </c>
      <c r="P19" s="447">
        <f t="shared" si="1"/>
        <v>0</v>
      </c>
      <c r="Q19" s="344" t="s">
        <v>1936</v>
      </c>
      <c r="R19" s="344" t="s">
        <v>1937</v>
      </c>
      <c r="S19" s="344" t="s">
        <v>1938</v>
      </c>
      <c r="T19" s="344" t="s">
        <v>1924</v>
      </c>
      <c r="U19" s="448" t="s">
        <v>1926</v>
      </c>
    </row>
    <row r="20" spans="1:21" s="423" customFormat="1" ht="60">
      <c r="A20" s="927"/>
      <c r="B20" s="927"/>
      <c r="C20" s="575"/>
      <c r="D20" s="575"/>
      <c r="E20" s="496" t="s">
        <v>2252</v>
      </c>
      <c r="F20" s="579" t="s">
        <v>2313</v>
      </c>
      <c r="G20" s="428">
        <v>0.5</v>
      </c>
      <c r="H20" s="415">
        <v>11590</v>
      </c>
      <c r="I20" s="428">
        <v>0.5</v>
      </c>
      <c r="J20" s="415">
        <v>11590</v>
      </c>
      <c r="K20" s="428"/>
      <c r="L20" s="415"/>
      <c r="M20" s="428"/>
      <c r="N20" s="415"/>
      <c r="O20" s="262">
        <f t="shared" si="2"/>
        <v>1</v>
      </c>
      <c r="P20" s="854">
        <f t="shared" si="1"/>
        <v>23180</v>
      </c>
      <c r="Q20" s="448" t="s">
        <v>1981</v>
      </c>
      <c r="R20" s="448" t="s">
        <v>1982</v>
      </c>
      <c r="S20" s="448" t="s">
        <v>1983</v>
      </c>
      <c r="T20" s="448" t="s">
        <v>1984</v>
      </c>
      <c r="U20" s="448" t="s">
        <v>1985</v>
      </c>
    </row>
    <row r="21" spans="1:21" s="423" customFormat="1" ht="51.75" customHeight="1">
      <c r="A21" s="927"/>
      <c r="B21" s="927"/>
      <c r="C21" s="575"/>
      <c r="D21" s="575"/>
      <c r="E21" s="496" t="s">
        <v>2253</v>
      </c>
      <c r="F21" s="579" t="s">
        <v>2006</v>
      </c>
      <c r="G21" s="428">
        <v>0.5</v>
      </c>
      <c r="H21" s="282">
        <v>200000</v>
      </c>
      <c r="I21" s="428">
        <v>0.5</v>
      </c>
      <c r="J21" s="415">
        <v>175000</v>
      </c>
      <c r="K21" s="292"/>
      <c r="L21" s="415"/>
      <c r="M21" s="292"/>
      <c r="N21" s="415"/>
      <c r="O21" s="262">
        <f t="shared" si="2"/>
        <v>1</v>
      </c>
      <c r="P21" s="856">
        <f t="shared" si="1"/>
        <v>375000</v>
      </c>
      <c r="Q21" s="448" t="s">
        <v>2007</v>
      </c>
      <c r="R21" s="448" t="s">
        <v>2008</v>
      </c>
      <c r="S21" s="448" t="s">
        <v>2009</v>
      </c>
      <c r="T21" s="448" t="s">
        <v>2010</v>
      </c>
      <c r="U21" s="448" t="s">
        <v>1605</v>
      </c>
    </row>
    <row r="22" spans="1:21" s="423" customFormat="1" ht="60">
      <c r="A22" s="927"/>
      <c r="B22" s="927"/>
      <c r="C22" s="575"/>
      <c r="D22" s="575"/>
      <c r="E22" s="632" t="s">
        <v>2255</v>
      </c>
      <c r="F22" s="579" t="s">
        <v>2011</v>
      </c>
      <c r="G22" s="428"/>
      <c r="H22" s="415"/>
      <c r="I22" s="428"/>
      <c r="J22" s="415"/>
      <c r="K22" s="428">
        <v>1</v>
      </c>
      <c r="L22" s="415">
        <v>0</v>
      </c>
      <c r="M22" s="292"/>
      <c r="N22" s="415"/>
      <c r="O22" s="262">
        <f t="shared" si="2"/>
        <v>1</v>
      </c>
      <c r="P22" s="447">
        <f t="shared" si="1"/>
        <v>0</v>
      </c>
      <c r="Q22" s="448" t="s">
        <v>2012</v>
      </c>
      <c r="R22" s="448" t="s">
        <v>2013</v>
      </c>
      <c r="S22" s="448" t="s">
        <v>2014</v>
      </c>
      <c r="T22" s="448" t="s">
        <v>2015</v>
      </c>
      <c r="U22" s="448" t="s">
        <v>2391</v>
      </c>
    </row>
    <row r="23" spans="1:21" s="423" customFormat="1" ht="47.25">
      <c r="A23" s="927"/>
      <c r="B23" s="927"/>
      <c r="C23" s="575"/>
      <c r="D23" s="575"/>
      <c r="E23" s="496" t="s">
        <v>2256</v>
      </c>
      <c r="F23" s="505" t="s">
        <v>2193</v>
      </c>
      <c r="G23" s="262"/>
      <c r="H23" s="238">
        <v>4000</v>
      </c>
      <c r="I23" s="262"/>
      <c r="J23" s="614">
        <v>4000</v>
      </c>
      <c r="K23" s="262"/>
      <c r="L23" s="614">
        <v>4000</v>
      </c>
      <c r="M23" s="262"/>
      <c r="N23" s="614">
        <v>4000</v>
      </c>
      <c r="O23" s="262">
        <f t="shared" ref="O23:O24" si="3">G23+I23+K23+M23</f>
        <v>0</v>
      </c>
      <c r="P23" s="854">
        <f t="shared" si="1"/>
        <v>16000</v>
      </c>
      <c r="Q23" s="344" t="s">
        <v>2393</v>
      </c>
      <c r="R23" s="344" t="s">
        <v>2394</v>
      </c>
      <c r="S23" s="344" t="s">
        <v>2392</v>
      </c>
      <c r="T23" s="344" t="s">
        <v>1580</v>
      </c>
      <c r="U23" s="828" t="s">
        <v>2390</v>
      </c>
    </row>
    <row r="24" spans="1:21" s="423" customFormat="1" ht="48.6" customHeight="1">
      <c r="A24" s="927"/>
      <c r="B24" s="927"/>
      <c r="C24" s="575"/>
      <c r="D24" s="575"/>
      <c r="E24" s="496" t="s">
        <v>2257</v>
      </c>
      <c r="F24" s="505" t="s">
        <v>2212</v>
      </c>
      <c r="G24" s="262"/>
      <c r="H24" s="238"/>
      <c r="I24" s="262">
        <v>0.5</v>
      </c>
      <c r="J24" s="238">
        <v>43940</v>
      </c>
      <c r="K24" s="262">
        <v>0.5</v>
      </c>
      <c r="L24" s="238">
        <v>43940</v>
      </c>
      <c r="M24" s="262">
        <v>0</v>
      </c>
      <c r="N24" s="238"/>
      <c r="O24" s="262">
        <f t="shared" si="3"/>
        <v>1</v>
      </c>
      <c r="P24" s="854">
        <f t="shared" si="1"/>
        <v>87880</v>
      </c>
      <c r="Q24" s="344" t="s">
        <v>2393</v>
      </c>
      <c r="R24" s="344" t="s">
        <v>2395</v>
      </c>
      <c r="S24" s="344"/>
      <c r="T24" s="344" t="s">
        <v>2010</v>
      </c>
      <c r="U24" s="828" t="s">
        <v>2390</v>
      </c>
    </row>
    <row r="25" spans="1:21" ht="15.75">
      <c r="A25" s="927"/>
      <c r="B25" s="927"/>
      <c r="C25" s="346"/>
      <c r="D25" s="346"/>
      <c r="E25" s="422"/>
      <c r="F25" s="265"/>
      <c r="G25" s="265"/>
      <c r="H25" s="282"/>
      <c r="I25" s="265"/>
      <c r="J25" s="282"/>
      <c r="K25" s="265"/>
      <c r="L25" s="282"/>
      <c r="M25" s="265"/>
      <c r="N25" s="282"/>
      <c r="O25" s="265"/>
      <c r="P25" s="447">
        <f t="shared" si="1"/>
        <v>0</v>
      </c>
      <c r="Q25" s="265"/>
      <c r="R25" s="265"/>
      <c r="S25" s="265"/>
      <c r="T25" s="265"/>
      <c r="U25" s="265"/>
    </row>
    <row r="26" spans="1:21" ht="15.75">
      <c r="A26" s="928"/>
      <c r="B26" s="928"/>
      <c r="C26" s="346"/>
      <c r="D26" s="346"/>
      <c r="E26" s="422"/>
      <c r="F26" s="261"/>
      <c r="G26" s="262"/>
      <c r="H26" s="238"/>
      <c r="I26" s="262"/>
      <c r="J26" s="238"/>
      <c r="K26" s="262"/>
      <c r="L26" s="238"/>
      <c r="M26" s="261"/>
      <c r="N26" s="238"/>
      <c r="O26" s="261"/>
      <c r="P26" s="238"/>
      <c r="Q26" s="261"/>
      <c r="R26" s="261"/>
      <c r="S26" s="261"/>
      <c r="T26" s="261"/>
      <c r="U26" s="261"/>
    </row>
    <row r="27" spans="1:21" ht="15.75">
      <c r="A27" s="303"/>
      <c r="B27" s="304"/>
      <c r="C27" s="303" t="s">
        <v>1420</v>
      </c>
      <c r="D27" s="304"/>
      <c r="E27" s="304"/>
      <c r="F27" s="305"/>
      <c r="G27" s="275">
        <f t="shared" ref="G27:O27" si="4">SUM(G7:G26)</f>
        <v>5</v>
      </c>
      <c r="H27" s="284">
        <f t="shared" si="4"/>
        <v>321960</v>
      </c>
      <c r="I27" s="275">
        <f t="shared" si="4"/>
        <v>2.33</v>
      </c>
      <c r="J27" s="284">
        <f t="shared" si="4"/>
        <v>285476.67</v>
      </c>
      <c r="K27" s="275">
        <f t="shared" si="4"/>
        <v>13.34</v>
      </c>
      <c r="L27" s="284">
        <f t="shared" si="4"/>
        <v>124946.67</v>
      </c>
      <c r="M27" s="275">
        <f t="shared" si="4"/>
        <v>4.34</v>
      </c>
      <c r="N27" s="284">
        <f t="shared" si="4"/>
        <v>31006.66</v>
      </c>
      <c r="O27" s="284">
        <f t="shared" si="4"/>
        <v>24</v>
      </c>
      <c r="P27" s="284">
        <f>P7+P8+P9+P10+P11+P12+P13+P14+P15+P16+P17+P18+P19+P20+P21+P22+P23+P24+P25+P26</f>
        <v>763390</v>
      </c>
      <c r="Q27" s="276"/>
      <c r="R27" s="276"/>
      <c r="S27" s="276"/>
      <c r="T27" s="276"/>
      <c r="U27" s="276"/>
    </row>
    <row r="31" spans="1:21">
      <c r="J31" s="242">
        <f>H27+J27+L27+N27</f>
        <v>763390</v>
      </c>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ht="15.6" customHeight="1">
      <c r="H62"/>
      <c r="J62"/>
      <c r="L62"/>
      <c r="N62"/>
      <c r="P62"/>
    </row>
  </sheetData>
  <mergeCells count="20">
    <mergeCell ref="A7:A26"/>
    <mergeCell ref="G5:H5"/>
    <mergeCell ref="B7:B26"/>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Z71"/>
  <sheetViews>
    <sheetView topLeftCell="D1" zoomScale="70" zoomScaleNormal="70" workbookViewId="0">
      <pane ySplit="8" topLeftCell="A45" activePane="bottomLeft" state="frozen"/>
      <selection activeCell="A7" sqref="A7"/>
      <selection pane="bottomLeft" activeCell="P36" sqref="P36"/>
    </sheetView>
  </sheetViews>
  <sheetFormatPr baseColWidth="10" defaultRowHeight="15"/>
  <cols>
    <col min="1" max="1" width="21.7109375" customWidth="1"/>
    <col min="2" max="2" width="41.42578125" customWidth="1"/>
    <col min="3" max="4" width="27.42578125" customWidth="1"/>
    <col min="5" max="5" width="16.140625" customWidth="1"/>
    <col min="6" max="6" width="27.42578125" customWidth="1"/>
    <col min="7" max="7" width="15.28515625" customWidth="1"/>
    <col min="8" max="8" width="16.5703125" style="242" bestFit="1" customWidth="1"/>
    <col min="9" max="9" width="15.28515625" customWidth="1"/>
    <col min="10" max="10" width="18.85546875" style="242" customWidth="1"/>
    <col min="11" max="11" width="16.5703125" customWidth="1"/>
    <col min="12" max="12" width="14.85546875" style="242" bestFit="1" customWidth="1"/>
    <col min="13" max="13" width="16.5703125" customWidth="1"/>
    <col min="14" max="14" width="21.7109375" style="242" customWidth="1"/>
    <col min="15" max="15" width="15.28515625" customWidth="1"/>
    <col min="16" max="16" width="18.28515625" style="242" customWidth="1"/>
    <col min="17" max="17" width="19.140625" customWidth="1"/>
    <col min="18" max="18" width="18" customWidth="1"/>
    <col min="19" max="20" width="14.140625" customWidth="1"/>
    <col min="21" max="21" width="17" customWidth="1"/>
  </cols>
  <sheetData>
    <row r="1" spans="1:26" ht="18.75">
      <c r="G1" s="295" t="s">
        <v>1421</v>
      </c>
      <c r="I1" s="295"/>
      <c r="J1" s="295"/>
      <c r="K1" s="295"/>
      <c r="L1" s="295"/>
      <c r="M1" s="295"/>
      <c r="N1" s="295"/>
      <c r="O1" s="295"/>
      <c r="P1" s="295"/>
      <c r="Q1" s="295"/>
      <c r="R1" s="295"/>
      <c r="S1" s="295"/>
      <c r="T1" s="295"/>
      <c r="U1" s="295"/>
      <c r="V1" s="295"/>
      <c r="W1" s="295"/>
      <c r="X1" s="295"/>
      <c r="Y1" s="295"/>
      <c r="Z1" s="295"/>
    </row>
    <row r="2" spans="1:26" ht="18.75">
      <c r="A2" s="334" t="s">
        <v>1370</v>
      </c>
      <c r="G2" s="295"/>
      <c r="I2" s="295"/>
      <c r="J2" s="295"/>
      <c r="K2" s="295"/>
      <c r="L2" s="295"/>
      <c r="M2" s="295"/>
      <c r="N2" s="295"/>
      <c r="O2" s="295"/>
      <c r="P2" s="295"/>
      <c r="Q2" s="295"/>
      <c r="R2" s="295"/>
      <c r="S2" s="295"/>
      <c r="T2" s="295"/>
      <c r="U2" s="295"/>
      <c r="V2" s="295"/>
      <c r="W2" s="295"/>
      <c r="X2" s="295"/>
      <c r="Y2" s="295"/>
      <c r="Z2" s="295"/>
    </row>
    <row r="3" spans="1:26" ht="18.75">
      <c r="A3" s="335" t="s">
        <v>1429</v>
      </c>
      <c r="G3" s="295"/>
      <c r="I3" s="295"/>
      <c r="J3" s="295"/>
      <c r="K3" s="295"/>
      <c r="L3" s="295"/>
      <c r="M3" s="295"/>
      <c r="N3" s="295"/>
      <c r="O3" s="295"/>
      <c r="P3" s="295"/>
      <c r="Q3" s="295"/>
      <c r="R3" s="295"/>
      <c r="S3" s="295"/>
      <c r="T3" s="295"/>
      <c r="U3" s="295"/>
      <c r="V3" s="295"/>
      <c r="W3" s="295"/>
      <c r="X3" s="295"/>
      <c r="Y3" s="295"/>
      <c r="Z3" s="295"/>
    </row>
    <row r="4" spans="1:26" ht="18.75">
      <c r="A4" s="335" t="s">
        <v>1428</v>
      </c>
      <c r="G4" s="295"/>
      <c r="I4" s="295"/>
      <c r="J4" s="295"/>
      <c r="K4" s="295"/>
      <c r="L4" s="295"/>
      <c r="M4" s="295"/>
      <c r="N4" s="295"/>
      <c r="O4" s="295"/>
      <c r="P4" s="295"/>
      <c r="Q4" s="295"/>
      <c r="R4" s="295"/>
      <c r="S4" s="295"/>
      <c r="T4" s="295"/>
      <c r="U4" s="295"/>
      <c r="V4" s="295"/>
      <c r="W4" s="295"/>
      <c r="X4" s="295"/>
      <c r="Y4" s="295"/>
      <c r="Z4" s="295"/>
    </row>
    <row r="5" spans="1:26">
      <c r="A5" s="299" t="s">
        <v>1431</v>
      </c>
      <c r="B5" s="281"/>
      <c r="C5" s="281"/>
      <c r="D5" s="281"/>
      <c r="E5" s="281"/>
      <c r="F5" s="281"/>
      <c r="G5" s="281"/>
      <c r="H5" s="281"/>
      <c r="I5" s="281"/>
      <c r="J5" s="281"/>
      <c r="K5" s="281"/>
      <c r="L5" s="281"/>
      <c r="M5" s="281"/>
      <c r="N5" s="281"/>
      <c r="O5" s="281"/>
      <c r="P5" s="281"/>
      <c r="Q5" s="281"/>
      <c r="R5" s="281"/>
      <c r="S5" s="281"/>
      <c r="T5" s="281"/>
      <c r="U5" s="281"/>
    </row>
    <row r="6" spans="1:26" ht="15" customHeight="1">
      <c r="A6" s="912" t="s">
        <v>100</v>
      </c>
      <c r="B6" s="896" t="s">
        <v>115</v>
      </c>
      <c r="C6" s="908" t="s">
        <v>89</v>
      </c>
      <c r="D6" s="908" t="s">
        <v>90</v>
      </c>
      <c r="E6" s="899" t="s">
        <v>400</v>
      </c>
      <c r="F6" s="908" t="s">
        <v>91</v>
      </c>
      <c r="G6" s="912" t="s">
        <v>103</v>
      </c>
      <c r="H6" s="912"/>
      <c r="I6" s="912"/>
      <c r="J6" s="912"/>
      <c r="K6" s="912"/>
      <c r="L6" s="912"/>
      <c r="M6" s="912"/>
      <c r="N6" s="912"/>
      <c r="O6" s="936" t="s">
        <v>104</v>
      </c>
      <c r="P6" s="936"/>
      <c r="Q6" s="896" t="s">
        <v>105</v>
      </c>
      <c r="R6" s="896" t="s">
        <v>106</v>
      </c>
      <c r="S6" s="896" t="s">
        <v>113</v>
      </c>
      <c r="T6" s="896" t="s">
        <v>112</v>
      </c>
      <c r="U6" s="922" t="s">
        <v>92</v>
      </c>
    </row>
    <row r="7" spans="1:26">
      <c r="A7" s="912"/>
      <c r="B7" s="897"/>
      <c r="C7" s="909"/>
      <c r="D7" s="909"/>
      <c r="E7" s="900"/>
      <c r="F7" s="909"/>
      <c r="G7" s="912" t="s">
        <v>107</v>
      </c>
      <c r="H7" s="912"/>
      <c r="I7" s="912" t="s">
        <v>108</v>
      </c>
      <c r="J7" s="912"/>
      <c r="K7" s="912" t="s">
        <v>109</v>
      </c>
      <c r="L7" s="912"/>
      <c r="M7" s="912" t="s">
        <v>110</v>
      </c>
      <c r="N7" s="912"/>
      <c r="O7" s="936"/>
      <c r="P7" s="936"/>
      <c r="Q7" s="897"/>
      <c r="R7" s="897"/>
      <c r="S7" s="897"/>
      <c r="T7" s="897"/>
      <c r="U7" s="923"/>
    </row>
    <row r="8" spans="1:26" ht="39.6" customHeight="1">
      <c r="A8" s="912"/>
      <c r="B8" s="898"/>
      <c r="C8" s="910"/>
      <c r="D8" s="910"/>
      <c r="E8" s="901"/>
      <c r="F8" s="910"/>
      <c r="G8" s="253" t="s">
        <v>111</v>
      </c>
      <c r="H8" s="240" t="s">
        <v>12</v>
      </c>
      <c r="I8" s="253" t="s">
        <v>111</v>
      </c>
      <c r="J8" s="240" t="s">
        <v>12</v>
      </c>
      <c r="K8" s="253" t="s">
        <v>111</v>
      </c>
      <c r="L8" s="240" t="s">
        <v>12</v>
      </c>
      <c r="M8" s="253" t="s">
        <v>111</v>
      </c>
      <c r="N8" s="240" t="s">
        <v>12</v>
      </c>
      <c r="O8" s="253" t="s">
        <v>111</v>
      </c>
      <c r="P8" s="240" t="s">
        <v>12</v>
      </c>
      <c r="Q8" s="898"/>
      <c r="R8" s="898"/>
      <c r="S8" s="898"/>
      <c r="T8" s="898"/>
      <c r="U8" s="924"/>
    </row>
    <row r="9" spans="1:26" ht="15.75">
      <c r="A9" s="926" t="s">
        <v>1422</v>
      </c>
      <c r="B9" s="926" t="s">
        <v>1423</v>
      </c>
      <c r="C9" s="261"/>
      <c r="D9" s="261"/>
      <c r="E9" s="261"/>
      <c r="P9" s="242">
        <f>H9+J9+L9+N9</f>
        <v>0</v>
      </c>
    </row>
    <row r="10" spans="1:26" ht="15.75">
      <c r="A10" s="927"/>
      <c r="B10" s="927"/>
      <c r="C10" s="261"/>
      <c r="D10" s="261"/>
      <c r="E10" s="261"/>
      <c r="F10" s="265"/>
      <c r="G10" s="265"/>
      <c r="H10" s="282"/>
      <c r="I10" s="265"/>
      <c r="J10" s="282"/>
      <c r="K10" s="265"/>
      <c r="L10" s="282"/>
      <c r="M10" s="265"/>
      <c r="N10" s="282"/>
      <c r="O10" s="265"/>
      <c r="P10" s="282"/>
      <c r="Q10" s="265"/>
      <c r="R10" s="265"/>
      <c r="S10" s="265"/>
      <c r="T10" s="265"/>
      <c r="U10" s="73"/>
    </row>
    <row r="11" spans="1:26" ht="15.75">
      <c r="A11" s="927"/>
      <c r="B11" s="927"/>
      <c r="C11" s="261"/>
      <c r="D11" s="261"/>
      <c r="E11" s="261"/>
      <c r="F11" s="265"/>
      <c r="G11" s="265"/>
      <c r="H11" s="282"/>
      <c r="I11" s="265"/>
      <c r="J11" s="282"/>
      <c r="K11" s="265"/>
      <c r="L11" s="282"/>
      <c r="M11" s="265"/>
      <c r="N11" s="282"/>
      <c r="O11" s="265"/>
      <c r="P11" s="282"/>
      <c r="Q11" s="265"/>
      <c r="R11" s="265"/>
      <c r="S11" s="265"/>
      <c r="T11" s="265"/>
      <c r="U11" s="73"/>
    </row>
    <row r="12" spans="1:26" ht="15.75">
      <c r="A12" s="927"/>
      <c r="B12" s="927"/>
      <c r="C12" s="261"/>
      <c r="D12" s="261"/>
      <c r="E12" s="261"/>
      <c r="F12" s="265"/>
      <c r="G12" s="265"/>
      <c r="H12" s="282"/>
      <c r="I12" s="265"/>
      <c r="J12" s="282"/>
      <c r="K12" s="265"/>
      <c r="L12" s="282"/>
      <c r="M12" s="265"/>
      <c r="N12" s="282"/>
      <c r="O12" s="265"/>
      <c r="P12" s="282"/>
      <c r="Q12" s="265"/>
      <c r="R12" s="265"/>
      <c r="S12" s="265"/>
      <c r="T12" s="265"/>
      <c r="U12" s="73"/>
    </row>
    <row r="13" spans="1:26" ht="15.75">
      <c r="A13" s="927"/>
      <c r="B13" s="927"/>
      <c r="C13" s="261"/>
      <c r="D13" s="261"/>
      <c r="E13" s="261"/>
      <c r="F13" s="265"/>
      <c r="G13" s="265"/>
      <c r="H13" s="282"/>
      <c r="I13" s="265"/>
      <c r="J13" s="282"/>
      <c r="K13" s="265"/>
      <c r="L13" s="282"/>
      <c r="M13" s="265"/>
      <c r="N13" s="282"/>
      <c r="O13" s="265"/>
      <c r="P13" s="282"/>
      <c r="Q13" s="265"/>
      <c r="R13" s="265"/>
      <c r="S13" s="265"/>
      <c r="T13" s="265"/>
      <c r="U13" s="73"/>
    </row>
    <row r="14" spans="1:26" ht="15.75">
      <c r="A14" s="927"/>
      <c r="B14" s="928"/>
      <c r="C14" s="261"/>
      <c r="D14" s="261"/>
      <c r="E14" s="261"/>
      <c r="F14" s="265"/>
      <c r="G14" s="265"/>
      <c r="H14" s="282"/>
      <c r="I14" s="265"/>
      <c r="J14" s="282"/>
      <c r="K14" s="265"/>
      <c r="L14" s="282"/>
      <c r="M14" s="265"/>
      <c r="N14" s="282"/>
      <c r="O14" s="265"/>
      <c r="P14" s="282"/>
      <c r="Q14" s="265"/>
      <c r="R14" s="265"/>
      <c r="S14" s="265"/>
      <c r="T14" s="265"/>
      <c r="U14" s="73"/>
    </row>
    <row r="15" spans="1:26" ht="15.75">
      <c r="A15" s="927"/>
      <c r="B15" s="926" t="s">
        <v>1425</v>
      </c>
      <c r="C15" s="261"/>
      <c r="D15" s="261"/>
      <c r="E15" s="261"/>
      <c r="F15" s="265"/>
      <c r="G15" s="265"/>
      <c r="H15" s="282"/>
      <c r="I15" s="265"/>
      <c r="J15" s="282"/>
      <c r="K15" s="265"/>
      <c r="L15" s="282"/>
      <c r="M15" s="265"/>
      <c r="N15" s="282"/>
      <c r="O15" s="265"/>
      <c r="P15" s="282"/>
      <c r="Q15" s="265"/>
      <c r="R15" s="265"/>
      <c r="S15" s="265"/>
      <c r="T15" s="265"/>
      <c r="U15" s="73"/>
    </row>
    <row r="16" spans="1:26" ht="15.6" customHeight="1">
      <c r="A16" s="927"/>
      <c r="B16" s="927"/>
      <c r="C16" s="261"/>
      <c r="D16" s="261"/>
      <c r="E16" s="261"/>
      <c r="F16" s="265"/>
      <c r="G16" s="265"/>
      <c r="H16" s="282"/>
      <c r="I16" s="265"/>
      <c r="J16" s="282"/>
      <c r="K16" s="265"/>
      <c r="L16" s="282"/>
      <c r="M16" s="265"/>
      <c r="N16" s="282"/>
      <c r="O16" s="265"/>
      <c r="P16" s="282"/>
    </row>
    <row r="17" spans="1:21" ht="15.75">
      <c r="A17" s="927"/>
      <c r="B17" s="927"/>
      <c r="C17" s="261"/>
      <c r="D17" s="261"/>
      <c r="E17" s="261"/>
      <c r="F17" s="265"/>
      <c r="G17" s="265"/>
      <c r="H17" s="282"/>
      <c r="I17" s="265"/>
      <c r="J17" s="282"/>
      <c r="K17" s="265"/>
      <c r="L17" s="282"/>
      <c r="M17" s="265"/>
      <c r="N17" s="282"/>
      <c r="O17" s="265"/>
      <c r="P17" s="282"/>
      <c r="Q17" s="591"/>
      <c r="R17" s="591"/>
      <c r="S17" s="591"/>
      <c r="T17" s="591"/>
      <c r="U17" s="326"/>
    </row>
    <row r="18" spans="1:21" ht="76.5" customHeight="1">
      <c r="A18" s="927"/>
      <c r="B18" s="927"/>
      <c r="C18" s="261"/>
      <c r="D18" s="261"/>
      <c r="E18" s="623" t="s">
        <v>2258</v>
      </c>
      <c r="F18" s="569" t="s">
        <v>1951</v>
      </c>
      <c r="G18" s="265"/>
      <c r="H18" s="282"/>
      <c r="I18" s="622">
        <v>0.5</v>
      </c>
      <c r="J18" s="282">
        <v>7600</v>
      </c>
      <c r="K18" s="265"/>
      <c r="L18" s="282"/>
      <c r="M18" s="622">
        <v>0.5</v>
      </c>
      <c r="N18" s="282">
        <v>7600</v>
      </c>
      <c r="O18" s="622">
        <f>G18+I18+K18+M18</f>
        <v>1</v>
      </c>
      <c r="P18" s="860">
        <f>H18+J18+L18+N18</f>
        <v>15200</v>
      </c>
      <c r="Q18" s="591" t="s">
        <v>1952</v>
      </c>
      <c r="R18" s="591" t="s">
        <v>1953</v>
      </c>
      <c r="S18" s="591" t="s">
        <v>1954</v>
      </c>
      <c r="T18" s="591" t="s">
        <v>1955</v>
      </c>
      <c r="U18" s="326" t="s">
        <v>1956</v>
      </c>
    </row>
    <row r="19" spans="1:21" ht="15.75">
      <c r="A19" s="927"/>
      <c r="B19" s="928"/>
      <c r="C19" s="261"/>
      <c r="D19" s="261"/>
      <c r="E19" s="261"/>
      <c r="F19" s="261"/>
      <c r="G19" s="261"/>
      <c r="H19" s="238"/>
      <c r="I19" s="261"/>
      <c r="J19" s="238"/>
      <c r="K19" s="261"/>
      <c r="L19" s="238"/>
      <c r="M19" s="261"/>
      <c r="N19" s="238"/>
      <c r="O19" s="261"/>
      <c r="P19" s="282">
        <f t="shared" ref="P19:P31" si="0">H19+J19+L19+N19</f>
        <v>0</v>
      </c>
      <c r="Q19" s="591"/>
      <c r="R19" s="591"/>
      <c r="S19" s="591"/>
      <c r="T19" s="591"/>
      <c r="U19" s="326"/>
    </row>
    <row r="20" spans="1:21" ht="15.75">
      <c r="A20" s="927"/>
      <c r="B20" s="926" t="s">
        <v>1426</v>
      </c>
      <c r="C20" s="261"/>
      <c r="D20" s="261"/>
      <c r="E20" s="261"/>
      <c r="F20" s="265"/>
      <c r="G20" s="262"/>
      <c r="H20" s="407"/>
      <c r="I20" s="262"/>
      <c r="J20" s="407"/>
      <c r="K20" s="262"/>
      <c r="L20" s="238"/>
      <c r="M20" s="261"/>
      <c r="N20" s="238"/>
      <c r="O20" s="262"/>
      <c r="P20" s="282">
        <f t="shared" si="0"/>
        <v>0</v>
      </c>
      <c r="Q20" s="591"/>
      <c r="R20" s="591"/>
      <c r="S20" s="591"/>
      <c r="T20" s="591"/>
      <c r="U20" s="326"/>
    </row>
    <row r="21" spans="1:21" ht="47.25">
      <c r="A21" s="927"/>
      <c r="B21" s="927"/>
      <c r="C21" s="261" t="s">
        <v>1697</v>
      </c>
      <c r="D21" s="261" t="s">
        <v>1698</v>
      </c>
      <c r="E21" s="496" t="s">
        <v>2260</v>
      </c>
      <c r="F21" s="265" t="s">
        <v>1696</v>
      </c>
      <c r="G21" s="262">
        <v>0.25</v>
      </c>
      <c r="H21" s="407">
        <v>10125</v>
      </c>
      <c r="I21" s="262">
        <v>0.25</v>
      </c>
      <c r="J21" s="407">
        <v>10125</v>
      </c>
      <c r="K21" s="262">
        <v>0.25</v>
      </c>
      <c r="L21" s="238">
        <v>10125</v>
      </c>
      <c r="M21" s="262">
        <v>0.25</v>
      </c>
      <c r="N21" s="238">
        <v>10125</v>
      </c>
      <c r="O21" s="262">
        <f>G21+I21+K21+M21</f>
        <v>1</v>
      </c>
      <c r="P21" s="860">
        <f t="shared" si="0"/>
        <v>40500</v>
      </c>
      <c r="Q21" s="261"/>
      <c r="R21" s="261"/>
      <c r="S21" s="261"/>
      <c r="T21" s="261"/>
      <c r="U21" s="261"/>
    </row>
    <row r="22" spans="1:21" ht="31.5">
      <c r="A22" s="927"/>
      <c r="B22" s="927"/>
      <c r="C22" s="261"/>
      <c r="D22" s="261" t="s">
        <v>1700</v>
      </c>
      <c r="E22" s="496" t="s">
        <v>2261</v>
      </c>
      <c r="F22" s="265" t="s">
        <v>1699</v>
      </c>
      <c r="G22" s="262"/>
      <c r="H22" s="407"/>
      <c r="I22" s="262"/>
      <c r="J22" s="407"/>
      <c r="K22" s="262"/>
      <c r="L22" s="238"/>
      <c r="M22" s="261"/>
      <c r="N22" s="238"/>
      <c r="O22" s="262">
        <f t="shared" ref="O22:O23" si="1">G22+I22+K22+M22</f>
        <v>0</v>
      </c>
      <c r="P22" s="282">
        <f t="shared" si="0"/>
        <v>0</v>
      </c>
      <c r="Q22" s="261"/>
      <c r="R22" s="261"/>
      <c r="S22" s="261"/>
      <c r="T22" s="261"/>
      <c r="U22" s="261"/>
    </row>
    <row r="23" spans="1:21" ht="63">
      <c r="A23" s="927"/>
      <c r="B23" s="928"/>
      <c r="C23" s="261" t="s">
        <v>1706</v>
      </c>
      <c r="D23" s="261" t="s">
        <v>1707</v>
      </c>
      <c r="E23" s="496" t="s">
        <v>2262</v>
      </c>
      <c r="F23" s="265" t="s">
        <v>1705</v>
      </c>
      <c r="G23" s="262"/>
      <c r="H23" s="407"/>
      <c r="I23" s="262"/>
      <c r="J23" s="407"/>
      <c r="K23" s="262">
        <v>1</v>
      </c>
      <c r="L23" s="238">
        <v>100000</v>
      </c>
      <c r="N23" s="238"/>
      <c r="O23" s="262">
        <f t="shared" si="1"/>
        <v>1</v>
      </c>
      <c r="P23" s="860">
        <f t="shared" si="0"/>
        <v>100000</v>
      </c>
      <c r="Q23" s="261" t="s">
        <v>2265</v>
      </c>
      <c r="R23" s="261" t="s">
        <v>1708</v>
      </c>
      <c r="S23" s="261" t="s">
        <v>1709</v>
      </c>
      <c r="T23" s="261" t="s">
        <v>1710</v>
      </c>
      <c r="U23" s="261" t="s">
        <v>1689</v>
      </c>
    </row>
    <row r="24" spans="1:21" s="423" customFormat="1" ht="110.25">
      <c r="A24" s="927"/>
      <c r="B24" s="574"/>
      <c r="C24" s="261"/>
      <c r="D24" s="261"/>
      <c r="E24" s="496" t="s">
        <v>2264</v>
      </c>
      <c r="F24" s="261" t="s">
        <v>1940</v>
      </c>
      <c r="G24" s="615"/>
      <c r="H24" s="616"/>
      <c r="I24" s="615"/>
      <c r="J24" s="616"/>
      <c r="K24" s="622">
        <v>0.5</v>
      </c>
      <c r="L24" s="861">
        <v>10000</v>
      </c>
      <c r="M24" s="622">
        <v>0.5</v>
      </c>
      <c r="N24" s="861">
        <v>10000</v>
      </c>
      <c r="O24" s="622">
        <v>1</v>
      </c>
      <c r="P24" s="860">
        <f t="shared" si="0"/>
        <v>20000</v>
      </c>
      <c r="Q24" s="618" t="s">
        <v>2263</v>
      </c>
      <c r="R24" s="618" t="s">
        <v>1941</v>
      </c>
      <c r="S24" s="618" t="s">
        <v>1942</v>
      </c>
      <c r="T24" s="618" t="s">
        <v>1943</v>
      </c>
      <c r="U24" s="619" t="s">
        <v>1944</v>
      </c>
    </row>
    <row r="25" spans="1:21" s="423" customFormat="1" ht="47.25">
      <c r="A25" s="927"/>
      <c r="B25" s="574"/>
      <c r="C25" s="261"/>
      <c r="D25" s="261"/>
      <c r="E25" s="496" t="s">
        <v>2266</v>
      </c>
      <c r="F25" s="265" t="s">
        <v>1945</v>
      </c>
      <c r="G25" s="615"/>
      <c r="H25" s="616"/>
      <c r="I25" s="615"/>
      <c r="J25" s="616"/>
      <c r="K25" s="615"/>
      <c r="L25" s="616"/>
      <c r="M25" s="862">
        <v>1</v>
      </c>
      <c r="N25" s="861">
        <v>9900</v>
      </c>
      <c r="O25" s="862">
        <v>1</v>
      </c>
      <c r="P25" s="860">
        <f t="shared" si="0"/>
        <v>9900</v>
      </c>
      <c r="Q25" s="261"/>
      <c r="R25" s="261"/>
      <c r="S25" s="261"/>
      <c r="T25" s="261"/>
      <c r="U25" s="261"/>
    </row>
    <row r="26" spans="1:21" s="423" customFormat="1" ht="15.75">
      <c r="A26" s="927"/>
      <c r="B26" s="574"/>
      <c r="C26" s="261"/>
      <c r="D26" s="261"/>
      <c r="E26" s="496"/>
      <c r="F26" s="265"/>
      <c r="G26" s="615"/>
      <c r="H26" s="616"/>
      <c r="I26" s="615"/>
      <c r="J26" s="616"/>
      <c r="K26" s="615"/>
      <c r="L26" s="616"/>
      <c r="M26" s="620"/>
      <c r="N26" s="616"/>
      <c r="O26" s="617"/>
      <c r="P26" s="282">
        <f t="shared" si="0"/>
        <v>0</v>
      </c>
      <c r="Q26" s="261"/>
      <c r="R26" s="261"/>
      <c r="S26" s="261"/>
      <c r="T26" s="261"/>
      <c r="U26" s="261"/>
    </row>
    <row r="27" spans="1:21" s="423" customFormat="1" ht="15.75">
      <c r="A27" s="927"/>
      <c r="B27" s="574"/>
      <c r="C27" s="261"/>
      <c r="D27" s="261"/>
      <c r="E27" s="496"/>
      <c r="F27" s="265"/>
      <c r="G27" s="615"/>
      <c r="H27" s="616"/>
      <c r="I27" s="615"/>
      <c r="J27" s="616"/>
      <c r="K27" s="615"/>
      <c r="L27" s="616"/>
      <c r="M27" s="620"/>
      <c r="N27" s="616"/>
      <c r="O27" s="617"/>
      <c r="P27" s="282">
        <f t="shared" si="0"/>
        <v>0</v>
      </c>
      <c r="Q27" s="261"/>
      <c r="R27" s="261"/>
      <c r="S27" s="261"/>
      <c r="T27" s="261"/>
      <c r="U27" s="261"/>
    </row>
    <row r="28" spans="1:21" s="423" customFormat="1" ht="15.75">
      <c r="A28" s="927"/>
      <c r="B28" s="574"/>
      <c r="C28" s="261"/>
      <c r="D28" s="261"/>
      <c r="E28" s="496"/>
      <c r="F28" s="265"/>
      <c r="G28" s="262"/>
      <c r="H28" s="407"/>
      <c r="I28" s="262"/>
      <c r="J28" s="407"/>
      <c r="K28" s="262"/>
      <c r="L28" s="238"/>
      <c r="N28" s="238"/>
      <c r="O28" s="262"/>
      <c r="P28" s="282">
        <f t="shared" si="0"/>
        <v>0</v>
      </c>
      <c r="Q28" s="261"/>
      <c r="R28" s="261"/>
      <c r="S28" s="261"/>
      <c r="T28" s="261"/>
      <c r="U28" s="261"/>
    </row>
    <row r="29" spans="1:21" ht="15.75">
      <c r="A29" s="927"/>
      <c r="B29" s="935" t="s">
        <v>1427</v>
      </c>
      <c r="C29" s="261"/>
      <c r="D29" s="261"/>
      <c r="E29" s="261"/>
      <c r="F29" s="265"/>
      <c r="G29" s="262"/>
      <c r="H29" s="407"/>
      <c r="I29" s="262"/>
      <c r="J29" s="407"/>
      <c r="K29" s="262"/>
      <c r="L29" s="238"/>
      <c r="M29" s="261"/>
      <c r="N29" s="238"/>
      <c r="O29" s="262"/>
      <c r="P29" s="282">
        <f t="shared" si="0"/>
        <v>0</v>
      </c>
      <c r="Q29" s="261"/>
      <c r="R29" s="261"/>
      <c r="S29" s="261"/>
      <c r="T29" s="261"/>
      <c r="U29" s="261"/>
    </row>
    <row r="30" spans="1:21" ht="63.6" customHeight="1">
      <c r="A30" s="927"/>
      <c r="B30" s="935"/>
      <c r="C30" s="494"/>
      <c r="D30" s="326" t="s">
        <v>1817</v>
      </c>
      <c r="E30" s="496" t="s">
        <v>2267</v>
      </c>
      <c r="F30" s="579" t="s">
        <v>1812</v>
      </c>
      <c r="G30" s="557"/>
      <c r="H30" s="565"/>
      <c r="I30" s="557"/>
      <c r="J30" s="565"/>
      <c r="K30" s="557"/>
      <c r="L30" s="565"/>
      <c r="M30" s="292">
        <v>1</v>
      </c>
      <c r="N30" s="415">
        <v>24700</v>
      </c>
      <c r="O30" s="292">
        <f t="shared" ref="O30:O31" si="2">G30+I30+K30+M30</f>
        <v>1</v>
      </c>
      <c r="P30" s="860">
        <f t="shared" si="0"/>
        <v>24700</v>
      </c>
      <c r="Q30" s="559" t="s">
        <v>1813</v>
      </c>
      <c r="R30" s="559" t="s">
        <v>1814</v>
      </c>
      <c r="S30" s="559" t="s">
        <v>1815</v>
      </c>
      <c r="T30" s="559" t="s">
        <v>1816</v>
      </c>
      <c r="U30" s="578" t="s">
        <v>1782</v>
      </c>
    </row>
    <row r="31" spans="1:21" ht="78.75">
      <c r="A31" s="927"/>
      <c r="B31" s="935"/>
      <c r="C31" s="494"/>
      <c r="D31" s="494"/>
      <c r="E31" s="496" t="s">
        <v>2268</v>
      </c>
      <c r="F31" s="292" t="s">
        <v>1818</v>
      </c>
      <c r="G31" s="494"/>
      <c r="H31" s="580"/>
      <c r="I31" s="292">
        <v>1</v>
      </c>
      <c r="J31" s="555">
        <v>25000</v>
      </c>
      <c r="K31" s="557"/>
      <c r="L31" s="565"/>
      <c r="M31" s="415">
        <v>0</v>
      </c>
      <c r="N31" s="415">
        <v>0</v>
      </c>
      <c r="O31" s="292">
        <f t="shared" si="2"/>
        <v>1</v>
      </c>
      <c r="P31" s="860">
        <f t="shared" si="0"/>
        <v>25000</v>
      </c>
      <c r="Q31" s="559" t="s">
        <v>1819</v>
      </c>
      <c r="R31" s="559" t="s">
        <v>1820</v>
      </c>
      <c r="S31" s="559" t="s">
        <v>1821</v>
      </c>
      <c r="T31" s="559" t="s">
        <v>1816</v>
      </c>
      <c r="U31" s="578" t="s">
        <v>1782</v>
      </c>
    </row>
    <row r="32" spans="1:21" ht="15.75">
      <c r="A32" s="928"/>
      <c r="B32" s="935"/>
      <c r="C32" s="261"/>
      <c r="D32" s="261"/>
      <c r="E32" s="261"/>
      <c r="F32" s="261"/>
      <c r="G32" s="261"/>
      <c r="H32" s="238"/>
      <c r="I32" s="261"/>
      <c r="J32" s="238"/>
      <c r="K32" s="261"/>
      <c r="L32" s="238"/>
      <c r="M32" s="261"/>
      <c r="N32" s="238"/>
      <c r="O32" s="261"/>
      <c r="P32" s="238"/>
      <c r="Q32" s="261"/>
      <c r="R32" s="261"/>
      <c r="S32" s="261"/>
      <c r="T32" s="261"/>
      <c r="U32" s="261"/>
    </row>
    <row r="33" spans="1:23" ht="15.75">
      <c r="A33" s="938" t="s">
        <v>489</v>
      </c>
      <c r="B33" s="939"/>
      <c r="C33" s="939"/>
      <c r="D33" s="939"/>
      <c r="E33" s="939"/>
      <c r="F33" s="939"/>
      <c r="G33" s="939"/>
      <c r="H33" s="939"/>
      <c r="I33" s="939"/>
      <c r="J33" s="939"/>
      <c r="K33" s="939"/>
      <c r="L33" s="939"/>
      <c r="M33" s="939"/>
      <c r="N33" s="939"/>
      <c r="O33" s="939"/>
      <c r="P33" s="939"/>
      <c r="Q33" s="939"/>
      <c r="R33" s="939"/>
      <c r="S33" s="939"/>
      <c r="T33" s="939"/>
      <c r="U33" s="940"/>
    </row>
    <row r="34" spans="1:23" ht="15.75" customHeight="1">
      <c r="A34" s="926" t="s">
        <v>1432</v>
      </c>
      <c r="B34" s="935" t="s">
        <v>1433</v>
      </c>
      <c r="C34" s="261"/>
      <c r="D34" s="261"/>
      <c r="E34" s="261"/>
      <c r="F34" s="265"/>
      <c r="G34" s="261"/>
      <c r="H34" s="238"/>
      <c r="I34" s="261"/>
      <c r="J34" s="238"/>
      <c r="K34" s="261"/>
      <c r="L34" s="238"/>
      <c r="M34" s="261"/>
      <c r="N34" s="238"/>
      <c r="O34" s="261"/>
      <c r="P34" s="238">
        <f>H34+J34+L34+N34</f>
        <v>0</v>
      </c>
      <c r="Q34" s="261"/>
      <c r="R34" s="261"/>
      <c r="S34" s="261"/>
      <c r="T34" s="261"/>
      <c r="U34" s="283"/>
    </row>
    <row r="35" spans="1:23" ht="15.75">
      <c r="A35" s="927"/>
      <c r="B35" s="935"/>
      <c r="C35" s="261"/>
      <c r="D35" s="261"/>
      <c r="E35" s="261"/>
      <c r="F35" s="265"/>
      <c r="G35" s="261"/>
      <c r="H35" s="238"/>
      <c r="I35" s="261"/>
      <c r="J35" s="238"/>
      <c r="K35" s="261"/>
      <c r="L35" s="238"/>
      <c r="M35" s="261"/>
      <c r="N35" s="238"/>
      <c r="O35" s="261"/>
      <c r="P35" s="238">
        <f t="shared" ref="P35:P51" si="3">H35+J35+L35+N35</f>
        <v>0</v>
      </c>
      <c r="Q35" s="261"/>
      <c r="R35" s="261"/>
      <c r="S35" s="261"/>
      <c r="T35" s="261"/>
      <c r="U35" s="283"/>
    </row>
    <row r="36" spans="1:23" ht="141.75">
      <c r="A36" s="927"/>
      <c r="B36" s="935"/>
      <c r="C36" s="261"/>
      <c r="D36" s="261"/>
      <c r="E36" s="496" t="s">
        <v>1766</v>
      </c>
      <c r="F36" s="576" t="s">
        <v>1761</v>
      </c>
      <c r="G36" s="553"/>
      <c r="H36" s="554"/>
      <c r="I36" s="553"/>
      <c r="J36" s="554"/>
      <c r="K36" s="553"/>
      <c r="L36" s="555"/>
      <c r="M36" s="292">
        <v>1</v>
      </c>
      <c r="N36" s="555">
        <v>99000</v>
      </c>
      <c r="O36" s="292">
        <v>1</v>
      </c>
      <c r="P36" s="860">
        <f t="shared" si="3"/>
        <v>99000</v>
      </c>
      <c r="Q36" s="556"/>
      <c r="R36" s="556"/>
      <c r="S36" s="556" t="s">
        <v>1762</v>
      </c>
      <c r="T36" s="556" t="s">
        <v>1763</v>
      </c>
      <c r="U36" s="556" t="s">
        <v>1764</v>
      </c>
      <c r="V36" s="556" t="s">
        <v>1765</v>
      </c>
    </row>
    <row r="37" spans="1:23" ht="94.5">
      <c r="A37" s="927"/>
      <c r="B37" s="935"/>
      <c r="C37" s="261"/>
      <c r="D37" s="261"/>
      <c r="E37" s="496" t="s">
        <v>2270</v>
      </c>
      <c r="F37" s="466" t="s">
        <v>1794</v>
      </c>
      <c r="G37" s="557"/>
      <c r="H37" s="565"/>
      <c r="I37" s="557"/>
      <c r="J37" s="565"/>
      <c r="K37" s="557"/>
      <c r="L37" s="565"/>
      <c r="M37" s="292">
        <v>1</v>
      </c>
      <c r="N37" s="565">
        <v>0</v>
      </c>
      <c r="O37" s="292">
        <f t="shared" ref="O37:O38" si="4">G37+I37+K37+M37</f>
        <v>1</v>
      </c>
      <c r="P37" s="238">
        <f t="shared" si="3"/>
        <v>0</v>
      </c>
      <c r="Q37" s="556" t="s">
        <v>1795</v>
      </c>
      <c r="R37" s="556" t="s">
        <v>1796</v>
      </c>
      <c r="S37" s="556" t="s">
        <v>1797</v>
      </c>
      <c r="T37" s="556" t="s">
        <v>1798</v>
      </c>
      <c r="U37" s="292" t="s">
        <v>1782</v>
      </c>
    </row>
    <row r="38" spans="1:23" ht="96" customHeight="1">
      <c r="A38" s="927"/>
      <c r="B38" s="935"/>
      <c r="C38" s="261"/>
      <c r="D38" s="261"/>
      <c r="E38" s="496" t="s">
        <v>2271</v>
      </c>
      <c r="F38" s="577" t="s">
        <v>1799</v>
      </c>
      <c r="G38" s="557"/>
      <c r="H38" s="565"/>
      <c r="I38" s="557"/>
      <c r="J38" s="565"/>
      <c r="K38" s="567"/>
      <c r="L38" s="565"/>
      <c r="M38" s="292">
        <v>1</v>
      </c>
      <c r="N38" s="565">
        <v>0</v>
      </c>
      <c r="O38" s="292">
        <f t="shared" si="4"/>
        <v>1</v>
      </c>
      <c r="P38" s="238">
        <f t="shared" si="3"/>
        <v>0</v>
      </c>
      <c r="Q38" s="556" t="s">
        <v>1800</v>
      </c>
      <c r="R38" s="556" t="s">
        <v>1801</v>
      </c>
      <c r="S38" s="556" t="s">
        <v>1802</v>
      </c>
      <c r="T38" s="556" t="s">
        <v>1798</v>
      </c>
      <c r="U38" s="292" t="s">
        <v>1782</v>
      </c>
    </row>
    <row r="39" spans="1:23" s="423" customFormat="1" ht="96" customHeight="1">
      <c r="A39" s="927"/>
      <c r="B39" s="935"/>
      <c r="C39" s="261"/>
      <c r="D39" s="261"/>
      <c r="E39" s="496" t="s">
        <v>2272</v>
      </c>
      <c r="F39" s="292" t="s">
        <v>1822</v>
      </c>
      <c r="G39" s="418">
        <v>0.25</v>
      </c>
      <c r="H39" s="415">
        <v>0</v>
      </c>
      <c r="I39" s="418">
        <v>0.25</v>
      </c>
      <c r="J39" s="415">
        <v>0</v>
      </c>
      <c r="K39" s="418">
        <v>0.25</v>
      </c>
      <c r="L39" s="415">
        <v>0</v>
      </c>
      <c r="M39" s="418">
        <v>0.25</v>
      </c>
      <c r="N39" s="415">
        <v>0</v>
      </c>
      <c r="O39" s="418">
        <f>G39+I39+K39+M39</f>
        <v>1</v>
      </c>
      <c r="P39" s="238">
        <f t="shared" si="3"/>
        <v>0</v>
      </c>
      <c r="Q39" s="581" t="s">
        <v>1823</v>
      </c>
      <c r="R39" s="559" t="s">
        <v>1824</v>
      </c>
      <c r="S39" s="559" t="s">
        <v>1825</v>
      </c>
      <c r="T39" s="559" t="s">
        <v>1826</v>
      </c>
      <c r="U39" s="578" t="s">
        <v>1782</v>
      </c>
    </row>
    <row r="40" spans="1:23" s="423" customFormat="1" ht="96" customHeight="1">
      <c r="A40" s="927"/>
      <c r="B40" s="935"/>
      <c r="C40" s="261"/>
      <c r="D40" s="261"/>
      <c r="E40" s="496" t="s">
        <v>2274</v>
      </c>
      <c r="F40" s="292" t="s">
        <v>1827</v>
      </c>
      <c r="G40" s="418">
        <v>0.25</v>
      </c>
      <c r="H40" s="415">
        <v>0</v>
      </c>
      <c r="I40" s="418">
        <v>0.25</v>
      </c>
      <c r="J40" s="415">
        <v>0</v>
      </c>
      <c r="K40" s="418">
        <v>0.25</v>
      </c>
      <c r="L40" s="415">
        <v>0</v>
      </c>
      <c r="M40" s="418">
        <v>0.25</v>
      </c>
      <c r="N40" s="415">
        <v>0</v>
      </c>
      <c r="O40" s="418">
        <f>G40+I40+K40+M40</f>
        <v>1</v>
      </c>
      <c r="P40" s="238">
        <f t="shared" si="3"/>
        <v>0</v>
      </c>
      <c r="Q40" s="559" t="s">
        <v>1828</v>
      </c>
      <c r="R40" s="559" t="s">
        <v>1829</v>
      </c>
      <c r="S40" s="559" t="s">
        <v>1830</v>
      </c>
      <c r="T40" s="559" t="s">
        <v>1826</v>
      </c>
      <c r="U40" s="578" t="s">
        <v>1782</v>
      </c>
    </row>
    <row r="41" spans="1:23" s="423" customFormat="1" ht="96" customHeight="1">
      <c r="A41" s="927"/>
      <c r="B41" s="935"/>
      <c r="C41" s="261"/>
      <c r="D41" s="261"/>
      <c r="E41" s="496" t="s">
        <v>2275</v>
      </c>
      <c r="F41" s="766" t="s">
        <v>1867</v>
      </c>
      <c r="G41" s="400">
        <v>25</v>
      </c>
      <c r="H41" s="400">
        <v>24750</v>
      </c>
      <c r="I41" s="262">
        <v>0.25</v>
      </c>
      <c r="J41" s="263">
        <v>24750</v>
      </c>
      <c r="K41" s="400">
        <v>25</v>
      </c>
      <c r="L41" s="238">
        <v>24750</v>
      </c>
      <c r="M41" s="262">
        <v>0.1</v>
      </c>
      <c r="N41" s="238">
        <v>24750</v>
      </c>
      <c r="O41" s="262">
        <v>1</v>
      </c>
      <c r="P41" s="860">
        <f t="shared" si="3"/>
        <v>99000</v>
      </c>
      <c r="Q41" s="261" t="s">
        <v>1868</v>
      </c>
      <c r="R41" s="261" t="s">
        <v>1869</v>
      </c>
      <c r="S41" s="261" t="s">
        <v>1870</v>
      </c>
      <c r="T41" s="261" t="s">
        <v>1871</v>
      </c>
      <c r="U41" s="325" t="s">
        <v>1903</v>
      </c>
    </row>
    <row r="42" spans="1:23" s="423" customFormat="1" ht="96" customHeight="1">
      <c r="A42" s="927"/>
      <c r="B42" s="935"/>
      <c r="C42" s="261"/>
      <c r="D42" s="261"/>
      <c r="E42" s="496" t="s">
        <v>2276</v>
      </c>
      <c r="F42" s="597" t="s">
        <v>1899</v>
      </c>
      <c r="G42" s="598"/>
      <c r="H42" s="599"/>
      <c r="I42" s="599"/>
      <c r="J42" s="599"/>
      <c r="K42" s="599"/>
      <c r="L42" s="599"/>
      <c r="M42" s="810">
        <v>1</v>
      </c>
      <c r="N42" s="811">
        <v>49500</v>
      </c>
      <c r="O42" s="624">
        <v>1</v>
      </c>
      <c r="P42" s="860">
        <f t="shared" si="3"/>
        <v>49500</v>
      </c>
      <c r="Q42" s="568" t="s">
        <v>1900</v>
      </c>
      <c r="R42" s="568" t="s">
        <v>1901</v>
      </c>
      <c r="S42" s="570" t="s">
        <v>1902</v>
      </c>
      <c r="T42" s="570" t="s">
        <v>1895</v>
      </c>
      <c r="U42" s="571" t="s">
        <v>1904</v>
      </c>
    </row>
    <row r="43" spans="1:23" s="423" customFormat="1" ht="96" customHeight="1">
      <c r="A43" s="927"/>
      <c r="B43" s="935"/>
      <c r="C43" s="261"/>
      <c r="D43" s="261"/>
      <c r="E43" s="496" t="s">
        <v>2277</v>
      </c>
      <c r="F43" s="265" t="s">
        <v>1957</v>
      </c>
      <c r="G43" s="262">
        <v>0.25</v>
      </c>
      <c r="H43" s="599"/>
      <c r="I43" s="262">
        <v>0.25</v>
      </c>
      <c r="J43" s="599"/>
      <c r="K43" s="262">
        <v>0.25</v>
      </c>
      <c r="L43" s="599"/>
      <c r="M43" s="262">
        <v>0.25</v>
      </c>
      <c r="N43" s="600"/>
      <c r="O43" s="624">
        <v>1</v>
      </c>
      <c r="P43" s="238">
        <f t="shared" si="3"/>
        <v>0</v>
      </c>
      <c r="Q43" s="261" t="s">
        <v>1958</v>
      </c>
      <c r="R43" s="261" t="s">
        <v>1959</v>
      </c>
      <c r="S43" s="261" t="s">
        <v>1960</v>
      </c>
      <c r="T43" s="261" t="s">
        <v>1961</v>
      </c>
      <c r="U43" s="283" t="s">
        <v>1962</v>
      </c>
      <c r="V43" s="269"/>
      <c r="W43" s="601"/>
    </row>
    <row r="44" spans="1:23" s="423" customFormat="1" ht="96" customHeight="1">
      <c r="A44" s="927"/>
      <c r="B44" s="935"/>
      <c r="C44" s="261"/>
      <c r="D44" s="261"/>
      <c r="E44" s="496" t="s">
        <v>2278</v>
      </c>
      <c r="F44" s="265" t="s">
        <v>2314</v>
      </c>
      <c r="G44" s="557"/>
      <c r="H44" s="616"/>
      <c r="I44" s="428">
        <v>0.25</v>
      </c>
      <c r="J44" s="415">
        <v>30000</v>
      </c>
      <c r="K44" s="428">
        <v>0.25</v>
      </c>
      <c r="L44" s="415">
        <v>30000</v>
      </c>
      <c r="M44" s="428">
        <v>0.5</v>
      </c>
      <c r="N44" s="282">
        <v>40000</v>
      </c>
      <c r="O44" s="624">
        <v>1</v>
      </c>
      <c r="P44" s="860">
        <f t="shared" si="3"/>
        <v>100000</v>
      </c>
      <c r="Q44" s="448" t="s">
        <v>2016</v>
      </c>
      <c r="R44" s="448" t="s">
        <v>2017</v>
      </c>
      <c r="S44" s="448" t="s">
        <v>2018</v>
      </c>
      <c r="T44" s="448" t="s">
        <v>2019</v>
      </c>
      <c r="U44" s="448" t="s">
        <v>2020</v>
      </c>
    </row>
    <row r="45" spans="1:23" ht="63.75">
      <c r="A45" s="928"/>
      <c r="B45" s="935"/>
      <c r="C45" s="261"/>
      <c r="D45" s="261"/>
      <c r="E45" s="288" t="s">
        <v>2279</v>
      </c>
      <c r="F45" s="501" t="s">
        <v>2174</v>
      </c>
      <c r="G45" s="680"/>
      <c r="H45" s="580"/>
      <c r="I45" s="681">
        <v>1</v>
      </c>
      <c r="J45" s="580">
        <v>1700</v>
      </c>
      <c r="K45" s="494"/>
      <c r="L45" s="580"/>
      <c r="M45" s="494"/>
      <c r="N45" s="580"/>
      <c r="O45" s="624">
        <v>1</v>
      </c>
      <c r="P45" s="860">
        <f t="shared" si="3"/>
        <v>1700</v>
      </c>
      <c r="Q45" s="494"/>
      <c r="R45" s="494"/>
      <c r="S45" s="494"/>
      <c r="T45" s="494"/>
      <c r="U45" s="494"/>
    </row>
    <row r="46" spans="1:23" ht="15.75">
      <c r="A46" s="935" t="s">
        <v>1430</v>
      </c>
      <c r="B46" s="935" t="s">
        <v>1434</v>
      </c>
      <c r="C46" s="261"/>
      <c r="D46" s="261"/>
      <c r="E46" s="261"/>
      <c r="F46" s="261"/>
      <c r="G46" s="261"/>
      <c r="H46" s="238"/>
      <c r="I46" s="261"/>
      <c r="J46" s="238"/>
      <c r="K46" s="262"/>
      <c r="L46" s="238"/>
      <c r="M46" s="261"/>
      <c r="N46" s="238"/>
      <c r="O46" s="211"/>
      <c r="P46" s="238">
        <f t="shared" si="3"/>
        <v>0</v>
      </c>
      <c r="Q46" s="261"/>
      <c r="R46" s="261"/>
      <c r="S46" s="261"/>
      <c r="T46" s="261"/>
      <c r="U46" s="347"/>
    </row>
    <row r="47" spans="1:23" ht="15.75">
      <c r="A47" s="935"/>
      <c r="B47" s="935"/>
      <c r="C47" s="261"/>
      <c r="D47" s="261"/>
      <c r="E47" s="261"/>
      <c r="F47" s="261"/>
      <c r="G47" s="261"/>
      <c r="H47" s="238"/>
      <c r="I47" s="261"/>
      <c r="J47" s="238"/>
      <c r="K47" s="262"/>
      <c r="L47" s="238"/>
      <c r="M47" s="261"/>
      <c r="N47" s="238"/>
      <c r="O47" s="211"/>
      <c r="P47" s="238">
        <f t="shared" si="3"/>
        <v>0</v>
      </c>
      <c r="Q47" s="261"/>
      <c r="R47" s="261"/>
      <c r="S47" s="261"/>
      <c r="T47" s="261"/>
      <c r="U47" s="347"/>
    </row>
    <row r="48" spans="1:23" ht="15.75">
      <c r="A48" s="935"/>
      <c r="B48" s="935"/>
      <c r="C48" s="261"/>
      <c r="D48" s="261"/>
      <c r="E48" s="261"/>
      <c r="F48" s="261"/>
      <c r="G48" s="261"/>
      <c r="H48" s="238"/>
      <c r="I48" s="261"/>
      <c r="J48" s="238"/>
      <c r="K48" s="262"/>
      <c r="L48" s="238"/>
      <c r="M48" s="261"/>
      <c r="N48" s="238"/>
      <c r="O48" s="211"/>
      <c r="P48" s="238">
        <f t="shared" si="3"/>
        <v>0</v>
      </c>
      <c r="Q48" s="582"/>
      <c r="R48" s="261"/>
      <c r="S48" s="261"/>
      <c r="T48" s="261"/>
      <c r="U48" s="347"/>
    </row>
    <row r="49" spans="1:21" ht="15.75">
      <c r="A49" s="935"/>
      <c r="B49" s="935"/>
      <c r="C49" s="261"/>
      <c r="D49" s="261"/>
      <c r="E49" s="261"/>
      <c r="F49" s="261"/>
      <c r="G49" s="261"/>
      <c r="H49" s="238"/>
      <c r="I49" s="261"/>
      <c r="J49" s="238"/>
      <c r="K49" s="262"/>
      <c r="L49" s="238"/>
      <c r="M49" s="261"/>
      <c r="N49" s="238"/>
      <c r="O49" s="211"/>
      <c r="P49" s="238">
        <f t="shared" si="3"/>
        <v>0</v>
      </c>
      <c r="Q49" s="582"/>
      <c r="R49" s="261"/>
      <c r="S49" s="261"/>
      <c r="T49" s="261"/>
      <c r="U49" s="347"/>
    </row>
    <row r="50" spans="1:21" ht="15.75">
      <c r="A50" s="935"/>
      <c r="B50" s="935"/>
      <c r="C50" s="261"/>
      <c r="D50" s="261"/>
      <c r="E50" s="261"/>
      <c r="F50" s="261"/>
      <c r="G50" s="261"/>
      <c r="H50" s="238"/>
      <c r="I50" s="261"/>
      <c r="J50" s="238"/>
      <c r="K50" s="262"/>
      <c r="L50" s="238"/>
      <c r="M50" s="261"/>
      <c r="N50" s="238"/>
      <c r="O50" s="211"/>
      <c r="P50" s="238">
        <f t="shared" si="3"/>
        <v>0</v>
      </c>
      <c r="Q50" s="582"/>
      <c r="R50" s="261"/>
      <c r="S50" s="261"/>
      <c r="T50" s="261"/>
      <c r="U50" s="347"/>
    </row>
    <row r="51" spans="1:21" ht="133.5" customHeight="1">
      <c r="A51" s="935"/>
      <c r="B51" s="935"/>
      <c r="C51" s="261"/>
      <c r="D51" s="261"/>
      <c r="E51" s="261"/>
      <c r="F51" s="261"/>
      <c r="G51" s="261"/>
      <c r="H51" s="238"/>
      <c r="I51" s="261"/>
      <c r="J51" s="238"/>
      <c r="K51" s="261"/>
      <c r="L51" s="238"/>
      <c r="M51" s="262"/>
      <c r="N51" s="238"/>
      <c r="O51" s="211"/>
      <c r="P51" s="238">
        <f t="shared" si="3"/>
        <v>0</v>
      </c>
      <c r="Q51" s="582"/>
      <c r="R51" s="261"/>
      <c r="S51" s="261"/>
      <c r="T51" s="261"/>
      <c r="U51" s="347"/>
    </row>
    <row r="52" spans="1:21" ht="15.75">
      <c r="A52" s="303"/>
      <c r="B52" s="304"/>
      <c r="C52" s="304"/>
      <c r="D52" s="303" t="s">
        <v>1424</v>
      </c>
      <c r="E52" s="304"/>
      <c r="F52" s="305"/>
      <c r="G52" s="285">
        <f t="shared" ref="G52:O52" si="5">SUM(G10:G51)</f>
        <v>26</v>
      </c>
      <c r="H52" s="286">
        <f t="shared" si="5"/>
        <v>34875</v>
      </c>
      <c r="I52" s="285">
        <f t="shared" si="5"/>
        <v>4</v>
      </c>
      <c r="J52" s="286">
        <f t="shared" si="5"/>
        <v>99175</v>
      </c>
      <c r="K52" s="285">
        <f t="shared" si="5"/>
        <v>27.75</v>
      </c>
      <c r="L52" s="286">
        <f t="shared" si="5"/>
        <v>174875</v>
      </c>
      <c r="M52" s="285">
        <f t="shared" si="5"/>
        <v>8.6</v>
      </c>
      <c r="N52" s="286">
        <f t="shared" si="5"/>
        <v>275575</v>
      </c>
      <c r="O52" s="286">
        <f t="shared" si="5"/>
        <v>17</v>
      </c>
      <c r="P52" s="286">
        <f>P18+P19+P20+P21+P22+P23+P24+P25+P26+P27+P28+P29+P30+P31+P32+P36+P37+P38+P39+P40+P41+P42+P43+P44+P45+P46+P47+P48+P49+P50+P51</f>
        <v>584500</v>
      </c>
      <c r="Q52" s="276"/>
      <c r="R52" s="276"/>
      <c r="S52" s="276"/>
      <c r="T52" s="276"/>
      <c r="U52" s="276"/>
    </row>
    <row r="54" spans="1:21">
      <c r="H54"/>
      <c r="J54"/>
      <c r="L54"/>
      <c r="N54"/>
      <c r="P54"/>
    </row>
    <row r="55" spans="1:21">
      <c r="H55"/>
      <c r="J55" s="808">
        <f>H52+J52+L52+N52</f>
        <v>584500</v>
      </c>
      <c r="L55"/>
      <c r="N55"/>
      <c r="P55"/>
    </row>
    <row r="56" spans="1:21">
      <c r="H56"/>
      <c r="J56"/>
      <c r="L56"/>
      <c r="N56"/>
      <c r="P56"/>
    </row>
    <row r="57" spans="1:21">
      <c r="H57"/>
      <c r="J57"/>
      <c r="L57"/>
      <c r="N57"/>
      <c r="P57"/>
    </row>
    <row r="58" spans="1:21">
      <c r="H58"/>
      <c r="J58"/>
      <c r="L58"/>
      <c r="N58"/>
      <c r="P58"/>
    </row>
    <row r="59" spans="1:21">
      <c r="H59"/>
      <c r="J59"/>
      <c r="L59"/>
      <c r="N59"/>
      <c r="P59"/>
    </row>
    <row r="60" spans="1:21">
      <c r="H60"/>
      <c r="J60"/>
      <c r="L60"/>
      <c r="N60"/>
      <c r="P60"/>
    </row>
    <row r="61" spans="1:21">
      <c r="H61"/>
      <c r="J61"/>
      <c r="L61"/>
      <c r="N61"/>
      <c r="P61"/>
    </row>
    <row r="62" spans="1:21">
      <c r="H62"/>
      <c r="J62"/>
      <c r="L62"/>
      <c r="N62"/>
      <c r="P62"/>
    </row>
    <row r="63" spans="1:21">
      <c r="H63"/>
      <c r="J63"/>
      <c r="L63"/>
      <c r="N63"/>
      <c r="P63"/>
    </row>
    <row r="64" spans="1:21">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sheetData>
  <mergeCells count="27">
    <mergeCell ref="B29:B32"/>
    <mergeCell ref="A33:U33"/>
    <mergeCell ref="B34:B45"/>
    <mergeCell ref="B46:B51"/>
    <mergeCell ref="A46:A51"/>
    <mergeCell ref="A34:A45"/>
    <mergeCell ref="B15:B19"/>
    <mergeCell ref="A9:A32"/>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W252"/>
  <sheetViews>
    <sheetView topLeftCell="E1" zoomScale="80" zoomScaleNormal="80" workbookViewId="0">
      <pane ySplit="6" topLeftCell="A28" activePane="bottomLeft" state="frozen"/>
      <selection activeCell="P6" sqref="P6"/>
      <selection pane="bottomLeft" activeCell="P29" sqref="P29"/>
    </sheetView>
  </sheetViews>
  <sheetFormatPr baseColWidth="10" defaultRowHeight="15"/>
  <cols>
    <col min="1" max="1" width="34.7109375" customWidth="1"/>
    <col min="2" max="2" width="42.85546875" customWidth="1"/>
    <col min="3" max="4" width="27.42578125" customWidth="1"/>
    <col min="5" max="5" width="15.140625" customWidth="1"/>
    <col min="6" max="6" width="27.42578125" customWidth="1"/>
    <col min="7" max="7" width="19.140625" customWidth="1"/>
    <col min="8" max="8" width="21.28515625" style="242" customWidth="1"/>
    <col min="9" max="9" width="18.85546875" customWidth="1"/>
    <col min="10" max="10" width="17.85546875" style="242" customWidth="1"/>
    <col min="11" max="11" width="12.140625" customWidth="1"/>
    <col min="12" max="12" width="17.42578125" style="242" customWidth="1"/>
    <col min="13" max="13" width="12.42578125" customWidth="1"/>
    <col min="14" max="14" width="14.5703125" style="242" customWidth="1"/>
    <col min="15" max="15" width="14.42578125" customWidth="1"/>
    <col min="16" max="16" width="23.140625" style="242" customWidth="1"/>
    <col min="17" max="17" width="30.140625" customWidth="1"/>
    <col min="18" max="18" width="56" customWidth="1"/>
    <col min="19" max="19" width="21.140625" customWidth="1"/>
    <col min="20" max="20" width="19.7109375" customWidth="1"/>
    <col min="21" max="21" width="22.85546875" customWidth="1"/>
  </cols>
  <sheetData>
    <row r="1" spans="1:23" s="296" customFormat="1" ht="18" customHeight="1">
      <c r="B1" s="295"/>
      <c r="C1" s="295"/>
      <c r="D1" s="295"/>
      <c r="E1" s="295"/>
      <c r="F1" s="295"/>
      <c r="G1" s="295" t="s">
        <v>119</v>
      </c>
      <c r="I1" s="295"/>
      <c r="J1" s="295"/>
      <c r="K1" s="295"/>
      <c r="L1" s="295"/>
      <c r="M1" s="295"/>
      <c r="N1" s="295"/>
      <c r="O1" s="295"/>
      <c r="P1" s="295"/>
      <c r="Q1" s="295"/>
      <c r="R1" s="295"/>
      <c r="S1" s="295"/>
      <c r="T1" s="295"/>
      <c r="U1" s="295"/>
    </row>
    <row r="2" spans="1:23" s="296" customFormat="1" ht="18" customHeight="1">
      <c r="A2" s="338" t="s">
        <v>1373</v>
      </c>
      <c r="B2" s="295"/>
      <c r="C2" s="295"/>
      <c r="D2" s="295"/>
      <c r="E2" s="295"/>
      <c r="F2" s="295"/>
      <c r="G2" s="295"/>
      <c r="I2" s="295"/>
      <c r="J2" s="295"/>
      <c r="K2" s="295"/>
      <c r="L2" s="295"/>
      <c r="M2" s="295"/>
      <c r="N2" s="295"/>
      <c r="O2" s="295"/>
      <c r="P2" s="295"/>
      <c r="Q2" s="295"/>
      <c r="R2" s="295"/>
      <c r="S2" s="295"/>
      <c r="T2" s="295"/>
      <c r="U2" s="295"/>
    </row>
    <row r="3" spans="1:23" s="296" customFormat="1" ht="18.75">
      <c r="A3" s="408" t="s">
        <v>1435</v>
      </c>
      <c r="B3" s="295"/>
      <c r="C3" s="295"/>
      <c r="D3" s="295"/>
      <c r="E3" s="295"/>
      <c r="F3" s="295"/>
      <c r="G3" s="295"/>
      <c r="I3" s="295"/>
      <c r="J3" s="295"/>
      <c r="K3" s="295"/>
      <c r="L3" s="295"/>
      <c r="M3" s="295"/>
      <c r="N3" s="295"/>
      <c r="O3" s="295"/>
      <c r="P3" s="295"/>
      <c r="Q3" s="295"/>
      <c r="R3" s="295"/>
      <c r="S3" s="295"/>
      <c r="T3" s="295"/>
      <c r="U3" s="295"/>
    </row>
    <row r="4" spans="1:23" s="66" customFormat="1" ht="27" customHeight="1">
      <c r="A4" s="949" t="s">
        <v>100</v>
      </c>
      <c r="B4" s="949" t="s">
        <v>115</v>
      </c>
      <c r="C4" s="908" t="s">
        <v>89</v>
      </c>
      <c r="D4" s="908" t="s">
        <v>90</v>
      </c>
      <c r="E4" s="899" t="s">
        <v>400</v>
      </c>
      <c r="F4" s="908" t="s">
        <v>91</v>
      </c>
      <c r="G4" s="941" t="s">
        <v>103</v>
      </c>
      <c r="H4" s="947"/>
      <c r="I4" s="947"/>
      <c r="J4" s="947"/>
      <c r="K4" s="947"/>
      <c r="L4" s="947"/>
      <c r="M4" s="947"/>
      <c r="N4" s="942"/>
      <c r="O4" s="943" t="s">
        <v>104</v>
      </c>
      <c r="P4" s="944"/>
      <c r="Q4" s="896" t="s">
        <v>105</v>
      </c>
      <c r="R4" s="896" t="s">
        <v>106</v>
      </c>
      <c r="S4" s="896" t="s">
        <v>113</v>
      </c>
      <c r="T4" s="896" t="s">
        <v>112</v>
      </c>
      <c r="U4" s="922" t="s">
        <v>92</v>
      </c>
    </row>
    <row r="5" spans="1:23" s="66" customFormat="1" ht="15.75">
      <c r="A5" s="950"/>
      <c r="B5" s="950"/>
      <c r="C5" s="909"/>
      <c r="D5" s="909"/>
      <c r="E5" s="900"/>
      <c r="F5" s="909"/>
      <c r="G5" s="941" t="s">
        <v>107</v>
      </c>
      <c r="H5" s="942"/>
      <c r="I5" s="941" t="s">
        <v>108</v>
      </c>
      <c r="J5" s="942"/>
      <c r="K5" s="941" t="s">
        <v>109</v>
      </c>
      <c r="L5" s="942"/>
      <c r="M5" s="941" t="s">
        <v>110</v>
      </c>
      <c r="N5" s="942"/>
      <c r="O5" s="945"/>
      <c r="P5" s="946"/>
      <c r="Q5" s="897"/>
      <c r="R5" s="897"/>
      <c r="S5" s="897"/>
      <c r="T5" s="897"/>
      <c r="U5" s="923"/>
    </row>
    <row r="6" spans="1:23" s="67" customFormat="1" ht="69.95" customHeight="1">
      <c r="A6" s="951"/>
      <c r="B6" s="951"/>
      <c r="C6" s="910"/>
      <c r="D6" s="910"/>
      <c r="E6" s="901"/>
      <c r="F6" s="910"/>
      <c r="G6" s="410" t="s">
        <v>111</v>
      </c>
      <c r="H6" s="411" t="s">
        <v>12</v>
      </c>
      <c r="I6" s="410" t="s">
        <v>111</v>
      </c>
      <c r="J6" s="411" t="s">
        <v>12</v>
      </c>
      <c r="K6" s="410" t="s">
        <v>111</v>
      </c>
      <c r="L6" s="411" t="s">
        <v>12</v>
      </c>
      <c r="M6" s="410" t="s">
        <v>111</v>
      </c>
      <c r="N6" s="411" t="s">
        <v>12</v>
      </c>
      <c r="O6" s="410" t="s">
        <v>111</v>
      </c>
      <c r="P6" s="411" t="s">
        <v>12</v>
      </c>
      <c r="Q6" s="898"/>
      <c r="R6" s="898"/>
      <c r="S6" s="898"/>
      <c r="T6" s="898"/>
      <c r="U6" s="924"/>
    </row>
    <row r="7" spans="1:23" ht="57.95" customHeight="1">
      <c r="A7" s="948" t="s">
        <v>1436</v>
      </c>
      <c r="B7" s="952" t="s">
        <v>116</v>
      </c>
      <c r="C7" s="839" t="s">
        <v>2430</v>
      </c>
      <c r="D7" s="839" t="s">
        <v>2425</v>
      </c>
      <c r="E7" s="830" t="s">
        <v>2281</v>
      </c>
      <c r="F7" s="460" t="s">
        <v>1530</v>
      </c>
      <c r="G7" s="461"/>
      <c r="H7" s="462"/>
      <c r="I7" s="461"/>
      <c r="J7" s="462"/>
      <c r="K7" s="463">
        <v>1</v>
      </c>
      <c r="L7" s="464">
        <v>20000</v>
      </c>
      <c r="M7" s="461"/>
      <c r="N7" s="462"/>
      <c r="O7" s="463">
        <f>G7+I7+K7+M7</f>
        <v>1</v>
      </c>
      <c r="P7" s="863">
        <f>H7+J7+L7+N7</f>
        <v>20000</v>
      </c>
      <c r="Q7" s="476" t="s">
        <v>1531</v>
      </c>
      <c r="R7" s="477" t="s">
        <v>1532</v>
      </c>
      <c r="S7" s="476" t="s">
        <v>1533</v>
      </c>
      <c r="T7" s="476" t="s">
        <v>1534</v>
      </c>
      <c r="U7" s="478" t="s">
        <v>1535</v>
      </c>
    </row>
    <row r="8" spans="1:23" ht="87" customHeight="1">
      <c r="A8" s="948"/>
      <c r="B8" s="953"/>
      <c r="C8" s="839" t="s">
        <v>2429</v>
      </c>
      <c r="D8" s="839" t="s">
        <v>2426</v>
      </c>
      <c r="E8" s="830" t="s">
        <v>2283</v>
      </c>
      <c r="F8" s="460" t="s">
        <v>1536</v>
      </c>
      <c r="G8" s="461"/>
      <c r="H8" s="462"/>
      <c r="I8" s="461"/>
      <c r="J8" s="462"/>
      <c r="K8" s="465">
        <v>0.5</v>
      </c>
      <c r="L8" s="464">
        <v>2500</v>
      </c>
      <c r="M8" s="465">
        <v>0.5</v>
      </c>
      <c r="N8" s="464">
        <v>2500</v>
      </c>
      <c r="O8" s="463">
        <f t="shared" ref="O8:P23" si="0">G8+I8+K8+M8</f>
        <v>1</v>
      </c>
      <c r="P8" s="863">
        <f t="shared" si="0"/>
        <v>5000</v>
      </c>
      <c r="Q8" s="480" t="s">
        <v>1537</v>
      </c>
      <c r="R8" s="477" t="s">
        <v>1538</v>
      </c>
      <c r="S8" s="477" t="s">
        <v>1539</v>
      </c>
      <c r="T8" s="476" t="s">
        <v>1534</v>
      </c>
      <c r="U8" s="481" t="s">
        <v>1540</v>
      </c>
    </row>
    <row r="9" spans="1:23" ht="84.95" customHeight="1">
      <c r="A9" s="948"/>
      <c r="B9" s="953"/>
      <c r="C9" s="839" t="s">
        <v>2428</v>
      </c>
      <c r="D9" s="839" t="s">
        <v>2427</v>
      </c>
      <c r="E9" s="830" t="s">
        <v>2285</v>
      </c>
      <c r="F9" s="466" t="s">
        <v>1541</v>
      </c>
      <c r="G9" s="467"/>
      <c r="H9" s="467"/>
      <c r="I9" s="483">
        <v>0.34</v>
      </c>
      <c r="J9" s="468">
        <v>3450</v>
      </c>
      <c r="K9" s="484">
        <v>0.33</v>
      </c>
      <c r="L9" s="482">
        <v>3450</v>
      </c>
      <c r="M9" s="484">
        <v>0.33</v>
      </c>
      <c r="N9" s="482">
        <v>3450</v>
      </c>
      <c r="O9" s="463">
        <f>G9+I9+K9+M9</f>
        <v>1</v>
      </c>
      <c r="P9" s="863">
        <f t="shared" si="0"/>
        <v>10350</v>
      </c>
      <c r="Q9" s="469" t="s">
        <v>1531</v>
      </c>
      <c r="R9" s="470" t="s">
        <v>1542</v>
      </c>
      <c r="S9" s="470" t="s">
        <v>1533</v>
      </c>
      <c r="T9" s="470" t="s">
        <v>1543</v>
      </c>
      <c r="U9" s="478" t="s">
        <v>1535</v>
      </c>
    </row>
    <row r="10" spans="1:23" ht="93.6" customHeight="1">
      <c r="A10" s="948"/>
      <c r="B10" s="953"/>
      <c r="C10" s="839" t="s">
        <v>1565</v>
      </c>
      <c r="D10" s="839" t="s">
        <v>1566</v>
      </c>
      <c r="E10" s="566" t="s">
        <v>2286</v>
      </c>
      <c r="F10" s="524" t="s">
        <v>2399</v>
      </c>
      <c r="G10" s="495">
        <v>1</v>
      </c>
      <c r="H10" s="473">
        <v>42480</v>
      </c>
      <c r="I10" s="473">
        <v>0</v>
      </c>
      <c r="J10" s="473">
        <v>0</v>
      </c>
      <c r="K10" s="473">
        <v>0</v>
      </c>
      <c r="L10" s="473">
        <v>0</v>
      </c>
      <c r="M10" s="473">
        <v>0</v>
      </c>
      <c r="N10" s="473">
        <v>0</v>
      </c>
      <c r="O10" s="463">
        <f>G10+I10+K10+M10</f>
        <v>1</v>
      </c>
      <c r="P10" s="863">
        <f t="shared" si="0"/>
        <v>42480</v>
      </c>
      <c r="Q10" s="525" t="s">
        <v>1562</v>
      </c>
      <c r="R10" s="524" t="s">
        <v>2400</v>
      </c>
      <c r="S10" s="525" t="s">
        <v>1563</v>
      </c>
      <c r="T10" s="831" t="s">
        <v>1564</v>
      </c>
      <c r="U10" s="481" t="s">
        <v>1540</v>
      </c>
    </row>
    <row r="11" spans="1:23" s="423" customFormat="1" ht="93.6" customHeight="1">
      <c r="A11" s="948"/>
      <c r="B11" s="953"/>
      <c r="C11" s="839" t="s">
        <v>1585</v>
      </c>
      <c r="D11" s="839" t="s">
        <v>1584</v>
      </c>
      <c r="E11" s="566" t="s">
        <v>2287</v>
      </c>
      <c r="F11" s="814" t="s">
        <v>1582</v>
      </c>
      <c r="G11" s="473">
        <v>0</v>
      </c>
      <c r="H11" s="473">
        <v>0</v>
      </c>
      <c r="I11" s="473">
        <v>0</v>
      </c>
      <c r="J11" s="473">
        <v>0</v>
      </c>
      <c r="K11" s="502">
        <v>1</v>
      </c>
      <c r="L11" s="473">
        <v>51000</v>
      </c>
      <c r="M11" s="473">
        <v>0</v>
      </c>
      <c r="N11" s="473">
        <v>0</v>
      </c>
      <c r="O11" s="463">
        <f>G11+I11+K11+M11</f>
        <v>1</v>
      </c>
      <c r="P11" s="863">
        <f t="shared" si="0"/>
        <v>51000</v>
      </c>
      <c r="Q11" s="685" t="s">
        <v>1583</v>
      </c>
      <c r="R11" s="685" t="s">
        <v>2401</v>
      </c>
      <c r="S11" s="685" t="s">
        <v>1563</v>
      </c>
      <c r="T11" s="843" t="s">
        <v>1507</v>
      </c>
      <c r="U11" s="843" t="s">
        <v>1581</v>
      </c>
    </row>
    <row r="12" spans="1:23" s="423" customFormat="1" ht="93.6" customHeight="1">
      <c r="A12" s="948"/>
      <c r="B12" s="953"/>
      <c r="C12" s="839" t="s">
        <v>1667</v>
      </c>
      <c r="D12" s="839" t="s">
        <v>1666</v>
      </c>
      <c r="E12" s="566" t="s">
        <v>2288</v>
      </c>
      <c r="F12" s="506" t="s">
        <v>1665</v>
      </c>
      <c r="G12" s="502">
        <v>0.25</v>
      </c>
      <c r="H12" s="473">
        <v>0</v>
      </c>
      <c r="I12" s="502">
        <v>0.25</v>
      </c>
      <c r="J12" s="473">
        <v>0</v>
      </c>
      <c r="K12" s="502">
        <v>0.25</v>
      </c>
      <c r="L12" s="473">
        <v>0</v>
      </c>
      <c r="M12" s="502">
        <v>0.25</v>
      </c>
      <c r="N12" s="473">
        <v>0</v>
      </c>
      <c r="O12" s="463">
        <f>G12+I12+K12+M12</f>
        <v>1</v>
      </c>
      <c r="P12" s="479">
        <f t="shared" si="0"/>
        <v>0</v>
      </c>
      <c r="Q12" s="685" t="s">
        <v>1668</v>
      </c>
      <c r="R12" s="685" t="s">
        <v>1669</v>
      </c>
      <c r="S12" s="685" t="s">
        <v>1563</v>
      </c>
      <c r="T12" s="843" t="s">
        <v>1507</v>
      </c>
      <c r="U12" s="843" t="s">
        <v>1581</v>
      </c>
    </row>
    <row r="13" spans="1:23" s="423" customFormat="1" ht="93.6" customHeight="1">
      <c r="A13" s="948"/>
      <c r="B13" s="953"/>
      <c r="C13" s="839" t="s">
        <v>1991</v>
      </c>
      <c r="D13" s="839" t="s">
        <v>1990</v>
      </c>
      <c r="E13" s="566" t="s">
        <v>2289</v>
      </c>
      <c r="F13" s="471" t="s">
        <v>1803</v>
      </c>
      <c r="G13" s="831"/>
      <c r="H13" s="464"/>
      <c r="I13" s="831"/>
      <c r="J13" s="464"/>
      <c r="K13" s="831"/>
      <c r="L13" s="464"/>
      <c r="M13" s="472">
        <v>1</v>
      </c>
      <c r="N13" s="464">
        <v>40000</v>
      </c>
      <c r="O13" s="474">
        <v>1</v>
      </c>
      <c r="P13" s="864">
        <f t="shared" si="0"/>
        <v>40000</v>
      </c>
      <c r="Q13" s="844" t="s">
        <v>1804</v>
      </c>
      <c r="R13" s="845" t="s">
        <v>1805</v>
      </c>
      <c r="S13" s="843" t="s">
        <v>1806</v>
      </c>
      <c r="T13" s="843" t="s">
        <v>1580</v>
      </c>
      <c r="U13" s="843" t="s">
        <v>1772</v>
      </c>
    </row>
    <row r="14" spans="1:23" s="423" customFormat="1" ht="137.1" customHeight="1">
      <c r="A14" s="948"/>
      <c r="B14" s="954"/>
      <c r="C14" s="841"/>
      <c r="D14" s="842"/>
      <c r="E14" s="566" t="s">
        <v>2292</v>
      </c>
      <c r="F14" s="832" t="s">
        <v>1807</v>
      </c>
      <c r="G14" s="770"/>
      <c r="H14" s="769"/>
      <c r="I14" s="770"/>
      <c r="J14" s="769"/>
      <c r="K14" s="770"/>
      <c r="L14" s="769"/>
      <c r="M14" s="832">
        <v>1</v>
      </c>
      <c r="N14" s="833">
        <v>30223</v>
      </c>
      <c r="O14" s="834"/>
      <c r="P14" s="863">
        <f t="shared" si="0"/>
        <v>30223</v>
      </c>
      <c r="Q14" s="846" t="s">
        <v>2396</v>
      </c>
      <c r="R14" s="846" t="s">
        <v>2398</v>
      </c>
      <c r="S14" s="847" t="s">
        <v>2397</v>
      </c>
      <c r="T14" s="847" t="s">
        <v>2010</v>
      </c>
      <c r="U14" s="843" t="s">
        <v>1914</v>
      </c>
    </row>
    <row r="15" spans="1:23" s="423" customFormat="1" ht="93.6" customHeight="1">
      <c r="A15" s="948"/>
      <c r="B15" s="539"/>
      <c r="C15" s="841"/>
      <c r="D15" s="842"/>
      <c r="E15" s="566" t="s">
        <v>2293</v>
      </c>
      <c r="F15" s="449" t="s">
        <v>1986</v>
      </c>
      <c r="G15" s="445"/>
      <c r="H15" s="448"/>
      <c r="I15" s="445"/>
      <c r="J15" s="446"/>
      <c r="K15" s="445">
        <v>1</v>
      </c>
      <c r="L15" s="447">
        <v>19760</v>
      </c>
      <c r="M15" s="445"/>
      <c r="N15" s="447"/>
      <c r="O15" s="445">
        <f>G15+I15+K15+M15</f>
        <v>1</v>
      </c>
      <c r="P15" s="863">
        <f t="shared" si="0"/>
        <v>19760</v>
      </c>
      <c r="Q15" s="847" t="s">
        <v>1987</v>
      </c>
      <c r="R15" s="847" t="s">
        <v>1988</v>
      </c>
      <c r="S15" s="847" t="s">
        <v>1989</v>
      </c>
      <c r="T15" s="847" t="s">
        <v>1771</v>
      </c>
      <c r="U15" s="848" t="s">
        <v>1977</v>
      </c>
    </row>
    <row r="16" spans="1:23" s="423" customFormat="1" ht="93.6" customHeight="1">
      <c r="A16" s="948"/>
      <c r="B16" s="621"/>
      <c r="C16" s="841"/>
      <c r="D16" s="842"/>
      <c r="E16" s="566" t="s">
        <v>2294</v>
      </c>
      <c r="F16" s="835" t="s">
        <v>2022</v>
      </c>
      <c r="G16" s="445">
        <v>0.5</v>
      </c>
      <c r="H16" s="447">
        <v>64257.5</v>
      </c>
      <c r="I16" s="445">
        <v>0.5</v>
      </c>
      <c r="J16" s="446">
        <v>64257.5</v>
      </c>
      <c r="K16" s="445"/>
      <c r="L16" s="447"/>
      <c r="M16" s="445"/>
      <c r="N16" s="447"/>
      <c r="O16" s="445">
        <f t="shared" ref="O16:O19" si="1">G16+I16+K16+M16</f>
        <v>1</v>
      </c>
      <c r="P16" s="863">
        <f t="shared" si="0"/>
        <v>128515</v>
      </c>
      <c r="Q16" s="847" t="s">
        <v>2026</v>
      </c>
      <c r="R16" s="847" t="s">
        <v>2023</v>
      </c>
      <c r="S16" s="847"/>
      <c r="T16" s="847" t="s">
        <v>2024</v>
      </c>
      <c r="U16" s="847" t="s">
        <v>2025</v>
      </c>
      <c r="V16" s="626"/>
      <c r="W16" s="627"/>
    </row>
    <row r="17" spans="1:21" ht="86.25">
      <c r="A17" s="948"/>
      <c r="B17" s="948" t="s">
        <v>117</v>
      </c>
      <c r="C17" s="525" t="s">
        <v>1634</v>
      </c>
      <c r="D17" s="525" t="s">
        <v>1635</v>
      </c>
      <c r="E17" s="566" t="s">
        <v>2295</v>
      </c>
      <c r="F17" s="460" t="s">
        <v>1632</v>
      </c>
      <c r="G17" s="473">
        <v>0</v>
      </c>
      <c r="H17" s="473">
        <v>0</v>
      </c>
      <c r="I17" s="473">
        <v>0</v>
      </c>
      <c r="J17" s="473">
        <v>0</v>
      </c>
      <c r="K17" s="463">
        <v>1</v>
      </c>
      <c r="L17" s="473">
        <v>200000</v>
      </c>
      <c r="M17" s="472"/>
      <c r="N17" s="473"/>
      <c r="O17" s="445">
        <f t="shared" si="1"/>
        <v>1</v>
      </c>
      <c r="P17" s="863">
        <f t="shared" si="0"/>
        <v>200000</v>
      </c>
      <c r="Q17" s="845" t="s">
        <v>1636</v>
      </c>
      <c r="R17" s="685" t="s">
        <v>1633</v>
      </c>
      <c r="S17" s="685" t="s">
        <v>1563</v>
      </c>
      <c r="T17" s="843" t="s">
        <v>1507</v>
      </c>
      <c r="U17" s="843" t="s">
        <v>1581</v>
      </c>
    </row>
    <row r="18" spans="1:21" ht="46.5" customHeight="1">
      <c r="A18" s="948"/>
      <c r="B18" s="948"/>
      <c r="C18" s="525" t="s">
        <v>1628</v>
      </c>
      <c r="D18" s="525" t="s">
        <v>1627</v>
      </c>
      <c r="E18" s="566" t="s">
        <v>2296</v>
      </c>
      <c r="F18" s="836" t="s">
        <v>1626</v>
      </c>
      <c r="G18" s="473">
        <v>0</v>
      </c>
      <c r="H18" s="473">
        <v>0</v>
      </c>
      <c r="I18" s="463">
        <v>1</v>
      </c>
      <c r="J18" s="473">
        <v>30000</v>
      </c>
      <c r="K18" s="473">
        <v>0</v>
      </c>
      <c r="L18" s="473">
        <v>0</v>
      </c>
      <c r="M18" s="473">
        <v>0</v>
      </c>
      <c r="N18" s="473">
        <v>0</v>
      </c>
      <c r="O18" s="445">
        <f t="shared" si="1"/>
        <v>1</v>
      </c>
      <c r="P18" s="863">
        <f t="shared" si="0"/>
        <v>30000</v>
      </c>
      <c r="Q18" s="845" t="s">
        <v>1629</v>
      </c>
      <c r="R18" s="845" t="s">
        <v>1630</v>
      </c>
      <c r="S18" s="843" t="s">
        <v>1631</v>
      </c>
      <c r="T18" s="843" t="s">
        <v>1507</v>
      </c>
      <c r="U18" s="843" t="s">
        <v>1581</v>
      </c>
    </row>
    <row r="19" spans="1:21" ht="45">
      <c r="A19" s="948"/>
      <c r="B19" s="948"/>
      <c r="C19" s="525"/>
      <c r="D19" s="525"/>
      <c r="E19" s="566" t="s">
        <v>2297</v>
      </c>
      <c r="F19" s="545" t="s">
        <v>2021</v>
      </c>
      <c r="G19" s="837">
        <v>0</v>
      </c>
      <c r="H19" s="473">
        <v>0</v>
      </c>
      <c r="I19" s="472">
        <v>0</v>
      </c>
      <c r="J19" s="473">
        <v>0</v>
      </c>
      <c r="K19" s="472">
        <v>0</v>
      </c>
      <c r="L19" s="473">
        <v>0</v>
      </c>
      <c r="M19" s="472">
        <v>0</v>
      </c>
      <c r="N19" s="473">
        <v>0</v>
      </c>
      <c r="O19" s="445">
        <f t="shared" si="1"/>
        <v>0</v>
      </c>
      <c r="P19" s="479">
        <f t="shared" si="0"/>
        <v>0</v>
      </c>
      <c r="Q19" s="845"/>
      <c r="R19" s="845"/>
      <c r="S19" s="843"/>
      <c r="T19" s="843"/>
      <c r="U19" s="843"/>
    </row>
    <row r="20" spans="1:21">
      <c r="A20" s="948"/>
      <c r="B20" s="948"/>
      <c r="C20" s="525"/>
      <c r="D20" s="525"/>
      <c r="E20" s="838"/>
      <c r="F20" s="471"/>
      <c r="G20" s="472"/>
      <c r="H20" s="473"/>
      <c r="I20" s="472"/>
      <c r="J20" s="473"/>
      <c r="K20" s="472"/>
      <c r="L20" s="473"/>
      <c r="M20" s="472"/>
      <c r="N20" s="473"/>
      <c r="O20" s="463"/>
      <c r="P20" s="479">
        <f t="shared" si="0"/>
        <v>0</v>
      </c>
      <c r="Q20" s="845"/>
      <c r="R20" s="845"/>
      <c r="S20" s="843"/>
      <c r="T20" s="843"/>
      <c r="U20" s="843"/>
    </row>
    <row r="21" spans="1:21">
      <c r="A21" s="948"/>
      <c r="B21" s="948"/>
      <c r="C21" s="525"/>
      <c r="D21" s="525"/>
      <c r="E21" s="838"/>
      <c r="F21" s="471"/>
      <c r="G21" s="472"/>
      <c r="H21" s="473"/>
      <c r="I21" s="472"/>
      <c r="J21" s="473"/>
      <c r="K21" s="472"/>
      <c r="L21" s="473"/>
      <c r="M21" s="472"/>
      <c r="N21" s="473"/>
      <c r="O21" s="463"/>
      <c r="P21" s="479">
        <f t="shared" si="0"/>
        <v>0</v>
      </c>
      <c r="Q21" s="845"/>
      <c r="R21" s="845"/>
      <c r="S21" s="843"/>
      <c r="T21" s="843"/>
      <c r="U21" s="843"/>
    </row>
    <row r="22" spans="1:21">
      <c r="A22" s="948"/>
      <c r="B22" s="948"/>
      <c r="C22" s="525"/>
      <c r="D22" s="525"/>
      <c r="E22" s="838"/>
      <c r="F22" s="471"/>
      <c r="G22" s="472"/>
      <c r="H22" s="473"/>
      <c r="I22" s="472"/>
      <c r="J22" s="473"/>
      <c r="K22" s="472"/>
      <c r="L22" s="473"/>
      <c r="M22" s="472"/>
      <c r="N22" s="473"/>
      <c r="O22" s="463"/>
      <c r="P22" s="479">
        <f t="shared" si="0"/>
        <v>0</v>
      </c>
      <c r="Q22" s="845"/>
      <c r="R22" s="845"/>
      <c r="S22" s="843"/>
      <c r="T22" s="843"/>
      <c r="U22" s="843"/>
    </row>
    <row r="23" spans="1:21" ht="45">
      <c r="A23" s="948"/>
      <c r="B23" s="948" t="s">
        <v>1437</v>
      </c>
      <c r="C23" s="525" t="s">
        <v>1576</v>
      </c>
      <c r="D23" s="525" t="s">
        <v>1577</v>
      </c>
      <c r="E23" s="566" t="s">
        <v>2298</v>
      </c>
      <c r="F23" s="839" t="s">
        <v>1574</v>
      </c>
      <c r="G23" s="473">
        <v>0</v>
      </c>
      <c r="H23" s="473">
        <v>0</v>
      </c>
      <c r="I23" s="473">
        <v>0</v>
      </c>
      <c r="J23" s="473">
        <v>0</v>
      </c>
      <c r="K23" s="463">
        <v>1</v>
      </c>
      <c r="L23" s="473">
        <v>65600</v>
      </c>
      <c r="M23" s="472">
        <v>0</v>
      </c>
      <c r="N23" s="473">
        <v>0</v>
      </c>
      <c r="O23" s="463">
        <f t="shared" ref="O23:O29" si="2">G23+I23+K23+M23</f>
        <v>1</v>
      </c>
      <c r="P23" s="863">
        <f t="shared" si="0"/>
        <v>65600</v>
      </c>
      <c r="Q23" s="845" t="s">
        <v>1578</v>
      </c>
      <c r="R23" s="844" t="s">
        <v>1575</v>
      </c>
      <c r="S23" s="843" t="s">
        <v>1579</v>
      </c>
      <c r="T23" s="843" t="s">
        <v>1580</v>
      </c>
      <c r="U23" s="843" t="s">
        <v>1581</v>
      </c>
    </row>
    <row r="24" spans="1:21" ht="75">
      <c r="A24" s="948"/>
      <c r="B24" s="948"/>
      <c r="C24" s="524" t="s">
        <v>1660</v>
      </c>
      <c r="D24" s="525" t="s">
        <v>1662</v>
      </c>
      <c r="E24" s="566" t="s">
        <v>2299</v>
      </c>
      <c r="F24" s="840" t="s">
        <v>2300</v>
      </c>
      <c r="G24" s="473">
        <v>0</v>
      </c>
      <c r="H24" s="473">
        <v>0</v>
      </c>
      <c r="I24" s="502">
        <v>1</v>
      </c>
      <c r="J24" s="473">
        <v>65000</v>
      </c>
      <c r="K24" s="472"/>
      <c r="L24" s="473"/>
      <c r="M24" s="472"/>
      <c r="N24" s="473"/>
      <c r="O24" s="463">
        <f t="shared" si="2"/>
        <v>1</v>
      </c>
      <c r="P24" s="865">
        <f t="shared" ref="P24:P29" si="3">H24+J24+L24+N24</f>
        <v>65000</v>
      </c>
      <c r="Q24" s="845" t="s">
        <v>1664</v>
      </c>
      <c r="R24" s="685" t="s">
        <v>1661</v>
      </c>
      <c r="S24" s="843" t="s">
        <v>1663</v>
      </c>
      <c r="T24" s="843" t="s">
        <v>1580</v>
      </c>
      <c r="U24" s="843" t="s">
        <v>1581</v>
      </c>
    </row>
    <row r="25" spans="1:21" ht="60">
      <c r="A25" s="948"/>
      <c r="B25" s="948"/>
      <c r="C25" s="525" t="s">
        <v>2424</v>
      </c>
      <c r="D25" s="525" t="s">
        <v>2416</v>
      </c>
      <c r="E25" s="566" t="s">
        <v>2301</v>
      </c>
      <c r="F25" s="471" t="s">
        <v>2316</v>
      </c>
      <c r="G25" s="770"/>
      <c r="H25" s="769"/>
      <c r="I25" s="767">
        <v>1</v>
      </c>
      <c r="J25" s="468">
        <v>43400</v>
      </c>
      <c r="K25" s="768"/>
      <c r="L25" s="769"/>
      <c r="M25" s="770"/>
      <c r="N25" s="769"/>
      <c r="O25" s="463">
        <f t="shared" si="2"/>
        <v>1</v>
      </c>
      <c r="P25" s="863">
        <f t="shared" si="3"/>
        <v>43400</v>
      </c>
      <c r="Q25" s="846" t="s">
        <v>1808</v>
      </c>
      <c r="R25" s="846" t="s">
        <v>1809</v>
      </c>
      <c r="S25" s="847" t="s">
        <v>1810</v>
      </c>
      <c r="T25" s="847" t="s">
        <v>1811</v>
      </c>
      <c r="U25" s="843" t="s">
        <v>1772</v>
      </c>
    </row>
    <row r="26" spans="1:21" ht="60">
      <c r="A26" s="948"/>
      <c r="B26" s="948"/>
      <c r="C26" s="525" t="s">
        <v>2423</v>
      </c>
      <c r="D26" s="525" t="s">
        <v>2418</v>
      </c>
      <c r="E26" s="566" t="s">
        <v>2302</v>
      </c>
      <c r="F26" s="471" t="s">
        <v>1939</v>
      </c>
      <c r="G26" s="461"/>
      <c r="H26" s="462"/>
      <c r="I26" s="463">
        <v>0.5</v>
      </c>
      <c r="J26" s="473">
        <v>4400</v>
      </c>
      <c r="K26" s="463">
        <v>0.5</v>
      </c>
      <c r="L26" s="464">
        <v>4400</v>
      </c>
      <c r="M26" s="461"/>
      <c r="N26" s="462"/>
      <c r="O26" s="463">
        <f t="shared" si="2"/>
        <v>1</v>
      </c>
      <c r="P26" s="863">
        <f t="shared" si="3"/>
        <v>8800</v>
      </c>
      <c r="Q26" s="845" t="s">
        <v>2408</v>
      </c>
      <c r="R26" s="845" t="s">
        <v>2411</v>
      </c>
      <c r="S26" s="843" t="s">
        <v>2405</v>
      </c>
      <c r="T26" s="843" t="s">
        <v>2010</v>
      </c>
      <c r="U26" s="843" t="s">
        <v>2402</v>
      </c>
    </row>
    <row r="27" spans="1:21" ht="61.5" customHeight="1">
      <c r="A27" s="948"/>
      <c r="B27" s="948"/>
      <c r="C27" s="525" t="s">
        <v>1964</v>
      </c>
      <c r="D27" s="525" t="s">
        <v>2417</v>
      </c>
      <c r="E27" s="566" t="s">
        <v>2303</v>
      </c>
      <c r="F27" s="471" t="s">
        <v>1963</v>
      </c>
      <c r="G27" s="472"/>
      <c r="H27" s="473"/>
      <c r="I27" s="472"/>
      <c r="J27" s="473">
        <v>25000</v>
      </c>
      <c r="K27" s="463">
        <v>0.5</v>
      </c>
      <c r="L27" s="473">
        <v>25400</v>
      </c>
      <c r="M27" s="463">
        <v>0.5</v>
      </c>
      <c r="N27" s="473"/>
      <c r="O27" s="463">
        <f t="shared" si="2"/>
        <v>1</v>
      </c>
      <c r="P27" s="863">
        <f t="shared" si="3"/>
        <v>50400</v>
      </c>
      <c r="Q27" s="845" t="s">
        <v>2409</v>
      </c>
      <c r="R27" s="845" t="s">
        <v>2412</v>
      </c>
      <c r="S27" s="843" t="s">
        <v>2406</v>
      </c>
      <c r="T27" s="843" t="s">
        <v>2010</v>
      </c>
      <c r="U27" s="843" t="s">
        <v>2403</v>
      </c>
    </row>
    <row r="28" spans="1:21" ht="79.5" customHeight="1">
      <c r="A28" s="948"/>
      <c r="B28" s="948"/>
      <c r="C28" s="525" t="s">
        <v>2422</v>
      </c>
      <c r="D28" s="525" t="s">
        <v>2419</v>
      </c>
      <c r="E28" s="566" t="s">
        <v>2318</v>
      </c>
      <c r="F28" s="471" t="s">
        <v>2319</v>
      </c>
      <c r="G28" s="463">
        <v>0.25</v>
      </c>
      <c r="H28" s="473">
        <v>30000</v>
      </c>
      <c r="I28" s="463">
        <v>0.25</v>
      </c>
      <c r="J28" s="473">
        <v>40000</v>
      </c>
      <c r="K28" s="463">
        <v>0.25</v>
      </c>
      <c r="L28" s="473">
        <v>43600</v>
      </c>
      <c r="M28" s="463">
        <v>0.25</v>
      </c>
      <c r="N28" s="473">
        <v>30000</v>
      </c>
      <c r="O28" s="463">
        <f t="shared" si="2"/>
        <v>1</v>
      </c>
      <c r="P28" s="863">
        <f t="shared" si="3"/>
        <v>143600</v>
      </c>
      <c r="Q28" s="845" t="s">
        <v>2410</v>
      </c>
      <c r="R28" s="845" t="s">
        <v>2413</v>
      </c>
      <c r="S28" s="843" t="s">
        <v>2407</v>
      </c>
      <c r="T28" s="843" t="s">
        <v>2010</v>
      </c>
      <c r="U28" s="843" t="s">
        <v>2404</v>
      </c>
    </row>
    <row r="29" spans="1:21" ht="75">
      <c r="A29" s="948"/>
      <c r="B29" s="948"/>
      <c r="C29" s="525" t="s">
        <v>2421</v>
      </c>
      <c r="D29" s="525" t="s">
        <v>2420</v>
      </c>
      <c r="E29" s="566" t="s">
        <v>2320</v>
      </c>
      <c r="F29" s="471" t="s">
        <v>2321</v>
      </c>
      <c r="G29" s="472"/>
      <c r="H29" s="580"/>
      <c r="I29" s="841"/>
      <c r="J29" s="473"/>
      <c r="K29" s="502">
        <v>1</v>
      </c>
      <c r="L29" s="473">
        <v>29563</v>
      </c>
      <c r="M29" s="472"/>
      <c r="N29" s="473"/>
      <c r="O29" s="463">
        <f t="shared" si="2"/>
        <v>1</v>
      </c>
      <c r="P29" s="863">
        <f t="shared" si="3"/>
        <v>29563</v>
      </c>
      <c r="Q29" s="845" t="s">
        <v>2415</v>
      </c>
      <c r="R29" s="845" t="s">
        <v>2414</v>
      </c>
      <c r="S29" s="843" t="s">
        <v>2407</v>
      </c>
      <c r="T29" s="843" t="s">
        <v>2010</v>
      </c>
      <c r="U29" s="843" t="s">
        <v>2404</v>
      </c>
    </row>
    <row r="30" spans="1:21" s="297" customFormat="1" ht="15.75">
      <c r="A30" s="312"/>
      <c r="B30" s="313"/>
      <c r="C30" s="312" t="s">
        <v>118</v>
      </c>
      <c r="D30" s="313"/>
      <c r="E30" s="313"/>
      <c r="F30" s="314"/>
      <c r="G30" s="276">
        <f t="shared" ref="G30:O30" si="4">SUM(G7:G29)</f>
        <v>2</v>
      </c>
      <c r="H30" s="241">
        <f t="shared" si="4"/>
        <v>136737.5</v>
      </c>
      <c r="I30" s="276">
        <f t="shared" si="4"/>
        <v>4.84</v>
      </c>
      <c r="J30" s="241">
        <f t="shared" si="4"/>
        <v>275507.5</v>
      </c>
      <c r="K30" s="276">
        <f>SUM(K7:K29)</f>
        <v>8.33</v>
      </c>
      <c r="L30" s="241">
        <f>SUM(L7:L29)</f>
        <v>465273</v>
      </c>
      <c r="M30" s="276">
        <f t="shared" si="4"/>
        <v>3.83</v>
      </c>
      <c r="N30" s="241">
        <f t="shared" si="4"/>
        <v>106173</v>
      </c>
      <c r="O30" s="241">
        <f t="shared" si="4"/>
        <v>18</v>
      </c>
      <c r="P30" s="241">
        <f>P7+P8+P9+P10+P11+P12+P13+P14+P15+P16+P17+P18+P19+P20+P21+P22+P23+P24+P25+P26+P27+P28+P29</f>
        <v>983691</v>
      </c>
      <c r="Q30" s="276"/>
      <c r="R30" s="276"/>
      <c r="S30" s="276"/>
      <c r="T30" s="276"/>
      <c r="U30" s="276"/>
    </row>
    <row r="31" spans="1:21">
      <c r="H31"/>
      <c r="J31"/>
      <c r="L31"/>
      <c r="N31"/>
      <c r="P31"/>
    </row>
    <row r="32" spans="1:21">
      <c r="H32"/>
      <c r="J32"/>
      <c r="L32"/>
      <c r="N32"/>
      <c r="P32"/>
    </row>
    <row r="33" spans="8:16">
      <c r="H33"/>
      <c r="J33"/>
      <c r="L33" s="808">
        <f>H30+J30+L30+N30</f>
        <v>983691</v>
      </c>
      <c r="N33"/>
      <c r="P33"/>
    </row>
    <row r="34" spans="8:16">
      <c r="H34"/>
      <c r="J34"/>
      <c r="L34"/>
      <c r="N34"/>
      <c r="P34"/>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row r="250" spans="8:16">
      <c r="H250"/>
      <c r="J250"/>
      <c r="L250"/>
      <c r="N250"/>
      <c r="P250"/>
    </row>
    <row r="251" spans="8:16">
      <c r="H251"/>
      <c r="J251"/>
      <c r="L251"/>
      <c r="N251"/>
      <c r="P251"/>
    </row>
    <row r="252" spans="8:16">
      <c r="H252"/>
      <c r="J252"/>
      <c r="L252"/>
      <c r="N252"/>
      <c r="P252"/>
    </row>
  </sheetData>
  <mergeCells count="21">
    <mergeCell ref="D4:D6"/>
    <mergeCell ref="F4:F6"/>
    <mergeCell ref="G4:N4"/>
    <mergeCell ref="A7:A29"/>
    <mergeCell ref="A4:A6"/>
    <mergeCell ref="B4:B6"/>
    <mergeCell ref="C4:C6"/>
    <mergeCell ref="B23:B29"/>
    <mergeCell ref="B17:B22"/>
    <mergeCell ref="B7:B14"/>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U33"/>
  <sheetViews>
    <sheetView topLeftCell="E1" zoomScale="106" zoomScaleNormal="106" workbookViewId="0">
      <pane ySplit="5" topLeftCell="A6" activePane="bottomLeft" state="frozen"/>
      <selection activeCell="R5" sqref="R5"/>
      <selection pane="bottomLeft" activeCell="P12" sqref="P12"/>
    </sheetView>
  </sheetViews>
  <sheetFormatPr baseColWidth="10" defaultRowHeight="15"/>
  <cols>
    <col min="1" max="2" width="35.7109375" customWidth="1"/>
    <col min="3" max="4" width="27.42578125" customWidth="1"/>
    <col min="5" max="5" width="15.5703125" customWidth="1"/>
    <col min="6" max="6" width="27.42578125" customWidth="1"/>
    <col min="7" max="7" width="15.28515625" customWidth="1"/>
    <col min="8" max="8" width="11.5703125" style="242"/>
    <col min="9" max="9" width="15.28515625" customWidth="1"/>
    <col min="10" max="10" width="18.85546875" style="242" customWidth="1"/>
    <col min="12" max="12" width="11.5703125" style="242"/>
    <col min="14" max="14" width="18" style="242" customWidth="1"/>
    <col min="15" max="15" width="31.7109375" bestFit="1" customWidth="1"/>
    <col min="16" max="16" width="18.28515625" style="242" customWidth="1"/>
    <col min="17" max="20" width="14.140625" customWidth="1"/>
    <col min="21" max="21" width="17" customWidth="1"/>
  </cols>
  <sheetData>
    <row r="1" spans="1:21" ht="18.75">
      <c r="B1" s="295"/>
      <c r="C1" s="295"/>
      <c r="D1" s="295"/>
      <c r="E1" s="295"/>
      <c r="F1" s="295"/>
      <c r="G1" s="295" t="s">
        <v>491</v>
      </c>
      <c r="I1" s="295"/>
      <c r="J1" s="295"/>
      <c r="K1" s="295"/>
      <c r="L1" s="295"/>
      <c r="M1" s="295"/>
      <c r="N1" s="295"/>
      <c r="O1" s="295"/>
      <c r="P1" s="295"/>
      <c r="Q1" s="295"/>
      <c r="R1" s="295"/>
      <c r="S1" s="295"/>
      <c r="T1" s="295"/>
      <c r="U1" s="295"/>
    </row>
    <row r="2" spans="1:21">
      <c r="A2" s="281" t="s">
        <v>1356</v>
      </c>
      <c r="B2" s="281"/>
      <c r="C2" s="281"/>
      <c r="D2" s="281"/>
      <c r="E2" s="281"/>
      <c r="F2" s="281"/>
      <c r="G2" s="281"/>
      <c r="H2" s="281"/>
      <c r="I2" s="281"/>
      <c r="J2" s="281"/>
      <c r="K2" s="281"/>
      <c r="L2" s="281"/>
      <c r="M2" s="281"/>
      <c r="N2" s="281"/>
      <c r="O2" s="281"/>
      <c r="P2" s="281"/>
      <c r="Q2" s="281"/>
      <c r="R2" s="281"/>
      <c r="S2" s="281"/>
      <c r="T2" s="281"/>
      <c r="U2" s="281"/>
    </row>
    <row r="3" spans="1:21" ht="15" customHeight="1">
      <c r="A3" s="912" t="s">
        <v>100</v>
      </c>
      <c r="B3" s="896" t="s">
        <v>115</v>
      </c>
      <c r="C3" s="908" t="s">
        <v>89</v>
      </c>
      <c r="D3" s="908" t="s">
        <v>90</v>
      </c>
      <c r="E3" s="899" t="s">
        <v>400</v>
      </c>
      <c r="F3" s="908" t="s">
        <v>91</v>
      </c>
      <c r="G3" s="912" t="s">
        <v>103</v>
      </c>
      <c r="H3" s="912"/>
      <c r="I3" s="912"/>
      <c r="J3" s="912"/>
      <c r="K3" s="912"/>
      <c r="L3" s="912"/>
      <c r="M3" s="912"/>
      <c r="N3" s="912"/>
      <c r="O3" s="936" t="s">
        <v>104</v>
      </c>
      <c r="P3" s="936"/>
      <c r="Q3" s="896" t="s">
        <v>105</v>
      </c>
      <c r="R3" s="896" t="s">
        <v>106</v>
      </c>
      <c r="S3" s="896" t="s">
        <v>113</v>
      </c>
      <c r="T3" s="896" t="s">
        <v>112</v>
      </c>
      <c r="U3" s="922" t="s">
        <v>92</v>
      </c>
    </row>
    <row r="4" spans="1:21" ht="15" customHeight="1">
      <c r="A4" s="912"/>
      <c r="B4" s="897"/>
      <c r="C4" s="909"/>
      <c r="D4" s="909"/>
      <c r="E4" s="900"/>
      <c r="F4" s="909"/>
      <c r="G4" s="912" t="s">
        <v>107</v>
      </c>
      <c r="H4" s="912"/>
      <c r="I4" s="912" t="s">
        <v>108</v>
      </c>
      <c r="J4" s="912"/>
      <c r="K4" s="912" t="s">
        <v>109</v>
      </c>
      <c r="L4" s="912"/>
      <c r="M4" s="912" t="s">
        <v>110</v>
      </c>
      <c r="N4" s="912"/>
      <c r="O4" s="936"/>
      <c r="P4" s="936"/>
      <c r="Q4" s="897"/>
      <c r="R4" s="897"/>
      <c r="S4" s="897"/>
      <c r="T4" s="897"/>
      <c r="U4" s="923"/>
    </row>
    <row r="5" spans="1:21" ht="25.5">
      <c r="A5" s="912"/>
      <c r="B5" s="898"/>
      <c r="C5" s="910"/>
      <c r="D5" s="910"/>
      <c r="E5" s="901"/>
      <c r="F5" s="910"/>
      <c r="G5" s="253" t="s">
        <v>111</v>
      </c>
      <c r="H5" s="240" t="s">
        <v>12</v>
      </c>
      <c r="I5" s="253" t="s">
        <v>111</v>
      </c>
      <c r="J5" s="240" t="s">
        <v>12</v>
      </c>
      <c r="K5" s="253" t="s">
        <v>111</v>
      </c>
      <c r="L5" s="240" t="s">
        <v>12</v>
      </c>
      <c r="M5" s="253" t="s">
        <v>111</v>
      </c>
      <c r="N5" s="240" t="s">
        <v>12</v>
      </c>
      <c r="O5" s="253" t="s">
        <v>111</v>
      </c>
      <c r="P5" s="240" t="s">
        <v>12</v>
      </c>
      <c r="Q5" s="898"/>
      <c r="R5" s="898"/>
      <c r="S5" s="898"/>
      <c r="T5" s="898"/>
      <c r="U5" s="924"/>
    </row>
    <row r="6" spans="1:21" ht="15.75">
      <c r="A6" s="935" t="s">
        <v>1477</v>
      </c>
      <c r="B6" s="926" t="s">
        <v>1357</v>
      </c>
      <c r="C6" s="74"/>
      <c r="D6" s="347"/>
      <c r="E6" s="347"/>
      <c r="F6" s="288"/>
      <c r="G6" s="412"/>
      <c r="H6" s="413"/>
      <c r="I6" s="412"/>
      <c r="J6" s="413"/>
      <c r="K6" s="412"/>
      <c r="L6" s="413"/>
      <c r="M6" s="412"/>
      <c r="N6" s="413"/>
      <c r="O6" s="347"/>
      <c r="P6" s="413"/>
      <c r="Q6" s="347"/>
      <c r="R6" s="347"/>
      <c r="S6" s="347"/>
      <c r="T6" s="347"/>
      <c r="U6" s="347"/>
    </row>
    <row r="7" spans="1:21" s="423" customFormat="1" ht="15.75">
      <c r="A7" s="935"/>
      <c r="B7" s="927"/>
      <c r="C7" s="74"/>
      <c r="D7" s="347"/>
      <c r="E7" s="347"/>
      <c r="F7" s="288"/>
      <c r="G7" s="412"/>
      <c r="H7" s="413"/>
      <c r="I7" s="412"/>
      <c r="J7" s="413"/>
      <c r="K7" s="412"/>
      <c r="L7" s="413"/>
      <c r="M7" s="412"/>
      <c r="N7" s="413"/>
      <c r="O7" s="347"/>
      <c r="P7" s="413"/>
      <c r="Q7" s="347"/>
      <c r="R7" s="347"/>
      <c r="S7" s="347"/>
      <c r="T7" s="347"/>
      <c r="U7" s="347"/>
    </row>
    <row r="8" spans="1:21" s="423" customFormat="1" ht="15.75">
      <c r="A8" s="935"/>
      <c r="B8" s="927"/>
      <c r="C8" s="74"/>
      <c r="D8" s="347"/>
      <c r="E8" s="347"/>
      <c r="F8" s="288"/>
      <c r="G8" s="412"/>
      <c r="H8" s="413"/>
      <c r="I8" s="412"/>
      <c r="J8" s="413"/>
      <c r="K8" s="412"/>
      <c r="L8" s="413"/>
      <c r="M8" s="412"/>
      <c r="N8" s="413"/>
      <c r="O8" s="347"/>
      <c r="P8" s="413"/>
      <c r="Q8" s="347"/>
      <c r="R8" s="347"/>
      <c r="S8" s="347"/>
      <c r="T8" s="347"/>
      <c r="U8" s="347"/>
    </row>
    <row r="9" spans="1:21" ht="15.75">
      <c r="A9" s="935"/>
      <c r="B9" s="927"/>
      <c r="C9" s="74"/>
      <c r="D9" s="347"/>
      <c r="E9" s="347"/>
      <c r="F9" s="288"/>
      <c r="G9" s="412"/>
      <c r="H9" s="413"/>
      <c r="I9" s="412"/>
      <c r="J9" s="413"/>
      <c r="K9" s="412"/>
      <c r="L9" s="413"/>
      <c r="M9" s="412"/>
      <c r="N9" s="413"/>
      <c r="O9" s="347"/>
      <c r="P9" s="413"/>
      <c r="Q9" s="347"/>
      <c r="R9" s="347"/>
      <c r="S9" s="347"/>
      <c r="T9" s="347"/>
      <c r="U9" s="347"/>
    </row>
    <row r="10" spans="1:21" ht="15.75">
      <c r="A10" s="935"/>
      <c r="B10" s="927"/>
      <c r="C10" s="74"/>
      <c r="D10" s="347"/>
      <c r="E10" s="347"/>
      <c r="F10" s="288"/>
      <c r="G10" s="412"/>
      <c r="H10" s="413"/>
      <c r="I10" s="412"/>
      <c r="J10" s="413"/>
      <c r="K10" s="412"/>
      <c r="L10" s="413"/>
      <c r="M10" s="412"/>
      <c r="N10" s="413"/>
      <c r="O10" s="347"/>
      <c r="P10" s="413"/>
      <c r="Q10" s="347"/>
      <c r="R10" s="347"/>
      <c r="S10" s="347"/>
      <c r="T10" s="347"/>
      <c r="U10" s="347"/>
    </row>
    <row r="11" spans="1:21" ht="15.75">
      <c r="A11" s="935"/>
      <c r="B11" s="928"/>
      <c r="C11" s="74"/>
      <c r="D11" s="347"/>
      <c r="E11" s="347"/>
      <c r="F11" s="288"/>
      <c r="G11" s="412"/>
      <c r="H11" s="413"/>
      <c r="I11" s="412"/>
      <c r="J11" s="413"/>
      <c r="K11" s="412"/>
      <c r="L11" s="413"/>
      <c r="M11" s="412"/>
      <c r="N11" s="413"/>
      <c r="O11" s="347"/>
      <c r="P11" s="413"/>
      <c r="Q11" s="347"/>
      <c r="R11" s="347"/>
      <c r="S11" s="347"/>
      <c r="T11" s="347"/>
      <c r="U11" s="347"/>
    </row>
    <row r="12" spans="1:21" ht="94.5">
      <c r="A12" s="927" t="s">
        <v>1478</v>
      </c>
      <c r="B12" s="926" t="s">
        <v>1479</v>
      </c>
      <c r="C12" s="74"/>
      <c r="D12" s="327"/>
      <c r="E12" s="566" t="s">
        <v>2304</v>
      </c>
      <c r="F12" s="292" t="s">
        <v>1789</v>
      </c>
      <c r="G12" s="557"/>
      <c r="H12" s="565"/>
      <c r="I12" s="557"/>
      <c r="J12" s="565"/>
      <c r="K12" s="557"/>
      <c r="L12" s="565"/>
      <c r="M12" s="292">
        <v>100</v>
      </c>
      <c r="N12" s="555">
        <v>30000</v>
      </c>
      <c r="O12" s="292">
        <f t="shared" ref="O12" si="0">G12+I12+K12+M12</f>
        <v>100</v>
      </c>
      <c r="P12" s="860">
        <f>H12+J12+L12+N12</f>
        <v>30000</v>
      </c>
      <c r="Q12" s="556" t="s">
        <v>1790</v>
      </c>
      <c r="R12" s="556" t="s">
        <v>1791</v>
      </c>
      <c r="S12" s="556" t="s">
        <v>1792</v>
      </c>
      <c r="T12" s="556" t="s">
        <v>1793</v>
      </c>
      <c r="U12" s="292" t="s">
        <v>1782</v>
      </c>
    </row>
    <row r="13" spans="1:21" ht="15.75">
      <c r="A13" s="927"/>
      <c r="B13" s="927"/>
      <c r="C13" s="74"/>
      <c r="D13" s="347"/>
      <c r="G13" s="412"/>
      <c r="H13" s="413"/>
      <c r="I13" s="412"/>
      <c r="J13" s="413"/>
      <c r="K13" s="412"/>
      <c r="L13" s="413"/>
      <c r="M13" s="412"/>
      <c r="N13" s="413"/>
      <c r="O13" s="347"/>
      <c r="P13" s="413"/>
      <c r="Q13" s="347"/>
      <c r="R13" s="347"/>
      <c r="S13" s="347"/>
      <c r="T13" s="347"/>
      <c r="U13" s="347"/>
    </row>
    <row r="14" spans="1:21" ht="15.75">
      <c r="A14" s="927"/>
      <c r="B14" s="927"/>
      <c r="C14" s="74"/>
      <c r="D14" s="347"/>
      <c r="E14" s="347"/>
      <c r="F14" s="288"/>
      <c r="G14" s="412"/>
      <c r="H14" s="413"/>
      <c r="I14" s="412"/>
      <c r="J14" s="413"/>
      <c r="K14" s="412"/>
      <c r="L14" s="413"/>
      <c r="M14" s="412"/>
      <c r="N14" s="413"/>
      <c r="O14" s="347"/>
      <c r="P14" s="413"/>
      <c r="Q14" s="347"/>
      <c r="R14" s="347"/>
      <c r="S14" s="347"/>
      <c r="T14" s="347"/>
      <c r="U14" s="347"/>
    </row>
    <row r="15" spans="1:21" ht="15.75">
      <c r="A15" s="927"/>
      <c r="B15" s="927"/>
      <c r="C15" s="74"/>
      <c r="D15" s="347"/>
      <c r="E15" s="347"/>
      <c r="F15" s="288"/>
      <c r="G15" s="412"/>
      <c r="H15" s="413"/>
      <c r="I15" s="412"/>
      <c r="J15" s="413"/>
      <c r="K15" s="412"/>
      <c r="L15" s="413"/>
      <c r="M15" s="412"/>
      <c r="N15" s="413"/>
      <c r="O15" s="347"/>
      <c r="P15" s="413"/>
      <c r="Q15" s="347"/>
      <c r="R15" s="347"/>
      <c r="S15" s="347"/>
      <c r="T15" s="347"/>
      <c r="U15" s="347"/>
    </row>
    <row r="16" spans="1:21" ht="15.75">
      <c r="A16" s="927"/>
      <c r="B16" s="927"/>
      <c r="C16" s="74"/>
      <c r="D16" s="347"/>
      <c r="E16" s="347"/>
      <c r="F16" s="288"/>
      <c r="G16" s="412"/>
      <c r="H16" s="413"/>
      <c r="I16" s="412"/>
      <c r="J16" s="413"/>
      <c r="K16" s="412"/>
      <c r="L16" s="413"/>
      <c r="M16" s="412"/>
      <c r="N16" s="413"/>
      <c r="O16" s="347"/>
      <c r="P16" s="413"/>
      <c r="Q16" s="347"/>
      <c r="R16" s="347"/>
      <c r="S16" s="347"/>
      <c r="T16" s="347"/>
      <c r="U16" s="347"/>
    </row>
    <row r="17" spans="1:21" ht="15.75">
      <c r="A17" s="927"/>
      <c r="B17" s="927"/>
      <c r="C17" s="74"/>
      <c r="D17" s="347"/>
      <c r="E17" s="347"/>
      <c r="F17" s="288"/>
      <c r="G17" s="412"/>
      <c r="H17" s="413"/>
      <c r="I17" s="412"/>
      <c r="J17" s="413"/>
      <c r="K17" s="412"/>
      <c r="L17" s="413"/>
      <c r="M17" s="412"/>
      <c r="N17" s="413"/>
      <c r="O17" s="347"/>
      <c r="P17" s="413"/>
      <c r="Q17" s="347"/>
      <c r="R17" s="347"/>
      <c r="S17" s="347"/>
      <c r="T17" s="347"/>
      <c r="U17" s="347"/>
    </row>
    <row r="18" spans="1:21" ht="15.75">
      <c r="A18" s="928"/>
      <c r="B18" s="928"/>
      <c r="C18" s="74"/>
      <c r="D18" s="347"/>
      <c r="E18" s="347"/>
      <c r="F18" s="288"/>
      <c r="G18" s="412"/>
      <c r="H18" s="413"/>
      <c r="I18" s="412"/>
      <c r="J18" s="413"/>
      <c r="K18" s="412"/>
      <c r="L18" s="413"/>
      <c r="M18" s="412"/>
      <c r="N18" s="413"/>
      <c r="O18" s="347"/>
      <c r="P18" s="413"/>
      <c r="Q18" s="347"/>
      <c r="R18" s="347"/>
      <c r="S18" s="347"/>
      <c r="T18" s="347"/>
      <c r="U18" s="347"/>
    </row>
    <row r="19" spans="1:21" ht="15.75">
      <c r="A19" s="926" t="s">
        <v>1480</v>
      </c>
      <c r="B19" s="926" t="s">
        <v>1481</v>
      </c>
      <c r="C19" s="74"/>
      <c r="D19" s="347"/>
      <c r="E19" s="347"/>
      <c r="F19" s="288"/>
      <c r="G19" s="412"/>
      <c r="H19" s="413"/>
      <c r="I19" s="412"/>
      <c r="J19" s="413"/>
      <c r="K19" s="412"/>
      <c r="L19" s="413"/>
      <c r="M19" s="412"/>
      <c r="N19" s="413"/>
      <c r="O19" s="347"/>
      <c r="P19" s="413"/>
      <c r="Q19" s="347"/>
      <c r="R19" s="347"/>
      <c r="S19" s="347"/>
      <c r="T19" s="347"/>
      <c r="U19" s="347"/>
    </row>
    <row r="20" spans="1:21" s="423" customFormat="1" ht="15.75">
      <c r="A20" s="927"/>
      <c r="B20" s="927"/>
      <c r="C20" s="74"/>
      <c r="D20" s="347"/>
      <c r="E20" s="347"/>
      <c r="F20" s="288"/>
      <c r="G20" s="412"/>
      <c r="H20" s="413"/>
      <c r="I20" s="412"/>
      <c r="J20" s="413"/>
      <c r="K20" s="412"/>
      <c r="L20" s="413"/>
      <c r="M20" s="412"/>
      <c r="N20" s="413"/>
      <c r="O20" s="347"/>
      <c r="P20" s="413"/>
      <c r="Q20" s="347"/>
      <c r="R20" s="347"/>
      <c r="S20" s="347"/>
      <c r="T20" s="347"/>
      <c r="U20" s="347"/>
    </row>
    <row r="21" spans="1:21" s="423" customFormat="1" ht="15.75">
      <c r="A21" s="927"/>
      <c r="B21" s="927"/>
      <c r="C21" s="74"/>
      <c r="D21" s="347"/>
      <c r="E21" s="347"/>
      <c r="F21" s="288"/>
      <c r="G21" s="412"/>
      <c r="H21" s="413"/>
      <c r="I21" s="412"/>
      <c r="J21" s="413"/>
      <c r="K21" s="412"/>
      <c r="L21" s="413"/>
      <c r="M21" s="412"/>
      <c r="N21" s="413"/>
      <c r="O21" s="347"/>
      <c r="P21" s="413"/>
      <c r="Q21" s="347"/>
      <c r="R21" s="347"/>
      <c r="S21" s="347"/>
      <c r="T21" s="347"/>
      <c r="U21" s="347"/>
    </row>
    <row r="22" spans="1:21" s="423" customFormat="1" ht="15.75">
      <c r="A22" s="927"/>
      <c r="B22" s="927"/>
      <c r="C22" s="74"/>
      <c r="D22" s="347"/>
      <c r="E22" s="347"/>
      <c r="F22" s="288"/>
      <c r="G22" s="412"/>
      <c r="H22" s="413"/>
      <c r="I22" s="412"/>
      <c r="J22" s="413"/>
      <c r="K22" s="412"/>
      <c r="L22" s="413"/>
      <c r="M22" s="412"/>
      <c r="N22" s="413"/>
      <c r="O22" s="347"/>
      <c r="P22" s="413"/>
      <c r="Q22" s="347"/>
      <c r="R22" s="347"/>
      <c r="S22" s="347"/>
      <c r="T22" s="347"/>
      <c r="U22" s="347"/>
    </row>
    <row r="23" spans="1:21" ht="15.75">
      <c r="A23" s="927"/>
      <c r="B23" s="927"/>
      <c r="C23" s="74"/>
      <c r="D23" s="347"/>
      <c r="E23" s="347"/>
      <c r="F23" s="288"/>
      <c r="G23" s="412"/>
      <c r="H23" s="413"/>
      <c r="I23" s="412"/>
      <c r="J23" s="413"/>
      <c r="K23" s="412"/>
      <c r="L23" s="413"/>
      <c r="M23" s="412"/>
      <c r="N23" s="413"/>
      <c r="O23" s="347"/>
      <c r="P23" s="413"/>
      <c r="Q23" s="347"/>
      <c r="R23" s="347"/>
      <c r="S23" s="347"/>
      <c r="T23" s="347"/>
      <c r="U23" s="347"/>
    </row>
    <row r="24" spans="1:21" ht="15.75">
      <c r="A24" s="927"/>
      <c r="B24" s="927"/>
      <c r="C24" s="74"/>
      <c r="D24" s="347"/>
      <c r="E24" s="347"/>
      <c r="F24" s="288"/>
      <c r="G24" s="412"/>
      <c r="H24" s="413"/>
      <c r="I24" s="412"/>
      <c r="J24" s="413"/>
      <c r="K24" s="412"/>
      <c r="L24" s="413"/>
      <c r="M24" s="412"/>
      <c r="N24" s="413"/>
      <c r="O24" s="347"/>
      <c r="P24" s="413"/>
      <c r="Q24" s="347"/>
      <c r="R24" s="347"/>
      <c r="S24" s="347"/>
      <c r="T24" s="347"/>
      <c r="U24" s="347"/>
    </row>
    <row r="25" spans="1:21" ht="15.75">
      <c r="A25" s="928"/>
      <c r="B25" s="928"/>
      <c r="C25" s="74"/>
      <c r="D25" s="347"/>
      <c r="E25" s="347"/>
      <c r="F25" s="288"/>
      <c r="G25" s="412"/>
      <c r="H25" s="413"/>
      <c r="I25" s="412"/>
      <c r="J25" s="413"/>
      <c r="K25" s="412"/>
      <c r="L25" s="413"/>
      <c r="M25" s="412"/>
      <c r="N25" s="413"/>
      <c r="O25" s="347"/>
      <c r="P25" s="413"/>
      <c r="Q25" s="347"/>
      <c r="R25" s="347"/>
      <c r="S25" s="347"/>
      <c r="T25" s="347"/>
      <c r="U25" s="347"/>
    </row>
    <row r="26" spans="1:21" ht="15.75">
      <c r="A26" s="926" t="s">
        <v>1482</v>
      </c>
      <c r="B26" s="926" t="s">
        <v>1483</v>
      </c>
      <c r="C26" s="74"/>
      <c r="D26" s="347"/>
      <c r="E26" s="347"/>
      <c r="F26" s="288"/>
      <c r="G26" s="412"/>
      <c r="H26" s="413"/>
      <c r="I26" s="412"/>
      <c r="J26" s="413"/>
      <c r="K26" s="412"/>
      <c r="L26" s="413"/>
      <c r="M26" s="412"/>
      <c r="N26" s="413"/>
      <c r="O26" s="347"/>
      <c r="P26" s="413"/>
      <c r="Q26" s="347"/>
      <c r="R26" s="347"/>
      <c r="S26" s="347"/>
      <c r="T26" s="347"/>
      <c r="U26" s="347"/>
    </row>
    <row r="27" spans="1:21" s="423" customFormat="1" ht="15.75">
      <c r="A27" s="927"/>
      <c r="B27" s="927"/>
      <c r="C27" s="74"/>
      <c r="D27" s="347"/>
      <c r="E27" s="347"/>
      <c r="F27" s="288"/>
      <c r="G27" s="412"/>
      <c r="H27" s="413"/>
      <c r="I27" s="412"/>
      <c r="J27" s="413"/>
      <c r="K27" s="412"/>
      <c r="L27" s="413"/>
      <c r="M27" s="412"/>
      <c r="N27" s="413"/>
      <c r="O27" s="347"/>
      <c r="P27" s="413"/>
      <c r="Q27" s="347"/>
      <c r="R27" s="347"/>
      <c r="S27" s="347"/>
      <c r="T27" s="347"/>
      <c r="U27" s="347"/>
    </row>
    <row r="28" spans="1:21" s="423" customFormat="1" ht="15.75">
      <c r="A28" s="927"/>
      <c r="B28" s="927"/>
      <c r="C28" s="74"/>
      <c r="D28" s="347"/>
      <c r="E28" s="347"/>
      <c r="F28" s="288"/>
      <c r="G28" s="412"/>
      <c r="H28" s="413"/>
      <c r="I28" s="412"/>
      <c r="J28" s="413"/>
      <c r="K28" s="412"/>
      <c r="L28" s="413"/>
      <c r="M28" s="412"/>
      <c r="N28" s="413"/>
      <c r="O28" s="347"/>
      <c r="P28" s="413"/>
      <c r="Q28" s="347"/>
      <c r="R28" s="347"/>
      <c r="S28" s="347"/>
      <c r="T28" s="347"/>
      <c r="U28" s="347"/>
    </row>
    <row r="29" spans="1:21" s="423" customFormat="1" ht="15.75">
      <c r="A29" s="927"/>
      <c r="B29" s="927"/>
      <c r="C29" s="74"/>
      <c r="D29" s="347"/>
      <c r="E29" s="347"/>
      <c r="F29" s="288"/>
      <c r="G29" s="412"/>
      <c r="H29" s="413"/>
      <c r="I29" s="412"/>
      <c r="J29" s="413"/>
      <c r="K29" s="412"/>
      <c r="L29" s="413"/>
      <c r="M29" s="412"/>
      <c r="N29" s="413"/>
      <c r="O29" s="347"/>
      <c r="P29" s="413"/>
      <c r="Q29" s="347"/>
      <c r="R29" s="347"/>
      <c r="S29" s="347"/>
      <c r="T29" s="347"/>
      <c r="U29" s="347"/>
    </row>
    <row r="30" spans="1:21" ht="15.75">
      <c r="A30" s="927"/>
      <c r="B30" s="927"/>
      <c r="C30" s="74"/>
      <c r="D30" s="347"/>
      <c r="E30" s="347"/>
      <c r="F30" s="288"/>
      <c r="G30" s="412"/>
      <c r="H30" s="413"/>
      <c r="I30" s="412"/>
      <c r="J30" s="413"/>
      <c r="K30" s="412"/>
      <c r="L30" s="413"/>
      <c r="M30" s="412"/>
      <c r="N30" s="413"/>
      <c r="O30" s="347"/>
      <c r="P30" s="413"/>
      <c r="Q30" s="347"/>
      <c r="R30" s="347"/>
      <c r="S30" s="347"/>
      <c r="T30" s="347"/>
      <c r="U30" s="347"/>
    </row>
    <row r="31" spans="1:21" ht="15.75">
      <c r="A31" s="927"/>
      <c r="B31" s="927"/>
      <c r="C31" s="74"/>
      <c r="D31" s="347"/>
      <c r="E31" s="347"/>
      <c r="F31" s="288"/>
      <c r="G31" s="412"/>
      <c r="H31" s="413"/>
      <c r="I31" s="412"/>
      <c r="J31" s="413"/>
      <c r="K31" s="412"/>
      <c r="L31" s="413"/>
      <c r="M31" s="412"/>
      <c r="N31" s="413"/>
      <c r="O31" s="347"/>
      <c r="P31" s="413"/>
      <c r="Q31" s="347"/>
      <c r="R31" s="347"/>
      <c r="S31" s="347"/>
      <c r="T31" s="347"/>
      <c r="U31" s="347"/>
    </row>
    <row r="32" spans="1:21" ht="15.75">
      <c r="A32" s="928"/>
      <c r="B32" s="928"/>
      <c r="C32" s="74"/>
      <c r="D32" s="347"/>
      <c r="E32" s="347"/>
      <c r="F32" s="288"/>
      <c r="G32" s="412"/>
      <c r="H32" s="413"/>
      <c r="I32" s="412"/>
      <c r="J32" s="413"/>
      <c r="K32" s="412"/>
      <c r="L32" s="413"/>
      <c r="M32" s="412"/>
      <c r="N32" s="413"/>
      <c r="O32" s="347"/>
      <c r="P32" s="413"/>
      <c r="Q32" s="347"/>
      <c r="R32" s="347"/>
      <c r="S32" s="347"/>
      <c r="T32" s="347"/>
      <c r="U32" s="347"/>
    </row>
    <row r="33" spans="1:21" ht="15.6" customHeight="1">
      <c r="A33" s="303"/>
      <c r="B33" s="304"/>
      <c r="C33" s="303" t="s">
        <v>123</v>
      </c>
      <c r="D33" s="304"/>
      <c r="E33" s="304"/>
      <c r="F33" s="305"/>
      <c r="G33" s="293">
        <f t="shared" ref="G33:P33" si="1">SUM(G6:G18)</f>
        <v>0</v>
      </c>
      <c r="H33" s="294">
        <f t="shared" si="1"/>
        <v>0</v>
      </c>
      <c r="I33" s="293">
        <f t="shared" si="1"/>
        <v>0</v>
      </c>
      <c r="J33" s="294">
        <f t="shared" si="1"/>
        <v>0</v>
      </c>
      <c r="K33" s="293">
        <f t="shared" si="1"/>
        <v>0</v>
      </c>
      <c r="L33" s="294">
        <f t="shared" si="1"/>
        <v>0</v>
      </c>
      <c r="M33" s="293">
        <f t="shared" si="1"/>
        <v>100</v>
      </c>
      <c r="N33" s="294">
        <f t="shared" si="1"/>
        <v>30000</v>
      </c>
      <c r="O33" s="294">
        <f t="shared" si="1"/>
        <v>100</v>
      </c>
      <c r="P33" s="294">
        <f t="shared" si="1"/>
        <v>30000</v>
      </c>
      <c r="Q33" s="276"/>
      <c r="R33" s="276"/>
      <c r="S33" s="276"/>
      <c r="T33" s="276"/>
      <c r="U33" s="276"/>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opLeftCell="C1" zoomScale="88" zoomScaleNormal="88" workbookViewId="0">
      <selection activeCell="F8" sqref="F8:F9"/>
    </sheetView>
  </sheetViews>
  <sheetFormatPr baseColWidth="10" defaultColWidth="11.5703125" defaultRowHeight="15"/>
  <cols>
    <col min="1" max="1" width="7.85546875" style="87" customWidth="1"/>
    <col min="2" max="2" width="35" style="87" customWidth="1"/>
    <col min="3" max="3" width="21.5703125" style="87" customWidth="1"/>
    <col min="4" max="4" width="18.42578125" style="87" customWidth="1"/>
    <col min="5" max="5" width="14.85546875" style="87" customWidth="1"/>
    <col min="6" max="6" width="17.7109375" style="87" bestFit="1" customWidth="1"/>
    <col min="7" max="7" width="11.5703125" style="87"/>
    <col min="8" max="8" width="50.85546875" style="87" customWidth="1"/>
    <col min="9" max="9" width="29.5703125" style="199" customWidth="1"/>
    <col min="10" max="10" width="15.85546875" style="87" bestFit="1" customWidth="1"/>
    <col min="11" max="11" width="14.42578125" style="87" bestFit="1" customWidth="1"/>
    <col min="12" max="16384" width="11.5703125" style="87"/>
  </cols>
  <sheetData>
    <row r="2" spans="2:11" ht="16.5" thickBot="1">
      <c r="H2" s="884" t="s">
        <v>1392</v>
      </c>
      <c r="I2" s="884"/>
    </row>
    <row r="3" spans="2:11" ht="19.5" thickBot="1">
      <c r="B3" s="82" t="s">
        <v>21</v>
      </c>
      <c r="C3" s="82" t="s">
        <v>399</v>
      </c>
      <c r="H3" s="362" t="s">
        <v>398</v>
      </c>
      <c r="I3" s="363" t="s">
        <v>399</v>
      </c>
    </row>
    <row r="4" spans="2:11" ht="18.75">
      <c r="B4" s="83" t="s">
        <v>127</v>
      </c>
      <c r="C4" s="204">
        <f>'1. TALLERES SEMINARIOS'!D5</f>
        <v>4215928.99</v>
      </c>
      <c r="H4" s="435" t="s">
        <v>1380</v>
      </c>
      <c r="I4" s="364">
        <f>'1.Desarrollo e Innov Curricular'!P35</f>
        <v>422216</v>
      </c>
    </row>
    <row r="5" spans="2:11" ht="18.75">
      <c r="B5" s="83" t="s">
        <v>426</v>
      </c>
      <c r="C5" s="204">
        <f>'2. CONTRATACION DE PERSONAL'!D5</f>
        <v>4222827.4766666666</v>
      </c>
      <c r="H5" s="436" t="s">
        <v>1382</v>
      </c>
      <c r="I5" s="365">
        <f>'Investigación Científica'!P50</f>
        <v>1320725</v>
      </c>
    </row>
    <row r="6" spans="2:11" ht="18.75">
      <c r="B6" s="83" t="s">
        <v>134</v>
      </c>
      <c r="C6" s="204">
        <f>'3. EQUIPO DE OFICINA'!D5</f>
        <v>60000</v>
      </c>
      <c r="H6" s="436" t="s">
        <v>482</v>
      </c>
      <c r="I6" s="365">
        <f>'3.Vinculación Univ. Sociedad'!P51</f>
        <v>773575</v>
      </c>
    </row>
    <row r="7" spans="2:11" ht="18.75">
      <c r="B7" s="83" t="s">
        <v>427</v>
      </c>
      <c r="C7" s="204">
        <f>'4. EQUIPO TECNOLÓGICOS'!D5</f>
        <v>113000</v>
      </c>
      <c r="H7" s="436" t="s">
        <v>1381</v>
      </c>
      <c r="I7" s="365">
        <f>'4. Docencia y Profesorado'!P27</f>
        <v>763390</v>
      </c>
    </row>
    <row r="8" spans="2:11" ht="18.75">
      <c r="B8" s="83" t="s">
        <v>135</v>
      </c>
      <c r="C8" s="204">
        <f>'5. ACTIVIDADES ESPECIALES'!D5</f>
        <v>400000</v>
      </c>
      <c r="E8" s="127" t="s">
        <v>137</v>
      </c>
      <c r="F8" s="127">
        <f>Presupuesto!D566</f>
        <v>2775871.1933333334</v>
      </c>
      <c r="H8" s="436" t="s">
        <v>1383</v>
      </c>
      <c r="I8" s="365">
        <f>'5.Estudiantes y Graduados'!P52</f>
        <v>584500</v>
      </c>
    </row>
    <row r="9" spans="2:11" ht="18.75">
      <c r="B9" s="94" t="s">
        <v>394</v>
      </c>
      <c r="C9" s="84">
        <f>'6. Becas'!D5</f>
        <v>415000</v>
      </c>
      <c r="E9" s="127" t="s">
        <v>1484</v>
      </c>
      <c r="F9" s="127">
        <f>Presupuesto!E566</f>
        <v>7232375.2733333334</v>
      </c>
      <c r="H9" s="436" t="s">
        <v>483</v>
      </c>
      <c r="I9" s="365">
        <f>'6.Gestión del Conocimiento'!P30</f>
        <v>983691</v>
      </c>
    </row>
    <row r="10" spans="2:11" ht="18.75">
      <c r="B10" s="94" t="s">
        <v>395</v>
      </c>
      <c r="C10" s="84">
        <f>'7. Infraestructura'!D5</f>
        <v>581490</v>
      </c>
      <c r="E10" s="184" t="s">
        <v>124</v>
      </c>
      <c r="F10" s="207">
        <f>Presupuesto!F566</f>
        <v>10008246.466666667</v>
      </c>
      <c r="G10" s="113"/>
      <c r="H10" s="436" t="s">
        <v>1384</v>
      </c>
      <c r="I10" s="366">
        <f>'7. Lo Esencial de la Reforma '!P33</f>
        <v>30000</v>
      </c>
    </row>
    <row r="11" spans="2:11" ht="18.75">
      <c r="B11" s="83" t="s">
        <v>429</v>
      </c>
      <c r="C11" s="84">
        <f>'8. Venta de Servicios'!D5</f>
        <v>0</v>
      </c>
      <c r="F11" s="113"/>
      <c r="G11" s="113"/>
      <c r="H11" s="436" t="s">
        <v>1385</v>
      </c>
      <c r="I11" s="366">
        <f>'8. Aseguramiento de Calidad'!P20</f>
        <v>0</v>
      </c>
      <c r="K11" s="199"/>
    </row>
    <row r="12" spans="2:11" ht="18.75">
      <c r="B12" s="94"/>
      <c r="C12" s="84"/>
      <c r="F12" s="113"/>
      <c r="G12" s="113"/>
      <c r="H12" s="436" t="s">
        <v>1386</v>
      </c>
      <c r="I12" s="366">
        <f>'9.Cultura de Innovación '!P19</f>
        <v>0</v>
      </c>
      <c r="K12" s="199"/>
    </row>
    <row r="13" spans="2:11" ht="19.5" thickBot="1">
      <c r="B13" s="94"/>
      <c r="C13" s="84"/>
      <c r="F13" s="113"/>
      <c r="G13" s="113"/>
      <c r="H13" s="437" t="s">
        <v>1496</v>
      </c>
      <c r="I13" s="438">
        <f>Posgrado!P42</f>
        <v>0</v>
      </c>
    </row>
    <row r="14" spans="2:11" ht="24" thickBot="1">
      <c r="B14" s="85"/>
      <c r="C14" s="86"/>
      <c r="F14" s="113"/>
      <c r="G14" s="113"/>
      <c r="H14" s="439" t="s">
        <v>133</v>
      </c>
      <c r="I14" s="367">
        <f>SUM(I4:I13)</f>
        <v>4878097</v>
      </c>
    </row>
    <row r="15" spans="2:11" ht="27" thickBot="1">
      <c r="B15" s="205" t="s">
        <v>133</v>
      </c>
      <c r="C15" s="206">
        <f>C4+C5+C6+C7+C8+C9+C10</f>
        <v>10008246.466666667</v>
      </c>
      <c r="F15" s="113"/>
      <c r="G15" s="113"/>
      <c r="H15" s="885"/>
      <c r="I15" s="885"/>
    </row>
    <row r="16" spans="2:11" ht="16.5" thickBot="1">
      <c r="F16" s="113"/>
      <c r="G16" s="113"/>
      <c r="H16" s="885" t="s">
        <v>1394</v>
      </c>
      <c r="I16" s="885"/>
    </row>
    <row r="17" spans="2:15" ht="15.75" thickBot="1">
      <c r="F17" s="113"/>
      <c r="G17" s="113"/>
      <c r="H17" s="361" t="s">
        <v>398</v>
      </c>
      <c r="I17" s="368" t="s">
        <v>399</v>
      </c>
      <c r="J17" s="199"/>
    </row>
    <row r="18" spans="2:15">
      <c r="H18" s="358" t="s">
        <v>1387</v>
      </c>
      <c r="I18" s="372">
        <f>'11. Gestion Administrativa'!P31</f>
        <v>5130151</v>
      </c>
      <c r="J18" s="199"/>
    </row>
    <row r="19" spans="2:15">
      <c r="D19" s="852">
        <f>+C15-F10</f>
        <v>0</v>
      </c>
      <c r="H19" s="359" t="s">
        <v>1388</v>
      </c>
      <c r="I19" s="369">
        <f>'12.Gestión del Talento Humano'!P16</f>
        <v>0</v>
      </c>
      <c r="J19" s="199"/>
    </row>
    <row r="20" spans="2:15">
      <c r="H20" s="359" t="s">
        <v>1389</v>
      </c>
      <c r="I20" s="369">
        <f>'13. Gestión Académica'!P22</f>
        <v>0</v>
      </c>
      <c r="J20" s="199"/>
    </row>
    <row r="21" spans="2:15">
      <c r="H21" s="359" t="s">
        <v>1390</v>
      </c>
      <c r="I21" s="369">
        <f>'14. Internacionalización '!P51</f>
        <v>0</v>
      </c>
      <c r="J21" s="199"/>
    </row>
    <row r="22" spans="2:15" ht="15.75" thickBot="1">
      <c r="H22" s="360" t="s">
        <v>1391</v>
      </c>
      <c r="I22" s="373">
        <f>'15. Gobernabilidad y Procesos'!P29</f>
        <v>0</v>
      </c>
      <c r="J22" s="199"/>
    </row>
    <row r="23" spans="2:15" ht="15.75" thickBot="1">
      <c r="H23" s="370" t="s">
        <v>133</v>
      </c>
      <c r="I23" s="371">
        <f>SUM(I18:I22)</f>
        <v>5130151</v>
      </c>
    </row>
    <row r="24" spans="2:15" ht="15.75" thickBot="1"/>
    <row r="25" spans="2:15" ht="15.75" thickBot="1">
      <c r="H25" s="374" t="s">
        <v>1393</v>
      </c>
      <c r="I25" s="375">
        <f>I14+I23</f>
        <v>10008248</v>
      </c>
    </row>
    <row r="26" spans="2:15">
      <c r="H26" s="396"/>
      <c r="I26" s="397"/>
    </row>
    <row r="27" spans="2:15">
      <c r="H27" s="396"/>
      <c r="I27" s="397"/>
    </row>
    <row r="28" spans="2:15">
      <c r="H28" s="199"/>
    </row>
    <row r="29" spans="2:1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c r="H31" s="158"/>
    </row>
    <row r="33" spans="2:4" ht="18.75">
      <c r="B33" s="83"/>
      <c r="C33" s="84"/>
    </row>
    <row r="34" spans="2:4" ht="18.75">
      <c r="B34" s="83"/>
      <c r="C34" s="84"/>
    </row>
    <row r="35" spans="2:4">
      <c r="B35" s="200" t="s">
        <v>422</v>
      </c>
    </row>
    <row r="37" spans="2:4" ht="18.75">
      <c r="B37" s="82" t="s">
        <v>21</v>
      </c>
      <c r="C37" s="82" t="s">
        <v>55</v>
      </c>
      <c r="D37" s="245" t="s">
        <v>486</v>
      </c>
    </row>
    <row r="38" spans="2:4" ht="18.75">
      <c r="B38" s="87" t="s">
        <v>495</v>
      </c>
      <c r="C38" s="169">
        <f>SUMIF('2. CONTRATACION DE PERSONAL'!C:C,'Cuadro resumen'!$B$38:$B$54,'2. CONTRATACION DE PERSONAL'!D:D)</f>
        <v>0</v>
      </c>
      <c r="D38" s="246">
        <f>SUMIF('2. CONTRATACION DE PERSONAL'!$C:$C,'Cuadro resumen'!$B$38:$B$54,'2. CONTRATACION DE PERSONAL'!$G:$G)</f>
        <v>0</v>
      </c>
    </row>
    <row r="39" spans="2:4" ht="18.75">
      <c r="B39" s="87" t="s">
        <v>496</v>
      </c>
      <c r="C39" s="169">
        <f>SUMIF('2. CONTRATACION DE PERSONAL'!C:C,'Cuadro resumen'!$B$38:$B$54,'2. CONTRATACION DE PERSONAL'!D:D)</f>
        <v>0</v>
      </c>
      <c r="D39" s="246">
        <f>SUMIF('2. CONTRATACION DE PERSONAL'!$C:$C,'Cuadro resumen'!$B$38:$B$54,'2. CONTRATACION DE PERSONAL'!$G:$G)</f>
        <v>0</v>
      </c>
    </row>
    <row r="40" spans="2:4" ht="18.75">
      <c r="B40" s="87" t="s">
        <v>497</v>
      </c>
      <c r="C40" s="169">
        <f>SUMIF('2. CONTRATACION DE PERSONAL'!C:C,'Cuadro resumen'!$B$38:$B$54,'2. CONTRATACION DE PERSONAL'!D:D)</f>
        <v>0</v>
      </c>
      <c r="D40" s="246">
        <f>SUMIF('2. CONTRATACION DE PERSONAL'!$C:$C,'Cuadro resumen'!$B$38:$B$54,'2. CONTRATACION DE PERSONAL'!$G:$G)</f>
        <v>0</v>
      </c>
    </row>
    <row r="41" spans="2:4" ht="18.75">
      <c r="B41" s="87" t="s">
        <v>498</v>
      </c>
      <c r="C41" s="169">
        <f>SUMIF('2. CONTRATACION DE PERSONAL'!C:C,'Cuadro resumen'!$B$38:$B$54,'2. CONTRATACION DE PERSONAL'!D:D)</f>
        <v>0</v>
      </c>
      <c r="D41" s="246">
        <f>SUMIF('2. CONTRATACION DE PERSONAL'!$C:$C,'Cuadro resumen'!$B$38:$B$54,'2. CONTRATACION DE PERSONAL'!$G:$G)</f>
        <v>0</v>
      </c>
    </row>
    <row r="42" spans="2:4" ht="18.75">
      <c r="B42" s="87" t="s">
        <v>499</v>
      </c>
      <c r="C42" s="169">
        <f>SUMIF('2. CONTRATACION DE PERSONAL'!C:C,'Cuadro resumen'!$B$38:$B$54,'2. CONTRATACION DE PERSONAL'!D:D)</f>
        <v>0</v>
      </c>
      <c r="D42" s="246">
        <f>SUMIF('2. CONTRATACION DE PERSONAL'!$C:$C,'Cuadro resumen'!$B$38:$B$54,'2. CONTRATACION DE PERSONAL'!$G:$G)</f>
        <v>0</v>
      </c>
    </row>
    <row r="43" spans="2:4" ht="18.75">
      <c r="B43" s="87" t="s">
        <v>500</v>
      </c>
      <c r="C43" s="169">
        <f>SUMIF('2. CONTRATACION DE PERSONAL'!C:C,'Cuadro resumen'!$B$38:$B$54,'2. CONTRATACION DE PERSONAL'!D:D)</f>
        <v>10</v>
      </c>
      <c r="D43" s="246">
        <f>SUMIF('2. CONTRATACION DE PERSONAL'!$C:$C,'Cuadro resumen'!$B$38:$B$54,'2. CONTRATACION DE PERSONAL'!$G:$G)</f>
        <v>3164264.4</v>
      </c>
    </row>
    <row r="44" spans="2:4" ht="18.75">
      <c r="B44" s="87" t="s">
        <v>501</v>
      </c>
      <c r="C44" s="169">
        <f>SUMIF('2. CONTRATACION DE PERSONAL'!C:C,'Cuadro resumen'!$B$38:$B$54,'2. CONTRATACION DE PERSONAL'!D:D)</f>
        <v>0</v>
      </c>
      <c r="D44" s="246">
        <f>SUMIF('2. CONTRATACION DE PERSONAL'!$C:$C,'Cuadro resumen'!$B$38:$B$54,'2. CONTRATACION DE PERSONAL'!$G:$G)</f>
        <v>0</v>
      </c>
    </row>
    <row r="45" spans="2:4" ht="18.75">
      <c r="B45" s="87" t="s">
        <v>502</v>
      </c>
      <c r="C45" s="169">
        <f>SUMIF('2. CONTRATACION DE PERSONAL'!C:C,'Cuadro resumen'!$B$38:$B$54,'2. CONTRATACION DE PERSONAL'!D:D)</f>
        <v>0</v>
      </c>
      <c r="D45" s="246">
        <f>SUMIF('2. CONTRATACION DE PERSONAL'!$C:$C,'Cuadro resumen'!$B$38:$B$54,'2. CONTRATACION DE PERSONAL'!$G:$G)</f>
        <v>0</v>
      </c>
    </row>
    <row r="46" spans="2:4" ht="18.75">
      <c r="B46" s="87" t="s">
        <v>503</v>
      </c>
      <c r="C46" s="169">
        <f>SUMIF('2. CONTRATACION DE PERSONAL'!C:C,'Cuadro resumen'!$B$38:$B$54,'2. CONTRATACION DE PERSONAL'!D:D)</f>
        <v>0</v>
      </c>
      <c r="D46" s="246">
        <f>SUMIF('2. CONTRATACION DE PERSONAL'!$C:$C,'Cuadro resumen'!$B$38:$B$54,'2. CONTRATACION DE PERSONAL'!$G:$G)</f>
        <v>0</v>
      </c>
    </row>
    <row r="47" spans="2:4" ht="18.75">
      <c r="B47" s="87" t="s">
        <v>504</v>
      </c>
      <c r="C47" s="169">
        <f>SUMIF('2. CONTRATACION DE PERSONAL'!C:C,'Cuadro resumen'!$B$38:$B$54,'2. CONTRATACION DE PERSONAL'!D:D)</f>
        <v>0</v>
      </c>
      <c r="D47" s="246">
        <f>SUMIF('2. CONTRATACION DE PERSONAL'!$C:$C,'Cuadro resumen'!$B$38:$B$54,'2. CONTRATACION DE PERSONAL'!$G:$G)</f>
        <v>0</v>
      </c>
    </row>
    <row r="48" spans="2:4" ht="18.75">
      <c r="B48" s="87" t="s">
        <v>505</v>
      </c>
      <c r="C48" s="169">
        <f>SUMIF('2. CONTRATACION DE PERSONAL'!C:C,'Cuadro resumen'!$B$38:$B$54,'2. CONTRATACION DE PERSONAL'!D:D)</f>
        <v>0</v>
      </c>
      <c r="D48" s="246">
        <f>SUMIF('2. CONTRATACION DE PERSONAL'!$C:$C,'Cuadro resumen'!$B$38:$B$54,'2. CONTRATACION DE PERSONAL'!$G:$G)</f>
        <v>0</v>
      </c>
    </row>
    <row r="49" spans="2:4" ht="18.75">
      <c r="B49" s="87" t="s">
        <v>506</v>
      </c>
      <c r="C49" s="169">
        <f>SUMIF('2. CONTRATACION DE PERSONAL'!C:C,'Cuadro resumen'!$B$38:$B$54,'2. CONTRATACION DE PERSONAL'!D:D)</f>
        <v>0</v>
      </c>
      <c r="D49" s="246">
        <f>SUMIF('2. CONTRATACION DE PERSONAL'!$C:$C,'Cuadro resumen'!$B$38:$B$54,'2. CONTRATACION DE PERSONAL'!$G:$G)</f>
        <v>0</v>
      </c>
    </row>
    <row r="50" spans="2:4" ht="18.75">
      <c r="B50" s="87" t="s">
        <v>507</v>
      </c>
      <c r="C50" s="169">
        <f>SUMIF('2. CONTRATACION DE PERSONAL'!C:C,'Cuadro resumen'!$B$38:$B$54,'2. CONTRATACION DE PERSONAL'!D:D)</f>
        <v>0</v>
      </c>
      <c r="D50" s="246">
        <f>SUMIF('2. CONTRATACION DE PERSONAL'!$C:$C,'Cuadro resumen'!$B$38:$B$54,'2. CONTRATACION DE PERSONAL'!$G:$G)</f>
        <v>0</v>
      </c>
    </row>
    <row r="51" spans="2:4" ht="18.75">
      <c r="B51" s="87" t="s">
        <v>508</v>
      </c>
      <c r="C51" s="169">
        <f>SUMIF('2. CONTRATACION DE PERSONAL'!C:C,'Cuadro resumen'!$B$38:$B$54,'2. CONTRATACION DE PERSONAL'!D:D)</f>
        <v>16</v>
      </c>
      <c r="D51" s="246">
        <f>SUMIF('2. CONTRATACION DE PERSONAL'!$C:$C,'Cuadro resumen'!$B$38:$B$54,'2. CONTRATACION DE PERSONAL'!$G:$G)</f>
        <v>365656.32000000001</v>
      </c>
    </row>
    <row r="52" spans="2:4" ht="18.75">
      <c r="B52" s="83" t="s">
        <v>84</v>
      </c>
      <c r="C52" s="169">
        <f>SUMIF('2. CONTRATACION DE PERSONAL'!C:C,'Cuadro resumen'!$B$38:$B$54,'2. CONTRATACION DE PERSONAL'!D:D)</f>
        <v>5</v>
      </c>
      <c r="D52" s="246">
        <f>SUMIF('2. CONTRATACION DE PERSONAL'!$C:$C,'Cuadro resumen'!$B$38:$B$54,'2. CONTRATACION DE PERSONAL'!$G:$G)</f>
        <v>170000</v>
      </c>
    </row>
    <row r="53" spans="2:4" ht="18.75">
      <c r="B53" s="83" t="s">
        <v>60</v>
      </c>
      <c r="C53" s="169">
        <f>SUMIF('2. CONTRATACION DE PERSONAL'!C:C,'Cuadro resumen'!$B$38:$B$54,'2. CONTRATACION DE PERSONAL'!D:D)</f>
        <v>0</v>
      </c>
      <c r="D53" s="246">
        <f>SUMIF('2. CONTRATACION DE PERSONAL'!$C:$C,'Cuadro resumen'!$B$38:$B$54,'2. CONTRATACION DE PERSONAL'!$G:$G)</f>
        <v>0</v>
      </c>
    </row>
    <row r="54" spans="2:4" ht="18.75">
      <c r="B54" s="83" t="s">
        <v>61</v>
      </c>
      <c r="C54" s="169">
        <f>SUMIF('2. CONTRATACION DE PERSONAL'!C:C,'Cuadro resumen'!$B$38:$B$54,'2. CONTRATACION DE PERSONAL'!D:D)</f>
        <v>1</v>
      </c>
      <c r="D54" s="246">
        <f>SUMIF('2. CONTRATACION DE PERSONAL'!$C:$C,'Cuadro resumen'!$B$38:$B$54,'2. CONTRATACION DE PERSONAL'!$G:$G)</f>
        <v>60000</v>
      </c>
    </row>
    <row r="55" spans="2:4" ht="23.25">
      <c r="B55" s="85" t="s">
        <v>133</v>
      </c>
      <c r="C55" s="170">
        <f>SUBTOTAL(109,C38:C54)</f>
        <v>32</v>
      </c>
      <c r="D55" s="246">
        <f>SUM(D38:D54)</f>
        <v>3759920.7199999997</v>
      </c>
    </row>
    <row r="64" spans="2:4">
      <c r="B64" s="200" t="s">
        <v>388</v>
      </c>
    </row>
    <row r="66" spans="2:4" ht="18.75">
      <c r="B66" s="82" t="s">
        <v>21</v>
      </c>
      <c r="C66" s="82" t="s">
        <v>55</v>
      </c>
      <c r="D66" s="245" t="s">
        <v>486</v>
      </c>
    </row>
    <row r="67" spans="2:4" ht="18.75">
      <c r="B67" s="83" t="s">
        <v>63</v>
      </c>
      <c r="C67" s="84">
        <f>SUMIF('3. EQUIPO DE OFICINA'!C:C,'Cuadro resumen'!$B$67:$B$76,'3. EQUIPO DE OFICINA'!D:D)</f>
        <v>2</v>
      </c>
      <c r="D67" s="247">
        <f>SUMIF('3. EQUIPO DE OFICINA'!$C:$C,'Cuadro resumen'!$B$67:$B$76,'3. EQUIPO DE OFICINA'!$F:$F)</f>
        <v>5600</v>
      </c>
    </row>
    <row r="68" spans="2:4" ht="18.75">
      <c r="B68" s="94" t="s">
        <v>64</v>
      </c>
      <c r="C68" s="84">
        <f>SUMIF('3. EQUIPO DE OFICINA'!C:C,'Cuadro resumen'!$B$67:$B$76,'3. EQUIPO DE OFICINA'!D:D)</f>
        <v>2</v>
      </c>
      <c r="D68" s="247">
        <f>SUMIF('3. EQUIPO DE OFICINA'!$C:$C,'Cuadro resumen'!$B$67:$B$76,'3. EQUIPO DE OFICINA'!$F:$F)</f>
        <v>4400</v>
      </c>
    </row>
    <row r="69" spans="2:4" ht="18.75">
      <c r="B69" s="94" t="s">
        <v>65</v>
      </c>
      <c r="C69" s="84">
        <f>SUMIF('3. EQUIPO DE OFICINA'!C:C,'Cuadro resumen'!$B$67:$B$76,'3. EQUIPO DE OFICINA'!D:D)</f>
        <v>10</v>
      </c>
      <c r="D69" s="247">
        <f>SUMIF('3. EQUIPO DE OFICINA'!$C:$C,'Cuadro resumen'!$B$67:$B$76,'3. EQUIPO DE OFICINA'!$F:$F)</f>
        <v>10000</v>
      </c>
    </row>
    <row r="70" spans="2:4" ht="18.75">
      <c r="B70" s="94" t="s">
        <v>66</v>
      </c>
      <c r="C70" s="84">
        <f>SUMIF('3. EQUIPO DE OFICINA'!C:C,'Cuadro resumen'!$B$67:$B$76,'3. EQUIPO DE OFICINA'!D:D)</f>
        <v>0</v>
      </c>
      <c r="D70" s="247">
        <f>SUMIF('3. EQUIPO DE OFICINA'!$C:$C,'Cuadro resumen'!$B$67:$B$76,'3. EQUIPO DE OFICINA'!$F:$F)</f>
        <v>0</v>
      </c>
    </row>
    <row r="71" spans="2:4" ht="18.75">
      <c r="B71" s="94" t="s">
        <v>67</v>
      </c>
      <c r="C71" s="84">
        <f>SUMIF('3. EQUIPO DE OFICINA'!C:C,'Cuadro resumen'!$B$67:$B$76,'3. EQUIPO DE OFICINA'!D:D)</f>
        <v>2</v>
      </c>
      <c r="D71" s="247">
        <f>SUMIF('3. EQUIPO DE OFICINA'!$C:$C,'Cuadro resumen'!$B$67:$B$76,'3. EQUIPO DE OFICINA'!$F:$F)</f>
        <v>6000</v>
      </c>
    </row>
    <row r="72" spans="2:4" ht="18.75">
      <c r="B72" s="94" t="s">
        <v>68</v>
      </c>
      <c r="C72" s="84">
        <f>SUMIF('3. EQUIPO DE OFICINA'!C:C,'Cuadro resumen'!$B$67:$B$76,'3. EQUIPO DE OFICINA'!D:D)</f>
        <v>1</v>
      </c>
      <c r="D72" s="247">
        <f>SUMIF('3. EQUIPO DE OFICINA'!$C:$C,'Cuadro resumen'!$B$67:$B$76,'3. EQUIPO DE OFICINA'!$F:$F)</f>
        <v>10000</v>
      </c>
    </row>
    <row r="73" spans="2:4" ht="18.75">
      <c r="B73" s="94" t="s">
        <v>69</v>
      </c>
      <c r="C73" s="84">
        <f>SUMIF('3. EQUIPO DE OFICINA'!C:C,'Cuadro resumen'!$B$67:$B$76,'3. EQUIPO DE OFICINA'!D:D)</f>
        <v>3</v>
      </c>
      <c r="D73" s="247">
        <f>SUMIF('3. EQUIPO DE OFICINA'!$C:$C,'Cuadro resumen'!$B$67:$B$76,'3. EQUIPO DE OFICINA'!$F:$F)</f>
        <v>24000</v>
      </c>
    </row>
    <row r="74" spans="2:4" ht="18.75">
      <c r="B74" s="83" t="s">
        <v>70</v>
      </c>
      <c r="C74" s="84">
        <f>SUMIF('3. EQUIPO DE OFICINA'!C:C,'Cuadro resumen'!$B$67:$B$76,'3. EQUIPO DE OFICINA'!D:D)</f>
        <v>0</v>
      </c>
      <c r="D74" s="247">
        <f>SUMIF('3. EQUIPO DE OFICINA'!$C:$C,'Cuadro resumen'!$B$67:$B$76,'3. EQUIPO DE OFICINA'!$F:$F)</f>
        <v>0</v>
      </c>
    </row>
    <row r="75" spans="2:4" ht="18.75">
      <c r="B75" s="83" t="s">
        <v>71</v>
      </c>
      <c r="C75" s="84">
        <f>SUMIF('3. EQUIPO DE OFICINA'!C:C,'Cuadro resumen'!$B$67:$B$76,'3. EQUIPO DE OFICINA'!D:D)</f>
        <v>0</v>
      </c>
      <c r="D75" s="247">
        <f>SUMIF('3. EQUIPO DE OFICINA'!$C:$C,'Cuadro resumen'!$B$67:$B$76,'3. EQUIPO DE OFICINA'!$F:$F)</f>
        <v>0</v>
      </c>
    </row>
    <row r="76" spans="2:4" ht="18.75">
      <c r="B76" s="83" t="s">
        <v>72</v>
      </c>
      <c r="C76" s="84">
        <f>SUMIF('3. EQUIPO DE OFICINA'!C:C,'Cuadro resumen'!$B$67:$B$76,'3. EQUIPO DE OFICINA'!D:D)</f>
        <v>0</v>
      </c>
      <c r="D76" s="247">
        <f>SUMIF('3. EQUIPO DE OFICINA'!$C:$C,'Cuadro resumen'!$B$67:$B$76,'3. EQUIPO DE OFICINA'!$F:$F)</f>
        <v>0</v>
      </c>
    </row>
    <row r="77" spans="2:4" ht="18.75">
      <c r="B77" s="83"/>
      <c r="C77" s="84">
        <f>SUMIF('3. EQUIPO DE OFICINA'!C:C,'Cuadro resumen'!$B$67:$B$76,'3. EQUIPO DE OFICINA'!D:D)</f>
        <v>0</v>
      </c>
      <c r="D77" s="247">
        <f>SUMIF('3. EQUIPO DE OFICINA'!$C:$C,'Cuadro resumen'!$B$67:$B$76,'3. EQUIPO DE OFICINA'!$F:$F)</f>
        <v>0</v>
      </c>
    </row>
    <row r="78" spans="2:4" ht="23.25">
      <c r="B78" s="85" t="s">
        <v>133</v>
      </c>
      <c r="C78" s="86">
        <f>SUM(C67:C77)</f>
        <v>20</v>
      </c>
      <c r="D78" s="248">
        <f>SUM(D67:D77)</f>
        <v>60000</v>
      </c>
    </row>
    <row r="81" spans="2:4">
      <c r="B81" s="200" t="s">
        <v>389</v>
      </c>
    </row>
    <row r="83" spans="2:4" ht="18.75">
      <c r="B83" s="82" t="s">
        <v>390</v>
      </c>
      <c r="C83" s="82" t="s">
        <v>55</v>
      </c>
      <c r="D83" s="245" t="s">
        <v>486</v>
      </c>
    </row>
    <row r="84" spans="2:4" ht="37.5">
      <c r="B84" s="324" t="s">
        <v>1350</v>
      </c>
      <c r="C84" s="84">
        <f>SUMIF('4. EQUIPO TECNOLÓGICOS'!C:C,'Cuadro resumen'!$B$84:$B$100,'4. EQUIPO TECNOLÓGICOS'!D:D)</f>
        <v>2</v>
      </c>
      <c r="D84" s="84">
        <f>SUMIF('4. EQUIPO TECNOLÓGICOS'!$C:$C,'Cuadro resumen'!$B$84:$B$100,'4. EQUIPO TECNOLÓGICOS'!F:F)</f>
        <v>70000</v>
      </c>
    </row>
    <row r="85" spans="2:4" ht="18.75">
      <c r="B85" s="324" t="s">
        <v>1351</v>
      </c>
      <c r="C85" s="84">
        <f>SUMIF('4. EQUIPO TECNOLÓGICOS'!C:C,'Cuadro resumen'!$B$84:$B$100,'4. EQUIPO TECNOLÓGICOS'!D:D)</f>
        <v>0</v>
      </c>
      <c r="D85" s="84">
        <f>SUMIF('4. EQUIPO TECNOLÓGICOS'!$C:$C,'Cuadro resumen'!$B$84:$B$100,'4. EQUIPO TECNOLÓGICOS'!F:F)</f>
        <v>0</v>
      </c>
    </row>
    <row r="86" spans="2:4" ht="37.5">
      <c r="B86" s="324" t="s">
        <v>1349</v>
      </c>
      <c r="C86" s="84">
        <f>SUMIF('4. EQUIPO TECNOLÓGICOS'!C:C,'Cuadro resumen'!$B$84:$B$100,'4. EQUIPO TECNOLÓGICOS'!D:D)</f>
        <v>0</v>
      </c>
      <c r="D86" s="84">
        <f>SUMIF('4. EQUIPO TECNOLÓGICOS'!$C:$C,'Cuadro resumen'!$B$84:$B$100,'4. EQUIPO TECNOLÓGICOS'!F:F)</f>
        <v>0</v>
      </c>
    </row>
    <row r="87" spans="2:4" ht="37.5">
      <c r="B87" s="324" t="s">
        <v>1352</v>
      </c>
      <c r="C87" s="84">
        <f>SUMIF('4. EQUIPO TECNOLÓGICOS'!C:C,'Cuadro resumen'!$B$84:$B$100,'4. EQUIPO TECNOLÓGICOS'!D:D)</f>
        <v>0</v>
      </c>
      <c r="D87" s="84">
        <f>SUMIF('4. EQUIPO TECNOLÓGICOS'!$C:$C,'Cuadro resumen'!$B$84:$B$100,'4. EQUIPO TECNOLÓGICOS'!F:F)</f>
        <v>0</v>
      </c>
    </row>
    <row r="88" spans="2:4" ht="18.75">
      <c r="B88" s="83" t="s">
        <v>423</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2</v>
      </c>
      <c r="D90" s="84">
        <f>SUMIF('4. EQUIPO TECNOLÓGICOS'!$C:$C,'Cuadro resumen'!$B$84:$B$100,'4. EQUIPO TECNOLÓGICOS'!F:F)</f>
        <v>16000</v>
      </c>
    </row>
    <row r="91" spans="2:4" ht="18.75">
      <c r="B91" s="94" t="s">
        <v>75</v>
      </c>
      <c r="C91" s="84">
        <f>SUMIF('4. EQUIPO TECNOLÓGICOS'!C:C,'Cuadro resumen'!$B$84:$B$100,'4. EQUIPO TECNOLÓGICOS'!D:D)</f>
        <v>0</v>
      </c>
      <c r="D91" s="84">
        <f>SUMIF('4. EQUIPO TECNOLÓGICOS'!$C:$C,'Cuadro resumen'!$B$84:$B$100,'4. EQUIPO TECNOLÓGICOS'!F:F)</f>
        <v>0</v>
      </c>
    </row>
    <row r="92" spans="2:4" ht="18.75">
      <c r="B92" s="83" t="s">
        <v>424</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0</v>
      </c>
      <c r="D95" s="84">
        <f>SUMIF('4. EQUIPO TECNOLÓGICOS'!$C:$C,'Cuadro resumen'!$B$84:$B$100,'4. EQUIPO TECNOLÓGICOS'!F:F)</f>
        <v>0</v>
      </c>
    </row>
    <row r="96" spans="2:4" ht="18.75">
      <c r="B96" s="94" t="s">
        <v>79</v>
      </c>
      <c r="C96" s="84">
        <f>SUMIF('4. EQUIPO TECNOLÓGICOS'!C:C,'Cuadro resumen'!$B$84:$B$100,'4. EQUIPO TECNOLÓGICOS'!D:D)</f>
        <v>0</v>
      </c>
      <c r="D96" s="84">
        <f>SUMIF('4. EQUIPO TECNOLÓGICOS'!$C:$C,'Cuadro resumen'!$B$84:$B$100,'4. EQUIPO TECNOLÓGICOS'!F:F)</f>
        <v>0</v>
      </c>
    </row>
    <row r="97" spans="2:4" ht="18.75">
      <c r="B97" s="83" t="s">
        <v>425</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0</v>
      </c>
      <c r="D99" s="84">
        <f>SUMIF('4. EQUIPO TECNOLÓGICOS'!$C:$C,'Cuadro resumen'!$B$84:$B$100,'4. EQUIPO TECNOLÓGICOS'!F:F)</f>
        <v>0</v>
      </c>
    </row>
    <row r="100" spans="2:4" ht="18.75">
      <c r="B100" s="94" t="s">
        <v>83</v>
      </c>
      <c r="C100" s="84">
        <f>SUMIF('4. EQUIPO TECNOLÓGICOS'!C:C,'Cuadro resumen'!$B$84:$B$100,'4. EQUIPO TECNOLÓGICOS'!D:D)</f>
        <v>0</v>
      </c>
      <c r="D100" s="84">
        <f>SUMIF('4. EQUIPO TECNOLÓGICOS'!$C:$C,'Cuadro resumen'!$B$84:$B$100,'4. EQUIPO TECNOLÓGICOS'!F:F)</f>
        <v>0</v>
      </c>
    </row>
    <row r="101" spans="2:4" ht="23.25">
      <c r="B101" s="85" t="s">
        <v>133</v>
      </c>
      <c r="C101" s="86">
        <f>SUM(C84:C100)</f>
        <v>4</v>
      </c>
      <c r="D101" s="86">
        <f>SUM(D84:D100)</f>
        <v>86000</v>
      </c>
    </row>
    <row r="105" spans="2:4">
      <c r="B105" s="200" t="s">
        <v>484</v>
      </c>
    </row>
    <row r="126" spans="2:4">
      <c r="B126" s="200" t="s">
        <v>485</v>
      </c>
    </row>
    <row r="127" spans="2:4">
      <c r="B127" s="87" t="s">
        <v>125</v>
      </c>
      <c r="C127" s="87" t="s">
        <v>55</v>
      </c>
      <c r="D127" s="87" t="s">
        <v>486</v>
      </c>
    </row>
    <row r="128" spans="2:4">
      <c r="B128" s="87" t="s">
        <v>487</v>
      </c>
    </row>
    <row r="129" spans="2:2">
      <c r="B129" s="87" t="s">
        <v>477</v>
      </c>
    </row>
    <row r="130" spans="2:2">
      <c r="B130" s="87" t="s">
        <v>493</v>
      </c>
    </row>
    <row r="143" spans="2:2">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8"/>
  <sheetViews>
    <sheetView zoomScale="93" zoomScaleNormal="93" workbookViewId="0">
      <pane ySplit="7" topLeftCell="A8" activePane="bottomLeft" state="frozen"/>
      <selection activeCell="A7" sqref="A7"/>
      <selection pane="bottomLeft" activeCell="B1" sqref="B1"/>
    </sheetView>
  </sheetViews>
  <sheetFormatPr baseColWidth="10" defaultRowHeight="15"/>
  <cols>
    <col min="1" max="2" width="21.7109375" customWidth="1"/>
    <col min="3" max="4" width="27.42578125" customWidth="1"/>
    <col min="5" max="5" width="17.140625" customWidth="1"/>
    <col min="6"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20" width="14.140625" customWidth="1"/>
    <col min="21" max="21" width="17" customWidth="1"/>
  </cols>
  <sheetData>
    <row r="1" spans="1:21" ht="18.75">
      <c r="B1" s="295"/>
      <c r="C1" s="295"/>
      <c r="D1" s="295"/>
      <c r="E1" s="295"/>
      <c r="F1" s="295"/>
      <c r="G1" s="295" t="s">
        <v>1441</v>
      </c>
      <c r="J1" s="295"/>
      <c r="K1" s="295"/>
      <c r="L1" s="295"/>
      <c r="M1" s="295"/>
      <c r="N1" s="295"/>
      <c r="O1" s="295"/>
      <c r="P1" s="295"/>
      <c r="Q1" s="295"/>
      <c r="R1" s="295"/>
      <c r="S1" s="295"/>
      <c r="T1" s="295"/>
      <c r="U1" s="295"/>
    </row>
    <row r="2" spans="1:21" ht="18.75">
      <c r="A2" s="281" t="s">
        <v>1370</v>
      </c>
      <c r="B2" s="295"/>
      <c r="C2" s="295"/>
      <c r="D2" s="295"/>
      <c r="E2" s="295"/>
      <c r="F2" s="295"/>
      <c r="G2" s="295"/>
      <c r="J2" s="295"/>
      <c r="K2" s="295"/>
      <c r="L2" s="295"/>
      <c r="M2" s="295"/>
      <c r="N2" s="295"/>
      <c r="O2" s="295"/>
      <c r="P2" s="295"/>
      <c r="Q2" s="295"/>
      <c r="R2" s="295"/>
      <c r="S2" s="295"/>
      <c r="T2" s="295"/>
      <c r="U2" s="295"/>
    </row>
    <row r="3" spans="1:21">
      <c r="A3" s="955" t="s">
        <v>1439</v>
      </c>
      <c r="B3" s="955"/>
      <c r="C3" s="955"/>
      <c r="D3" s="955"/>
      <c r="E3" s="955"/>
      <c r="F3" s="955"/>
      <c r="G3" s="955"/>
      <c r="H3" s="955"/>
      <c r="I3" s="955"/>
      <c r="J3" s="955"/>
      <c r="K3" s="955"/>
      <c r="L3" s="955"/>
      <c r="M3" s="955"/>
      <c r="N3" s="955"/>
      <c r="O3" s="955"/>
      <c r="P3" s="955"/>
      <c r="Q3" s="955"/>
      <c r="R3" s="955"/>
      <c r="S3" s="955"/>
      <c r="T3" s="955"/>
      <c r="U3" s="955"/>
    </row>
    <row r="4" spans="1:21">
      <c r="A4" s="335" t="s">
        <v>1438</v>
      </c>
      <c r="B4" s="281"/>
      <c r="C4" s="281"/>
      <c r="D4" s="281"/>
      <c r="E4" s="281"/>
      <c r="F4" s="281"/>
      <c r="G4" s="281"/>
      <c r="H4" s="281"/>
      <c r="I4" s="281"/>
      <c r="J4" s="281"/>
      <c r="K4" s="281"/>
      <c r="L4" s="281"/>
      <c r="M4" s="281"/>
      <c r="N4" s="281"/>
      <c r="O4" s="281"/>
      <c r="P4" s="281"/>
      <c r="Q4" s="281"/>
      <c r="R4" s="281"/>
      <c r="S4" s="281"/>
      <c r="T4" s="281"/>
      <c r="U4" s="281"/>
    </row>
    <row r="5" spans="1:21" ht="15" customHeight="1">
      <c r="A5" s="912" t="s">
        <v>100</v>
      </c>
      <c r="B5" s="896" t="s">
        <v>115</v>
      </c>
      <c r="C5" s="908" t="s">
        <v>89</v>
      </c>
      <c r="D5" s="908" t="s">
        <v>90</v>
      </c>
      <c r="E5" s="899" t="s">
        <v>400</v>
      </c>
      <c r="F5" s="908" t="s">
        <v>91</v>
      </c>
      <c r="G5" s="912" t="s">
        <v>103</v>
      </c>
      <c r="H5" s="912"/>
      <c r="I5" s="912"/>
      <c r="J5" s="912"/>
      <c r="K5" s="912"/>
      <c r="L5" s="912"/>
      <c r="M5" s="912"/>
      <c r="N5" s="912"/>
      <c r="O5" s="936" t="s">
        <v>104</v>
      </c>
      <c r="P5" s="936"/>
      <c r="Q5" s="896" t="s">
        <v>105</v>
      </c>
      <c r="R5" s="896" t="s">
        <v>106</v>
      </c>
      <c r="S5" s="896" t="s">
        <v>113</v>
      </c>
      <c r="T5" s="896" t="s">
        <v>112</v>
      </c>
      <c r="U5" s="922" t="s">
        <v>92</v>
      </c>
    </row>
    <row r="6" spans="1:21" ht="15" customHeight="1">
      <c r="A6" s="912"/>
      <c r="B6" s="897"/>
      <c r="C6" s="909"/>
      <c r="D6" s="909"/>
      <c r="E6" s="900"/>
      <c r="F6" s="909"/>
      <c r="G6" s="912" t="s">
        <v>107</v>
      </c>
      <c r="H6" s="912"/>
      <c r="I6" s="912" t="s">
        <v>108</v>
      </c>
      <c r="J6" s="912"/>
      <c r="K6" s="912" t="s">
        <v>109</v>
      </c>
      <c r="L6" s="912"/>
      <c r="M6" s="912" t="s">
        <v>110</v>
      </c>
      <c r="N6" s="912"/>
      <c r="O6" s="936"/>
      <c r="P6" s="936"/>
      <c r="Q6" s="897"/>
      <c r="R6" s="897"/>
      <c r="S6" s="897"/>
      <c r="T6" s="897"/>
      <c r="U6" s="923"/>
    </row>
    <row r="7" spans="1:21" ht="25.5">
      <c r="A7" s="912"/>
      <c r="B7" s="898"/>
      <c r="C7" s="910"/>
      <c r="D7" s="910"/>
      <c r="E7" s="901"/>
      <c r="F7" s="910"/>
      <c r="G7" s="253" t="s">
        <v>111</v>
      </c>
      <c r="H7" s="240" t="s">
        <v>12</v>
      </c>
      <c r="I7" s="253" t="s">
        <v>111</v>
      </c>
      <c r="J7" s="240" t="s">
        <v>12</v>
      </c>
      <c r="K7" s="253" t="s">
        <v>111</v>
      </c>
      <c r="L7" s="240" t="s">
        <v>12</v>
      </c>
      <c r="M7" s="253" t="s">
        <v>111</v>
      </c>
      <c r="N7" s="240" t="s">
        <v>12</v>
      </c>
      <c r="O7" s="253" t="s">
        <v>111</v>
      </c>
      <c r="P7" s="240" t="s">
        <v>12</v>
      </c>
      <c r="Q7" s="898"/>
      <c r="R7" s="898"/>
      <c r="S7" s="898"/>
      <c r="T7" s="898"/>
      <c r="U7" s="924"/>
    </row>
    <row r="8" spans="1:21" ht="15.75">
      <c r="A8" s="956" t="s">
        <v>1439</v>
      </c>
      <c r="B8" s="956" t="s">
        <v>1442</v>
      </c>
      <c r="C8" s="291"/>
      <c r="D8" s="291"/>
      <c r="E8" s="291"/>
      <c r="F8" s="292"/>
      <c r="G8" s="292"/>
      <c r="H8" s="415"/>
      <c r="I8" s="292"/>
      <c r="J8" s="415"/>
      <c r="K8" s="292"/>
      <c r="L8" s="415"/>
      <c r="M8" s="292"/>
      <c r="N8" s="415"/>
      <c r="O8" s="292"/>
      <c r="P8" s="415"/>
      <c r="Q8" s="292"/>
      <c r="R8" s="292"/>
      <c r="S8" s="292"/>
      <c r="T8" s="292"/>
      <c r="U8" s="292"/>
    </row>
    <row r="9" spans="1:21" ht="58.5" customHeight="1">
      <c r="A9" s="957"/>
      <c r="B9" s="957"/>
      <c r="C9" s="291"/>
      <c r="D9" s="291"/>
      <c r="E9" s="291"/>
      <c r="G9" s="292"/>
      <c r="H9" s="415"/>
      <c r="I9" s="292"/>
      <c r="J9" s="415"/>
      <c r="K9" s="292"/>
      <c r="L9" s="415"/>
      <c r="M9" s="292"/>
      <c r="N9" s="415"/>
      <c r="O9" s="292"/>
      <c r="P9" s="415"/>
      <c r="Q9" s="292"/>
      <c r="R9" s="292"/>
      <c r="S9" s="292"/>
      <c r="T9" s="292"/>
      <c r="U9" s="292"/>
    </row>
    <row r="10" spans="1:21" ht="15.75">
      <c r="A10" s="957"/>
      <c r="B10" s="957"/>
      <c r="C10" s="291"/>
      <c r="D10" s="291"/>
      <c r="E10" s="291"/>
      <c r="F10" s="292"/>
      <c r="G10" s="292"/>
      <c r="H10" s="415"/>
      <c r="I10" s="292"/>
      <c r="J10" s="415"/>
      <c r="K10" s="292"/>
      <c r="L10" s="415"/>
      <c r="M10" s="292"/>
      <c r="N10" s="415"/>
      <c r="O10" s="292"/>
      <c r="P10" s="415"/>
      <c r="Q10" s="292"/>
      <c r="R10" s="292"/>
      <c r="S10" s="292"/>
      <c r="T10" s="292"/>
      <c r="U10" s="292"/>
    </row>
    <row r="11" spans="1:21" ht="15.75">
      <c r="A11" s="957"/>
      <c r="B11" s="957"/>
      <c r="C11" s="291"/>
      <c r="D11" s="291"/>
      <c r="E11" s="291"/>
      <c r="F11" s="292"/>
      <c r="G11" s="292"/>
      <c r="H11" s="415"/>
      <c r="I11" s="292"/>
      <c r="J11" s="415"/>
      <c r="K11" s="292"/>
      <c r="L11" s="415"/>
      <c r="M11" s="292"/>
      <c r="N11" s="415"/>
      <c r="O11" s="292"/>
      <c r="P11" s="415"/>
      <c r="Q11" s="292"/>
      <c r="R11" s="292"/>
      <c r="S11" s="292"/>
      <c r="T11" s="292"/>
      <c r="U11" s="292"/>
    </row>
    <row r="12" spans="1:21" ht="15.75">
      <c r="A12" s="957"/>
      <c r="B12" s="957"/>
      <c r="C12" s="291"/>
      <c r="D12" s="291"/>
      <c r="E12" s="291"/>
      <c r="F12" s="292"/>
      <c r="G12" s="292"/>
      <c r="H12" s="415"/>
      <c r="I12" s="292"/>
      <c r="J12" s="415"/>
      <c r="K12" s="292"/>
      <c r="L12" s="415"/>
      <c r="M12" s="292"/>
      <c r="N12" s="415"/>
      <c r="O12" s="292"/>
      <c r="P12" s="415"/>
      <c r="Q12" s="292"/>
      <c r="R12" s="292"/>
      <c r="S12" s="292"/>
      <c r="T12" s="292"/>
      <c r="U12" s="292"/>
    </row>
    <row r="13" spans="1:21" ht="15.75">
      <c r="A13" s="958"/>
      <c r="B13" s="958"/>
      <c r="C13" s="291"/>
      <c r="D13" s="291"/>
      <c r="E13" s="291"/>
      <c r="F13" s="292"/>
      <c r="G13" s="292"/>
      <c r="H13" s="415"/>
      <c r="I13" s="292"/>
      <c r="J13" s="415"/>
      <c r="K13" s="292"/>
      <c r="L13" s="415"/>
      <c r="M13" s="292"/>
      <c r="N13" s="415"/>
      <c r="O13" s="292"/>
      <c r="P13" s="415"/>
      <c r="Q13" s="292"/>
      <c r="R13" s="292"/>
      <c r="S13" s="292"/>
      <c r="T13" s="292"/>
      <c r="U13" s="416"/>
    </row>
    <row r="14" spans="1:21" ht="15.75">
      <c r="A14" s="956" t="s">
        <v>1438</v>
      </c>
      <c r="B14" s="956" t="s">
        <v>1443</v>
      </c>
      <c r="C14" s="291"/>
      <c r="D14" s="291"/>
      <c r="E14" s="572"/>
      <c r="F14" s="573"/>
      <c r="G14" s="292"/>
      <c r="H14" s="415"/>
      <c r="I14" s="292"/>
      <c r="J14" s="415"/>
      <c r="K14" s="417"/>
      <c r="L14" s="415"/>
      <c r="M14" s="292"/>
      <c r="N14" s="415"/>
      <c r="O14" s="418"/>
      <c r="P14" s="415"/>
      <c r="Q14" s="292"/>
      <c r="R14" s="292"/>
      <c r="S14" s="292"/>
      <c r="T14" s="292"/>
      <c r="U14" s="292"/>
    </row>
    <row r="15" spans="1:21" ht="15.75">
      <c r="A15" s="957"/>
      <c r="B15" s="957"/>
      <c r="C15" s="291"/>
      <c r="D15" s="291"/>
      <c r="E15" s="291"/>
      <c r="F15" s="292"/>
      <c r="G15" s="292"/>
      <c r="H15" s="415"/>
      <c r="I15" s="292"/>
      <c r="J15" s="415"/>
      <c r="K15" s="417"/>
      <c r="L15" s="415"/>
      <c r="M15" s="292"/>
      <c r="N15" s="415"/>
      <c r="O15" s="418"/>
      <c r="P15" s="415"/>
      <c r="Q15" s="292"/>
      <c r="R15" s="292"/>
      <c r="S15" s="292"/>
      <c r="T15" s="292"/>
      <c r="U15" s="292"/>
    </row>
    <row r="16" spans="1:21" ht="15.75">
      <c r="A16" s="957"/>
      <c r="B16" s="957"/>
      <c r="C16" s="291"/>
      <c r="D16" s="291"/>
      <c r="E16" s="291"/>
      <c r="F16" s="292"/>
      <c r="G16" s="292"/>
      <c r="H16" s="415"/>
      <c r="I16" s="292"/>
      <c r="J16" s="415"/>
      <c r="K16" s="417"/>
      <c r="L16" s="415"/>
      <c r="M16" s="292"/>
      <c r="N16" s="415"/>
      <c r="O16" s="418"/>
      <c r="P16" s="415"/>
      <c r="Q16" s="292"/>
      <c r="R16" s="292"/>
      <c r="S16" s="292"/>
      <c r="T16" s="292"/>
      <c r="U16" s="292"/>
    </row>
    <row r="17" spans="1:21" ht="15.75">
      <c r="A17" s="957"/>
      <c r="B17" s="957"/>
      <c r="C17" s="291"/>
      <c r="D17" s="291"/>
      <c r="E17" s="291"/>
      <c r="F17" s="292"/>
      <c r="G17" s="292"/>
      <c r="H17" s="415"/>
      <c r="I17" s="292"/>
      <c r="J17" s="415"/>
      <c r="K17" s="417"/>
      <c r="L17" s="415"/>
      <c r="M17" s="292"/>
      <c r="N17" s="415"/>
      <c r="O17" s="418"/>
      <c r="P17" s="415"/>
      <c r="Q17" s="292"/>
      <c r="R17" s="292"/>
      <c r="S17" s="292"/>
      <c r="T17" s="292"/>
      <c r="U17" s="292"/>
    </row>
    <row r="18" spans="1:21" ht="15.75">
      <c r="A18" s="957"/>
      <c r="B18" s="957"/>
      <c r="C18" s="291"/>
      <c r="D18" s="291"/>
      <c r="E18" s="291"/>
      <c r="F18" s="292"/>
      <c r="G18" s="292"/>
      <c r="H18" s="415"/>
      <c r="I18" s="292"/>
      <c r="J18" s="415"/>
      <c r="K18" s="292"/>
      <c r="L18" s="415"/>
      <c r="M18" s="292"/>
      <c r="N18" s="415"/>
      <c r="O18" s="292"/>
      <c r="P18" s="415"/>
      <c r="Q18" s="292"/>
      <c r="R18" s="292"/>
      <c r="S18" s="292"/>
      <c r="T18" s="292"/>
      <c r="U18" s="419"/>
    </row>
    <row r="19" spans="1:21" ht="15.75">
      <c r="A19" s="958"/>
      <c r="B19" s="958"/>
      <c r="C19" s="291"/>
      <c r="D19" s="291"/>
      <c r="E19" s="291"/>
      <c r="F19" s="292"/>
      <c r="G19" s="292"/>
      <c r="H19" s="415"/>
      <c r="I19" s="292"/>
      <c r="J19" s="415"/>
      <c r="K19" s="292"/>
      <c r="L19" s="415"/>
      <c r="M19" s="292"/>
      <c r="N19" s="415"/>
      <c r="O19" s="292"/>
      <c r="P19" s="415"/>
      <c r="Q19" s="292"/>
      <c r="R19" s="292"/>
      <c r="S19" s="292"/>
      <c r="T19" s="292"/>
      <c r="U19" s="292"/>
    </row>
    <row r="20" spans="1:21" ht="15.75">
      <c r="A20" s="303"/>
      <c r="B20" s="304"/>
      <c r="C20" s="303" t="s">
        <v>1440</v>
      </c>
      <c r="D20" s="304"/>
      <c r="E20" s="304"/>
      <c r="F20" s="305"/>
      <c r="G20" s="293">
        <f t="shared" ref="G20:P20" si="0">SUM(G8:G19)</f>
        <v>0</v>
      </c>
      <c r="H20" s="294">
        <f t="shared" si="0"/>
        <v>0</v>
      </c>
      <c r="I20" s="293">
        <f t="shared" si="0"/>
        <v>0</v>
      </c>
      <c r="J20" s="294">
        <f t="shared" si="0"/>
        <v>0</v>
      </c>
      <c r="K20" s="293">
        <f t="shared" si="0"/>
        <v>0</v>
      </c>
      <c r="L20" s="294">
        <f t="shared" si="0"/>
        <v>0</v>
      </c>
      <c r="M20" s="293">
        <f t="shared" si="0"/>
        <v>0</v>
      </c>
      <c r="N20" s="294">
        <f t="shared" si="0"/>
        <v>0</v>
      </c>
      <c r="O20" s="294">
        <f t="shared" si="0"/>
        <v>0</v>
      </c>
      <c r="P20" s="294">
        <f t="shared" si="0"/>
        <v>0</v>
      </c>
      <c r="Q20" s="275"/>
      <c r="R20" s="275"/>
      <c r="S20" s="275"/>
      <c r="T20" s="275"/>
      <c r="U20" s="27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37"/>
  <sheetViews>
    <sheetView zoomScale="95" zoomScaleNormal="95" workbookViewId="0">
      <pane ySplit="6" topLeftCell="A7" activePane="bottomLeft" state="frozen"/>
      <selection activeCell="A7" sqref="A7"/>
      <selection pane="bottomLeft" activeCell="C7" sqref="C7:D7"/>
    </sheetView>
  </sheetViews>
  <sheetFormatPr baseColWidth="10" defaultRowHeight="15"/>
  <cols>
    <col min="1" max="2" width="21.7109375" customWidth="1"/>
    <col min="3" max="4" width="27.42578125" customWidth="1"/>
    <col min="5" max="5" width="15.5703125" customWidth="1"/>
    <col min="6"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20" width="14.140625" customWidth="1"/>
    <col min="21" max="21" width="25.85546875" customWidth="1"/>
  </cols>
  <sheetData>
    <row r="1" spans="1:21" ht="18.75">
      <c r="B1" s="295"/>
      <c r="C1" s="295"/>
      <c r="D1" s="295"/>
      <c r="E1" s="295"/>
      <c r="F1" s="295"/>
      <c r="G1" s="295" t="s">
        <v>1445</v>
      </c>
      <c r="J1" s="295"/>
      <c r="K1" s="295"/>
      <c r="L1" s="295"/>
      <c r="M1" s="295"/>
      <c r="N1" s="295"/>
      <c r="O1" s="295"/>
      <c r="P1" s="295"/>
      <c r="Q1" s="295"/>
      <c r="R1" s="295"/>
      <c r="S1" s="295"/>
      <c r="T1" s="295"/>
      <c r="U1" s="295"/>
    </row>
    <row r="2" spans="1:21" ht="18.75">
      <c r="A2" s="281" t="s">
        <v>1370</v>
      </c>
      <c r="B2" s="295"/>
      <c r="C2" s="295"/>
      <c r="D2" s="295"/>
      <c r="E2" s="295"/>
      <c r="F2" s="295"/>
      <c r="G2" s="295"/>
      <c r="J2" s="295"/>
      <c r="K2" s="295"/>
      <c r="L2" s="295"/>
      <c r="M2" s="295"/>
      <c r="N2" s="295"/>
      <c r="O2" s="295"/>
      <c r="P2" s="295"/>
      <c r="Q2" s="295"/>
      <c r="R2" s="295"/>
      <c r="S2" s="295"/>
      <c r="T2" s="295"/>
      <c r="U2" s="295"/>
    </row>
    <row r="3" spans="1:21">
      <c r="A3" s="955" t="s">
        <v>1446</v>
      </c>
      <c r="B3" s="955"/>
      <c r="C3" s="955"/>
      <c r="D3" s="955"/>
      <c r="E3" s="955"/>
      <c r="F3" s="955"/>
      <c r="G3" s="955"/>
      <c r="H3" s="955"/>
      <c r="I3" s="955"/>
      <c r="J3" s="955"/>
      <c r="K3" s="955"/>
      <c r="L3" s="955"/>
      <c r="M3" s="955"/>
      <c r="N3" s="955"/>
      <c r="O3" s="955"/>
      <c r="P3" s="955"/>
      <c r="Q3" s="955"/>
      <c r="R3" s="955"/>
      <c r="S3" s="955"/>
      <c r="T3" s="955"/>
      <c r="U3" s="955"/>
    </row>
    <row r="4" spans="1:21" ht="15" customHeight="1">
      <c r="A4" s="912" t="s">
        <v>100</v>
      </c>
      <c r="B4" s="896" t="s">
        <v>115</v>
      </c>
      <c r="C4" s="908" t="s">
        <v>89</v>
      </c>
      <c r="D4" s="908" t="s">
        <v>90</v>
      </c>
      <c r="E4" s="899" t="s">
        <v>400</v>
      </c>
      <c r="F4" s="908" t="s">
        <v>91</v>
      </c>
      <c r="G4" s="912" t="s">
        <v>103</v>
      </c>
      <c r="H4" s="912"/>
      <c r="I4" s="912"/>
      <c r="J4" s="912"/>
      <c r="K4" s="912"/>
      <c r="L4" s="912"/>
      <c r="M4" s="912"/>
      <c r="N4" s="912"/>
      <c r="O4" s="936" t="s">
        <v>104</v>
      </c>
      <c r="P4" s="936"/>
      <c r="Q4" s="896" t="s">
        <v>105</v>
      </c>
      <c r="R4" s="896" t="s">
        <v>106</v>
      </c>
      <c r="S4" s="896" t="s">
        <v>113</v>
      </c>
      <c r="T4" s="896" t="s">
        <v>112</v>
      </c>
      <c r="U4" s="922" t="s">
        <v>92</v>
      </c>
    </row>
    <row r="5" spans="1:21" ht="15" customHeight="1">
      <c r="A5" s="912"/>
      <c r="B5" s="897"/>
      <c r="C5" s="909"/>
      <c r="D5" s="909"/>
      <c r="E5" s="900"/>
      <c r="F5" s="909"/>
      <c r="G5" s="912" t="s">
        <v>107</v>
      </c>
      <c r="H5" s="912"/>
      <c r="I5" s="912" t="s">
        <v>108</v>
      </c>
      <c r="J5" s="912"/>
      <c r="K5" s="912" t="s">
        <v>109</v>
      </c>
      <c r="L5" s="912"/>
      <c r="M5" s="912" t="s">
        <v>110</v>
      </c>
      <c r="N5" s="912"/>
      <c r="O5" s="936"/>
      <c r="P5" s="936"/>
      <c r="Q5" s="897"/>
      <c r="R5" s="897"/>
      <c r="S5" s="897"/>
      <c r="T5" s="897"/>
      <c r="U5" s="923"/>
    </row>
    <row r="6" spans="1:21" ht="25.5">
      <c r="A6" s="912"/>
      <c r="B6" s="898"/>
      <c r="C6" s="910"/>
      <c r="D6" s="910"/>
      <c r="E6" s="901"/>
      <c r="F6" s="910"/>
      <c r="G6" s="345" t="s">
        <v>111</v>
      </c>
      <c r="H6" s="240" t="s">
        <v>12</v>
      </c>
      <c r="I6" s="345" t="s">
        <v>111</v>
      </c>
      <c r="J6" s="240" t="s">
        <v>12</v>
      </c>
      <c r="K6" s="345" t="s">
        <v>111</v>
      </c>
      <c r="L6" s="240" t="s">
        <v>12</v>
      </c>
      <c r="M6" s="345" t="s">
        <v>111</v>
      </c>
      <c r="N6" s="240" t="s">
        <v>12</v>
      </c>
      <c r="O6" s="345" t="s">
        <v>111</v>
      </c>
      <c r="P6" s="240" t="s">
        <v>12</v>
      </c>
      <c r="Q6" s="898"/>
      <c r="R6" s="898"/>
      <c r="S6" s="898"/>
      <c r="T6" s="898"/>
      <c r="U6" s="924"/>
    </row>
    <row r="7" spans="1:21" ht="54" customHeight="1">
      <c r="A7" s="956" t="s">
        <v>1446</v>
      </c>
      <c r="B7" s="956" t="s">
        <v>1447</v>
      </c>
      <c r="C7" s="849"/>
      <c r="D7" s="849"/>
      <c r="E7" s="546" t="s">
        <v>2323</v>
      </c>
      <c r="F7" s="517" t="s">
        <v>1703</v>
      </c>
      <c r="G7" s="292"/>
      <c r="H7" s="415"/>
      <c r="I7" s="292"/>
      <c r="J7" s="415"/>
      <c r="K7" s="292"/>
      <c r="L7" s="415"/>
      <c r="M7" s="292"/>
      <c r="N7" s="415"/>
      <c r="O7" s="292"/>
      <c r="P7" s="415"/>
      <c r="Q7" s="292"/>
      <c r="R7" s="292"/>
      <c r="S7" s="292"/>
      <c r="T7" s="292"/>
      <c r="U7" s="448" t="s">
        <v>1704</v>
      </c>
    </row>
    <row r="8" spans="1:21" ht="15.75">
      <c r="A8" s="957"/>
      <c r="B8" s="957"/>
      <c r="C8" s="291"/>
      <c r="D8" s="291"/>
      <c r="E8" s="639"/>
      <c r="F8" s="517"/>
      <c r="G8" s="428"/>
      <c r="H8" s="415"/>
      <c r="I8" s="428"/>
      <c r="J8" s="415"/>
      <c r="K8" s="428"/>
      <c r="L8" s="415"/>
      <c r="M8" s="428"/>
      <c r="N8" s="415"/>
      <c r="O8" s="428"/>
      <c r="P8" s="415"/>
      <c r="Q8" s="292"/>
      <c r="R8" s="292"/>
      <c r="S8" s="292"/>
      <c r="T8" s="292"/>
      <c r="U8" s="292"/>
    </row>
    <row r="9" spans="1:21" ht="47.45" customHeight="1">
      <c r="A9" s="957"/>
      <c r="B9" s="957"/>
      <c r="C9" s="291"/>
      <c r="D9" s="291"/>
      <c r="E9" s="291"/>
      <c r="F9" s="292"/>
      <c r="G9" s="292"/>
      <c r="H9" s="415"/>
      <c r="I9" s="292"/>
      <c r="J9" s="415"/>
      <c r="K9" s="292"/>
      <c r="L9" s="415"/>
      <c r="M9" s="292"/>
      <c r="N9" s="415"/>
      <c r="O9" s="292"/>
      <c r="P9" s="415"/>
      <c r="Q9" s="292"/>
      <c r="R9" s="292"/>
      <c r="S9" s="292"/>
      <c r="T9" s="292"/>
      <c r="U9" s="292"/>
    </row>
    <row r="10" spans="1:21" ht="15.75">
      <c r="A10" s="957"/>
      <c r="B10" s="957"/>
      <c r="C10" s="291"/>
      <c r="D10" s="291"/>
      <c r="E10" s="291"/>
      <c r="F10" s="292"/>
      <c r="G10" s="292"/>
      <c r="H10" s="415"/>
      <c r="I10" s="292"/>
      <c r="J10" s="415"/>
      <c r="K10" s="292"/>
      <c r="L10" s="415"/>
      <c r="M10" s="292"/>
      <c r="N10" s="415"/>
      <c r="O10" s="292"/>
      <c r="P10" s="415"/>
      <c r="Q10" s="292"/>
      <c r="R10" s="292"/>
      <c r="S10" s="292"/>
      <c r="T10" s="292"/>
      <c r="U10" s="292"/>
    </row>
    <row r="11" spans="1:21" ht="15.75">
      <c r="A11" s="957"/>
      <c r="B11" s="957"/>
      <c r="C11" s="291"/>
      <c r="D11" s="291"/>
      <c r="E11" s="291"/>
      <c r="F11" s="292"/>
      <c r="G11" s="292"/>
      <c r="H11" s="415"/>
      <c r="I11" s="292"/>
      <c r="J11" s="415"/>
      <c r="K11" s="292"/>
      <c r="L11" s="415"/>
      <c r="M11" s="292"/>
      <c r="N11" s="415"/>
      <c r="O11" s="292"/>
      <c r="P11" s="415"/>
      <c r="Q11" s="292"/>
      <c r="R11" s="292"/>
      <c r="S11" s="292"/>
      <c r="T11" s="292"/>
      <c r="U11" s="292"/>
    </row>
    <row r="12" spans="1:21" ht="33.6" customHeight="1">
      <c r="A12" s="957"/>
      <c r="B12" s="957"/>
      <c r="C12" s="291"/>
      <c r="D12" s="291"/>
      <c r="E12" s="291"/>
      <c r="F12" s="292"/>
      <c r="G12" s="292"/>
      <c r="H12" s="415"/>
      <c r="I12" s="292"/>
      <c r="J12" s="415"/>
      <c r="K12" s="292"/>
      <c r="L12" s="415"/>
      <c r="M12" s="292"/>
      <c r="N12" s="415"/>
      <c r="O12" s="292"/>
      <c r="P12" s="415"/>
      <c r="Q12" s="292"/>
      <c r="R12" s="292"/>
      <c r="S12" s="292"/>
      <c r="T12" s="292"/>
      <c r="U12" s="416"/>
    </row>
    <row r="13" spans="1:21" ht="15.75" customHeight="1">
      <c r="A13" s="957"/>
      <c r="B13" s="957"/>
      <c r="C13" s="291"/>
      <c r="D13" s="291"/>
      <c r="E13" s="291"/>
      <c r="F13" s="292"/>
      <c r="G13" s="292"/>
      <c r="H13" s="415"/>
      <c r="I13" s="292"/>
      <c r="J13" s="415"/>
      <c r="K13" s="417"/>
      <c r="L13" s="415"/>
      <c r="M13" s="292"/>
      <c r="N13" s="415"/>
      <c r="O13" s="418"/>
      <c r="P13" s="415"/>
      <c r="Q13" s="292"/>
      <c r="R13" s="292"/>
      <c r="S13" s="292"/>
      <c r="T13" s="292"/>
      <c r="U13" s="292"/>
    </row>
    <row r="14" spans="1:21" ht="15.75">
      <c r="A14" s="957"/>
      <c r="B14" s="957"/>
      <c r="C14" s="291"/>
      <c r="D14" s="291"/>
      <c r="E14" s="291"/>
      <c r="F14" s="292"/>
      <c r="G14" s="292"/>
      <c r="H14" s="415"/>
      <c r="I14" s="292"/>
      <c r="J14" s="415"/>
      <c r="K14" s="417"/>
      <c r="L14" s="415"/>
      <c r="M14" s="292"/>
      <c r="N14" s="415"/>
      <c r="O14" s="418"/>
      <c r="P14" s="415"/>
      <c r="Q14" s="292"/>
      <c r="R14" s="292"/>
      <c r="S14" s="292"/>
      <c r="T14" s="292"/>
      <c r="U14" s="292"/>
    </row>
    <row r="15" spans="1:21" ht="15.75">
      <c r="A15" s="957"/>
      <c r="B15" s="957"/>
      <c r="C15" s="291"/>
      <c r="D15" s="291"/>
      <c r="E15" s="291"/>
      <c r="F15" s="292"/>
      <c r="G15" s="292"/>
      <c r="H15" s="415"/>
      <c r="I15" s="292"/>
      <c r="J15" s="415"/>
      <c r="K15" s="417"/>
      <c r="L15" s="415"/>
      <c r="M15" s="292"/>
      <c r="N15" s="415"/>
      <c r="O15" s="418"/>
      <c r="P15" s="415"/>
      <c r="Q15" s="292"/>
      <c r="R15" s="292"/>
      <c r="S15" s="292"/>
      <c r="T15" s="292"/>
      <c r="U15" s="292"/>
    </row>
    <row r="16" spans="1:21" ht="15.75">
      <c r="A16" s="957"/>
      <c r="B16" s="957"/>
      <c r="C16" s="291"/>
      <c r="D16" s="291"/>
      <c r="E16" s="291"/>
      <c r="F16" s="292"/>
      <c r="G16" s="292"/>
      <c r="H16" s="415"/>
      <c r="I16" s="292"/>
      <c r="J16" s="415"/>
      <c r="K16" s="417"/>
      <c r="L16" s="415"/>
      <c r="M16" s="292"/>
      <c r="N16" s="415"/>
      <c r="O16" s="418"/>
      <c r="P16" s="415"/>
      <c r="Q16" s="292"/>
      <c r="R16" s="292"/>
      <c r="S16" s="292"/>
      <c r="T16" s="292"/>
      <c r="U16" s="292"/>
    </row>
    <row r="17" spans="1:21" ht="15.75">
      <c r="A17" s="957"/>
      <c r="B17" s="957"/>
      <c r="C17" s="291"/>
      <c r="D17" s="291"/>
      <c r="E17" s="291"/>
      <c r="F17" s="292"/>
      <c r="G17" s="292"/>
      <c r="H17" s="415"/>
      <c r="I17" s="292"/>
      <c r="J17" s="415"/>
      <c r="K17" s="292"/>
      <c r="L17" s="415"/>
      <c r="M17" s="292"/>
      <c r="N17" s="415"/>
      <c r="O17" s="292"/>
      <c r="P17" s="415"/>
      <c r="Q17" s="292"/>
      <c r="R17" s="292"/>
      <c r="S17" s="292"/>
      <c r="T17" s="292"/>
      <c r="U17" s="419"/>
    </row>
    <row r="18" spans="1:21" ht="15.75">
      <c r="A18" s="958"/>
      <c r="B18" s="958"/>
      <c r="C18" s="291"/>
      <c r="D18" s="291"/>
      <c r="E18" s="291"/>
      <c r="F18" s="292"/>
      <c r="G18" s="292"/>
      <c r="H18" s="415"/>
      <c r="I18" s="292"/>
      <c r="J18" s="415"/>
      <c r="K18" s="292"/>
      <c r="L18" s="415"/>
      <c r="M18" s="292"/>
      <c r="N18" s="415"/>
      <c r="O18" s="292"/>
      <c r="P18" s="415"/>
      <c r="Q18" s="292"/>
      <c r="R18" s="292"/>
      <c r="S18" s="292"/>
      <c r="T18" s="292"/>
      <c r="U18" s="292"/>
    </row>
    <row r="19" spans="1:21" ht="15.75">
      <c r="A19" s="303"/>
      <c r="B19" s="304"/>
      <c r="C19" s="303" t="s">
        <v>1444</v>
      </c>
      <c r="D19" s="304"/>
      <c r="E19" s="304"/>
      <c r="F19" s="305"/>
      <c r="G19" s="293">
        <f t="shared" ref="G19:P19" si="0">SUM(G7:G18)</f>
        <v>0</v>
      </c>
      <c r="H19" s="294">
        <f t="shared" si="0"/>
        <v>0</v>
      </c>
      <c r="I19" s="293">
        <f t="shared" si="0"/>
        <v>0</v>
      </c>
      <c r="J19" s="294">
        <f t="shared" si="0"/>
        <v>0</v>
      </c>
      <c r="K19" s="293">
        <f t="shared" si="0"/>
        <v>0</v>
      </c>
      <c r="L19" s="294">
        <f t="shared" si="0"/>
        <v>0</v>
      </c>
      <c r="M19" s="293">
        <f t="shared" si="0"/>
        <v>0</v>
      </c>
      <c r="N19" s="294">
        <f t="shared" si="0"/>
        <v>0</v>
      </c>
      <c r="O19" s="294">
        <f t="shared" si="0"/>
        <v>0</v>
      </c>
      <c r="P19" s="294">
        <f t="shared" si="0"/>
        <v>0</v>
      </c>
      <c r="Q19" s="275"/>
      <c r="R19" s="275"/>
      <c r="S19" s="275"/>
      <c r="T19" s="275"/>
      <c r="U19" s="275"/>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0"/>
  <sheetViews>
    <sheetView zoomScale="70" zoomScaleNormal="70" workbookViewId="0">
      <pane ySplit="6" topLeftCell="A7" activePane="bottomLeft" state="frozen"/>
      <selection activeCell="A7" sqref="A7"/>
      <selection pane="bottomLeft"/>
    </sheetView>
  </sheetViews>
  <sheetFormatPr baseColWidth="10" defaultColWidth="11.42578125" defaultRowHeight="15"/>
  <cols>
    <col min="1" max="1" width="21.7109375" style="423" customWidth="1"/>
    <col min="2" max="2" width="24.28515625" style="423" customWidth="1"/>
    <col min="3" max="4" width="27.42578125" style="423" customWidth="1"/>
    <col min="5" max="5" width="14.140625" style="423" customWidth="1"/>
    <col min="6" max="6" width="27.42578125" style="423" customWidth="1"/>
    <col min="7" max="7" width="15.28515625" style="423" customWidth="1"/>
    <col min="8" max="8" width="13.7109375" style="242" bestFit="1" customWidth="1"/>
    <col min="9" max="9" width="15.28515625" style="423" customWidth="1"/>
    <col min="10" max="10" width="18.85546875" style="242" customWidth="1"/>
    <col min="11" max="11" width="11.42578125" style="423"/>
    <col min="12" max="12" width="13.7109375" style="242" bestFit="1" customWidth="1"/>
    <col min="13" max="13" width="11.42578125" style="423"/>
    <col min="14" max="14" width="13.7109375" style="242" bestFit="1" customWidth="1"/>
    <col min="15" max="15" width="15.28515625" style="423" customWidth="1"/>
    <col min="16" max="16" width="18.28515625" style="242" customWidth="1"/>
    <col min="17" max="20" width="14.140625" style="423" customWidth="1"/>
    <col min="21" max="21" width="17" style="423" customWidth="1"/>
    <col min="22" max="16384" width="11.42578125" style="423"/>
  </cols>
  <sheetData>
    <row r="1" spans="1:21" ht="18.75">
      <c r="B1" s="295"/>
      <c r="C1" s="295"/>
      <c r="D1" s="295"/>
      <c r="E1" s="295"/>
      <c r="F1" s="295"/>
      <c r="G1" s="295" t="s">
        <v>1494</v>
      </c>
      <c r="J1" s="295"/>
      <c r="K1" s="295"/>
      <c r="L1" s="295"/>
      <c r="M1" s="295"/>
      <c r="N1" s="295"/>
      <c r="O1" s="295"/>
      <c r="P1" s="295"/>
      <c r="Q1" s="295"/>
      <c r="R1" s="295"/>
      <c r="S1" s="295"/>
      <c r="T1" s="295"/>
      <c r="U1" s="295"/>
    </row>
    <row r="2" spans="1:21" ht="18.75">
      <c r="A2" s="281" t="s">
        <v>1370</v>
      </c>
      <c r="B2" s="295"/>
      <c r="C2" s="295"/>
      <c r="D2" s="295"/>
      <c r="E2" s="295"/>
      <c r="F2" s="295"/>
      <c r="G2" s="295"/>
      <c r="J2" s="295"/>
      <c r="K2" s="295"/>
      <c r="L2" s="295"/>
      <c r="M2" s="295"/>
      <c r="N2" s="295"/>
      <c r="O2" s="295"/>
      <c r="P2" s="295"/>
      <c r="Q2" s="295"/>
      <c r="R2" s="295"/>
      <c r="S2" s="295"/>
      <c r="T2" s="295"/>
      <c r="U2" s="295"/>
    </row>
    <row r="3" spans="1:21">
      <c r="A3" s="955" t="s">
        <v>1493</v>
      </c>
      <c r="B3" s="955"/>
      <c r="C3" s="955"/>
      <c r="D3" s="955"/>
      <c r="E3" s="955"/>
      <c r="F3" s="955"/>
      <c r="G3" s="955"/>
      <c r="H3" s="955"/>
      <c r="I3" s="955"/>
      <c r="J3" s="955"/>
      <c r="K3" s="955"/>
      <c r="L3" s="955"/>
      <c r="M3" s="955"/>
      <c r="N3" s="955"/>
      <c r="O3" s="955"/>
      <c r="P3" s="955"/>
      <c r="Q3" s="955"/>
      <c r="R3" s="955"/>
      <c r="S3" s="955"/>
      <c r="T3" s="955"/>
      <c r="U3" s="955"/>
    </row>
    <row r="4" spans="1:21" ht="15" customHeight="1">
      <c r="A4" s="912" t="s">
        <v>100</v>
      </c>
      <c r="B4" s="896" t="s">
        <v>115</v>
      </c>
      <c r="C4" s="908" t="s">
        <v>89</v>
      </c>
      <c r="D4" s="908" t="s">
        <v>90</v>
      </c>
      <c r="E4" s="899" t="s">
        <v>400</v>
      </c>
      <c r="F4" s="908" t="s">
        <v>91</v>
      </c>
      <c r="G4" s="912" t="s">
        <v>103</v>
      </c>
      <c r="H4" s="912"/>
      <c r="I4" s="912"/>
      <c r="J4" s="912"/>
      <c r="K4" s="912"/>
      <c r="L4" s="912"/>
      <c r="M4" s="912"/>
      <c r="N4" s="912"/>
      <c r="O4" s="936" t="s">
        <v>104</v>
      </c>
      <c r="P4" s="936"/>
      <c r="Q4" s="896" t="s">
        <v>105</v>
      </c>
      <c r="R4" s="896" t="s">
        <v>106</v>
      </c>
      <c r="S4" s="896" t="s">
        <v>113</v>
      </c>
      <c r="T4" s="896" t="s">
        <v>112</v>
      </c>
      <c r="U4" s="922" t="s">
        <v>92</v>
      </c>
    </row>
    <row r="5" spans="1:21" ht="15" customHeight="1">
      <c r="A5" s="912"/>
      <c r="B5" s="897"/>
      <c r="C5" s="909"/>
      <c r="D5" s="909"/>
      <c r="E5" s="900"/>
      <c r="F5" s="909"/>
      <c r="G5" s="912" t="s">
        <v>107</v>
      </c>
      <c r="H5" s="912"/>
      <c r="I5" s="912" t="s">
        <v>108</v>
      </c>
      <c r="J5" s="912"/>
      <c r="K5" s="912" t="s">
        <v>109</v>
      </c>
      <c r="L5" s="912"/>
      <c r="M5" s="912" t="s">
        <v>110</v>
      </c>
      <c r="N5" s="912"/>
      <c r="O5" s="936"/>
      <c r="P5" s="936"/>
      <c r="Q5" s="897"/>
      <c r="R5" s="897"/>
      <c r="S5" s="897"/>
      <c r="T5" s="897"/>
      <c r="U5" s="923"/>
    </row>
    <row r="6" spans="1:21" ht="25.5">
      <c r="A6" s="912"/>
      <c r="B6" s="898"/>
      <c r="C6" s="910"/>
      <c r="D6" s="910"/>
      <c r="E6" s="901"/>
      <c r="F6" s="910"/>
      <c r="G6" s="345" t="s">
        <v>111</v>
      </c>
      <c r="H6" s="240" t="s">
        <v>12</v>
      </c>
      <c r="I6" s="345" t="s">
        <v>111</v>
      </c>
      <c r="J6" s="240" t="s">
        <v>12</v>
      </c>
      <c r="K6" s="345" t="s">
        <v>111</v>
      </c>
      <c r="L6" s="240" t="s">
        <v>12</v>
      </c>
      <c r="M6" s="345" t="s">
        <v>111</v>
      </c>
      <c r="N6" s="240" t="s">
        <v>12</v>
      </c>
      <c r="O6" s="345" t="s">
        <v>111</v>
      </c>
      <c r="P6" s="240" t="s">
        <v>12</v>
      </c>
      <c r="Q6" s="898"/>
      <c r="R6" s="898"/>
      <c r="S6" s="898"/>
      <c r="T6" s="898"/>
      <c r="U6" s="924"/>
    </row>
    <row r="7" spans="1:21" ht="15.75">
      <c r="A7" s="956" t="s">
        <v>1487</v>
      </c>
      <c r="B7" s="959" t="s">
        <v>1485</v>
      </c>
      <c r="C7" s="291"/>
      <c r="D7" s="291"/>
      <c r="E7" s="291"/>
      <c r="F7" s="292"/>
      <c r="G7" s="292"/>
      <c r="H7" s="415"/>
      <c r="I7" s="292"/>
      <c r="J7" s="415"/>
      <c r="K7" s="292"/>
      <c r="L7" s="415"/>
      <c r="M7" s="292"/>
      <c r="N7" s="415"/>
      <c r="O7" s="292"/>
      <c r="P7" s="415"/>
      <c r="Q7" s="292"/>
      <c r="R7" s="292"/>
      <c r="S7" s="292"/>
      <c r="T7" s="292"/>
      <c r="U7" s="292"/>
    </row>
    <row r="8" spans="1:21" ht="15.75">
      <c r="A8" s="957"/>
      <c r="B8" s="959"/>
      <c r="C8" s="291"/>
      <c r="D8" s="291"/>
      <c r="E8" s="291"/>
      <c r="F8" s="292"/>
      <c r="G8" s="292"/>
      <c r="H8" s="415"/>
      <c r="I8" s="292"/>
      <c r="J8" s="415"/>
      <c r="K8" s="292"/>
      <c r="L8" s="415"/>
      <c r="M8" s="292"/>
      <c r="N8" s="415"/>
      <c r="O8" s="292"/>
      <c r="P8" s="415"/>
      <c r="Q8" s="292"/>
      <c r="R8" s="292"/>
      <c r="S8" s="292"/>
      <c r="T8" s="292"/>
      <c r="U8" s="292"/>
    </row>
    <row r="9" spans="1:21" ht="15.75">
      <c r="A9" s="957"/>
      <c r="B9" s="959"/>
      <c r="C9" s="291"/>
      <c r="D9" s="291"/>
      <c r="E9" s="291"/>
      <c r="F9" s="292"/>
      <c r="G9" s="292"/>
      <c r="H9" s="415"/>
      <c r="I9" s="292"/>
      <c r="J9" s="415"/>
      <c r="K9" s="292"/>
      <c r="L9" s="415"/>
      <c r="M9" s="292"/>
      <c r="N9" s="415"/>
      <c r="O9" s="292"/>
      <c r="P9" s="415"/>
      <c r="Q9" s="292"/>
      <c r="R9" s="292"/>
      <c r="S9" s="292"/>
      <c r="T9" s="292"/>
      <c r="U9" s="292"/>
    </row>
    <row r="10" spans="1:21" ht="15.75">
      <c r="A10" s="957"/>
      <c r="B10" s="959"/>
      <c r="C10" s="291"/>
      <c r="D10" s="291"/>
      <c r="E10" s="291"/>
      <c r="F10" s="292"/>
      <c r="G10" s="292"/>
      <c r="H10" s="415"/>
      <c r="I10" s="292"/>
      <c r="J10" s="415"/>
      <c r="K10" s="292"/>
      <c r="L10" s="415"/>
      <c r="M10" s="292"/>
      <c r="N10" s="415"/>
      <c r="O10" s="292"/>
      <c r="P10" s="415"/>
      <c r="Q10" s="292"/>
      <c r="R10" s="292"/>
      <c r="S10" s="292"/>
      <c r="T10" s="292"/>
      <c r="U10" s="292"/>
    </row>
    <row r="11" spans="1:21" ht="15.75">
      <c r="A11" s="957"/>
      <c r="B11" s="959"/>
      <c r="C11" s="291"/>
      <c r="D11" s="291"/>
      <c r="E11" s="291"/>
      <c r="F11" s="292"/>
      <c r="G11" s="292"/>
      <c r="H11" s="415"/>
      <c r="I11" s="292"/>
      <c r="J11" s="415"/>
      <c r="K11" s="292"/>
      <c r="L11" s="415"/>
      <c r="M11" s="292"/>
      <c r="N11" s="415"/>
      <c r="O11" s="292"/>
      <c r="P11" s="415"/>
      <c r="Q11" s="292"/>
      <c r="R11" s="292"/>
      <c r="S11" s="292"/>
      <c r="T11" s="292"/>
      <c r="U11" s="292"/>
    </row>
    <row r="12" spans="1:21" ht="15.75">
      <c r="A12" s="957"/>
      <c r="B12" s="959" t="s">
        <v>1492</v>
      </c>
      <c r="C12" s="291"/>
      <c r="D12" s="291"/>
      <c r="E12" s="291"/>
      <c r="F12" s="292"/>
      <c r="G12" s="292"/>
      <c r="H12" s="415"/>
      <c r="I12" s="292"/>
      <c r="J12" s="415"/>
      <c r="K12" s="292"/>
      <c r="L12" s="415"/>
      <c r="M12" s="292"/>
      <c r="N12" s="415"/>
      <c r="O12" s="292"/>
      <c r="P12" s="415"/>
      <c r="Q12" s="292"/>
      <c r="R12" s="292"/>
      <c r="S12" s="292"/>
      <c r="T12" s="292"/>
      <c r="U12" s="292"/>
    </row>
    <row r="13" spans="1:21" ht="15.75">
      <c r="A13" s="957"/>
      <c r="B13" s="959"/>
      <c r="C13" s="291"/>
      <c r="D13" s="291"/>
      <c r="E13" s="291"/>
      <c r="F13" s="292"/>
      <c r="G13" s="292"/>
      <c r="H13" s="415"/>
      <c r="I13" s="292"/>
      <c r="J13" s="415"/>
      <c r="K13" s="292"/>
      <c r="L13" s="415"/>
      <c r="M13" s="292"/>
      <c r="N13" s="415"/>
      <c r="O13" s="292"/>
      <c r="P13" s="415"/>
      <c r="Q13" s="292"/>
      <c r="R13" s="292"/>
      <c r="S13" s="292"/>
      <c r="T13" s="292"/>
      <c r="U13" s="416"/>
    </row>
    <row r="14" spans="1:21" ht="15.75">
      <c r="A14" s="957"/>
      <c r="B14" s="959"/>
      <c r="C14" s="291"/>
      <c r="D14" s="291"/>
      <c r="E14" s="291"/>
      <c r="F14" s="292"/>
      <c r="G14" s="292"/>
      <c r="H14" s="415"/>
      <c r="I14" s="292"/>
      <c r="J14" s="415"/>
      <c r="K14" s="292"/>
      <c r="L14" s="415"/>
      <c r="M14" s="292"/>
      <c r="N14" s="415"/>
      <c r="O14" s="292"/>
      <c r="P14" s="415"/>
      <c r="Q14" s="292"/>
      <c r="R14" s="292"/>
      <c r="S14" s="292"/>
      <c r="T14" s="292"/>
      <c r="U14" s="416"/>
    </row>
    <row r="15" spans="1:21" ht="15.75">
      <c r="A15" s="957"/>
      <c r="B15" s="959"/>
      <c r="C15" s="291"/>
      <c r="D15" s="291"/>
      <c r="E15" s="291"/>
      <c r="F15" s="292"/>
      <c r="G15" s="292"/>
      <c r="H15" s="415"/>
      <c r="I15" s="292"/>
      <c r="J15" s="415"/>
      <c r="K15" s="292"/>
      <c r="L15" s="415"/>
      <c r="M15" s="292"/>
      <c r="N15" s="415"/>
      <c r="O15" s="292"/>
      <c r="P15" s="415"/>
      <c r="Q15" s="292"/>
      <c r="R15" s="292"/>
      <c r="S15" s="292"/>
      <c r="T15" s="292"/>
      <c r="U15" s="416"/>
    </row>
    <row r="16" spans="1:21" ht="15.75">
      <c r="A16" s="957"/>
      <c r="B16" s="959"/>
      <c r="C16" s="291"/>
      <c r="D16" s="291"/>
      <c r="E16" s="291"/>
      <c r="F16" s="292"/>
      <c r="G16" s="292"/>
      <c r="H16" s="415"/>
      <c r="I16" s="292"/>
      <c r="J16" s="415"/>
      <c r="K16" s="417"/>
      <c r="L16" s="415"/>
      <c r="M16" s="292"/>
      <c r="N16" s="415"/>
      <c r="O16" s="418"/>
      <c r="P16" s="415"/>
      <c r="Q16" s="292"/>
      <c r="R16" s="292"/>
      <c r="S16" s="292"/>
      <c r="T16" s="292"/>
      <c r="U16" s="292"/>
    </row>
    <row r="17" spans="1:21" ht="15.75">
      <c r="A17" s="957"/>
      <c r="B17" s="959" t="s">
        <v>1486</v>
      </c>
      <c r="C17" s="291"/>
      <c r="D17" s="291"/>
      <c r="E17" s="291"/>
      <c r="F17" s="292"/>
      <c r="G17" s="292"/>
      <c r="H17" s="415"/>
      <c r="I17" s="292"/>
      <c r="J17" s="415"/>
      <c r="K17" s="417"/>
      <c r="L17" s="415"/>
      <c r="M17" s="292"/>
      <c r="N17" s="415"/>
      <c r="O17" s="418"/>
      <c r="P17" s="415"/>
      <c r="Q17" s="292"/>
      <c r="R17" s="292"/>
      <c r="S17" s="292"/>
      <c r="T17" s="292"/>
      <c r="U17" s="292"/>
    </row>
    <row r="18" spans="1:21" ht="15.75">
      <c r="A18" s="957"/>
      <c r="B18" s="959"/>
      <c r="C18" s="291"/>
      <c r="D18" s="291"/>
      <c r="E18" s="291"/>
      <c r="F18" s="292"/>
      <c r="G18" s="292"/>
      <c r="H18" s="415"/>
      <c r="I18" s="292"/>
      <c r="J18" s="415"/>
      <c r="K18" s="417"/>
      <c r="L18" s="415"/>
      <c r="M18" s="292"/>
      <c r="N18" s="415"/>
      <c r="O18" s="418"/>
      <c r="P18" s="415"/>
      <c r="Q18" s="292"/>
      <c r="R18" s="292"/>
      <c r="S18" s="292"/>
      <c r="T18" s="292"/>
      <c r="U18" s="292"/>
    </row>
    <row r="19" spans="1:21" ht="15.75">
      <c r="A19" s="957"/>
      <c r="B19" s="959"/>
      <c r="C19" s="291"/>
      <c r="D19" s="291"/>
      <c r="E19" s="291"/>
      <c r="F19" s="292"/>
      <c r="G19" s="292"/>
      <c r="H19" s="415"/>
      <c r="I19" s="292"/>
      <c r="J19" s="415"/>
      <c r="K19" s="417"/>
      <c r="L19" s="415"/>
      <c r="M19" s="292"/>
      <c r="N19" s="415"/>
      <c r="O19" s="418"/>
      <c r="P19" s="415"/>
      <c r="Q19" s="292"/>
      <c r="R19" s="292"/>
      <c r="S19" s="292"/>
      <c r="T19" s="292"/>
      <c r="U19" s="292"/>
    </row>
    <row r="20" spans="1:21" ht="15.75">
      <c r="A20" s="957"/>
      <c r="B20" s="959"/>
      <c r="C20" s="291"/>
      <c r="D20" s="291"/>
      <c r="E20" s="291"/>
      <c r="F20" s="292"/>
      <c r="G20" s="292"/>
      <c r="H20" s="415"/>
      <c r="I20" s="292"/>
      <c r="J20" s="415"/>
      <c r="K20" s="417"/>
      <c r="L20" s="415"/>
      <c r="M20" s="292"/>
      <c r="N20" s="415"/>
      <c r="O20" s="418"/>
      <c r="P20" s="415"/>
      <c r="Q20" s="292"/>
      <c r="R20" s="292"/>
      <c r="S20" s="292"/>
      <c r="T20" s="292"/>
      <c r="U20" s="292"/>
    </row>
    <row r="21" spans="1:21" ht="15.75">
      <c r="A21" s="957"/>
      <c r="B21" s="959"/>
      <c r="C21" s="291"/>
      <c r="D21" s="291"/>
      <c r="E21" s="434"/>
      <c r="F21" s="292"/>
      <c r="G21" s="292"/>
      <c r="H21" s="415"/>
      <c r="I21" s="292"/>
      <c r="J21" s="415"/>
      <c r="K21" s="417"/>
      <c r="L21" s="415"/>
      <c r="M21" s="292"/>
      <c r="N21" s="415"/>
      <c r="O21" s="418"/>
      <c r="P21" s="415"/>
      <c r="Q21" s="292"/>
      <c r="R21" s="292"/>
      <c r="S21" s="292"/>
      <c r="T21" s="292"/>
      <c r="U21" s="292"/>
    </row>
    <row r="22" spans="1:21" ht="15.75">
      <c r="A22" s="957"/>
      <c r="B22" s="956" t="s">
        <v>1488</v>
      </c>
      <c r="C22" s="291"/>
      <c r="D22" s="291"/>
      <c r="E22" s="434"/>
      <c r="F22" s="292"/>
      <c r="G22" s="292"/>
      <c r="H22" s="415"/>
      <c r="I22" s="292"/>
      <c r="J22" s="415"/>
      <c r="K22" s="417"/>
      <c r="L22" s="415"/>
      <c r="M22" s="292"/>
      <c r="N22" s="415"/>
      <c r="O22" s="418"/>
      <c r="P22" s="415"/>
      <c r="Q22" s="292"/>
      <c r="R22" s="292"/>
      <c r="S22" s="292"/>
      <c r="T22" s="292"/>
      <c r="U22" s="292"/>
    </row>
    <row r="23" spans="1:21" ht="15.75">
      <c r="A23" s="957"/>
      <c r="B23" s="957"/>
      <c r="C23" s="291"/>
      <c r="D23" s="291"/>
      <c r="E23" s="434"/>
      <c r="F23" s="292"/>
      <c r="G23" s="292"/>
      <c r="H23" s="415"/>
      <c r="I23" s="292"/>
      <c r="J23" s="415"/>
      <c r="K23" s="417"/>
      <c r="L23" s="415"/>
      <c r="M23" s="292"/>
      <c r="N23" s="415"/>
      <c r="O23" s="418"/>
      <c r="P23" s="415"/>
      <c r="Q23" s="292"/>
      <c r="R23" s="292"/>
      <c r="S23" s="292"/>
      <c r="T23" s="292"/>
      <c r="U23" s="292"/>
    </row>
    <row r="24" spans="1:21" ht="15.75">
      <c r="A24" s="957"/>
      <c r="B24" s="957"/>
      <c r="C24" s="291"/>
      <c r="D24" s="291"/>
      <c r="E24" s="434"/>
      <c r="F24" s="292"/>
      <c r="G24" s="292"/>
      <c r="H24" s="415"/>
      <c r="I24" s="292"/>
      <c r="J24" s="415"/>
      <c r="K24" s="417"/>
      <c r="L24" s="415"/>
      <c r="M24" s="292"/>
      <c r="N24" s="415"/>
      <c r="O24" s="418"/>
      <c r="P24" s="415"/>
      <c r="Q24" s="292"/>
      <c r="R24" s="292"/>
      <c r="S24" s="292"/>
      <c r="T24" s="292"/>
      <c r="U24" s="292"/>
    </row>
    <row r="25" spans="1:21" ht="15.75">
      <c r="A25" s="957"/>
      <c r="B25" s="957"/>
      <c r="C25" s="291"/>
      <c r="D25" s="291"/>
      <c r="E25" s="434"/>
      <c r="F25" s="292"/>
      <c r="G25" s="292"/>
      <c r="H25" s="415"/>
      <c r="I25" s="292"/>
      <c r="J25" s="415"/>
      <c r="K25" s="417"/>
      <c r="L25" s="415"/>
      <c r="M25" s="292"/>
      <c r="N25" s="415"/>
      <c r="O25" s="418"/>
      <c r="P25" s="415"/>
      <c r="Q25" s="292"/>
      <c r="R25" s="292"/>
      <c r="S25" s="292"/>
      <c r="T25" s="292"/>
      <c r="U25" s="292"/>
    </row>
    <row r="26" spans="1:21" ht="15.75">
      <c r="A26" s="957"/>
      <c r="B26" s="958"/>
      <c r="C26" s="291"/>
      <c r="D26" s="291"/>
      <c r="E26" s="434"/>
      <c r="F26" s="292"/>
      <c r="G26" s="292"/>
      <c r="H26" s="415"/>
      <c r="I26" s="292"/>
      <c r="J26" s="415"/>
      <c r="K26" s="417"/>
      <c r="L26" s="415"/>
      <c r="M26" s="292"/>
      <c r="N26" s="415"/>
      <c r="O26" s="418"/>
      <c r="P26" s="415"/>
      <c r="Q26" s="292"/>
      <c r="R26" s="292"/>
      <c r="S26" s="292"/>
      <c r="T26" s="292"/>
      <c r="U26" s="292"/>
    </row>
    <row r="27" spans="1:21" ht="15.75">
      <c r="A27" s="957"/>
      <c r="B27" s="956" t="s">
        <v>1489</v>
      </c>
      <c r="C27" s="291"/>
      <c r="D27" s="291"/>
      <c r="E27" s="434"/>
      <c r="F27" s="292"/>
      <c r="G27" s="292"/>
      <c r="H27" s="415"/>
      <c r="I27" s="292"/>
      <c r="J27" s="415"/>
      <c r="K27" s="417"/>
      <c r="L27" s="415"/>
      <c r="M27" s="292"/>
      <c r="N27" s="415"/>
      <c r="O27" s="418"/>
      <c r="P27" s="415"/>
      <c r="Q27" s="292"/>
      <c r="R27" s="292"/>
      <c r="S27" s="292"/>
      <c r="T27" s="292"/>
      <c r="U27" s="292"/>
    </row>
    <row r="28" spans="1:21" ht="15.75">
      <c r="A28" s="957"/>
      <c r="B28" s="957"/>
      <c r="C28" s="291"/>
      <c r="D28" s="291"/>
      <c r="E28" s="434"/>
      <c r="F28" s="292"/>
      <c r="G28" s="292"/>
      <c r="H28" s="415"/>
      <c r="I28" s="292"/>
      <c r="J28" s="415"/>
      <c r="K28" s="417"/>
      <c r="L28" s="415"/>
      <c r="M28" s="292"/>
      <c r="N28" s="415"/>
      <c r="O28" s="418"/>
      <c r="P28" s="415"/>
      <c r="Q28" s="292"/>
      <c r="R28" s="292"/>
      <c r="S28" s="292"/>
      <c r="T28" s="292"/>
      <c r="U28" s="292"/>
    </row>
    <row r="29" spans="1:21" ht="15.75">
      <c r="A29" s="957"/>
      <c r="B29" s="957"/>
      <c r="C29" s="291"/>
      <c r="D29" s="291"/>
      <c r="E29" s="291"/>
      <c r="F29" s="292"/>
      <c r="G29" s="292"/>
      <c r="H29" s="415"/>
      <c r="I29" s="292"/>
      <c r="J29" s="415"/>
      <c r="K29" s="417"/>
      <c r="L29" s="415"/>
      <c r="M29" s="292"/>
      <c r="N29" s="415"/>
      <c r="O29" s="418"/>
      <c r="P29" s="415"/>
      <c r="Q29" s="292"/>
      <c r="R29" s="292"/>
      <c r="S29" s="292"/>
      <c r="T29" s="292"/>
      <c r="U29" s="292"/>
    </row>
    <row r="30" spans="1:21" ht="15.75">
      <c r="A30" s="957"/>
      <c r="B30" s="957"/>
      <c r="C30" s="291"/>
      <c r="D30" s="291"/>
      <c r="E30" s="291"/>
      <c r="F30" s="292"/>
      <c r="G30" s="292"/>
      <c r="H30" s="415"/>
      <c r="I30" s="292"/>
      <c r="J30" s="415"/>
      <c r="K30" s="417"/>
      <c r="L30" s="415"/>
      <c r="M30" s="292"/>
      <c r="N30" s="415"/>
      <c r="O30" s="418"/>
      <c r="P30" s="415"/>
      <c r="Q30" s="292"/>
      <c r="R30" s="292"/>
      <c r="S30" s="292"/>
      <c r="T30" s="292"/>
      <c r="U30" s="292"/>
    </row>
    <row r="31" spans="1:21" ht="15.75">
      <c r="A31" s="957"/>
      <c r="B31" s="958"/>
      <c r="C31" s="291"/>
      <c r="D31" s="291"/>
      <c r="E31" s="291"/>
      <c r="F31" s="292"/>
      <c r="G31" s="292"/>
      <c r="H31" s="415"/>
      <c r="I31" s="292"/>
      <c r="J31" s="415"/>
      <c r="K31" s="417"/>
      <c r="L31" s="415"/>
      <c r="M31" s="292"/>
      <c r="N31" s="415"/>
      <c r="O31" s="418"/>
      <c r="P31" s="415"/>
      <c r="Q31" s="292"/>
      <c r="R31" s="292"/>
      <c r="S31" s="292"/>
      <c r="T31" s="292"/>
      <c r="U31" s="292"/>
    </row>
    <row r="32" spans="1:21" ht="15.75">
      <c r="A32" s="957"/>
      <c r="B32" s="959" t="s">
        <v>1490</v>
      </c>
      <c r="C32" s="433"/>
      <c r="D32" s="291"/>
      <c r="E32" s="291"/>
      <c r="F32" s="292"/>
      <c r="G32" s="292"/>
      <c r="H32" s="415"/>
      <c r="I32" s="292"/>
      <c r="J32" s="415"/>
      <c r="K32" s="417"/>
      <c r="L32" s="415"/>
      <c r="M32" s="292"/>
      <c r="N32" s="415"/>
      <c r="O32" s="418"/>
      <c r="P32" s="415"/>
      <c r="Q32" s="292"/>
      <c r="R32" s="292"/>
      <c r="S32" s="292"/>
      <c r="T32" s="292"/>
      <c r="U32" s="292"/>
    </row>
    <row r="33" spans="1:21" ht="15.75">
      <c r="A33" s="957"/>
      <c r="B33" s="959"/>
      <c r="C33" s="433"/>
      <c r="D33" s="291"/>
      <c r="E33" s="291"/>
      <c r="F33" s="292"/>
      <c r="G33" s="292"/>
      <c r="H33" s="415"/>
      <c r="I33" s="292"/>
      <c r="J33" s="415"/>
      <c r="K33" s="417"/>
      <c r="L33" s="415"/>
      <c r="M33" s="292"/>
      <c r="N33" s="415"/>
      <c r="O33" s="418"/>
      <c r="P33" s="415"/>
      <c r="Q33" s="292"/>
      <c r="R33" s="292"/>
      <c r="S33" s="292"/>
      <c r="T33" s="292"/>
      <c r="U33" s="292"/>
    </row>
    <row r="34" spans="1:21" ht="15.75">
      <c r="A34" s="957"/>
      <c r="B34" s="959"/>
      <c r="C34" s="433"/>
      <c r="D34" s="291"/>
      <c r="E34" s="291"/>
      <c r="F34" s="292"/>
      <c r="G34" s="292"/>
      <c r="H34" s="415"/>
      <c r="I34" s="292"/>
      <c r="J34" s="415"/>
      <c r="K34" s="417"/>
      <c r="L34" s="415"/>
      <c r="M34" s="292"/>
      <c r="N34" s="415"/>
      <c r="O34" s="418"/>
      <c r="P34" s="415"/>
      <c r="Q34" s="292"/>
      <c r="R34" s="292"/>
      <c r="S34" s="292"/>
      <c r="T34" s="292"/>
      <c r="U34" s="292"/>
    </row>
    <row r="35" spans="1:21" ht="15.75">
      <c r="A35" s="957"/>
      <c r="B35" s="959"/>
      <c r="C35" s="433"/>
      <c r="D35" s="291"/>
      <c r="E35" s="291"/>
      <c r="F35" s="292"/>
      <c r="G35" s="292"/>
      <c r="H35" s="415"/>
      <c r="I35" s="292"/>
      <c r="J35" s="415"/>
      <c r="K35" s="417"/>
      <c r="L35" s="415"/>
      <c r="M35" s="292"/>
      <c r="N35" s="415"/>
      <c r="O35" s="418"/>
      <c r="P35" s="415"/>
      <c r="Q35" s="292"/>
      <c r="R35" s="292"/>
      <c r="S35" s="292"/>
      <c r="T35" s="292"/>
      <c r="U35" s="292"/>
    </row>
    <row r="36" spans="1:21" ht="15.75">
      <c r="A36" s="957"/>
      <c r="B36" s="959"/>
      <c r="C36" s="433"/>
      <c r="D36" s="291"/>
      <c r="E36" s="291"/>
      <c r="F36" s="292"/>
      <c r="G36" s="292"/>
      <c r="H36" s="415"/>
      <c r="I36" s="292"/>
      <c r="J36" s="415"/>
      <c r="K36" s="417"/>
      <c r="L36" s="415"/>
      <c r="M36" s="292"/>
      <c r="N36" s="415"/>
      <c r="O36" s="418"/>
      <c r="P36" s="415"/>
      <c r="Q36" s="292"/>
      <c r="R36" s="292"/>
      <c r="S36" s="292"/>
      <c r="T36" s="292"/>
      <c r="U36" s="292"/>
    </row>
    <row r="37" spans="1:21" ht="15.75">
      <c r="A37" s="957"/>
      <c r="B37" s="959" t="s">
        <v>1491</v>
      </c>
      <c r="C37" s="433"/>
      <c r="D37" s="291"/>
      <c r="E37" s="291"/>
      <c r="F37" s="292"/>
      <c r="G37" s="292"/>
      <c r="H37" s="415"/>
      <c r="I37" s="292"/>
      <c r="J37" s="415"/>
      <c r="K37" s="417"/>
      <c r="L37" s="415"/>
      <c r="M37" s="292"/>
      <c r="N37" s="415"/>
      <c r="O37" s="418"/>
      <c r="P37" s="415"/>
      <c r="Q37" s="292"/>
      <c r="R37" s="292"/>
      <c r="S37" s="292"/>
      <c r="T37" s="292"/>
      <c r="U37" s="292"/>
    </row>
    <row r="38" spans="1:21" ht="15.75">
      <c r="A38" s="957"/>
      <c r="B38" s="959"/>
      <c r="C38" s="433"/>
      <c r="D38" s="291"/>
      <c r="E38" s="291"/>
      <c r="F38" s="292"/>
      <c r="G38" s="292"/>
      <c r="H38" s="415"/>
      <c r="I38" s="292"/>
      <c r="J38" s="415"/>
      <c r="K38" s="417"/>
      <c r="L38" s="415"/>
      <c r="M38" s="292"/>
      <c r="N38" s="415"/>
      <c r="O38" s="418"/>
      <c r="P38" s="415"/>
      <c r="Q38" s="292"/>
      <c r="R38" s="292"/>
      <c r="S38" s="292"/>
      <c r="T38" s="292"/>
      <c r="U38" s="292"/>
    </row>
    <row r="39" spans="1:21" ht="15.75">
      <c r="A39" s="957"/>
      <c r="B39" s="959"/>
      <c r="C39" s="433"/>
      <c r="D39" s="291"/>
      <c r="E39" s="291"/>
      <c r="F39" s="292"/>
      <c r="G39" s="292"/>
      <c r="H39" s="415"/>
      <c r="I39" s="292"/>
      <c r="J39" s="415"/>
      <c r="K39" s="417"/>
      <c r="L39" s="415"/>
      <c r="M39" s="292"/>
      <c r="N39" s="415"/>
      <c r="O39" s="418"/>
      <c r="P39" s="415"/>
      <c r="Q39" s="292"/>
      <c r="R39" s="292"/>
      <c r="S39" s="292"/>
      <c r="T39" s="292"/>
      <c r="U39" s="292"/>
    </row>
    <row r="40" spans="1:21" ht="15.75">
      <c r="A40" s="957"/>
      <c r="B40" s="959"/>
      <c r="C40" s="433"/>
      <c r="D40" s="291"/>
      <c r="E40" s="291"/>
      <c r="F40" s="292"/>
      <c r="G40" s="292"/>
      <c r="H40" s="415"/>
      <c r="I40" s="292"/>
      <c r="J40" s="415"/>
      <c r="K40" s="417"/>
      <c r="L40" s="415"/>
      <c r="M40" s="292"/>
      <c r="N40" s="415"/>
      <c r="O40" s="418"/>
      <c r="P40" s="415"/>
      <c r="Q40" s="292"/>
      <c r="R40" s="292"/>
      <c r="S40" s="292"/>
      <c r="T40" s="292"/>
      <c r="U40" s="292"/>
    </row>
    <row r="41" spans="1:21" ht="15.75">
      <c r="A41" s="957"/>
      <c r="B41" s="959"/>
      <c r="C41" s="433"/>
      <c r="D41" s="291"/>
      <c r="E41" s="291"/>
      <c r="F41" s="292"/>
      <c r="G41" s="292"/>
      <c r="H41" s="415"/>
      <c r="I41" s="292"/>
      <c r="J41" s="415"/>
      <c r="K41" s="417"/>
      <c r="L41" s="415"/>
      <c r="M41" s="292"/>
      <c r="N41" s="415"/>
      <c r="O41" s="418"/>
      <c r="P41" s="415"/>
      <c r="Q41" s="292"/>
      <c r="R41" s="292"/>
      <c r="S41" s="292"/>
      <c r="T41" s="292"/>
      <c r="U41" s="292"/>
    </row>
    <row r="42" spans="1:21" ht="15.75">
      <c r="A42" s="303"/>
      <c r="B42" s="304"/>
      <c r="C42" s="303" t="s">
        <v>1495</v>
      </c>
      <c r="D42" s="304"/>
      <c r="E42" s="304"/>
      <c r="F42" s="305"/>
      <c r="G42" s="293">
        <f t="shared" ref="G42:P42" si="0">SUM(G7:G41)</f>
        <v>0</v>
      </c>
      <c r="H42" s="294">
        <f t="shared" si="0"/>
        <v>0</v>
      </c>
      <c r="I42" s="293">
        <f t="shared" si="0"/>
        <v>0</v>
      </c>
      <c r="J42" s="294">
        <f t="shared" si="0"/>
        <v>0</v>
      </c>
      <c r="K42" s="293">
        <f t="shared" si="0"/>
        <v>0</v>
      </c>
      <c r="L42" s="294">
        <f t="shared" si="0"/>
        <v>0</v>
      </c>
      <c r="M42" s="293">
        <f t="shared" si="0"/>
        <v>0</v>
      </c>
      <c r="N42" s="294">
        <f t="shared" si="0"/>
        <v>0</v>
      </c>
      <c r="O42" s="294">
        <f t="shared" si="0"/>
        <v>0</v>
      </c>
      <c r="P42" s="294">
        <f t="shared" si="0"/>
        <v>0</v>
      </c>
      <c r="Q42" s="275"/>
      <c r="R42" s="275"/>
      <c r="S42" s="275"/>
      <c r="T42" s="275"/>
      <c r="U42" s="275"/>
    </row>
    <row r="48" spans="1:21">
      <c r="H48" s="423"/>
      <c r="J48" s="423"/>
      <c r="L48" s="423"/>
      <c r="N48" s="423"/>
      <c r="P48" s="423"/>
    </row>
    <row r="49" spans="8:16">
      <c r="H49" s="423"/>
      <c r="J49" s="423"/>
      <c r="L49" s="423"/>
      <c r="N49" s="423"/>
      <c r="P49" s="423"/>
    </row>
    <row r="50" spans="8:16">
      <c r="H50" s="423"/>
      <c r="J50" s="423"/>
      <c r="L50" s="423"/>
      <c r="N50" s="423"/>
      <c r="P50" s="423"/>
    </row>
    <row r="51" spans="8:16">
      <c r="H51" s="423"/>
      <c r="J51" s="423"/>
      <c r="L51" s="423"/>
      <c r="N51" s="423"/>
      <c r="P51" s="423"/>
    </row>
    <row r="52" spans="8:16">
      <c r="H52" s="423"/>
      <c r="J52" s="423"/>
      <c r="L52" s="423"/>
      <c r="N52" s="423"/>
      <c r="P52" s="423"/>
    </row>
    <row r="53" spans="8:16">
      <c r="H53" s="423"/>
      <c r="J53" s="423"/>
      <c r="L53" s="423"/>
      <c r="N53" s="423"/>
      <c r="P53" s="423"/>
    </row>
    <row r="54" spans="8:16">
      <c r="H54" s="423"/>
      <c r="J54" s="423"/>
      <c r="L54" s="423"/>
      <c r="N54" s="423"/>
      <c r="P54" s="423"/>
    </row>
    <row r="55" spans="8:16">
      <c r="H55" s="423"/>
      <c r="J55" s="423"/>
      <c r="L55" s="423"/>
      <c r="N55" s="423"/>
      <c r="P55" s="423"/>
    </row>
    <row r="56" spans="8:16">
      <c r="H56" s="423"/>
      <c r="J56" s="423"/>
      <c r="L56" s="423"/>
      <c r="N56" s="423"/>
      <c r="P56" s="423"/>
    </row>
    <row r="57" spans="8:16">
      <c r="H57" s="423"/>
      <c r="J57" s="423"/>
      <c r="L57" s="423"/>
      <c r="N57" s="423"/>
      <c r="P57" s="423"/>
    </row>
    <row r="58" spans="8:16">
      <c r="H58" s="423"/>
      <c r="J58" s="423"/>
      <c r="L58" s="423"/>
      <c r="N58" s="423"/>
      <c r="P58" s="423"/>
    </row>
    <row r="59" spans="8:16">
      <c r="H59" s="423"/>
      <c r="J59" s="423"/>
      <c r="L59" s="423"/>
      <c r="N59" s="423"/>
      <c r="P59" s="423"/>
    </row>
    <row r="60" spans="8:16">
      <c r="H60" s="423"/>
      <c r="J60" s="423"/>
      <c r="L60" s="423"/>
      <c r="N60" s="423"/>
      <c r="P60" s="423"/>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W66"/>
  <sheetViews>
    <sheetView topLeftCell="E1" zoomScale="70" zoomScaleNormal="70" workbookViewId="0">
      <pane ySplit="7" topLeftCell="A19" activePane="bottomLeft" state="frozen"/>
      <selection activeCell="Q6" sqref="Q6"/>
      <selection pane="bottomLeft" activeCell="F22" sqref="F22"/>
    </sheetView>
  </sheetViews>
  <sheetFormatPr baseColWidth="10" defaultColWidth="12.5703125" defaultRowHeight="15"/>
  <cols>
    <col min="1" max="1" width="34.140625" customWidth="1"/>
    <col min="2" max="2" width="35.28515625" customWidth="1"/>
    <col min="3" max="3" width="27.42578125" customWidth="1"/>
    <col min="4" max="4" width="26.7109375" customWidth="1"/>
    <col min="5" max="5" width="24.5703125" customWidth="1"/>
    <col min="6" max="6" width="48.8554687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7.140625" customWidth="1"/>
    <col min="15" max="15" width="15.28515625" customWidth="1"/>
    <col min="16" max="16" width="19" customWidth="1"/>
    <col min="17" max="17" width="22.7109375" customWidth="1"/>
    <col min="18" max="18" width="25" customWidth="1"/>
    <col min="19" max="20" width="14.28515625" customWidth="1"/>
    <col min="21" max="21" width="15.7109375" customWidth="1"/>
  </cols>
  <sheetData>
    <row r="1" spans="1:23" s="287" customFormat="1" ht="18.75">
      <c r="G1" s="290" t="s">
        <v>1448</v>
      </c>
      <c r="L1" s="290"/>
      <c r="M1" s="290"/>
      <c r="N1" s="290"/>
      <c r="O1" s="290"/>
      <c r="P1" s="290"/>
      <c r="Q1" s="290"/>
      <c r="R1" s="290"/>
      <c r="S1" s="290"/>
      <c r="T1" s="290"/>
      <c r="U1" s="290"/>
    </row>
    <row r="2" spans="1:23" s="287" customFormat="1" ht="18.75">
      <c r="A2" s="340" t="s">
        <v>1375</v>
      </c>
      <c r="G2" s="290"/>
      <c r="L2" s="290"/>
      <c r="M2" s="290"/>
      <c r="N2" s="290"/>
      <c r="O2" s="290"/>
      <c r="P2" s="290"/>
      <c r="Q2" s="290"/>
      <c r="R2" s="290"/>
      <c r="S2" s="290"/>
      <c r="T2" s="290"/>
      <c r="U2" s="290"/>
    </row>
    <row r="3" spans="1:23" s="287" customFormat="1" ht="27.75" customHeight="1">
      <c r="A3" s="960" t="s">
        <v>1450</v>
      </c>
      <c r="B3" s="960"/>
      <c r="C3" s="960"/>
      <c r="D3" s="960"/>
      <c r="E3" s="960"/>
      <c r="F3" s="960"/>
      <c r="G3" s="960"/>
      <c r="H3" s="960"/>
      <c r="I3" s="960"/>
      <c r="J3" s="960"/>
      <c r="K3" s="960"/>
      <c r="L3" s="960"/>
      <c r="M3" s="960"/>
      <c r="N3" s="960"/>
      <c r="O3" s="960"/>
      <c r="P3" s="960"/>
      <c r="Q3" s="960"/>
      <c r="R3" s="960"/>
      <c r="S3" s="960"/>
      <c r="T3" s="960"/>
      <c r="U3" s="960"/>
    </row>
    <row r="4" spans="1:23" s="339" customFormat="1">
      <c r="A4" s="962" t="s">
        <v>1455</v>
      </c>
      <c r="B4" s="962"/>
      <c r="C4" s="962"/>
      <c r="D4" s="962"/>
      <c r="E4" s="962"/>
      <c r="F4" s="962"/>
      <c r="G4" s="962"/>
      <c r="H4" s="962"/>
      <c r="I4" s="962"/>
      <c r="J4" s="962"/>
      <c r="K4" s="962"/>
      <c r="L4" s="962"/>
      <c r="M4" s="962"/>
      <c r="N4" s="962"/>
      <c r="O4" s="962"/>
      <c r="P4" s="962"/>
      <c r="Q4" s="962"/>
      <c r="R4" s="962"/>
      <c r="S4" s="962"/>
      <c r="T4" s="962"/>
      <c r="U4" s="962"/>
    </row>
    <row r="5" spans="1:23" s="66" customFormat="1" ht="23.25" customHeight="1">
      <c r="A5" s="961" t="s">
        <v>100</v>
      </c>
      <c r="B5" s="961" t="s">
        <v>115</v>
      </c>
      <c r="C5" s="908" t="s">
        <v>89</v>
      </c>
      <c r="D5" s="908" t="s">
        <v>90</v>
      </c>
      <c r="E5" s="899" t="s">
        <v>400</v>
      </c>
      <c r="F5" s="908" t="s">
        <v>91</v>
      </c>
      <c r="G5" s="912" t="s">
        <v>103</v>
      </c>
      <c r="H5" s="912"/>
      <c r="I5" s="912"/>
      <c r="J5" s="912"/>
      <c r="K5" s="912"/>
      <c r="L5" s="912"/>
      <c r="M5" s="912"/>
      <c r="N5" s="912"/>
      <c r="O5" s="936" t="s">
        <v>104</v>
      </c>
      <c r="P5" s="936"/>
      <c r="Q5" s="896" t="s">
        <v>105</v>
      </c>
      <c r="R5" s="896" t="s">
        <v>106</v>
      </c>
      <c r="S5" s="896" t="s">
        <v>113</v>
      </c>
      <c r="T5" s="896" t="s">
        <v>112</v>
      </c>
      <c r="U5" s="922" t="s">
        <v>92</v>
      </c>
    </row>
    <row r="6" spans="1:23" s="66" customFormat="1" ht="15" customHeight="1">
      <c r="A6" s="961"/>
      <c r="B6" s="961"/>
      <c r="C6" s="909"/>
      <c r="D6" s="909"/>
      <c r="E6" s="900"/>
      <c r="F6" s="909"/>
      <c r="G6" s="912" t="s">
        <v>107</v>
      </c>
      <c r="H6" s="912"/>
      <c r="I6" s="912" t="s">
        <v>108</v>
      </c>
      <c r="J6" s="912"/>
      <c r="K6" s="912" t="s">
        <v>109</v>
      </c>
      <c r="L6" s="912"/>
      <c r="M6" s="912" t="s">
        <v>110</v>
      </c>
      <c r="N6" s="912"/>
      <c r="O6" s="936"/>
      <c r="P6" s="936"/>
      <c r="Q6" s="897"/>
      <c r="R6" s="897"/>
      <c r="S6" s="897"/>
      <c r="T6" s="897"/>
      <c r="U6" s="923"/>
    </row>
    <row r="7" spans="1:23" s="67" customFormat="1" ht="24" customHeight="1">
      <c r="A7" s="961"/>
      <c r="B7" s="961"/>
      <c r="C7" s="910"/>
      <c r="D7" s="910"/>
      <c r="E7" s="901"/>
      <c r="F7" s="910"/>
      <c r="G7" s="330" t="s">
        <v>111</v>
      </c>
      <c r="H7" s="240" t="s">
        <v>12</v>
      </c>
      <c r="I7" s="330" t="s">
        <v>111</v>
      </c>
      <c r="J7" s="240" t="s">
        <v>12</v>
      </c>
      <c r="K7" s="330" t="s">
        <v>111</v>
      </c>
      <c r="L7" s="240" t="s">
        <v>12</v>
      </c>
      <c r="M7" s="330" t="s">
        <v>111</v>
      </c>
      <c r="N7" s="240" t="s">
        <v>12</v>
      </c>
      <c r="O7" s="330" t="s">
        <v>111</v>
      </c>
      <c r="P7" s="240" t="s">
        <v>12</v>
      </c>
      <c r="Q7" s="898"/>
      <c r="R7" s="898"/>
      <c r="S7" s="898"/>
      <c r="T7" s="898"/>
      <c r="U7" s="924"/>
    </row>
    <row r="8" spans="1:23" s="272" customFormat="1" ht="15.75">
      <c r="A8" s="309"/>
      <c r="B8" s="310"/>
      <c r="C8" s="310"/>
      <c r="D8" s="310"/>
      <c r="E8" s="310"/>
      <c r="F8" s="527"/>
      <c r="G8" s="527"/>
      <c r="H8" s="528" t="s">
        <v>1448</v>
      </c>
      <c r="I8" s="527"/>
      <c r="J8" s="527"/>
      <c r="K8" s="310"/>
      <c r="L8" s="310"/>
      <c r="M8" s="310"/>
      <c r="N8" s="310"/>
      <c r="O8" s="310"/>
      <c r="P8" s="310"/>
      <c r="Q8" s="310"/>
      <c r="R8" s="310"/>
      <c r="S8" s="310"/>
      <c r="T8" s="310"/>
      <c r="U8" s="311"/>
    </row>
    <row r="9" spans="1:23" ht="15.6" customHeight="1">
      <c r="A9" s="935" t="s">
        <v>1451</v>
      </c>
      <c r="B9" s="926" t="s">
        <v>1452</v>
      </c>
      <c r="C9" s="529"/>
      <c r="D9" s="529"/>
      <c r="E9" s="530"/>
      <c r="F9" s="531"/>
      <c r="G9" s="494"/>
      <c r="H9" s="494"/>
      <c r="I9" s="494"/>
      <c r="J9" s="494"/>
      <c r="K9" s="526"/>
      <c r="L9" s="421"/>
      <c r="M9" s="288"/>
      <c r="N9" s="421"/>
      <c r="O9" s="292"/>
      <c r="P9" s="415"/>
      <c r="Q9" s="288"/>
      <c r="R9" s="288"/>
      <c r="S9" s="288"/>
      <c r="T9" s="288"/>
      <c r="U9" s="288"/>
    </row>
    <row r="10" spans="1:23" ht="69.95" customHeight="1">
      <c r="A10" s="935"/>
      <c r="B10" s="927"/>
      <c r="C10" s="501" t="s">
        <v>1637</v>
      </c>
      <c r="D10" s="501" t="s">
        <v>2328</v>
      </c>
      <c r="E10" s="788" t="s">
        <v>2306</v>
      </c>
      <c r="F10" s="501" t="s">
        <v>1638</v>
      </c>
      <c r="G10" s="797">
        <v>0.33</v>
      </c>
      <c r="H10" s="796">
        <v>68560.66</v>
      </c>
      <c r="I10" s="789">
        <v>0.33</v>
      </c>
      <c r="J10" s="796">
        <v>68560.66</v>
      </c>
      <c r="K10" s="790">
        <v>0.34</v>
      </c>
      <c r="L10" s="791">
        <v>68560.679999999993</v>
      </c>
      <c r="M10" s="792"/>
      <c r="N10" s="791"/>
      <c r="O10" s="798">
        <f>G10+I10+K10+M10</f>
        <v>1</v>
      </c>
      <c r="P10" s="868">
        <f>H10+J10+L10+N10</f>
        <v>205682</v>
      </c>
      <c r="Q10" s="792" t="s">
        <v>2329</v>
      </c>
      <c r="R10" s="499" t="s">
        <v>1639</v>
      </c>
      <c r="S10" s="792" t="s">
        <v>1640</v>
      </c>
      <c r="T10" s="792" t="s">
        <v>1641</v>
      </c>
      <c r="U10" s="792" t="s">
        <v>1561</v>
      </c>
    </row>
    <row r="11" spans="1:23" s="423" customFormat="1" ht="49.5" customHeight="1">
      <c r="A11" s="935"/>
      <c r="B11" s="927"/>
      <c r="C11" s="583"/>
      <c r="D11" s="545"/>
      <c r="E11" s="802" t="s">
        <v>2331</v>
      </c>
      <c r="F11" s="803" t="s">
        <v>2348</v>
      </c>
      <c r="G11" s="486">
        <v>0.25</v>
      </c>
      <c r="H11" s="791">
        <v>110258</v>
      </c>
      <c r="I11" s="804">
        <v>0.25</v>
      </c>
      <c r="J11" s="791">
        <v>110258</v>
      </c>
      <c r="K11" s="804">
        <v>0.25</v>
      </c>
      <c r="L11" s="791">
        <v>110258</v>
      </c>
      <c r="M11" s="804">
        <v>0.25</v>
      </c>
      <c r="N11" s="791">
        <v>110258</v>
      </c>
      <c r="O11" s="798">
        <f t="shared" ref="O11:O12" si="0">G11+I11+K11+M11</f>
        <v>1</v>
      </c>
      <c r="P11" s="869">
        <f t="shared" ref="P11:P30" si="1">H11+J11+L11+N11</f>
        <v>441032</v>
      </c>
      <c r="Q11" s="851"/>
      <c r="R11" s="851"/>
      <c r="S11" s="492"/>
      <c r="T11" s="492"/>
      <c r="U11" s="492"/>
    </row>
    <row r="12" spans="1:23" ht="15.75">
      <c r="A12" s="935"/>
      <c r="B12" s="928"/>
      <c r="C12" s="583"/>
      <c r="D12" s="799"/>
      <c r="E12" s="712"/>
      <c r="F12" s="494"/>
      <c r="G12" s="532"/>
      <c r="H12" s="800"/>
      <c r="I12" s="801"/>
      <c r="J12" s="800"/>
      <c r="K12" s="801"/>
      <c r="L12" s="800"/>
      <c r="M12" s="801"/>
      <c r="N12" s="800"/>
      <c r="O12" s="798">
        <f t="shared" si="0"/>
        <v>0</v>
      </c>
      <c r="P12" s="793">
        <f t="shared" si="1"/>
        <v>0</v>
      </c>
      <c r="Q12" s="801"/>
      <c r="R12" s="801"/>
      <c r="S12" s="801"/>
      <c r="T12" s="801"/>
      <c r="U12" s="801"/>
    </row>
    <row r="13" spans="1:23" s="423" customFormat="1">
      <c r="A13" s="935"/>
      <c r="B13" s="926" t="s">
        <v>1453</v>
      </c>
      <c r="F13" s="785"/>
      <c r="P13" s="793">
        <f t="shared" si="1"/>
        <v>0</v>
      </c>
    </row>
    <row r="14" spans="1:23" s="423" customFormat="1" ht="45">
      <c r="A14" s="935"/>
      <c r="B14" s="927"/>
      <c r="C14" s="545" t="s">
        <v>1837</v>
      </c>
      <c r="D14" s="545" t="s">
        <v>1702</v>
      </c>
      <c r="E14" s="566" t="s">
        <v>2333</v>
      </c>
      <c r="F14" s="545" t="s">
        <v>1701</v>
      </c>
      <c r="G14" s="486">
        <v>0.25</v>
      </c>
      <c r="H14" s="493">
        <v>16875</v>
      </c>
      <c r="I14" s="486">
        <v>0.25</v>
      </c>
      <c r="J14" s="493">
        <v>16875</v>
      </c>
      <c r="K14" s="486">
        <v>0.25</v>
      </c>
      <c r="L14" s="493">
        <v>16875</v>
      </c>
      <c r="M14" s="486">
        <v>0.25</v>
      </c>
      <c r="N14" s="493">
        <v>16875</v>
      </c>
      <c r="O14" s="445">
        <f>G14+I14+K14+M14</f>
        <v>1</v>
      </c>
      <c r="P14" s="868">
        <f t="shared" si="1"/>
        <v>67500</v>
      </c>
      <c r="Q14" s="851"/>
      <c r="R14" s="851"/>
      <c r="S14" s="851"/>
      <c r="T14" s="492"/>
      <c r="U14" s="492"/>
      <c r="V14" s="584"/>
      <c r="W14" s="584"/>
    </row>
    <row r="15" spans="1:23" s="423" customFormat="1" ht="60">
      <c r="A15" s="935"/>
      <c r="B15" s="927"/>
      <c r="C15" s="545" t="s">
        <v>1838</v>
      </c>
      <c r="D15" s="545" t="s">
        <v>1836</v>
      </c>
      <c r="E15" s="500" t="s">
        <v>2334</v>
      </c>
      <c r="F15" s="545" t="s">
        <v>1831</v>
      </c>
      <c r="G15" s="486">
        <v>0.25</v>
      </c>
      <c r="H15" s="487">
        <v>10000</v>
      </c>
      <c r="I15" s="486">
        <v>0.25</v>
      </c>
      <c r="J15" s="487">
        <v>20000</v>
      </c>
      <c r="K15" s="486">
        <v>0.25</v>
      </c>
      <c r="L15" s="487">
        <v>20000</v>
      </c>
      <c r="M15" s="486">
        <v>0.25</v>
      </c>
      <c r="N15" s="487">
        <v>20000</v>
      </c>
      <c r="O15" s="585">
        <f>I15+K15+M15</f>
        <v>0.75</v>
      </c>
      <c r="P15" s="870">
        <f t="shared" si="1"/>
        <v>70000</v>
      </c>
      <c r="Q15" s="469" t="s">
        <v>1832</v>
      </c>
      <c r="R15" s="469" t="s">
        <v>1833</v>
      </c>
      <c r="S15" s="469" t="s">
        <v>1834</v>
      </c>
      <c r="T15" s="469" t="s">
        <v>1835</v>
      </c>
      <c r="U15" s="485" t="s">
        <v>1782</v>
      </c>
    </row>
    <row r="16" spans="1:23" s="423" customFormat="1" ht="45">
      <c r="A16" s="935"/>
      <c r="B16" s="927"/>
      <c r="C16" s="545" t="s">
        <v>1671</v>
      </c>
      <c r="D16" s="545" t="s">
        <v>1670</v>
      </c>
      <c r="E16" s="500" t="s">
        <v>2335</v>
      </c>
      <c r="F16" s="805" t="s">
        <v>2336</v>
      </c>
      <c r="G16" s="486">
        <v>0.25</v>
      </c>
      <c r="H16" s="493">
        <v>35114.5</v>
      </c>
      <c r="I16" s="486">
        <v>0.25</v>
      </c>
      <c r="J16" s="493">
        <v>35114.5</v>
      </c>
      <c r="K16" s="486">
        <v>0.25</v>
      </c>
      <c r="L16" s="493">
        <v>35114.5</v>
      </c>
      <c r="M16" s="486">
        <v>0.25</v>
      </c>
      <c r="N16" s="493">
        <v>35114.5</v>
      </c>
      <c r="O16" s="448"/>
      <c r="P16" s="869">
        <f t="shared" si="1"/>
        <v>140458</v>
      </c>
      <c r="Q16" s="492"/>
      <c r="R16" s="492"/>
      <c r="S16" s="492"/>
      <c r="T16" s="492"/>
      <c r="U16" s="492"/>
    </row>
    <row r="17" spans="1:21" s="423" customFormat="1" ht="15.75">
      <c r="A17" s="935"/>
      <c r="B17" s="927"/>
      <c r="C17" s="288"/>
      <c r="D17" s="288"/>
      <c r="E17" s="288"/>
      <c r="F17" s="583"/>
      <c r="G17" s="420"/>
      <c r="H17" s="421"/>
      <c r="I17" s="288"/>
      <c r="J17" s="421"/>
      <c r="K17" s="288"/>
      <c r="L17" s="421"/>
      <c r="M17" s="288"/>
      <c r="N17" s="421"/>
      <c r="O17" s="292"/>
      <c r="P17" s="793">
        <f t="shared" si="1"/>
        <v>0</v>
      </c>
      <c r="Q17" s="288"/>
      <c r="R17" s="288"/>
      <c r="S17" s="288"/>
      <c r="T17" s="288"/>
      <c r="U17" s="288"/>
    </row>
    <row r="18" spans="1:21" ht="15.75">
      <c r="A18" s="935"/>
      <c r="B18" s="928"/>
      <c r="C18" s="288"/>
      <c r="D18" s="288"/>
      <c r="E18" s="288"/>
      <c r="F18" s="583"/>
      <c r="G18" s="288"/>
      <c r="H18" s="421"/>
      <c r="I18" s="288"/>
      <c r="J18" s="421"/>
      <c r="K18" s="288"/>
      <c r="L18" s="421"/>
      <c r="M18" s="288"/>
      <c r="N18" s="421"/>
      <c r="O18" s="292"/>
      <c r="P18" s="793">
        <f t="shared" si="1"/>
        <v>0</v>
      </c>
      <c r="Q18" s="288"/>
      <c r="R18" s="288"/>
      <c r="S18" s="288"/>
      <c r="T18" s="288"/>
      <c r="U18" s="288"/>
    </row>
    <row r="19" spans="1:21" ht="65.45" customHeight="1">
      <c r="A19" s="926" t="s">
        <v>1454</v>
      </c>
      <c r="B19" s="926" t="s">
        <v>1456</v>
      </c>
      <c r="C19" s="288"/>
      <c r="D19" s="288"/>
      <c r="E19" s="500" t="s">
        <v>2308</v>
      </c>
      <c r="F19" s="786" t="s">
        <v>1555</v>
      </c>
      <c r="G19" s="486">
        <v>1</v>
      </c>
      <c r="H19" s="487">
        <v>3559797</v>
      </c>
      <c r="I19" s="469"/>
      <c r="J19" s="488"/>
      <c r="K19" s="469"/>
      <c r="L19" s="488"/>
      <c r="M19" s="469"/>
      <c r="N19" s="488"/>
      <c r="O19" s="491">
        <f>G19+I19+K19+M19</f>
        <v>1</v>
      </c>
      <c r="P19" s="868">
        <f t="shared" si="1"/>
        <v>3559797</v>
      </c>
      <c r="Q19" s="787" t="s">
        <v>1556</v>
      </c>
      <c r="R19" s="787" t="s">
        <v>1557</v>
      </c>
      <c r="S19" s="787" t="s">
        <v>1558</v>
      </c>
      <c r="T19" s="787" t="s">
        <v>1559</v>
      </c>
      <c r="U19" s="787" t="s">
        <v>2327</v>
      </c>
    </row>
    <row r="20" spans="1:21" s="423" customFormat="1" ht="66" customHeight="1">
      <c r="A20" s="927"/>
      <c r="B20" s="927"/>
      <c r="C20" s="288"/>
      <c r="D20" s="288"/>
      <c r="E20" s="500" t="s">
        <v>2309</v>
      </c>
      <c r="F20" s="786" t="s">
        <v>1560</v>
      </c>
      <c r="G20" s="486">
        <v>0</v>
      </c>
      <c r="H20" s="487"/>
      <c r="I20" s="490">
        <v>0.33</v>
      </c>
      <c r="J20" s="487">
        <v>68560.66</v>
      </c>
      <c r="K20" s="490">
        <v>0.34</v>
      </c>
      <c r="L20" s="487">
        <v>68560.66</v>
      </c>
      <c r="M20" s="490">
        <v>0.33</v>
      </c>
      <c r="N20" s="487">
        <v>68560.679999999993</v>
      </c>
      <c r="O20" s="491">
        <f>G20+I20+K20+M20</f>
        <v>1</v>
      </c>
      <c r="P20" s="868">
        <f t="shared" si="1"/>
        <v>205682</v>
      </c>
      <c r="Q20" s="489" t="s">
        <v>1556</v>
      </c>
      <c r="R20" s="489" t="s">
        <v>1557</v>
      </c>
      <c r="S20" s="489" t="s">
        <v>1558</v>
      </c>
      <c r="T20" s="489" t="s">
        <v>1559</v>
      </c>
      <c r="U20" s="787" t="s">
        <v>2327</v>
      </c>
    </row>
    <row r="21" spans="1:21" s="423" customFormat="1" ht="132.94999999999999" customHeight="1">
      <c r="A21" s="927"/>
      <c r="B21" s="927"/>
      <c r="C21" s="850"/>
      <c r="D21" s="850"/>
      <c r="E21" s="500" t="s">
        <v>2310</v>
      </c>
      <c r="F21" s="508" t="s">
        <v>1950</v>
      </c>
      <c r="G21" s="486">
        <v>0</v>
      </c>
      <c r="H21" s="493">
        <v>0</v>
      </c>
      <c r="I21" s="486">
        <v>0.5</v>
      </c>
      <c r="J21" s="493">
        <v>20000</v>
      </c>
      <c r="K21" s="492">
        <v>0</v>
      </c>
      <c r="L21" s="493">
        <v>0</v>
      </c>
      <c r="M21" s="486">
        <v>0.5</v>
      </c>
      <c r="N21" s="493">
        <v>20000</v>
      </c>
      <c r="O21" s="445">
        <f>G21+I21+K21+M21</f>
        <v>1</v>
      </c>
      <c r="P21" s="866">
        <f t="shared" si="1"/>
        <v>40000</v>
      </c>
      <c r="Q21" s="850"/>
      <c r="R21" s="850"/>
      <c r="S21" s="850"/>
      <c r="T21" s="288"/>
      <c r="U21" s="492" t="s">
        <v>2326</v>
      </c>
    </row>
    <row r="22" spans="1:21" s="423" customFormat="1" ht="49.5" customHeight="1">
      <c r="A22" s="927"/>
      <c r="B22" s="927"/>
      <c r="C22" s="288"/>
      <c r="D22" s="288" t="s">
        <v>2325</v>
      </c>
      <c r="E22" s="500" t="s">
        <v>2311</v>
      </c>
      <c r="F22" s="815" t="s">
        <v>2324</v>
      </c>
      <c r="G22" s="420">
        <v>0.25</v>
      </c>
      <c r="H22" s="421">
        <v>100000</v>
      </c>
      <c r="I22" s="420">
        <v>0.25</v>
      </c>
      <c r="J22" s="421">
        <v>100000</v>
      </c>
      <c r="K22" s="420">
        <v>0.25</v>
      </c>
      <c r="L22" s="421">
        <v>100000</v>
      </c>
      <c r="M22" s="420">
        <v>0.25</v>
      </c>
      <c r="N22" s="421">
        <v>100000</v>
      </c>
      <c r="O22" s="428">
        <f>G22+I22+K22+M22</f>
        <v>1</v>
      </c>
      <c r="P22" s="867">
        <f t="shared" si="1"/>
        <v>400000</v>
      </c>
      <c r="Q22" s="850"/>
      <c r="R22" s="850"/>
      <c r="S22" s="850"/>
      <c r="T22" s="288"/>
      <c r="U22" s="288"/>
    </row>
    <row r="23" spans="1:21" s="423" customFormat="1" ht="15.75">
      <c r="A23" s="927"/>
      <c r="B23" s="927"/>
      <c r="C23" s="288"/>
      <c r="D23" s="288"/>
      <c r="E23" s="500"/>
      <c r="F23" s="288"/>
      <c r="G23" s="420"/>
      <c r="H23" s="421"/>
      <c r="I23" s="288"/>
      <c r="J23" s="421"/>
      <c r="K23" s="288"/>
      <c r="L23" s="421"/>
      <c r="M23" s="288"/>
      <c r="N23" s="421"/>
      <c r="O23" s="292"/>
      <c r="P23" s="793">
        <f t="shared" si="1"/>
        <v>0</v>
      </c>
      <c r="Q23" s="288"/>
      <c r="R23" s="288"/>
      <c r="S23" s="288"/>
      <c r="T23" s="288"/>
      <c r="U23" s="288"/>
    </row>
    <row r="24" spans="1:21" s="423" customFormat="1" ht="15.75">
      <c r="A24" s="927"/>
      <c r="B24" s="928"/>
      <c r="C24" s="288"/>
      <c r="D24" s="288"/>
      <c r="E24" s="288"/>
      <c r="F24" s="288"/>
      <c r="G24" s="420"/>
      <c r="H24" s="421"/>
      <c r="I24" s="288"/>
      <c r="J24" s="421"/>
      <c r="K24" s="288"/>
      <c r="L24" s="421"/>
      <c r="M24" s="288"/>
      <c r="N24" s="421"/>
      <c r="O24" s="292"/>
      <c r="P24" s="793">
        <f t="shared" si="1"/>
        <v>0</v>
      </c>
      <c r="Q24" s="288"/>
      <c r="R24" s="288"/>
      <c r="S24" s="288"/>
      <c r="T24" s="288"/>
      <c r="U24" s="288"/>
    </row>
    <row r="25" spans="1:21" ht="15.75">
      <c r="A25" s="927"/>
      <c r="B25" s="926" t="s">
        <v>1457</v>
      </c>
      <c r="C25" s="288"/>
      <c r="D25" s="288"/>
      <c r="E25" s="288"/>
      <c r="F25" s="288"/>
      <c r="G25" s="288"/>
      <c r="H25" s="421"/>
      <c r="I25" s="288"/>
      <c r="J25" s="421"/>
      <c r="K25" s="288"/>
      <c r="L25" s="421"/>
      <c r="M25" s="288"/>
      <c r="N25" s="421"/>
      <c r="O25" s="292"/>
      <c r="P25" s="793">
        <f t="shared" si="1"/>
        <v>0</v>
      </c>
      <c r="Q25" s="288"/>
      <c r="R25" s="288"/>
      <c r="S25" s="288"/>
      <c r="T25" s="288"/>
      <c r="U25" s="288"/>
    </row>
    <row r="26" spans="1:21" s="423" customFormat="1" ht="15.75">
      <c r="A26" s="927"/>
      <c r="B26" s="927"/>
      <c r="C26" s="288"/>
      <c r="D26" s="288"/>
      <c r="E26" s="288"/>
      <c r="F26" s="288"/>
      <c r="G26" s="288"/>
      <c r="H26" s="421"/>
      <c r="I26" s="288"/>
      <c r="J26" s="421"/>
      <c r="K26" s="288"/>
      <c r="L26" s="421"/>
      <c r="M26" s="288"/>
      <c r="N26" s="421"/>
      <c r="O26" s="292"/>
      <c r="P26" s="793">
        <f t="shared" si="1"/>
        <v>0</v>
      </c>
      <c r="Q26" s="288"/>
      <c r="R26" s="288"/>
      <c r="S26" s="288"/>
      <c r="T26" s="288"/>
      <c r="U26" s="288"/>
    </row>
    <row r="27" spans="1:21" s="423" customFormat="1" ht="15.75">
      <c r="A27" s="927"/>
      <c r="B27" s="927"/>
      <c r="C27" s="288"/>
      <c r="D27" s="288"/>
      <c r="E27" s="288"/>
      <c r="F27" s="288"/>
      <c r="G27" s="288"/>
      <c r="H27" s="421"/>
      <c r="I27" s="288"/>
      <c r="J27" s="421"/>
      <c r="K27" s="288"/>
      <c r="L27" s="421"/>
      <c r="M27" s="288"/>
      <c r="N27" s="421"/>
      <c r="O27" s="292"/>
      <c r="P27" s="793">
        <f t="shared" si="1"/>
        <v>0</v>
      </c>
      <c r="Q27" s="288"/>
      <c r="R27" s="288"/>
      <c r="S27" s="288"/>
      <c r="T27" s="288"/>
      <c r="U27" s="288"/>
    </row>
    <row r="28" spans="1:21" s="423" customFormat="1" ht="15.75">
      <c r="A28" s="927"/>
      <c r="B28" s="927"/>
      <c r="C28" s="288"/>
      <c r="D28" s="288"/>
      <c r="E28" s="288"/>
      <c r="F28" s="288"/>
      <c r="G28" s="288"/>
      <c r="H28" s="421"/>
      <c r="I28" s="288"/>
      <c r="J28" s="421"/>
      <c r="K28" s="288"/>
      <c r="L28" s="421"/>
      <c r="M28" s="288"/>
      <c r="N28" s="421"/>
      <c r="O28" s="292"/>
      <c r="P28" s="793">
        <f t="shared" si="1"/>
        <v>0</v>
      </c>
      <c r="Q28" s="288"/>
      <c r="R28" s="288"/>
      <c r="S28" s="288"/>
      <c r="T28" s="288"/>
      <c r="U28" s="288"/>
    </row>
    <row r="29" spans="1:21" ht="15.75">
      <c r="A29" s="927"/>
      <c r="B29" s="927"/>
      <c r="C29" s="288"/>
      <c r="D29" s="288"/>
      <c r="E29" s="288"/>
      <c r="F29" s="288"/>
      <c r="G29" s="288"/>
      <c r="H29" s="421"/>
      <c r="I29" s="288"/>
      <c r="J29" s="421"/>
      <c r="K29" s="288"/>
      <c r="L29" s="421"/>
      <c r="M29" s="288"/>
      <c r="N29" s="421"/>
      <c r="O29" s="292"/>
      <c r="P29" s="793">
        <f t="shared" si="1"/>
        <v>0</v>
      </c>
      <c r="Q29" s="288"/>
      <c r="R29" s="288"/>
      <c r="S29" s="288"/>
      <c r="T29" s="288"/>
      <c r="U29" s="288"/>
    </row>
    <row r="30" spans="1:21" ht="15.75">
      <c r="A30" s="928"/>
      <c r="B30" s="928"/>
      <c r="C30" s="288"/>
      <c r="D30" s="288"/>
      <c r="E30" s="288"/>
      <c r="F30" s="288"/>
      <c r="G30" s="288"/>
      <c r="H30" s="421"/>
      <c r="I30" s="288"/>
      <c r="J30" s="421"/>
      <c r="K30" s="288"/>
      <c r="L30" s="421"/>
      <c r="M30" s="288"/>
      <c r="N30" s="421"/>
      <c r="O30" s="292"/>
      <c r="P30" s="793">
        <f t="shared" si="1"/>
        <v>0</v>
      </c>
      <c r="Q30" s="288"/>
      <c r="R30" s="288"/>
      <c r="S30" s="288"/>
      <c r="T30" s="288"/>
      <c r="U30" s="416"/>
    </row>
    <row r="31" spans="1:21" ht="15.75">
      <c r="A31" s="312"/>
      <c r="B31" s="313"/>
      <c r="C31" s="312" t="s">
        <v>1449</v>
      </c>
      <c r="D31" s="313"/>
      <c r="E31" s="313"/>
      <c r="F31" s="314"/>
      <c r="G31" s="276">
        <f t="shared" ref="G31:O31" si="2">SUM(G9:G30)</f>
        <v>2.58</v>
      </c>
      <c r="H31" s="241">
        <f t="shared" si="2"/>
        <v>3900605.16</v>
      </c>
      <c r="I31" s="276">
        <f t="shared" si="2"/>
        <v>2.41</v>
      </c>
      <c r="J31" s="241">
        <f t="shared" si="2"/>
        <v>439368.82</v>
      </c>
      <c r="K31" s="276">
        <f t="shared" si="2"/>
        <v>1.9300000000000002</v>
      </c>
      <c r="L31" s="241">
        <f t="shared" si="2"/>
        <v>419368.83999999997</v>
      </c>
      <c r="M31" s="276">
        <f t="shared" si="2"/>
        <v>2.08</v>
      </c>
      <c r="N31" s="241">
        <f t="shared" si="2"/>
        <v>370808.18</v>
      </c>
      <c r="O31" s="241">
        <f t="shared" si="2"/>
        <v>7.75</v>
      </c>
      <c r="P31" s="241">
        <f>P10+P11+P12+P13+P14+P15+P16+P17+P18+P19+P20+P21+P22+P23+P24+P25+P26+P27+P28+P29+P30</f>
        <v>5130151</v>
      </c>
      <c r="Q31" s="276"/>
      <c r="R31" s="276"/>
      <c r="S31" s="276"/>
      <c r="T31" s="276"/>
      <c r="U31" s="289"/>
    </row>
    <row r="33" spans="10:16">
      <c r="P33" s="808"/>
    </row>
    <row r="35" spans="10:16">
      <c r="J35" s="808">
        <f>H31+J31+L31+N31</f>
        <v>5130151</v>
      </c>
    </row>
    <row r="51" s="272" customFormat="1" ht="12"/>
    <row r="52" s="272" customFormat="1" ht="12"/>
    <row r="65" s="272" customFormat="1" ht="12"/>
    <row r="66" s="272" customFormat="1" ht="12"/>
  </sheetData>
  <mergeCells count="25">
    <mergeCell ref="B9:B12"/>
    <mergeCell ref="A3:U3"/>
    <mergeCell ref="B13:B18"/>
    <mergeCell ref="B25:B30"/>
    <mergeCell ref="B19:B24"/>
    <mergeCell ref="A5:A7"/>
    <mergeCell ref="B5:B7"/>
    <mergeCell ref="C5:C7"/>
    <mergeCell ref="D5:D7"/>
    <mergeCell ref="A9:A18"/>
    <mergeCell ref="A19:A30"/>
    <mergeCell ref="A4:U4"/>
    <mergeCell ref="E5:E7"/>
    <mergeCell ref="I6:J6"/>
    <mergeCell ref="K6:L6"/>
    <mergeCell ref="M6:N6"/>
    <mergeCell ref="U5:U7"/>
    <mergeCell ref="O5:P6"/>
    <mergeCell ref="Q5:Q7"/>
    <mergeCell ref="R5:R7"/>
    <mergeCell ref="F5:F7"/>
    <mergeCell ref="G5:N5"/>
    <mergeCell ref="G6:H6"/>
    <mergeCell ref="S5:S7"/>
    <mergeCell ref="T5:T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dimension ref="A1:U15"/>
  <sheetViews>
    <sheetView zoomScale="80" zoomScaleNormal="80" workbookViewId="0">
      <pane ySplit="6" topLeftCell="A7" activePane="bottomLeft" state="frozen"/>
      <selection activeCell="R5" sqref="R5"/>
      <selection pane="bottomLeft" activeCell="B20" sqref="B20"/>
    </sheetView>
  </sheetViews>
  <sheetFormatPr baseColWidth="10" defaultRowHeight="15"/>
  <cols>
    <col min="1" max="2" width="21.7109375" customWidth="1"/>
    <col min="3" max="4" width="27.42578125" customWidth="1"/>
    <col min="5" max="5" width="11.42578125" customWidth="1"/>
    <col min="6"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20" width="14.140625" customWidth="1"/>
    <col min="21" max="21" width="17" customWidth="1"/>
  </cols>
  <sheetData>
    <row r="1" spans="1:21" ht="18.75">
      <c r="B1" s="295"/>
      <c r="C1" s="295"/>
      <c r="D1" s="295"/>
      <c r="E1" s="295"/>
      <c r="G1" s="295" t="s">
        <v>1458</v>
      </c>
      <c r="I1" s="295"/>
      <c r="J1" s="295"/>
      <c r="K1" s="295"/>
      <c r="L1" s="295"/>
      <c r="M1" s="295"/>
      <c r="N1" s="295"/>
      <c r="O1" s="295"/>
      <c r="P1" s="295"/>
      <c r="Q1" s="295"/>
      <c r="R1" s="295"/>
      <c r="S1" s="295"/>
      <c r="T1" s="295"/>
      <c r="U1" s="295"/>
    </row>
    <row r="2" spans="1:21" s="423" customFormat="1" ht="18.75">
      <c r="A2" s="423" t="s">
        <v>1371</v>
      </c>
      <c r="B2" s="295"/>
      <c r="C2" s="295"/>
      <c r="D2" s="295"/>
      <c r="E2" s="295"/>
      <c r="G2" s="295"/>
      <c r="H2" s="242"/>
      <c r="I2" s="295"/>
      <c r="J2" s="295"/>
      <c r="K2" s="295"/>
      <c r="L2" s="295"/>
      <c r="M2" s="295"/>
      <c r="N2" s="295"/>
      <c r="O2" s="295"/>
      <c r="P2" s="295"/>
      <c r="Q2" s="295"/>
      <c r="R2" s="295"/>
      <c r="S2" s="295"/>
      <c r="T2" s="295"/>
      <c r="U2" s="295"/>
    </row>
    <row r="3" spans="1:21">
      <c r="A3" s="281" t="s">
        <v>1461</v>
      </c>
      <c r="B3" s="281"/>
      <c r="C3" s="281"/>
      <c r="D3" s="281"/>
      <c r="E3" s="281"/>
      <c r="F3" s="281"/>
      <c r="G3" s="281"/>
      <c r="H3" s="281"/>
      <c r="I3" s="281"/>
      <c r="J3" s="281"/>
      <c r="K3" s="281"/>
      <c r="L3" s="281"/>
      <c r="M3" s="281"/>
      <c r="N3" s="281"/>
      <c r="O3" s="281"/>
      <c r="P3" s="281"/>
      <c r="Q3" s="281"/>
      <c r="R3" s="281"/>
      <c r="S3" s="281"/>
      <c r="T3" s="281"/>
      <c r="U3" s="281"/>
    </row>
    <row r="4" spans="1:21" ht="15" customHeight="1">
      <c r="A4" s="912" t="s">
        <v>100</v>
      </c>
      <c r="B4" s="896" t="s">
        <v>115</v>
      </c>
      <c r="C4" s="908" t="s">
        <v>89</v>
      </c>
      <c r="D4" s="908" t="s">
        <v>90</v>
      </c>
      <c r="E4" s="899" t="s">
        <v>400</v>
      </c>
      <c r="F4" s="908" t="s">
        <v>91</v>
      </c>
      <c r="G4" s="912" t="s">
        <v>103</v>
      </c>
      <c r="H4" s="912"/>
      <c r="I4" s="912"/>
      <c r="J4" s="912"/>
      <c r="K4" s="912"/>
      <c r="L4" s="912"/>
      <c r="M4" s="912"/>
      <c r="N4" s="912"/>
      <c r="O4" s="936" t="s">
        <v>104</v>
      </c>
      <c r="P4" s="936"/>
      <c r="Q4" s="896" t="s">
        <v>105</v>
      </c>
      <c r="R4" s="896" t="s">
        <v>106</v>
      </c>
      <c r="S4" s="896" t="s">
        <v>113</v>
      </c>
      <c r="T4" s="896" t="s">
        <v>112</v>
      </c>
      <c r="U4" s="922" t="s">
        <v>92</v>
      </c>
    </row>
    <row r="5" spans="1:21" ht="15" customHeight="1">
      <c r="A5" s="912"/>
      <c r="B5" s="897"/>
      <c r="C5" s="909"/>
      <c r="D5" s="909"/>
      <c r="E5" s="900"/>
      <c r="F5" s="909"/>
      <c r="G5" s="912" t="s">
        <v>107</v>
      </c>
      <c r="H5" s="912"/>
      <c r="I5" s="912" t="s">
        <v>108</v>
      </c>
      <c r="J5" s="912"/>
      <c r="K5" s="912" t="s">
        <v>109</v>
      </c>
      <c r="L5" s="912"/>
      <c r="M5" s="912" t="s">
        <v>110</v>
      </c>
      <c r="N5" s="912"/>
      <c r="O5" s="936"/>
      <c r="P5" s="936"/>
      <c r="Q5" s="897"/>
      <c r="R5" s="897"/>
      <c r="S5" s="897"/>
      <c r="T5" s="897"/>
      <c r="U5" s="923"/>
    </row>
    <row r="6" spans="1:21" ht="25.5">
      <c r="A6" s="912"/>
      <c r="B6" s="898"/>
      <c r="C6" s="910"/>
      <c r="D6" s="910"/>
      <c r="E6" s="901"/>
      <c r="F6" s="910"/>
      <c r="G6" s="253" t="s">
        <v>111</v>
      </c>
      <c r="H6" s="240" t="s">
        <v>12</v>
      </c>
      <c r="I6" s="253" t="s">
        <v>111</v>
      </c>
      <c r="J6" s="240" t="s">
        <v>12</v>
      </c>
      <c r="K6" s="253" t="s">
        <v>111</v>
      </c>
      <c r="L6" s="240" t="s">
        <v>12</v>
      </c>
      <c r="M6" s="253" t="s">
        <v>111</v>
      </c>
      <c r="N6" s="240" t="s">
        <v>12</v>
      </c>
      <c r="O6" s="253" t="s">
        <v>111</v>
      </c>
      <c r="P6" s="240" t="s">
        <v>12</v>
      </c>
      <c r="Q6" s="898"/>
      <c r="R6" s="898"/>
      <c r="S6" s="898"/>
      <c r="T6" s="898"/>
      <c r="U6" s="924"/>
    </row>
    <row r="7" spans="1:21" ht="15.75" customHeight="1">
      <c r="A7" s="935" t="s">
        <v>1459</v>
      </c>
      <c r="B7" s="926" t="s">
        <v>1460</v>
      </c>
      <c r="C7" s="347"/>
      <c r="D7" s="347"/>
      <c r="E7" s="347"/>
      <c r="F7" s="347"/>
      <c r="G7" s="412"/>
      <c r="H7" s="413"/>
      <c r="I7" s="412"/>
      <c r="J7" s="413"/>
      <c r="K7" s="412"/>
      <c r="L7" s="413"/>
      <c r="M7" s="412"/>
      <c r="N7" s="413"/>
      <c r="O7" s="428"/>
      <c r="P7" s="415"/>
      <c r="Q7" s="347"/>
      <c r="R7" s="347"/>
      <c r="S7" s="347"/>
      <c r="T7" s="347"/>
      <c r="U7" s="347"/>
    </row>
    <row r="8" spans="1:21" ht="15.75">
      <c r="A8" s="935"/>
      <c r="B8" s="927"/>
      <c r="C8" s="347"/>
      <c r="D8" s="347"/>
      <c r="E8" s="347"/>
      <c r="F8" s="347"/>
      <c r="G8" s="412"/>
      <c r="H8" s="413"/>
      <c r="I8" s="412"/>
      <c r="J8" s="413"/>
      <c r="K8" s="412"/>
      <c r="L8" s="413"/>
      <c r="M8" s="412"/>
      <c r="N8" s="413"/>
      <c r="O8" s="428"/>
      <c r="P8" s="415"/>
      <c r="Q8" s="347"/>
      <c r="R8" s="347"/>
      <c r="S8" s="347"/>
      <c r="T8" s="347"/>
      <c r="U8" s="347"/>
    </row>
    <row r="9" spans="1:21" ht="15.75">
      <c r="A9" s="935"/>
      <c r="B9" s="927"/>
      <c r="C9" s="347"/>
      <c r="D9" s="347"/>
      <c r="E9" s="347"/>
      <c r="F9" s="347"/>
      <c r="G9" s="412"/>
      <c r="H9" s="413"/>
      <c r="I9" s="412"/>
      <c r="J9" s="413"/>
      <c r="K9" s="412"/>
      <c r="L9" s="413"/>
      <c r="M9" s="412"/>
      <c r="N9" s="413"/>
      <c r="O9" s="428"/>
      <c r="P9" s="415"/>
      <c r="Q9" s="347"/>
      <c r="R9" s="347"/>
      <c r="S9" s="347"/>
      <c r="T9" s="347"/>
      <c r="U9" s="347"/>
    </row>
    <row r="10" spans="1:21" ht="15.75">
      <c r="A10" s="935"/>
      <c r="B10" s="927"/>
      <c r="C10" s="347"/>
      <c r="D10" s="347"/>
      <c r="E10" s="347"/>
      <c r="F10" s="347"/>
      <c r="G10" s="412"/>
      <c r="H10" s="413"/>
      <c r="I10" s="412"/>
      <c r="J10" s="413"/>
      <c r="K10" s="412"/>
      <c r="L10" s="413"/>
      <c r="M10" s="412"/>
      <c r="N10" s="413"/>
      <c r="O10" s="428"/>
      <c r="P10" s="415"/>
      <c r="Q10" s="347"/>
      <c r="R10" s="347"/>
      <c r="S10" s="347"/>
      <c r="T10" s="347"/>
      <c r="U10" s="347"/>
    </row>
    <row r="11" spans="1:21" ht="15.75">
      <c r="A11" s="935"/>
      <c r="B11" s="927"/>
      <c r="C11" s="347"/>
      <c r="D11" s="347"/>
      <c r="E11" s="347"/>
      <c r="F11" s="347"/>
      <c r="G11" s="412"/>
      <c r="H11" s="413"/>
      <c r="I11" s="412"/>
      <c r="J11" s="413"/>
      <c r="K11" s="412"/>
      <c r="L11" s="413"/>
      <c r="M11" s="412"/>
      <c r="N11" s="413"/>
      <c r="O11" s="428"/>
      <c r="P11" s="415"/>
      <c r="Q11" s="347"/>
      <c r="R11" s="347"/>
      <c r="S11" s="347"/>
      <c r="T11" s="347"/>
      <c r="U11" s="347"/>
    </row>
    <row r="12" spans="1:21" ht="15.75">
      <c r="A12" s="935"/>
      <c r="B12" s="927"/>
      <c r="C12" s="347"/>
      <c r="D12" s="347"/>
      <c r="E12" s="347"/>
      <c r="F12" s="347"/>
      <c r="G12" s="412"/>
      <c r="H12" s="413"/>
      <c r="I12" s="412"/>
      <c r="J12" s="413"/>
      <c r="K12" s="412"/>
      <c r="L12" s="413"/>
      <c r="M12" s="412"/>
      <c r="N12" s="413"/>
      <c r="O12" s="428"/>
      <c r="P12" s="415"/>
      <c r="Q12" s="347"/>
      <c r="R12" s="347"/>
      <c r="S12" s="347"/>
      <c r="T12" s="347"/>
      <c r="U12" s="347"/>
    </row>
    <row r="13" spans="1:21" ht="15.75">
      <c r="A13" s="935"/>
      <c r="B13" s="927"/>
      <c r="C13" s="347"/>
      <c r="D13" s="347"/>
      <c r="E13" s="347"/>
      <c r="F13" s="347"/>
      <c r="G13" s="412"/>
      <c r="H13" s="413"/>
      <c r="I13" s="412"/>
      <c r="J13" s="413"/>
      <c r="K13" s="412"/>
      <c r="L13" s="413"/>
      <c r="M13" s="412"/>
      <c r="N13" s="413"/>
      <c r="O13" s="428"/>
      <c r="P13" s="415"/>
      <c r="Q13" s="347"/>
      <c r="R13" s="347"/>
      <c r="S13" s="347"/>
      <c r="T13" s="347"/>
      <c r="U13" s="347"/>
    </row>
    <row r="14" spans="1:21" ht="15.75">
      <c r="A14" s="935"/>
      <c r="B14" s="928"/>
      <c r="C14" s="347"/>
      <c r="D14" s="347"/>
      <c r="E14" s="347"/>
      <c r="F14" s="347"/>
      <c r="G14" s="412"/>
      <c r="H14" s="413"/>
      <c r="I14" s="412"/>
      <c r="J14" s="413"/>
      <c r="K14" s="412"/>
      <c r="L14" s="413"/>
      <c r="M14" s="412"/>
      <c r="N14" s="413"/>
      <c r="O14" s="292"/>
      <c r="P14" s="415"/>
      <c r="Q14" s="347"/>
      <c r="R14" s="347"/>
      <c r="S14" s="347"/>
      <c r="T14" s="347"/>
      <c r="U14" s="347"/>
    </row>
    <row r="15" spans="1:21" ht="15.6" customHeight="1">
      <c r="A15" s="303"/>
      <c r="B15" s="304"/>
      <c r="C15" s="303" t="s">
        <v>490</v>
      </c>
      <c r="D15" s="304"/>
      <c r="E15" s="304"/>
      <c r="F15" s="305"/>
      <c r="G15" s="298">
        <f t="shared" ref="G15:P15" si="0">SUM(G7:G14)</f>
        <v>0</v>
      </c>
      <c r="H15" s="244">
        <f t="shared" si="0"/>
        <v>0</v>
      </c>
      <c r="I15" s="298">
        <f t="shared" si="0"/>
        <v>0</v>
      </c>
      <c r="J15" s="244">
        <f t="shared" si="0"/>
        <v>0</v>
      </c>
      <c r="K15" s="298">
        <f t="shared" si="0"/>
        <v>0</v>
      </c>
      <c r="L15" s="244">
        <f t="shared" si="0"/>
        <v>0</v>
      </c>
      <c r="M15" s="298">
        <f t="shared" si="0"/>
        <v>0</v>
      </c>
      <c r="N15" s="244">
        <f t="shared" si="0"/>
        <v>0</v>
      </c>
      <c r="O15" s="244">
        <f t="shared" si="0"/>
        <v>0</v>
      </c>
      <c r="P15" s="244">
        <f t="shared" si="0"/>
        <v>0</v>
      </c>
      <c r="Q15" s="276"/>
      <c r="R15" s="276"/>
      <c r="S15" s="276"/>
      <c r="T15" s="276"/>
      <c r="U15" s="276"/>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21"/>
  <sheetViews>
    <sheetView zoomScale="60" zoomScaleNormal="60" workbookViewId="0">
      <pane ySplit="7" topLeftCell="A8" activePane="bottomLeft" state="frozen"/>
      <selection activeCell="A7" sqref="A7"/>
      <selection pane="bottomLeft" activeCell="F9" sqref="F9"/>
    </sheetView>
  </sheetViews>
  <sheetFormatPr baseColWidth="10" defaultRowHeight="15"/>
  <cols>
    <col min="1" max="1" width="21.7109375" customWidth="1"/>
    <col min="2" max="2" width="26.28515625" customWidth="1"/>
    <col min="3" max="4" width="27.42578125" customWidth="1"/>
    <col min="5" max="5" width="14.5703125" customWidth="1"/>
    <col min="6" max="6" width="27.42578125" customWidth="1"/>
    <col min="7" max="7" width="15.28515625" customWidth="1"/>
    <col min="8" max="8" width="14.85546875" style="242" bestFit="1" customWidth="1"/>
    <col min="9" max="9" width="15.28515625" customWidth="1"/>
    <col min="10" max="10" width="18.85546875" style="242" customWidth="1"/>
    <col min="12" max="12" width="14.85546875" style="242" bestFit="1" customWidth="1"/>
    <col min="14" max="14" width="14.85546875" style="242" bestFit="1" customWidth="1"/>
    <col min="15" max="15" width="15.28515625" customWidth="1"/>
    <col min="16" max="16" width="18.28515625" style="242" customWidth="1"/>
    <col min="17" max="20" width="14.140625" customWidth="1"/>
    <col min="21" max="21" width="17" customWidth="1"/>
  </cols>
  <sheetData>
    <row r="1" spans="1:21" ht="18" customHeight="1">
      <c r="B1" s="250"/>
      <c r="C1" s="250"/>
      <c r="D1" s="250"/>
      <c r="E1" s="255"/>
      <c r="F1" s="250"/>
      <c r="G1" s="302" t="s">
        <v>1377</v>
      </c>
      <c r="J1" s="250"/>
      <c r="K1" s="250"/>
      <c r="L1" s="250"/>
      <c r="M1" s="250"/>
      <c r="N1" s="250"/>
      <c r="O1" s="250"/>
      <c r="P1" s="250"/>
      <c r="Q1" s="250"/>
      <c r="R1" s="250"/>
      <c r="S1" s="250"/>
      <c r="T1" s="250"/>
      <c r="U1" s="250"/>
    </row>
    <row r="2" spans="1:21" ht="18" customHeight="1">
      <c r="B2" s="255"/>
      <c r="C2" s="255"/>
      <c r="D2" s="255"/>
      <c r="E2" s="255"/>
      <c r="F2" s="255"/>
      <c r="G2" s="302"/>
      <c r="J2" s="255"/>
      <c r="K2" s="255"/>
      <c r="L2" s="255"/>
      <c r="M2" s="255"/>
      <c r="N2" s="255"/>
      <c r="O2" s="255"/>
      <c r="P2" s="255"/>
      <c r="Q2" s="255"/>
      <c r="R2" s="255"/>
      <c r="S2" s="255"/>
      <c r="T2" s="255"/>
      <c r="U2" s="255"/>
    </row>
    <row r="3" spans="1:21" ht="18" customHeight="1">
      <c r="A3" s="335" t="s">
        <v>1370</v>
      </c>
      <c r="B3" s="255"/>
      <c r="C3" s="255"/>
      <c r="D3" s="255"/>
      <c r="E3" s="255"/>
      <c r="F3" s="255"/>
      <c r="G3" s="302"/>
      <c r="J3" s="255"/>
      <c r="K3" s="255"/>
      <c r="L3" s="255"/>
      <c r="M3" s="255"/>
      <c r="N3" s="255"/>
      <c r="O3" s="255"/>
      <c r="P3" s="255"/>
      <c r="Q3" s="255"/>
      <c r="R3" s="255"/>
      <c r="S3" s="255"/>
      <c r="T3" s="255"/>
      <c r="U3" s="255"/>
    </row>
    <row r="4" spans="1:21" ht="33" customHeight="1">
      <c r="A4" s="963" t="s">
        <v>1376</v>
      </c>
      <c r="B4" s="963"/>
      <c r="C4" s="963"/>
      <c r="D4" s="963"/>
      <c r="E4" s="963"/>
      <c r="F4" s="963"/>
      <c r="G4" s="963"/>
      <c r="H4" s="963"/>
      <c r="I4" s="963"/>
      <c r="J4" s="963"/>
      <c r="K4" s="963"/>
      <c r="L4" s="963"/>
      <c r="M4" s="963"/>
      <c r="N4" s="963"/>
      <c r="O4" s="963"/>
      <c r="P4" s="963"/>
      <c r="Q4" s="963"/>
      <c r="R4" s="963"/>
      <c r="S4" s="963"/>
      <c r="T4" s="963"/>
      <c r="U4" s="963"/>
    </row>
    <row r="5" spans="1:21" ht="14.45" customHeight="1">
      <c r="A5" s="896" t="s">
        <v>100</v>
      </c>
      <c r="B5" s="896" t="s">
        <v>115</v>
      </c>
      <c r="C5" s="908" t="s">
        <v>89</v>
      </c>
      <c r="D5" s="908" t="s">
        <v>90</v>
      </c>
      <c r="E5" s="899" t="s">
        <v>400</v>
      </c>
      <c r="F5" s="908" t="s">
        <v>91</v>
      </c>
      <c r="G5" s="902" t="s">
        <v>103</v>
      </c>
      <c r="H5" s="911"/>
      <c r="I5" s="911"/>
      <c r="J5" s="911"/>
      <c r="K5" s="911"/>
      <c r="L5" s="911"/>
      <c r="M5" s="911"/>
      <c r="N5" s="903"/>
      <c r="O5" s="936" t="s">
        <v>104</v>
      </c>
      <c r="P5" s="936"/>
      <c r="Q5" s="896" t="s">
        <v>105</v>
      </c>
      <c r="R5" s="896" t="s">
        <v>106</v>
      </c>
      <c r="S5" s="896" t="s">
        <v>113</v>
      </c>
      <c r="T5" s="896" t="s">
        <v>112</v>
      </c>
      <c r="U5" s="922" t="s">
        <v>92</v>
      </c>
    </row>
    <row r="6" spans="1:21" ht="14.45" customHeight="1">
      <c r="A6" s="897"/>
      <c r="B6" s="897"/>
      <c r="C6" s="909"/>
      <c r="D6" s="909"/>
      <c r="E6" s="900"/>
      <c r="F6" s="909"/>
      <c r="G6" s="252" t="s">
        <v>107</v>
      </c>
      <c r="H6" s="252"/>
      <c r="I6" s="252" t="s">
        <v>108</v>
      </c>
      <c r="J6" s="252"/>
      <c r="K6" s="252" t="s">
        <v>109</v>
      </c>
      <c r="L6" s="252"/>
      <c r="M6" s="252" t="s">
        <v>110</v>
      </c>
      <c r="N6" s="252"/>
      <c r="O6" s="936"/>
      <c r="P6" s="936"/>
      <c r="Q6" s="897"/>
      <c r="R6" s="897"/>
      <c r="S6" s="897"/>
      <c r="T6" s="897"/>
      <c r="U6" s="923"/>
    </row>
    <row r="7" spans="1:21" ht="25.5">
      <c r="A7" s="898"/>
      <c r="B7" s="898"/>
      <c r="C7" s="910"/>
      <c r="D7" s="910"/>
      <c r="E7" s="901"/>
      <c r="F7" s="910"/>
      <c r="G7" s="253" t="s">
        <v>111</v>
      </c>
      <c r="H7" s="240" t="s">
        <v>12</v>
      </c>
      <c r="I7" s="253" t="s">
        <v>111</v>
      </c>
      <c r="J7" s="240" t="s">
        <v>12</v>
      </c>
      <c r="K7" s="253" t="s">
        <v>111</v>
      </c>
      <c r="L7" s="240" t="s">
        <v>12</v>
      </c>
      <c r="M7" s="253" t="s">
        <v>111</v>
      </c>
      <c r="N7" s="240" t="s">
        <v>12</v>
      </c>
      <c r="O7" s="348" t="s">
        <v>111</v>
      </c>
      <c r="P7" s="240" t="s">
        <v>12</v>
      </c>
      <c r="Q7" s="898"/>
      <c r="R7" s="898"/>
      <c r="S7" s="898"/>
      <c r="T7" s="898"/>
      <c r="U7" s="924"/>
    </row>
    <row r="8" spans="1:21" ht="15.6" customHeight="1">
      <c r="A8" s="342"/>
      <c r="B8" s="254"/>
      <c r="C8" s="254"/>
      <c r="D8" s="254"/>
      <c r="E8" s="254"/>
      <c r="F8" s="254"/>
      <c r="G8" s="254"/>
      <c r="H8" s="315" t="s">
        <v>120</v>
      </c>
      <c r="I8" s="254"/>
      <c r="J8" s="254"/>
      <c r="K8" s="254"/>
      <c r="L8" s="254"/>
      <c r="M8" s="254"/>
      <c r="N8" s="254"/>
      <c r="O8" s="254"/>
      <c r="P8" s="254"/>
      <c r="Q8" s="254"/>
      <c r="R8" s="254"/>
      <c r="S8" s="254"/>
      <c r="T8" s="254"/>
      <c r="U8" s="254"/>
    </row>
    <row r="9" spans="1:21" ht="15.75">
      <c r="A9" s="964" t="s">
        <v>1462</v>
      </c>
      <c r="B9" s="913" t="s">
        <v>1463</v>
      </c>
      <c r="C9" s="347"/>
      <c r="D9" s="347"/>
      <c r="E9" s="347"/>
      <c r="G9" s="406"/>
      <c r="H9" s="409"/>
      <c r="I9" s="406"/>
      <c r="J9" s="409"/>
      <c r="K9" s="406"/>
      <c r="L9" s="409"/>
      <c r="M9" s="406"/>
      <c r="N9" s="409"/>
      <c r="O9" s="425"/>
      <c r="P9" s="415"/>
      <c r="Q9" s="347"/>
      <c r="R9" s="347"/>
      <c r="S9" s="347"/>
      <c r="T9" s="347"/>
      <c r="U9" s="347"/>
    </row>
    <row r="10" spans="1:21" ht="15.75">
      <c r="A10" s="965"/>
      <c r="B10" s="914"/>
      <c r="C10" s="347"/>
      <c r="D10" s="347"/>
      <c r="E10" s="347"/>
      <c r="F10" s="347"/>
      <c r="G10" s="406"/>
      <c r="H10" s="409"/>
      <c r="I10" s="406"/>
      <c r="J10" s="409"/>
      <c r="K10" s="406"/>
      <c r="L10" s="409"/>
      <c r="M10" s="406"/>
      <c r="N10" s="409"/>
      <c r="O10" s="425"/>
      <c r="P10" s="415"/>
      <c r="Q10" s="347"/>
      <c r="R10" s="347"/>
      <c r="S10" s="347"/>
      <c r="T10" s="347"/>
      <c r="U10" s="347"/>
    </row>
    <row r="11" spans="1:21" ht="15.75">
      <c r="A11" s="965"/>
      <c r="B11" s="914"/>
      <c r="C11" s="347"/>
      <c r="D11" s="347"/>
      <c r="E11" s="347"/>
      <c r="F11" s="347"/>
      <c r="G11" s="406"/>
      <c r="H11" s="409"/>
      <c r="I11" s="406"/>
      <c r="J11" s="409"/>
      <c r="K11" s="406"/>
      <c r="L11" s="409"/>
      <c r="M11" s="406"/>
      <c r="N11" s="409"/>
      <c r="O11" s="425"/>
      <c r="P11" s="415"/>
      <c r="Q11" s="347"/>
      <c r="R11" s="347"/>
      <c r="S11" s="347"/>
      <c r="T11" s="347"/>
      <c r="U11" s="347"/>
    </row>
    <row r="12" spans="1:21" ht="15.75">
      <c r="A12" s="965"/>
      <c r="B12" s="914"/>
      <c r="C12" s="347"/>
      <c r="D12" s="347"/>
      <c r="E12" s="347"/>
      <c r="F12" s="347"/>
      <c r="G12" s="406"/>
      <c r="H12" s="409"/>
      <c r="I12" s="406"/>
      <c r="J12" s="409"/>
      <c r="K12" s="406"/>
      <c r="L12" s="409"/>
      <c r="M12" s="406"/>
      <c r="N12" s="409"/>
      <c r="O12" s="425"/>
      <c r="P12" s="415"/>
      <c r="Q12" s="347"/>
      <c r="R12" s="347"/>
      <c r="S12" s="347"/>
      <c r="T12" s="347"/>
      <c r="U12" s="72"/>
    </row>
    <row r="13" spans="1:21" ht="15.75">
      <c r="A13" s="965"/>
      <c r="B13" s="914"/>
      <c r="C13" s="347"/>
      <c r="D13" s="347"/>
      <c r="E13" s="347"/>
      <c r="F13" s="288"/>
      <c r="G13" s="414"/>
      <c r="H13" s="409"/>
      <c r="I13" s="414"/>
      <c r="J13" s="409"/>
      <c r="K13" s="414"/>
      <c r="L13" s="409"/>
      <c r="M13" s="414"/>
      <c r="N13" s="409"/>
      <c r="O13" s="425"/>
      <c r="P13" s="415"/>
      <c r="Q13" s="347"/>
      <c r="R13" s="347"/>
      <c r="S13" s="347"/>
      <c r="T13" s="347"/>
      <c r="U13" s="288"/>
    </row>
    <row r="14" spans="1:21" ht="15.75">
      <c r="A14" s="965"/>
      <c r="B14" s="914"/>
      <c r="C14" s="347"/>
      <c r="D14" s="347"/>
      <c r="E14" s="347"/>
      <c r="F14" s="347"/>
      <c r="G14" s="406"/>
      <c r="H14" s="409"/>
      <c r="I14" s="406"/>
      <c r="J14" s="409"/>
      <c r="K14" s="406"/>
      <c r="L14" s="409"/>
      <c r="M14" s="406"/>
      <c r="N14" s="409"/>
      <c r="O14" s="425"/>
      <c r="P14" s="415"/>
      <c r="Q14" s="347"/>
      <c r="R14" s="347"/>
      <c r="S14" s="347"/>
      <c r="T14" s="347"/>
      <c r="U14" s="347"/>
    </row>
    <row r="15" spans="1:21" ht="15.75">
      <c r="A15" s="965"/>
      <c r="B15" s="914"/>
      <c r="C15" s="347"/>
      <c r="D15" s="347"/>
      <c r="E15" s="347"/>
      <c r="F15" s="73"/>
      <c r="G15" s="406"/>
      <c r="H15" s="409"/>
      <c r="I15" s="406"/>
      <c r="J15" s="409"/>
      <c r="K15" s="406"/>
      <c r="L15" s="409"/>
      <c r="M15" s="406"/>
      <c r="N15" s="409"/>
      <c r="O15" s="425"/>
      <c r="P15" s="415"/>
      <c r="Q15" s="347"/>
      <c r="R15" s="347"/>
      <c r="S15" s="347"/>
      <c r="T15" s="347"/>
      <c r="U15" s="347"/>
    </row>
    <row r="16" spans="1:21" ht="15.75">
      <c r="A16" s="965"/>
      <c r="B16" s="914"/>
      <c r="C16" s="347"/>
      <c r="D16" s="347"/>
      <c r="E16" s="347"/>
      <c r="F16" s="347"/>
      <c r="G16" s="406"/>
      <c r="H16" s="409"/>
      <c r="I16" s="406"/>
      <c r="J16" s="409"/>
      <c r="K16" s="406"/>
      <c r="L16" s="409"/>
      <c r="M16" s="406"/>
      <c r="N16" s="409"/>
      <c r="O16" s="425"/>
      <c r="P16" s="415"/>
      <c r="Q16" s="347"/>
      <c r="R16" s="347"/>
      <c r="S16" s="347"/>
      <c r="T16" s="347"/>
      <c r="U16" s="347"/>
    </row>
    <row r="17" spans="1:21" ht="15.75">
      <c r="A17" s="965"/>
      <c r="B17" s="914"/>
      <c r="C17" s="347"/>
      <c r="D17" s="347"/>
      <c r="E17" s="347"/>
      <c r="F17" s="347"/>
      <c r="G17" s="414"/>
      <c r="H17" s="409"/>
      <c r="I17" s="414"/>
      <c r="J17" s="409"/>
      <c r="K17" s="414"/>
      <c r="L17" s="409"/>
      <c r="M17" s="414"/>
      <c r="N17" s="409"/>
      <c r="O17" s="425"/>
      <c r="P17" s="415"/>
      <c r="Q17" s="406"/>
      <c r="R17" s="406"/>
      <c r="S17" s="406"/>
      <c r="T17" s="406"/>
      <c r="U17" s="347"/>
    </row>
    <row r="18" spans="1:21" ht="15.75">
      <c r="A18" s="965"/>
      <c r="B18" s="914"/>
      <c r="C18" s="347"/>
      <c r="D18" s="347"/>
      <c r="E18" s="347"/>
      <c r="F18" s="347"/>
      <c r="G18" s="406"/>
      <c r="H18" s="409"/>
      <c r="I18" s="406"/>
      <c r="J18" s="409"/>
      <c r="K18" s="406"/>
      <c r="L18" s="409"/>
      <c r="M18" s="406"/>
      <c r="N18" s="409"/>
      <c r="O18" s="426"/>
      <c r="P18" s="427"/>
      <c r="Q18" s="347"/>
      <c r="R18" s="347"/>
      <c r="S18" s="347"/>
      <c r="T18" s="347"/>
      <c r="U18" s="347"/>
    </row>
    <row r="19" spans="1:21" ht="15.75">
      <c r="A19" s="965"/>
      <c r="B19" s="914"/>
      <c r="C19" s="347"/>
      <c r="D19" s="347"/>
      <c r="E19" s="347"/>
      <c r="F19" s="347"/>
      <c r="G19" s="406"/>
      <c r="H19" s="409"/>
      <c r="I19" s="406"/>
      <c r="J19" s="409"/>
      <c r="K19" s="406"/>
      <c r="L19" s="409"/>
      <c r="M19" s="406"/>
      <c r="N19" s="409"/>
      <c r="O19" s="426"/>
      <c r="P19" s="427"/>
      <c r="Q19" s="347"/>
      <c r="R19" s="347"/>
      <c r="S19" s="347"/>
      <c r="T19" s="347"/>
      <c r="U19" s="424"/>
    </row>
    <row r="20" spans="1:21" ht="15.75">
      <c r="A20" s="966"/>
      <c r="B20" s="915"/>
      <c r="C20" s="347"/>
      <c r="D20" s="347"/>
      <c r="E20" s="347"/>
      <c r="F20" s="347"/>
      <c r="G20" s="406"/>
      <c r="H20" s="409"/>
      <c r="I20" s="406"/>
      <c r="J20" s="409"/>
      <c r="K20" s="406"/>
      <c r="L20" s="409"/>
      <c r="M20" s="406"/>
      <c r="N20" s="409"/>
      <c r="O20" s="425"/>
      <c r="P20" s="415"/>
      <c r="Q20" s="406"/>
      <c r="R20" s="406"/>
      <c r="S20" s="406"/>
      <c r="T20" s="406"/>
      <c r="U20" s="347"/>
    </row>
    <row r="21" spans="1:21" ht="15.6" customHeight="1">
      <c r="A21" s="316" t="s">
        <v>121</v>
      </c>
      <c r="B21" s="251"/>
      <c r="C21" s="251"/>
      <c r="D21" s="251"/>
      <c r="E21" s="251"/>
      <c r="F21" s="251"/>
      <c r="G21" s="80">
        <f t="shared" ref="G21:P21" si="0">SUM(G9:G20)</f>
        <v>0</v>
      </c>
      <c r="H21" s="243">
        <f t="shared" si="0"/>
        <v>0</v>
      </c>
      <c r="I21" s="80">
        <f t="shared" si="0"/>
        <v>0</v>
      </c>
      <c r="J21" s="243">
        <f t="shared" si="0"/>
        <v>0</v>
      </c>
      <c r="K21" s="80">
        <f t="shared" si="0"/>
        <v>0</v>
      </c>
      <c r="L21" s="243">
        <f t="shared" si="0"/>
        <v>0</v>
      </c>
      <c r="M21" s="80">
        <f t="shared" si="0"/>
        <v>0</v>
      </c>
      <c r="N21" s="243">
        <f t="shared" si="0"/>
        <v>0</v>
      </c>
      <c r="O21" s="243">
        <f t="shared" si="0"/>
        <v>0</v>
      </c>
      <c r="P21" s="243">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U50"/>
  <sheetViews>
    <sheetView zoomScale="50" zoomScaleNormal="50" workbookViewId="0">
      <pane ySplit="6" topLeftCell="A7" activePane="bottomLeft" state="frozen"/>
      <selection activeCell="R7" sqref="R7"/>
      <selection pane="bottomLeft" activeCell="K49" sqref="K49"/>
    </sheetView>
  </sheetViews>
  <sheetFormatPr baseColWidth="10" defaultRowHeight="15"/>
  <cols>
    <col min="1" max="1" width="34" customWidth="1"/>
    <col min="2" max="2" width="35.7109375" customWidth="1"/>
    <col min="3" max="4" width="27.42578125" customWidth="1"/>
    <col min="5" max="5" width="11.42578125" customWidth="1"/>
    <col min="6" max="6" width="27.42578125" customWidth="1"/>
    <col min="7" max="7" width="15.28515625" customWidth="1"/>
    <col min="8" max="8" width="15.5703125" bestFit="1" customWidth="1"/>
    <col min="9" max="9" width="9.42578125" customWidth="1"/>
    <col min="10" max="10" width="15.85546875" customWidth="1"/>
    <col min="11" max="11" width="15.28515625" customWidth="1"/>
    <col min="12" max="12" width="15" customWidth="1"/>
    <col min="13" max="13" width="9.7109375" customWidth="1"/>
    <col min="14" max="14" width="14.85546875" bestFit="1" customWidth="1"/>
    <col min="15" max="15" width="10.28515625" customWidth="1"/>
    <col min="16" max="16" width="13.140625" customWidth="1"/>
    <col min="17" max="17" width="16.85546875" customWidth="1"/>
    <col min="18" max="20" width="14.28515625" customWidth="1"/>
    <col min="21" max="21" width="15.7109375" customWidth="1"/>
  </cols>
  <sheetData>
    <row r="1" spans="1:21" ht="18.75">
      <c r="A1" s="970" t="s">
        <v>1361</v>
      </c>
      <c r="B1" s="970"/>
      <c r="C1" s="970"/>
      <c r="D1" s="970"/>
      <c r="E1" s="970"/>
      <c r="F1" s="970"/>
      <c r="G1" s="970"/>
      <c r="H1" s="970"/>
      <c r="I1" s="970"/>
      <c r="J1" s="970"/>
      <c r="K1" s="970"/>
      <c r="L1" s="970"/>
      <c r="M1" s="970"/>
      <c r="N1" s="970"/>
      <c r="O1" s="970"/>
      <c r="P1" s="970"/>
      <c r="Q1" s="970"/>
      <c r="R1" s="970"/>
      <c r="S1" s="970"/>
      <c r="T1" s="970"/>
      <c r="U1" s="970"/>
    </row>
    <row r="2" spans="1:21">
      <c r="A2" s="971" t="s">
        <v>1464</v>
      </c>
      <c r="B2" s="971"/>
      <c r="C2" s="971"/>
      <c r="D2" s="971"/>
      <c r="E2" s="971"/>
      <c r="F2" s="971"/>
      <c r="G2" s="971"/>
      <c r="H2" s="971"/>
      <c r="I2" s="971"/>
      <c r="J2" s="971"/>
      <c r="K2" s="971"/>
      <c r="L2" s="971"/>
      <c r="M2" s="971"/>
      <c r="N2" s="971"/>
      <c r="O2" s="971"/>
      <c r="P2" s="971"/>
      <c r="Q2" s="971"/>
      <c r="R2" s="971"/>
      <c r="S2" s="971"/>
      <c r="T2" s="971"/>
      <c r="U2" s="971"/>
    </row>
    <row r="3" spans="1:21" ht="13.5" customHeight="1">
      <c r="A3" s="332" t="s">
        <v>1465</v>
      </c>
      <c r="B3" s="333"/>
      <c r="C3" s="333"/>
      <c r="D3" s="333"/>
      <c r="E3" s="333"/>
      <c r="F3" s="333"/>
      <c r="G3" s="333"/>
      <c r="H3" s="333"/>
      <c r="I3" s="333"/>
      <c r="J3" s="333"/>
      <c r="K3" s="333"/>
      <c r="L3" s="333"/>
      <c r="M3" s="333"/>
      <c r="N3" s="333"/>
      <c r="O3" s="333"/>
      <c r="P3" s="333"/>
      <c r="Q3" s="333"/>
      <c r="R3" s="333"/>
      <c r="S3" s="333"/>
      <c r="T3" s="333"/>
      <c r="U3" s="333"/>
    </row>
    <row r="4" spans="1:21" ht="15" customHeight="1">
      <c r="A4" s="912" t="s">
        <v>100</v>
      </c>
      <c r="B4" s="912" t="s">
        <v>115</v>
      </c>
      <c r="C4" s="908" t="s">
        <v>89</v>
      </c>
      <c r="D4" s="908" t="s">
        <v>90</v>
      </c>
      <c r="E4" s="899" t="s">
        <v>400</v>
      </c>
      <c r="F4" s="908" t="s">
        <v>91</v>
      </c>
      <c r="G4" s="912" t="s">
        <v>103</v>
      </c>
      <c r="H4" s="912"/>
      <c r="I4" s="912"/>
      <c r="J4" s="912"/>
      <c r="K4" s="912"/>
      <c r="L4" s="912"/>
      <c r="M4" s="912"/>
      <c r="N4" s="912"/>
      <c r="O4" s="936" t="s">
        <v>104</v>
      </c>
      <c r="P4" s="936"/>
      <c r="Q4" s="896" t="s">
        <v>105</v>
      </c>
      <c r="R4" s="896" t="s">
        <v>106</v>
      </c>
      <c r="S4" s="896" t="s">
        <v>113</v>
      </c>
      <c r="T4" s="896" t="s">
        <v>112</v>
      </c>
      <c r="U4" s="922" t="s">
        <v>92</v>
      </c>
    </row>
    <row r="5" spans="1:21" ht="15" customHeight="1">
      <c r="A5" s="912"/>
      <c r="B5" s="912"/>
      <c r="C5" s="909"/>
      <c r="D5" s="909"/>
      <c r="E5" s="900"/>
      <c r="F5" s="909"/>
      <c r="G5" s="912" t="s">
        <v>107</v>
      </c>
      <c r="H5" s="912"/>
      <c r="I5" s="912" t="s">
        <v>108</v>
      </c>
      <c r="J5" s="912"/>
      <c r="K5" s="912" t="s">
        <v>109</v>
      </c>
      <c r="L5" s="912"/>
      <c r="M5" s="912" t="s">
        <v>110</v>
      </c>
      <c r="N5" s="912"/>
      <c r="O5" s="936"/>
      <c r="P5" s="936"/>
      <c r="Q5" s="897"/>
      <c r="R5" s="897"/>
      <c r="S5" s="897"/>
      <c r="T5" s="897"/>
      <c r="U5" s="923"/>
    </row>
    <row r="6" spans="1:21" ht="51">
      <c r="A6" s="912"/>
      <c r="B6" s="912"/>
      <c r="C6" s="910"/>
      <c r="D6" s="910"/>
      <c r="E6" s="901"/>
      <c r="F6" s="910"/>
      <c r="G6" s="330" t="s">
        <v>111</v>
      </c>
      <c r="H6" s="240" t="s">
        <v>12</v>
      </c>
      <c r="I6" s="330" t="s">
        <v>111</v>
      </c>
      <c r="J6" s="240" t="s">
        <v>12</v>
      </c>
      <c r="K6" s="330" t="s">
        <v>111</v>
      </c>
      <c r="L6" s="240" t="s">
        <v>12</v>
      </c>
      <c r="M6" s="330" t="s">
        <v>111</v>
      </c>
      <c r="N6" s="240" t="s">
        <v>12</v>
      </c>
      <c r="O6" s="330" t="s">
        <v>111</v>
      </c>
      <c r="P6" s="240" t="s">
        <v>12</v>
      </c>
      <c r="Q6" s="898"/>
      <c r="R6" s="898"/>
      <c r="S6" s="898"/>
      <c r="T6" s="898"/>
      <c r="U6" s="924"/>
    </row>
    <row r="7" spans="1:21" ht="15.75">
      <c r="A7" s="972" t="s">
        <v>1361</v>
      </c>
      <c r="B7" s="973"/>
      <c r="C7" s="973"/>
      <c r="D7" s="973"/>
      <c r="E7" s="973"/>
      <c r="F7" s="973"/>
      <c r="G7" s="973"/>
      <c r="H7" s="973"/>
      <c r="I7" s="973"/>
      <c r="J7" s="973"/>
      <c r="K7" s="973"/>
      <c r="L7" s="973"/>
      <c r="M7" s="973"/>
      <c r="N7" s="973"/>
      <c r="O7" s="973"/>
      <c r="P7" s="973"/>
      <c r="Q7" s="973"/>
      <c r="R7" s="973"/>
      <c r="S7" s="973"/>
      <c r="T7" s="973"/>
      <c r="U7" s="974"/>
    </row>
    <row r="8" spans="1:21" ht="15.75">
      <c r="A8" s="975" t="s">
        <v>1466</v>
      </c>
      <c r="B8" s="978" t="s">
        <v>1362</v>
      </c>
      <c r="C8" s="430"/>
      <c r="D8" s="288"/>
      <c r="E8" s="288"/>
      <c r="F8" s="288"/>
      <c r="G8" s="420"/>
      <c r="H8" s="421"/>
      <c r="I8" s="288"/>
      <c r="J8" s="421"/>
      <c r="K8" s="288"/>
      <c r="L8" s="421"/>
      <c r="M8" s="288"/>
      <c r="N8" s="421"/>
      <c r="O8" s="292"/>
      <c r="P8" s="415"/>
      <c r="Q8" s="288"/>
      <c r="R8" s="288"/>
      <c r="S8" s="288"/>
      <c r="T8" s="288"/>
      <c r="U8" s="288"/>
    </row>
    <row r="9" spans="1:21" s="423" customFormat="1" ht="15.75">
      <c r="A9" s="975"/>
      <c r="B9" s="978"/>
      <c r="C9" s="430"/>
      <c r="D9" s="288"/>
      <c r="E9" s="288"/>
      <c r="F9" s="288"/>
      <c r="G9" s="420"/>
      <c r="H9" s="421"/>
      <c r="I9" s="288"/>
      <c r="J9" s="421"/>
      <c r="K9" s="288"/>
      <c r="L9" s="421"/>
      <c r="M9" s="288"/>
      <c r="N9" s="421"/>
      <c r="O9" s="292"/>
      <c r="P9" s="415"/>
      <c r="Q9" s="288"/>
      <c r="R9" s="288"/>
      <c r="S9" s="288"/>
      <c r="T9" s="288"/>
      <c r="U9" s="288"/>
    </row>
    <row r="10" spans="1:21" s="423" customFormat="1" ht="15.75">
      <c r="A10" s="975"/>
      <c r="B10" s="978"/>
      <c r="C10" s="430"/>
      <c r="D10" s="288"/>
      <c r="E10" s="288"/>
      <c r="F10" s="288"/>
      <c r="G10" s="420"/>
      <c r="H10" s="421"/>
      <c r="I10" s="288"/>
      <c r="J10" s="421"/>
      <c r="K10" s="288"/>
      <c r="L10" s="421"/>
      <c r="M10" s="288"/>
      <c r="N10" s="421"/>
      <c r="O10" s="292"/>
      <c r="P10" s="415"/>
      <c r="Q10" s="288"/>
      <c r="R10" s="288"/>
      <c r="S10" s="288"/>
      <c r="T10" s="288"/>
      <c r="U10" s="288"/>
    </row>
    <row r="11" spans="1:21" s="423" customFormat="1" ht="15.75">
      <c r="A11" s="975"/>
      <c r="B11" s="978"/>
      <c r="C11" s="430"/>
      <c r="D11" s="288"/>
      <c r="E11" s="288"/>
      <c r="F11" s="288"/>
      <c r="G11" s="420"/>
      <c r="H11" s="421"/>
      <c r="I11" s="288"/>
      <c r="J11" s="421"/>
      <c r="K11" s="288"/>
      <c r="L11" s="421"/>
      <c r="M11" s="288"/>
      <c r="N11" s="421"/>
      <c r="O11" s="292"/>
      <c r="P11" s="415"/>
      <c r="Q11" s="288"/>
      <c r="R11" s="288"/>
      <c r="S11" s="288"/>
      <c r="T11" s="288"/>
      <c r="U11" s="288"/>
    </row>
    <row r="12" spans="1:21" s="423" customFormat="1" ht="15.75">
      <c r="A12" s="975"/>
      <c r="B12" s="978"/>
      <c r="C12" s="430"/>
      <c r="D12" s="288"/>
      <c r="E12" s="288"/>
      <c r="F12" s="288"/>
      <c r="G12" s="420"/>
      <c r="H12" s="421"/>
      <c r="I12" s="288"/>
      <c r="J12" s="421"/>
      <c r="K12" s="288"/>
      <c r="L12" s="421"/>
      <c r="M12" s="288"/>
      <c r="N12" s="421"/>
      <c r="O12" s="292"/>
      <c r="P12" s="415"/>
      <c r="Q12" s="288"/>
      <c r="R12" s="288"/>
      <c r="S12" s="288"/>
      <c r="T12" s="288"/>
      <c r="U12" s="288"/>
    </row>
    <row r="13" spans="1:21" s="423" customFormat="1" ht="15.75">
      <c r="A13" s="975"/>
      <c r="B13" s="978" t="s">
        <v>1363</v>
      </c>
      <c r="C13" s="430"/>
      <c r="D13" s="288"/>
      <c r="E13" s="288"/>
      <c r="F13" s="288"/>
      <c r="G13" s="420"/>
      <c r="H13" s="421"/>
      <c r="I13" s="288"/>
      <c r="J13" s="421"/>
      <c r="K13" s="288"/>
      <c r="L13" s="421"/>
      <c r="M13" s="288"/>
      <c r="N13" s="421"/>
      <c r="O13" s="292"/>
      <c r="P13" s="415"/>
      <c r="Q13" s="288"/>
      <c r="R13" s="288"/>
      <c r="S13" s="288"/>
      <c r="T13" s="288"/>
      <c r="U13" s="288"/>
    </row>
    <row r="14" spans="1:21" s="423" customFormat="1" ht="15.75">
      <c r="A14" s="975"/>
      <c r="B14" s="978"/>
      <c r="C14" s="430"/>
      <c r="D14" s="288"/>
      <c r="E14" s="288"/>
      <c r="F14" s="288"/>
      <c r="G14" s="420"/>
      <c r="H14" s="421"/>
      <c r="I14" s="288"/>
      <c r="J14" s="421"/>
      <c r="K14" s="288"/>
      <c r="L14" s="421"/>
      <c r="M14" s="288"/>
      <c r="N14" s="421"/>
      <c r="O14" s="292"/>
      <c r="P14" s="415"/>
      <c r="Q14" s="288"/>
      <c r="R14" s="288"/>
      <c r="S14" s="288"/>
      <c r="T14" s="288"/>
      <c r="U14" s="288"/>
    </row>
    <row r="15" spans="1:21" s="423" customFormat="1" ht="15.75">
      <c r="A15" s="975"/>
      <c r="B15" s="978"/>
      <c r="C15" s="430"/>
      <c r="D15" s="288"/>
      <c r="E15" s="288"/>
      <c r="F15" s="288"/>
      <c r="G15" s="420"/>
      <c r="H15" s="421"/>
      <c r="I15" s="288"/>
      <c r="J15" s="421"/>
      <c r="K15" s="288"/>
      <c r="L15" s="421"/>
      <c r="M15" s="288"/>
      <c r="N15" s="421"/>
      <c r="O15" s="292"/>
      <c r="P15" s="415"/>
      <c r="Q15" s="288"/>
      <c r="R15" s="288"/>
      <c r="S15" s="288"/>
      <c r="T15" s="288"/>
      <c r="U15" s="288"/>
    </row>
    <row r="16" spans="1:21" s="423" customFormat="1" ht="15.75">
      <c r="A16" s="975"/>
      <c r="B16" s="978"/>
      <c r="C16" s="430"/>
      <c r="D16" s="288"/>
      <c r="E16" s="288"/>
      <c r="F16" s="288"/>
      <c r="G16" s="420"/>
      <c r="H16" s="421"/>
      <c r="I16" s="288"/>
      <c r="J16" s="421"/>
      <c r="K16" s="288"/>
      <c r="L16" s="421"/>
      <c r="M16" s="288"/>
      <c r="N16" s="421"/>
      <c r="O16" s="292"/>
      <c r="P16" s="415"/>
      <c r="Q16" s="288"/>
      <c r="R16" s="288"/>
      <c r="S16" s="288"/>
      <c r="T16" s="288"/>
      <c r="U16" s="288"/>
    </row>
    <row r="17" spans="1:21" s="423" customFormat="1" ht="15.75">
      <c r="A17" s="975"/>
      <c r="B17" s="978"/>
      <c r="C17" s="430"/>
      <c r="D17" s="288"/>
      <c r="E17" s="288"/>
      <c r="F17" s="288"/>
      <c r="G17" s="420"/>
      <c r="H17" s="421"/>
      <c r="I17" s="288"/>
      <c r="J17" s="421"/>
      <c r="K17" s="288"/>
      <c r="L17" s="421"/>
      <c r="M17" s="288"/>
      <c r="N17" s="421"/>
      <c r="O17" s="292"/>
      <c r="P17" s="415"/>
      <c r="Q17" s="288"/>
      <c r="R17" s="288"/>
      <c r="S17" s="288"/>
      <c r="T17" s="288"/>
      <c r="U17" s="288"/>
    </row>
    <row r="18" spans="1:21" ht="15.75">
      <c r="A18" s="975"/>
      <c r="B18" s="978"/>
      <c r="C18" s="430"/>
      <c r="D18" s="288"/>
      <c r="E18" s="288"/>
      <c r="F18" s="288"/>
      <c r="G18" s="420"/>
      <c r="H18" s="421"/>
      <c r="I18" s="288"/>
      <c r="J18" s="421"/>
      <c r="K18" s="288"/>
      <c r="L18" s="421"/>
      <c r="M18" s="288"/>
      <c r="N18" s="421"/>
      <c r="O18" s="292"/>
      <c r="P18" s="415"/>
      <c r="Q18" s="288"/>
      <c r="R18" s="288"/>
      <c r="S18" s="288"/>
      <c r="T18" s="288"/>
      <c r="U18" s="288"/>
    </row>
    <row r="19" spans="1:21" ht="15.75">
      <c r="A19" s="916" t="s">
        <v>1467</v>
      </c>
      <c r="B19" s="977" t="s">
        <v>1364</v>
      </c>
      <c r="C19" s="288"/>
      <c r="D19" s="288"/>
      <c r="E19" s="327"/>
      <c r="F19" s="288"/>
      <c r="G19" s="420"/>
      <c r="H19" s="421"/>
      <c r="I19" s="288"/>
      <c r="J19" s="421"/>
      <c r="K19" s="288"/>
      <c r="L19" s="421"/>
      <c r="M19" s="288"/>
      <c r="N19" s="421"/>
      <c r="O19" s="292"/>
      <c r="P19" s="415"/>
      <c r="Q19" s="288"/>
      <c r="R19" s="288"/>
      <c r="S19" s="288"/>
      <c r="T19" s="288"/>
      <c r="U19" s="288"/>
    </row>
    <row r="20" spans="1:21" s="423" customFormat="1" ht="15.75">
      <c r="A20" s="917"/>
      <c r="B20" s="977"/>
      <c r="C20" s="288"/>
      <c r="D20" s="288"/>
      <c r="E20" s="327"/>
      <c r="F20" s="288"/>
      <c r="G20" s="420"/>
      <c r="H20" s="421"/>
      <c r="I20" s="288"/>
      <c r="J20" s="421"/>
      <c r="K20" s="288"/>
      <c r="L20" s="421"/>
      <c r="M20" s="288"/>
      <c r="N20" s="421"/>
      <c r="O20" s="292"/>
      <c r="P20" s="415"/>
      <c r="Q20" s="288"/>
      <c r="R20" s="288"/>
      <c r="S20" s="288"/>
      <c r="T20" s="288"/>
      <c r="U20" s="288"/>
    </row>
    <row r="21" spans="1:21" s="423" customFormat="1" ht="15.75">
      <c r="A21" s="917"/>
      <c r="B21" s="977"/>
      <c r="C21" s="288"/>
      <c r="D21" s="288"/>
      <c r="E21" s="327"/>
      <c r="F21" s="288"/>
      <c r="G21" s="420"/>
      <c r="H21" s="421"/>
      <c r="I21" s="288"/>
      <c r="J21" s="421"/>
      <c r="K21" s="288"/>
      <c r="L21" s="421"/>
      <c r="M21" s="288"/>
      <c r="N21" s="421"/>
      <c r="O21" s="292"/>
      <c r="P21" s="415"/>
      <c r="Q21" s="288"/>
      <c r="R21" s="288"/>
      <c r="S21" s="288"/>
      <c r="T21" s="288"/>
      <c r="U21" s="288"/>
    </row>
    <row r="22" spans="1:21" s="423" customFormat="1" ht="15.75">
      <c r="A22" s="917"/>
      <c r="B22" s="977"/>
      <c r="C22" s="288"/>
      <c r="D22" s="288"/>
      <c r="E22" s="327"/>
      <c r="F22" s="288"/>
      <c r="G22" s="420"/>
      <c r="H22" s="421"/>
      <c r="I22" s="288"/>
      <c r="J22" s="421"/>
      <c r="K22" s="288"/>
      <c r="L22" s="421"/>
      <c r="M22" s="288"/>
      <c r="N22" s="421"/>
      <c r="O22" s="292"/>
      <c r="P22" s="415"/>
      <c r="Q22" s="288"/>
      <c r="R22" s="288"/>
      <c r="S22" s="288"/>
      <c r="T22" s="288"/>
      <c r="U22" s="288"/>
    </row>
    <row r="23" spans="1:21" ht="15.75">
      <c r="A23" s="917"/>
      <c r="B23" s="977"/>
      <c r="C23" s="288"/>
      <c r="D23" s="288"/>
      <c r="E23" s="327"/>
      <c r="F23" s="288"/>
      <c r="G23" s="420"/>
      <c r="H23" s="421"/>
      <c r="I23" s="288"/>
      <c r="J23" s="421"/>
      <c r="K23" s="288"/>
      <c r="L23" s="421"/>
      <c r="M23" s="288"/>
      <c r="N23" s="421"/>
      <c r="O23" s="292"/>
      <c r="P23" s="415"/>
      <c r="Q23" s="288"/>
      <c r="R23" s="288"/>
      <c r="S23" s="288"/>
      <c r="T23" s="288"/>
      <c r="U23" s="288"/>
    </row>
    <row r="24" spans="1:21" ht="15.75">
      <c r="A24" s="917"/>
      <c r="B24" s="976" t="s">
        <v>1365</v>
      </c>
      <c r="C24" s="288"/>
      <c r="D24" s="288"/>
      <c r="E24" s="288"/>
      <c r="F24" s="288"/>
      <c r="G24" s="288"/>
      <c r="H24" s="421"/>
      <c r="I24" s="288"/>
      <c r="J24" s="421"/>
      <c r="K24" s="288"/>
      <c r="L24" s="421"/>
      <c r="M24" s="288"/>
      <c r="N24" s="421"/>
      <c r="O24" s="292"/>
      <c r="P24" s="415"/>
      <c r="Q24" s="288"/>
      <c r="R24" s="288"/>
      <c r="S24" s="288"/>
      <c r="T24" s="288"/>
      <c r="U24" s="288"/>
    </row>
    <row r="25" spans="1:21" ht="15.75">
      <c r="A25" s="917"/>
      <c r="B25" s="976"/>
      <c r="C25" s="288"/>
      <c r="D25" s="288"/>
      <c r="E25" s="288"/>
      <c r="F25" s="288"/>
      <c r="G25" s="420"/>
      <c r="H25" s="421"/>
      <c r="I25" s="288"/>
      <c r="J25" s="421"/>
      <c r="K25" s="288"/>
      <c r="L25" s="421"/>
      <c r="M25" s="288"/>
      <c r="N25" s="421"/>
      <c r="O25" s="292"/>
      <c r="P25" s="415"/>
      <c r="Q25" s="288"/>
      <c r="R25" s="288"/>
      <c r="S25" s="288"/>
      <c r="T25" s="288"/>
      <c r="U25" s="288"/>
    </row>
    <row r="26" spans="1:21" ht="15.75">
      <c r="A26" s="917"/>
      <c r="B26" s="976"/>
      <c r="C26" s="288"/>
      <c r="D26" s="288"/>
      <c r="E26" s="288"/>
      <c r="F26" s="288"/>
      <c r="G26" s="288"/>
      <c r="H26" s="421"/>
      <c r="I26" s="288"/>
      <c r="J26" s="421"/>
      <c r="K26" s="288"/>
      <c r="L26" s="421"/>
      <c r="M26" s="288"/>
      <c r="N26" s="421"/>
      <c r="O26" s="292"/>
      <c r="P26" s="415"/>
      <c r="Q26" s="288"/>
      <c r="R26" s="288"/>
      <c r="S26" s="288"/>
      <c r="T26" s="288"/>
      <c r="U26" s="416"/>
    </row>
    <row r="27" spans="1:21" ht="15.75">
      <c r="A27" s="917"/>
      <c r="B27" s="976"/>
      <c r="C27" s="288"/>
      <c r="D27" s="288"/>
      <c r="E27" s="288"/>
      <c r="F27" s="288"/>
      <c r="G27" s="288"/>
      <c r="H27" s="421"/>
      <c r="I27" s="288"/>
      <c r="J27" s="421"/>
      <c r="K27" s="288"/>
      <c r="L27" s="421"/>
      <c r="M27" s="288"/>
      <c r="N27" s="421"/>
      <c r="O27" s="292"/>
      <c r="P27" s="415"/>
      <c r="Q27" s="288"/>
      <c r="R27" s="288"/>
      <c r="S27" s="288"/>
      <c r="T27" s="288"/>
      <c r="U27" s="416"/>
    </row>
    <row r="28" spans="1:21" ht="15.75">
      <c r="A28" s="917"/>
      <c r="B28" s="976"/>
      <c r="C28" s="288"/>
      <c r="D28" s="288"/>
      <c r="E28" s="288"/>
      <c r="F28" s="288"/>
      <c r="G28" s="288"/>
      <c r="H28" s="421"/>
      <c r="I28" s="288"/>
      <c r="J28" s="421"/>
      <c r="K28" s="288"/>
      <c r="L28" s="421"/>
      <c r="M28" s="288"/>
      <c r="N28" s="421"/>
      <c r="O28" s="292"/>
      <c r="P28" s="415"/>
      <c r="Q28" s="288"/>
      <c r="R28" s="288"/>
      <c r="S28" s="288"/>
      <c r="T28" s="288"/>
      <c r="U28" s="416"/>
    </row>
    <row r="29" spans="1:21" ht="15.75">
      <c r="A29" s="917"/>
      <c r="B29" s="976"/>
      <c r="C29" s="288"/>
      <c r="D29" s="288"/>
      <c r="E29" s="288"/>
      <c r="F29" s="288"/>
      <c r="G29" s="288"/>
      <c r="H29" s="421"/>
      <c r="I29" s="288"/>
      <c r="J29" s="421"/>
      <c r="K29" s="288"/>
      <c r="L29" s="421"/>
      <c r="M29" s="288"/>
      <c r="N29" s="421"/>
      <c r="O29" s="292"/>
      <c r="P29" s="415"/>
      <c r="Q29" s="288"/>
      <c r="R29" s="288"/>
      <c r="S29" s="288"/>
      <c r="T29" s="288"/>
      <c r="U29" s="416"/>
    </row>
    <row r="30" spans="1:21" ht="15.75">
      <c r="A30" s="917"/>
      <c r="B30" s="976" t="s">
        <v>1366</v>
      </c>
      <c r="C30" s="288"/>
      <c r="D30" s="288"/>
      <c r="E30" s="288"/>
      <c r="F30" s="288"/>
      <c r="G30" s="288"/>
      <c r="H30" s="421"/>
      <c r="I30" s="288"/>
      <c r="J30" s="421"/>
      <c r="K30" s="288"/>
      <c r="L30" s="421"/>
      <c r="M30" s="288"/>
      <c r="N30" s="421"/>
      <c r="O30" s="292"/>
      <c r="P30" s="415"/>
      <c r="Q30" s="288"/>
      <c r="R30" s="288"/>
      <c r="S30" s="288"/>
      <c r="T30" s="288"/>
      <c r="U30" s="416"/>
    </row>
    <row r="31" spans="1:21" ht="15.75">
      <c r="A31" s="917"/>
      <c r="B31" s="976"/>
      <c r="C31" s="429"/>
      <c r="D31" s="331"/>
      <c r="E31" s="331"/>
      <c r="F31" s="331"/>
      <c r="G31" s="288"/>
      <c r="H31" s="421"/>
      <c r="I31" s="288"/>
      <c r="J31" s="421"/>
      <c r="K31" s="288"/>
      <c r="L31" s="421"/>
      <c r="M31" s="288"/>
      <c r="N31" s="421"/>
      <c r="O31" s="292"/>
      <c r="P31" s="415"/>
      <c r="Q31" s="288"/>
      <c r="R31" s="288"/>
      <c r="S31" s="288"/>
      <c r="T31" s="288"/>
      <c r="U31" s="416"/>
    </row>
    <row r="32" spans="1:21" ht="15.75">
      <c r="A32" s="917"/>
      <c r="B32" s="976"/>
      <c r="C32" s="429"/>
      <c r="D32" s="331"/>
      <c r="E32" s="331"/>
      <c r="F32" s="331"/>
      <c r="G32" s="288"/>
      <c r="H32" s="421"/>
      <c r="I32" s="288"/>
      <c r="J32" s="421"/>
      <c r="K32" s="288"/>
      <c r="L32" s="421"/>
      <c r="M32" s="288"/>
      <c r="N32" s="421"/>
      <c r="O32" s="292"/>
      <c r="P32" s="415"/>
      <c r="Q32" s="288"/>
      <c r="R32" s="288"/>
      <c r="S32" s="288"/>
      <c r="T32" s="288"/>
      <c r="U32" s="416"/>
    </row>
    <row r="33" spans="1:21" ht="15.75">
      <c r="A33" s="917"/>
      <c r="B33" s="976"/>
      <c r="C33" s="429"/>
      <c r="D33" s="331"/>
      <c r="E33" s="326"/>
      <c r="F33" s="331"/>
      <c r="G33" s="288"/>
      <c r="H33" s="421"/>
      <c r="I33" s="288"/>
      <c r="J33" s="421"/>
      <c r="K33" s="288"/>
      <c r="L33" s="421"/>
      <c r="M33" s="288"/>
      <c r="N33" s="421"/>
      <c r="O33" s="292"/>
      <c r="P33" s="415"/>
      <c r="Q33" s="288"/>
      <c r="R33" s="288"/>
      <c r="S33" s="288"/>
      <c r="T33" s="288"/>
      <c r="U33" s="416"/>
    </row>
    <row r="34" spans="1:21" s="423" customFormat="1" ht="15.75">
      <c r="A34" s="917"/>
      <c r="B34" s="976"/>
      <c r="C34" s="429"/>
      <c r="D34" s="331"/>
      <c r="E34" s="326"/>
      <c r="F34" s="331"/>
      <c r="G34" s="288"/>
      <c r="H34" s="421"/>
      <c r="I34" s="288"/>
      <c r="J34" s="421"/>
      <c r="K34" s="288"/>
      <c r="L34" s="421"/>
      <c r="M34" s="288"/>
      <c r="N34" s="421"/>
      <c r="O34" s="292"/>
      <c r="P34" s="415"/>
      <c r="Q34" s="288"/>
      <c r="R34" s="288"/>
      <c r="S34" s="288"/>
      <c r="T34" s="288"/>
      <c r="U34" s="416"/>
    </row>
    <row r="35" spans="1:21" s="423" customFormat="1" ht="15.75">
      <c r="A35" s="917"/>
      <c r="B35" s="976" t="s">
        <v>1367</v>
      </c>
      <c r="C35" s="429"/>
      <c r="D35" s="331"/>
      <c r="E35" s="326"/>
      <c r="F35" s="331"/>
      <c r="G35" s="288"/>
      <c r="H35" s="421"/>
      <c r="I35" s="288"/>
      <c r="J35" s="421"/>
      <c r="K35" s="288"/>
      <c r="L35" s="421"/>
      <c r="M35" s="288"/>
      <c r="N35" s="421"/>
      <c r="O35" s="292"/>
      <c r="P35" s="415"/>
      <c r="Q35" s="288"/>
      <c r="R35" s="288"/>
      <c r="S35" s="288"/>
      <c r="T35" s="288"/>
      <c r="U35" s="416"/>
    </row>
    <row r="36" spans="1:21" s="423" customFormat="1" ht="15.75">
      <c r="A36" s="917"/>
      <c r="B36" s="976"/>
      <c r="C36" s="429"/>
      <c r="D36" s="331"/>
      <c r="E36" s="326"/>
      <c r="F36" s="331"/>
      <c r="G36" s="288"/>
      <c r="H36" s="421"/>
      <c r="I36" s="288"/>
      <c r="J36" s="421"/>
      <c r="K36" s="288"/>
      <c r="L36" s="421"/>
      <c r="M36" s="288"/>
      <c r="N36" s="421"/>
      <c r="O36" s="292"/>
      <c r="P36" s="415"/>
      <c r="Q36" s="288"/>
      <c r="R36" s="288"/>
      <c r="S36" s="288"/>
      <c r="T36" s="288"/>
      <c r="U36" s="416"/>
    </row>
    <row r="37" spans="1:21" s="423" customFormat="1" ht="15.75">
      <c r="A37" s="917"/>
      <c r="B37" s="976"/>
      <c r="C37" s="429"/>
      <c r="D37" s="331"/>
      <c r="E37" s="326"/>
      <c r="F37" s="331"/>
      <c r="G37" s="288"/>
      <c r="H37" s="421"/>
      <c r="I37" s="288"/>
      <c r="J37" s="421"/>
      <c r="K37" s="288"/>
      <c r="L37" s="421"/>
      <c r="M37" s="288"/>
      <c r="N37" s="421"/>
      <c r="O37" s="292"/>
      <c r="P37" s="415"/>
      <c r="Q37" s="288"/>
      <c r="R37" s="288"/>
      <c r="S37" s="288"/>
      <c r="T37" s="288"/>
      <c r="U37" s="416"/>
    </row>
    <row r="38" spans="1:21" s="423" customFormat="1" ht="15.75">
      <c r="A38" s="917"/>
      <c r="B38" s="976"/>
      <c r="C38" s="429"/>
      <c r="D38" s="331"/>
      <c r="E38" s="326"/>
      <c r="F38" s="331"/>
      <c r="G38" s="288"/>
      <c r="H38" s="421"/>
      <c r="I38" s="288"/>
      <c r="J38" s="421"/>
      <c r="K38" s="288"/>
      <c r="L38" s="421"/>
      <c r="M38" s="288"/>
      <c r="N38" s="421"/>
      <c r="O38" s="292"/>
      <c r="P38" s="415"/>
      <c r="Q38" s="288"/>
      <c r="R38" s="288"/>
      <c r="S38" s="288"/>
      <c r="T38" s="288"/>
      <c r="U38" s="416"/>
    </row>
    <row r="39" spans="1:21" s="423" customFormat="1" ht="15.75">
      <c r="A39" s="917"/>
      <c r="B39" s="976"/>
      <c r="C39" s="429"/>
      <c r="D39" s="331"/>
      <c r="E39" s="326"/>
      <c r="F39" s="331"/>
      <c r="G39" s="288"/>
      <c r="H39" s="421"/>
      <c r="I39" s="288"/>
      <c r="J39" s="421"/>
      <c r="K39" s="288"/>
      <c r="L39" s="421"/>
      <c r="M39" s="288"/>
      <c r="N39" s="421"/>
      <c r="O39" s="292"/>
      <c r="P39" s="415"/>
      <c r="Q39" s="288"/>
      <c r="R39" s="288"/>
      <c r="S39" s="288"/>
      <c r="T39" s="288"/>
      <c r="U39" s="416"/>
    </row>
    <row r="40" spans="1:21" s="423" customFormat="1" ht="15.75">
      <c r="A40" s="917"/>
      <c r="B40" s="976" t="s">
        <v>1368</v>
      </c>
      <c r="C40" s="429"/>
      <c r="D40" s="331"/>
      <c r="E40" s="326"/>
      <c r="F40" s="331"/>
      <c r="G40" s="288"/>
      <c r="H40" s="421"/>
      <c r="I40" s="288"/>
      <c r="J40" s="421"/>
      <c r="K40" s="288"/>
      <c r="L40" s="421"/>
      <c r="M40" s="288"/>
      <c r="N40" s="421"/>
      <c r="O40" s="292"/>
      <c r="P40" s="415"/>
      <c r="Q40" s="288"/>
      <c r="R40" s="288"/>
      <c r="S40" s="288"/>
      <c r="T40" s="288"/>
      <c r="U40" s="416"/>
    </row>
    <row r="41" spans="1:21" s="423" customFormat="1" ht="15.75">
      <c r="A41" s="917"/>
      <c r="B41" s="976"/>
      <c r="C41" s="429"/>
      <c r="D41" s="331"/>
      <c r="E41" s="326"/>
      <c r="F41" s="331"/>
      <c r="G41" s="288"/>
      <c r="H41" s="421"/>
      <c r="I41" s="288"/>
      <c r="J41" s="421"/>
      <c r="K41" s="288"/>
      <c r="L41" s="421"/>
      <c r="M41" s="288"/>
      <c r="N41" s="421"/>
      <c r="O41" s="292"/>
      <c r="P41" s="415"/>
      <c r="Q41" s="288"/>
      <c r="R41" s="288"/>
      <c r="S41" s="288"/>
      <c r="T41" s="288"/>
      <c r="U41" s="416"/>
    </row>
    <row r="42" spans="1:21" s="423" customFormat="1" ht="15.75">
      <c r="A42" s="917"/>
      <c r="B42" s="976"/>
      <c r="C42" s="429"/>
      <c r="D42" s="331"/>
      <c r="E42" s="326"/>
      <c r="F42" s="331"/>
      <c r="G42" s="288"/>
      <c r="H42" s="421"/>
      <c r="I42" s="288"/>
      <c r="J42" s="421"/>
      <c r="K42" s="288"/>
      <c r="L42" s="421"/>
      <c r="M42" s="288"/>
      <c r="N42" s="421"/>
      <c r="O42" s="292"/>
      <c r="P42" s="415"/>
      <c r="Q42" s="288"/>
      <c r="R42" s="288"/>
      <c r="S42" s="288"/>
      <c r="T42" s="288"/>
      <c r="U42" s="416"/>
    </row>
    <row r="43" spans="1:21" s="423" customFormat="1" ht="15.75">
      <c r="A43" s="917"/>
      <c r="B43" s="976"/>
      <c r="C43" s="429"/>
      <c r="D43" s="331"/>
      <c r="E43" s="326"/>
      <c r="F43" s="331"/>
      <c r="G43" s="288"/>
      <c r="H43" s="421"/>
      <c r="I43" s="288"/>
      <c r="J43" s="421"/>
      <c r="K43" s="288"/>
      <c r="L43" s="421"/>
      <c r="M43" s="288"/>
      <c r="N43" s="421"/>
      <c r="O43" s="292"/>
      <c r="P43" s="415"/>
      <c r="Q43" s="288"/>
      <c r="R43" s="288"/>
      <c r="S43" s="288"/>
      <c r="T43" s="288"/>
      <c r="U43" s="416"/>
    </row>
    <row r="44" spans="1:21" s="423" customFormat="1" ht="15.75">
      <c r="A44" s="917"/>
      <c r="B44" s="976"/>
      <c r="C44" s="429"/>
      <c r="D44" s="331"/>
      <c r="E44" s="326"/>
      <c r="F44" s="331"/>
      <c r="G44" s="288"/>
      <c r="H44" s="421"/>
      <c r="I44" s="288"/>
      <c r="J44" s="421"/>
      <c r="K44" s="288"/>
      <c r="L44" s="421"/>
      <c r="M44" s="288"/>
      <c r="N44" s="421"/>
      <c r="O44" s="292"/>
      <c r="P44" s="415"/>
      <c r="Q44" s="288"/>
      <c r="R44" s="288"/>
      <c r="S44" s="288"/>
      <c r="T44" s="288"/>
      <c r="U44" s="416"/>
    </row>
    <row r="45" spans="1:21" s="423" customFormat="1" ht="15.75">
      <c r="A45" s="917"/>
      <c r="B45" s="976" t="s">
        <v>1468</v>
      </c>
      <c r="C45" s="429"/>
      <c r="D45" s="331"/>
      <c r="E45" s="326"/>
      <c r="F45" s="331"/>
      <c r="G45" s="288"/>
      <c r="H45" s="421"/>
      <c r="I45" s="288"/>
      <c r="J45" s="421"/>
      <c r="K45" s="288"/>
      <c r="L45" s="421"/>
      <c r="M45" s="288"/>
      <c r="N45" s="421"/>
      <c r="O45" s="292"/>
      <c r="P45" s="415"/>
      <c r="Q45" s="288"/>
      <c r="R45" s="288"/>
      <c r="S45" s="288"/>
      <c r="T45" s="288"/>
      <c r="U45" s="416"/>
    </row>
    <row r="46" spans="1:21" s="423" customFormat="1" ht="15.75">
      <c r="A46" s="917"/>
      <c r="B46" s="976"/>
      <c r="C46" s="429"/>
      <c r="D46" s="331"/>
      <c r="E46" s="326"/>
      <c r="F46" s="331"/>
      <c r="G46" s="288"/>
      <c r="H46" s="421"/>
      <c r="I46" s="288"/>
      <c r="J46" s="421"/>
      <c r="K46" s="288"/>
      <c r="L46" s="421"/>
      <c r="M46" s="288"/>
      <c r="N46" s="421"/>
      <c r="O46" s="292"/>
      <c r="P46" s="415"/>
      <c r="Q46" s="288"/>
      <c r="R46" s="288"/>
      <c r="S46" s="288"/>
      <c r="T46" s="288"/>
      <c r="U46" s="416"/>
    </row>
    <row r="47" spans="1:21" s="423" customFormat="1" ht="15.75">
      <c r="A47" s="917"/>
      <c r="B47" s="976"/>
      <c r="C47" s="429"/>
      <c r="D47" s="331"/>
      <c r="E47" s="326"/>
      <c r="F47" s="331"/>
      <c r="G47" s="288"/>
      <c r="H47" s="421"/>
      <c r="I47" s="288"/>
      <c r="J47" s="421"/>
      <c r="K47" s="288"/>
      <c r="L47" s="421"/>
      <c r="M47" s="288"/>
      <c r="N47" s="421"/>
      <c r="O47" s="292"/>
      <c r="P47" s="415"/>
      <c r="Q47" s="288"/>
      <c r="R47" s="288"/>
      <c r="S47" s="288"/>
      <c r="T47" s="288"/>
      <c r="U47" s="416"/>
    </row>
    <row r="48" spans="1:21" s="423" customFormat="1" ht="15.75">
      <c r="A48" s="917"/>
      <c r="B48" s="976"/>
      <c r="C48" s="429"/>
      <c r="D48" s="331"/>
      <c r="E48" s="326"/>
      <c r="F48" s="331"/>
      <c r="G48" s="288"/>
      <c r="H48" s="421"/>
      <c r="I48" s="288"/>
      <c r="J48" s="421"/>
      <c r="K48" s="288"/>
      <c r="L48" s="421"/>
      <c r="M48" s="288"/>
      <c r="N48" s="421"/>
      <c r="O48" s="292"/>
      <c r="P48" s="415"/>
      <c r="Q48" s="288"/>
      <c r="R48" s="288"/>
      <c r="S48" s="288"/>
      <c r="T48" s="288"/>
      <c r="U48" s="416"/>
    </row>
    <row r="49" spans="1:21" ht="15.75">
      <c r="A49" s="918"/>
      <c r="B49" s="976"/>
      <c r="C49" s="429"/>
      <c r="D49" s="331"/>
      <c r="E49" s="326"/>
      <c r="F49" s="331"/>
      <c r="G49" s="288"/>
      <c r="H49" s="421"/>
      <c r="I49" s="288"/>
      <c r="J49" s="421"/>
      <c r="K49" s="288"/>
      <c r="L49" s="421"/>
      <c r="M49" s="288"/>
      <c r="N49" s="421"/>
      <c r="O49" s="292"/>
      <c r="P49" s="415"/>
      <c r="Q49" s="288"/>
      <c r="R49" s="288"/>
      <c r="S49" s="288"/>
      <c r="T49" s="288"/>
      <c r="U49" s="416"/>
    </row>
    <row r="50" spans="1:21" ht="15.75">
      <c r="A50" s="967" t="s">
        <v>1369</v>
      </c>
      <c r="B50" s="968"/>
      <c r="C50" s="968"/>
      <c r="D50" s="968"/>
      <c r="E50" s="968"/>
      <c r="F50" s="969"/>
      <c r="G50" s="276">
        <f t="shared" ref="G50:P50" si="0">SUM(G8:G26)</f>
        <v>0</v>
      </c>
      <c r="H50" s="241">
        <f t="shared" si="0"/>
        <v>0</v>
      </c>
      <c r="I50" s="276">
        <f t="shared" si="0"/>
        <v>0</v>
      </c>
      <c r="J50" s="241">
        <f t="shared" si="0"/>
        <v>0</v>
      </c>
      <c r="K50" s="276">
        <f t="shared" si="0"/>
        <v>0</v>
      </c>
      <c r="L50" s="241">
        <f t="shared" si="0"/>
        <v>0</v>
      </c>
      <c r="M50" s="276">
        <f t="shared" si="0"/>
        <v>0</v>
      </c>
      <c r="N50" s="241">
        <f t="shared" si="0"/>
        <v>0</v>
      </c>
      <c r="O50" s="241">
        <f t="shared" si="0"/>
        <v>0</v>
      </c>
      <c r="P50" s="241">
        <f t="shared" si="0"/>
        <v>0</v>
      </c>
      <c r="Q50" s="276"/>
      <c r="R50" s="276"/>
      <c r="S50" s="276"/>
      <c r="T50" s="276"/>
      <c r="U50" s="289"/>
    </row>
  </sheetData>
  <mergeCells count="31">
    <mergeCell ref="R4:R6"/>
    <mergeCell ref="B24:B29"/>
    <mergeCell ref="B19:B23"/>
    <mergeCell ref="B8:B12"/>
    <mergeCell ref="B13:B18"/>
    <mergeCell ref="F4:F6"/>
    <mergeCell ref="B45:B49"/>
    <mergeCell ref="Q4:Q6"/>
    <mergeCell ref="A4:A6"/>
    <mergeCell ref="B4:B6"/>
    <mergeCell ref="C4:C6"/>
    <mergeCell ref="D4:D6"/>
    <mergeCell ref="E4:E6"/>
    <mergeCell ref="A19:A49"/>
    <mergeCell ref="B30:B34"/>
    <mergeCell ref="A50:F50"/>
    <mergeCell ref="A1:U1"/>
    <mergeCell ref="A2:U2"/>
    <mergeCell ref="A7:U7"/>
    <mergeCell ref="A8:A18"/>
    <mergeCell ref="T4:T6"/>
    <mergeCell ref="U4:U6"/>
    <mergeCell ref="G5:H5"/>
    <mergeCell ref="I5:J5"/>
    <mergeCell ref="K5:L5"/>
    <mergeCell ref="M5:N5"/>
    <mergeCell ref="G4:N4"/>
    <mergeCell ref="O4:P5"/>
    <mergeCell ref="S4:S6"/>
    <mergeCell ref="B35:B39"/>
    <mergeCell ref="B40:B4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8"/>
  <sheetViews>
    <sheetView zoomScale="50" zoomScaleNormal="50" workbookViewId="0">
      <pane ySplit="8" topLeftCell="A9" activePane="bottomLeft" state="frozen"/>
      <selection activeCell="K7" sqref="K7"/>
      <selection pane="bottomLeft" activeCell="B9" sqref="B9:B15"/>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20" width="14.140625" customWidth="1"/>
    <col min="21" max="21" width="17" customWidth="1"/>
  </cols>
  <sheetData>
    <row r="1" spans="1:27" ht="24.75" customHeight="1">
      <c r="E1" s="979" t="s">
        <v>1379</v>
      </c>
      <c r="F1" s="979"/>
      <c r="G1" s="979"/>
      <c r="H1" s="979"/>
      <c r="I1" s="979"/>
      <c r="J1" s="979"/>
      <c r="K1" s="979"/>
      <c r="L1" s="979"/>
      <c r="M1" s="301"/>
      <c r="N1" s="301"/>
      <c r="O1" s="301"/>
      <c r="P1" s="301"/>
      <c r="Q1" s="301"/>
      <c r="R1" s="301"/>
      <c r="S1" s="301"/>
      <c r="T1" s="301"/>
      <c r="U1" s="301"/>
      <c r="V1" s="301"/>
      <c r="W1" s="301"/>
      <c r="X1" s="301"/>
      <c r="Y1" s="301"/>
      <c r="Z1" s="301"/>
      <c r="AA1" s="301"/>
    </row>
    <row r="2" spans="1:27" ht="18.75">
      <c r="A2" s="337" t="s">
        <v>1378</v>
      </c>
      <c r="G2" s="301"/>
      <c r="I2" s="301"/>
      <c r="J2" s="301"/>
      <c r="K2" s="301"/>
      <c r="L2" s="301"/>
      <c r="M2" s="301"/>
      <c r="N2" s="301"/>
      <c r="O2" s="301"/>
      <c r="P2" s="301"/>
      <c r="Q2" s="301"/>
      <c r="R2" s="301"/>
      <c r="S2" s="301"/>
      <c r="T2" s="301"/>
      <c r="U2" s="301"/>
      <c r="V2" s="301"/>
      <c r="W2" s="301"/>
      <c r="X2" s="301"/>
      <c r="Y2" s="301"/>
      <c r="Z2" s="301"/>
      <c r="AA2" s="301"/>
    </row>
    <row r="3" spans="1:27" s="423" customFormat="1" ht="18.75">
      <c r="A3" s="337" t="s">
        <v>1469</v>
      </c>
      <c r="G3" s="301"/>
      <c r="H3" s="242"/>
      <c r="I3" s="301"/>
      <c r="J3" s="301"/>
      <c r="K3" s="301"/>
      <c r="L3" s="301"/>
      <c r="M3" s="301"/>
      <c r="N3" s="301"/>
      <c r="O3" s="301"/>
      <c r="P3" s="301"/>
      <c r="Q3" s="301"/>
      <c r="R3" s="301"/>
      <c r="S3" s="301"/>
      <c r="T3" s="301"/>
      <c r="U3" s="301"/>
      <c r="V3" s="301"/>
      <c r="W3" s="301"/>
      <c r="X3" s="301"/>
      <c r="Y3" s="301"/>
      <c r="Z3" s="301"/>
      <c r="AA3" s="301"/>
    </row>
    <row r="4" spans="1:27" s="423" customFormat="1" ht="18.75">
      <c r="A4" s="337" t="s">
        <v>1470</v>
      </c>
      <c r="G4" s="301"/>
      <c r="H4" s="242"/>
      <c r="I4" s="301"/>
      <c r="J4" s="301"/>
      <c r="K4" s="301"/>
      <c r="L4" s="301"/>
      <c r="M4" s="301"/>
      <c r="N4" s="301"/>
      <c r="O4" s="301"/>
      <c r="P4" s="301"/>
      <c r="Q4" s="301"/>
      <c r="R4" s="301"/>
      <c r="S4" s="301"/>
      <c r="T4" s="301"/>
      <c r="U4" s="301"/>
      <c r="V4" s="301"/>
      <c r="W4" s="301"/>
      <c r="X4" s="301"/>
      <c r="Y4" s="301"/>
      <c r="Z4" s="301"/>
      <c r="AA4" s="301"/>
    </row>
    <row r="5" spans="1:27" ht="18.75" customHeight="1">
      <c r="A5" s="963" t="s">
        <v>1471</v>
      </c>
      <c r="B5" s="980"/>
      <c r="C5" s="980"/>
      <c r="D5" s="980"/>
      <c r="E5" s="980"/>
      <c r="F5" s="980"/>
      <c r="G5" s="980"/>
      <c r="H5" s="980"/>
      <c r="I5" s="980"/>
      <c r="J5" s="980"/>
      <c r="K5" s="980"/>
      <c r="L5" s="980"/>
      <c r="M5" s="980"/>
      <c r="N5" s="980"/>
      <c r="O5" s="980"/>
      <c r="P5" s="980"/>
      <c r="Q5" s="980"/>
      <c r="R5" s="980"/>
      <c r="S5" s="980"/>
      <c r="T5" s="980"/>
      <c r="U5" s="980"/>
    </row>
    <row r="6" spans="1:27" ht="15" customHeight="1">
      <c r="A6" s="912" t="s">
        <v>100</v>
      </c>
      <c r="B6" s="896" t="s">
        <v>115</v>
      </c>
      <c r="C6" s="908" t="s">
        <v>89</v>
      </c>
      <c r="D6" s="908" t="s">
        <v>90</v>
      </c>
      <c r="E6" s="899" t="s">
        <v>400</v>
      </c>
      <c r="F6" s="908" t="s">
        <v>91</v>
      </c>
      <c r="G6" s="912" t="s">
        <v>103</v>
      </c>
      <c r="H6" s="912"/>
      <c r="I6" s="912"/>
      <c r="J6" s="912"/>
      <c r="K6" s="912"/>
      <c r="L6" s="912"/>
      <c r="M6" s="912"/>
      <c r="N6" s="912"/>
      <c r="O6" s="936" t="s">
        <v>104</v>
      </c>
      <c r="P6" s="936"/>
      <c r="Q6" s="896" t="s">
        <v>105</v>
      </c>
      <c r="R6" s="896" t="s">
        <v>106</v>
      </c>
      <c r="S6" s="896" t="s">
        <v>113</v>
      </c>
      <c r="T6" s="896" t="s">
        <v>112</v>
      </c>
      <c r="U6" s="922" t="s">
        <v>92</v>
      </c>
    </row>
    <row r="7" spans="1:27" ht="15" customHeight="1">
      <c r="A7" s="912"/>
      <c r="B7" s="897"/>
      <c r="C7" s="909"/>
      <c r="D7" s="909"/>
      <c r="E7" s="900"/>
      <c r="F7" s="909"/>
      <c r="G7" s="912" t="s">
        <v>107</v>
      </c>
      <c r="H7" s="912"/>
      <c r="I7" s="912" t="s">
        <v>108</v>
      </c>
      <c r="J7" s="912"/>
      <c r="K7" s="912" t="s">
        <v>109</v>
      </c>
      <c r="L7" s="912"/>
      <c r="M7" s="912" t="s">
        <v>110</v>
      </c>
      <c r="N7" s="912"/>
      <c r="O7" s="936"/>
      <c r="P7" s="936"/>
      <c r="Q7" s="897"/>
      <c r="R7" s="897"/>
      <c r="S7" s="897"/>
      <c r="T7" s="897"/>
      <c r="U7" s="923"/>
    </row>
    <row r="8" spans="1:27" ht="25.5">
      <c r="A8" s="912"/>
      <c r="B8" s="898"/>
      <c r="C8" s="910"/>
      <c r="D8" s="910"/>
      <c r="E8" s="901"/>
      <c r="F8" s="910"/>
      <c r="G8" s="81" t="s">
        <v>111</v>
      </c>
      <c r="H8" s="240" t="s">
        <v>12</v>
      </c>
      <c r="I8" s="81" t="s">
        <v>111</v>
      </c>
      <c r="J8" s="240" t="s">
        <v>12</v>
      </c>
      <c r="K8" s="81" t="s">
        <v>111</v>
      </c>
      <c r="L8" s="240" t="s">
        <v>12</v>
      </c>
      <c r="M8" s="81" t="s">
        <v>111</v>
      </c>
      <c r="N8" s="240" t="s">
        <v>12</v>
      </c>
      <c r="O8" s="81" t="s">
        <v>111</v>
      </c>
      <c r="P8" s="240" t="s">
        <v>12</v>
      </c>
      <c r="Q8" s="898"/>
      <c r="R8" s="898"/>
      <c r="S8" s="898"/>
      <c r="T8" s="898"/>
      <c r="U8" s="924"/>
    </row>
    <row r="9" spans="1:27" ht="15.75">
      <c r="A9" s="981" t="s">
        <v>1473</v>
      </c>
      <c r="B9" s="981" t="s">
        <v>1472</v>
      </c>
      <c r="C9" s="347"/>
      <c r="D9" s="347"/>
      <c r="E9" s="347"/>
      <c r="F9" s="347"/>
      <c r="G9" s="412"/>
      <c r="H9" s="413"/>
      <c r="I9" s="412"/>
      <c r="J9" s="413"/>
      <c r="K9" s="412"/>
      <c r="L9" s="413"/>
      <c r="M9" s="412"/>
      <c r="N9" s="413"/>
      <c r="O9" s="431"/>
      <c r="P9" s="415"/>
      <c r="Q9" s="347"/>
      <c r="R9" s="347"/>
      <c r="S9" s="347"/>
      <c r="T9" s="347"/>
      <c r="U9" s="347"/>
    </row>
    <row r="10" spans="1:27" s="423" customFormat="1" ht="15.75">
      <c r="A10" s="981"/>
      <c r="B10" s="981"/>
      <c r="C10" s="347"/>
      <c r="D10" s="347"/>
      <c r="E10" s="347"/>
      <c r="F10" s="347"/>
      <c r="G10" s="412"/>
      <c r="H10" s="413"/>
      <c r="I10" s="412"/>
      <c r="J10" s="413"/>
      <c r="K10" s="412"/>
      <c r="L10" s="413"/>
      <c r="M10" s="412"/>
      <c r="N10" s="413"/>
      <c r="O10" s="431"/>
      <c r="P10" s="415"/>
      <c r="Q10" s="347"/>
      <c r="R10" s="347"/>
      <c r="S10" s="347"/>
      <c r="T10" s="347"/>
      <c r="U10" s="347"/>
    </row>
    <row r="11" spans="1:27" s="423" customFormat="1" ht="15.75">
      <c r="A11" s="981"/>
      <c r="B11" s="981"/>
      <c r="C11" s="347"/>
      <c r="D11" s="347"/>
      <c r="E11" s="347"/>
      <c r="F11" s="347"/>
      <c r="G11" s="412"/>
      <c r="H11" s="413"/>
      <c r="I11" s="412"/>
      <c r="J11" s="413"/>
      <c r="K11" s="412"/>
      <c r="L11" s="413"/>
      <c r="M11" s="412"/>
      <c r="N11" s="413"/>
      <c r="O11" s="431"/>
      <c r="P11" s="415"/>
      <c r="Q11" s="347"/>
      <c r="R11" s="347"/>
      <c r="S11" s="347"/>
      <c r="T11" s="347"/>
      <c r="U11" s="347"/>
    </row>
    <row r="12" spans="1:27" s="423" customFormat="1" ht="15.75">
      <c r="A12" s="981"/>
      <c r="B12" s="981"/>
      <c r="C12" s="347"/>
      <c r="D12" s="347"/>
      <c r="E12" s="347"/>
      <c r="F12" s="347"/>
      <c r="G12" s="412"/>
      <c r="H12" s="413"/>
      <c r="I12" s="412"/>
      <c r="J12" s="413"/>
      <c r="K12" s="412"/>
      <c r="L12" s="413"/>
      <c r="M12" s="412"/>
      <c r="N12" s="413"/>
      <c r="O12" s="431"/>
      <c r="P12" s="415"/>
      <c r="Q12" s="347"/>
      <c r="R12" s="347"/>
      <c r="S12" s="347"/>
      <c r="T12" s="347"/>
      <c r="U12" s="347"/>
    </row>
    <row r="13" spans="1:27" s="423" customFormat="1" ht="15.75">
      <c r="A13" s="981"/>
      <c r="B13" s="981"/>
      <c r="C13" s="347"/>
      <c r="D13" s="347"/>
      <c r="E13" s="347"/>
      <c r="F13" s="347"/>
      <c r="G13" s="412"/>
      <c r="H13" s="413"/>
      <c r="I13" s="412"/>
      <c r="J13" s="413"/>
      <c r="K13" s="412"/>
      <c r="L13" s="413"/>
      <c r="M13" s="412"/>
      <c r="N13" s="413"/>
      <c r="O13" s="431"/>
      <c r="P13" s="415"/>
      <c r="Q13" s="347"/>
      <c r="R13" s="347"/>
      <c r="S13" s="347"/>
      <c r="T13" s="347"/>
      <c r="U13" s="347"/>
    </row>
    <row r="14" spans="1:27" s="423" customFormat="1" ht="15.75">
      <c r="A14" s="981"/>
      <c r="B14" s="981"/>
      <c r="C14" s="347"/>
      <c r="D14" s="347"/>
      <c r="E14" s="347"/>
      <c r="F14" s="347"/>
      <c r="G14" s="412"/>
      <c r="H14" s="413"/>
      <c r="I14" s="412"/>
      <c r="J14" s="413"/>
      <c r="K14" s="412"/>
      <c r="L14" s="413"/>
      <c r="M14" s="412"/>
      <c r="N14" s="413"/>
      <c r="O14" s="431"/>
      <c r="P14" s="415"/>
      <c r="Q14" s="347"/>
      <c r="R14" s="347"/>
      <c r="S14" s="347"/>
      <c r="T14" s="347"/>
      <c r="U14" s="347"/>
    </row>
    <row r="15" spans="1:27" ht="15.75">
      <c r="A15" s="981"/>
      <c r="B15" s="981"/>
      <c r="C15" s="347"/>
      <c r="D15" s="347"/>
      <c r="E15" s="347"/>
      <c r="F15" s="347"/>
      <c r="G15" s="412"/>
      <c r="H15" s="413"/>
      <c r="I15" s="412"/>
      <c r="J15" s="413"/>
      <c r="K15" s="412"/>
      <c r="L15" s="413"/>
      <c r="M15" s="412"/>
      <c r="N15" s="413"/>
      <c r="O15" s="425"/>
      <c r="P15" s="415"/>
      <c r="Q15" s="347"/>
      <c r="R15" s="347"/>
      <c r="S15" s="347"/>
      <c r="T15" s="347"/>
      <c r="U15" s="347"/>
    </row>
    <row r="16" spans="1:27" s="423" customFormat="1" ht="15.75">
      <c r="A16" s="913" t="s">
        <v>1475</v>
      </c>
      <c r="B16" s="913" t="s">
        <v>122</v>
      </c>
      <c r="C16" s="347"/>
      <c r="D16" s="347"/>
      <c r="E16" s="347"/>
      <c r="F16" s="347"/>
      <c r="G16" s="412"/>
      <c r="H16" s="413"/>
      <c r="I16" s="412"/>
      <c r="J16" s="413"/>
      <c r="K16" s="412"/>
      <c r="L16" s="413"/>
      <c r="M16" s="412"/>
      <c r="N16" s="413"/>
      <c r="O16" s="425"/>
      <c r="P16" s="415"/>
      <c r="Q16" s="347"/>
      <c r="R16" s="347"/>
      <c r="S16" s="347"/>
      <c r="T16" s="347"/>
      <c r="U16" s="347"/>
    </row>
    <row r="17" spans="1:21" s="423" customFormat="1" ht="15.75">
      <c r="A17" s="914"/>
      <c r="B17" s="914"/>
      <c r="C17" s="347"/>
      <c r="D17" s="347"/>
      <c r="E17" s="347"/>
      <c r="F17" s="347"/>
      <c r="G17" s="412"/>
      <c r="H17" s="413"/>
      <c r="I17" s="412"/>
      <c r="J17" s="413"/>
      <c r="K17" s="412"/>
      <c r="L17" s="413"/>
      <c r="M17" s="412"/>
      <c r="N17" s="413"/>
      <c r="O17" s="425"/>
      <c r="P17" s="415"/>
      <c r="Q17" s="347"/>
      <c r="R17" s="347"/>
      <c r="S17" s="347"/>
      <c r="T17" s="347"/>
      <c r="U17" s="347"/>
    </row>
    <row r="18" spans="1:21" s="423" customFormat="1" ht="15.75">
      <c r="A18" s="914"/>
      <c r="B18" s="914"/>
      <c r="C18" s="347"/>
      <c r="D18" s="347"/>
      <c r="E18" s="347"/>
      <c r="F18" s="347"/>
      <c r="G18" s="412"/>
      <c r="H18" s="413"/>
      <c r="I18" s="412"/>
      <c r="J18" s="413"/>
      <c r="K18" s="412"/>
      <c r="L18" s="413"/>
      <c r="M18" s="412"/>
      <c r="N18" s="413"/>
      <c r="O18" s="425"/>
      <c r="P18" s="415"/>
      <c r="Q18" s="347"/>
      <c r="R18" s="347"/>
      <c r="S18" s="347"/>
      <c r="T18" s="347"/>
      <c r="U18" s="347"/>
    </row>
    <row r="19" spans="1:21" s="423" customFormat="1" ht="15.75">
      <c r="A19" s="914"/>
      <c r="B19" s="914"/>
      <c r="C19" s="347"/>
      <c r="D19" s="347"/>
      <c r="E19" s="347"/>
      <c r="F19" s="347"/>
      <c r="G19" s="412"/>
      <c r="H19" s="413"/>
      <c r="I19" s="412"/>
      <c r="J19" s="413"/>
      <c r="K19" s="412"/>
      <c r="L19" s="413"/>
      <c r="M19" s="412"/>
      <c r="N19" s="413"/>
      <c r="O19" s="425"/>
      <c r="P19" s="415"/>
      <c r="Q19" s="347"/>
      <c r="R19" s="347"/>
      <c r="S19" s="347"/>
      <c r="T19" s="347"/>
      <c r="U19" s="347"/>
    </row>
    <row r="20" spans="1:21" s="423" customFormat="1" ht="15.75">
      <c r="A20" s="914"/>
      <c r="B20" s="914"/>
      <c r="C20" s="347"/>
      <c r="D20" s="347"/>
      <c r="E20" s="347"/>
      <c r="F20" s="347"/>
      <c r="G20" s="412"/>
      <c r="H20" s="413"/>
      <c r="I20" s="412"/>
      <c r="J20" s="413"/>
      <c r="K20" s="412"/>
      <c r="L20" s="413"/>
      <c r="M20" s="412"/>
      <c r="N20" s="413"/>
      <c r="O20" s="425"/>
      <c r="P20" s="415"/>
      <c r="Q20" s="347"/>
      <c r="R20" s="347"/>
      <c r="S20" s="347"/>
      <c r="T20" s="347"/>
      <c r="U20" s="347"/>
    </row>
    <row r="21" spans="1:21" s="423" customFormat="1" ht="15.75">
      <c r="A21" s="915"/>
      <c r="B21" s="915"/>
      <c r="C21" s="347"/>
      <c r="D21" s="347"/>
      <c r="E21" s="347"/>
      <c r="F21" s="347"/>
      <c r="G21" s="412"/>
      <c r="H21" s="413"/>
      <c r="I21" s="412"/>
      <c r="J21" s="413"/>
      <c r="K21" s="412"/>
      <c r="L21" s="413"/>
      <c r="M21" s="412"/>
      <c r="N21" s="413"/>
      <c r="O21" s="425"/>
      <c r="P21" s="415"/>
      <c r="Q21" s="347"/>
      <c r="R21" s="347"/>
      <c r="S21" s="347"/>
      <c r="T21" s="347"/>
      <c r="U21" s="347"/>
    </row>
    <row r="22" spans="1:21" s="423" customFormat="1" ht="15.75">
      <c r="A22" s="981" t="s">
        <v>1476</v>
      </c>
      <c r="B22" s="913"/>
      <c r="C22" s="347"/>
      <c r="D22" s="347"/>
      <c r="E22" s="347"/>
      <c r="F22" s="347"/>
      <c r="G22" s="412"/>
      <c r="H22" s="413"/>
      <c r="I22" s="412"/>
      <c r="J22" s="413"/>
      <c r="K22" s="412"/>
      <c r="L22" s="413"/>
      <c r="M22" s="412"/>
      <c r="N22" s="413"/>
      <c r="O22" s="425"/>
      <c r="P22" s="415"/>
      <c r="Q22" s="347"/>
      <c r="R22" s="347"/>
      <c r="S22" s="347"/>
      <c r="T22" s="347"/>
      <c r="U22" s="347"/>
    </row>
    <row r="23" spans="1:21" s="423" customFormat="1" ht="15.75">
      <c r="A23" s="981"/>
      <c r="B23" s="914"/>
      <c r="C23" s="347"/>
      <c r="D23" s="347"/>
      <c r="E23" s="347"/>
      <c r="F23" s="347"/>
      <c r="G23" s="412"/>
      <c r="H23" s="413"/>
      <c r="I23" s="412"/>
      <c r="J23" s="413"/>
      <c r="K23" s="412"/>
      <c r="L23" s="413"/>
      <c r="M23" s="412"/>
      <c r="N23" s="413"/>
      <c r="O23" s="425"/>
      <c r="P23" s="415"/>
      <c r="Q23" s="347"/>
      <c r="R23" s="347"/>
      <c r="S23" s="347"/>
      <c r="T23" s="347"/>
      <c r="U23" s="347"/>
    </row>
    <row r="24" spans="1:21" s="423" customFormat="1" ht="15.75">
      <c r="A24" s="981"/>
      <c r="B24" s="914"/>
      <c r="C24" s="347"/>
      <c r="D24" s="347"/>
      <c r="E24" s="347"/>
      <c r="F24" s="347"/>
      <c r="G24" s="412"/>
      <c r="H24" s="413"/>
      <c r="I24" s="412"/>
      <c r="J24" s="413"/>
      <c r="K24" s="412"/>
      <c r="L24" s="413"/>
      <c r="M24" s="412"/>
      <c r="N24" s="413"/>
      <c r="O24" s="425"/>
      <c r="P24" s="415"/>
      <c r="Q24" s="347"/>
      <c r="R24" s="347"/>
      <c r="S24" s="347"/>
      <c r="T24" s="347"/>
      <c r="U24" s="347"/>
    </row>
    <row r="25" spans="1:21" s="423" customFormat="1" ht="15.75">
      <c r="A25" s="981"/>
      <c r="B25" s="914"/>
      <c r="C25" s="347"/>
      <c r="D25" s="347"/>
      <c r="E25" s="347"/>
      <c r="F25" s="347"/>
      <c r="G25" s="412"/>
      <c r="H25" s="413"/>
      <c r="I25" s="412"/>
      <c r="J25" s="413"/>
      <c r="K25" s="412"/>
      <c r="L25" s="413"/>
      <c r="M25" s="412"/>
      <c r="N25" s="413"/>
      <c r="O25" s="425"/>
      <c r="P25" s="415"/>
      <c r="Q25" s="347"/>
      <c r="R25" s="347"/>
      <c r="S25" s="347"/>
      <c r="T25" s="347"/>
      <c r="U25" s="347"/>
    </row>
    <row r="26" spans="1:21" s="423" customFormat="1" ht="15.75">
      <c r="A26" s="981"/>
      <c r="B26" s="914"/>
      <c r="C26" s="347"/>
      <c r="D26" s="347"/>
      <c r="E26" s="347"/>
      <c r="F26" s="347"/>
      <c r="G26" s="412"/>
      <c r="H26" s="413"/>
      <c r="I26" s="412"/>
      <c r="J26" s="413"/>
      <c r="K26" s="412"/>
      <c r="L26" s="413"/>
      <c r="M26" s="412"/>
      <c r="N26" s="413"/>
      <c r="O26" s="425"/>
      <c r="P26" s="415"/>
      <c r="Q26" s="347"/>
      <c r="R26" s="347"/>
      <c r="S26" s="347"/>
      <c r="T26" s="347"/>
      <c r="U26" s="347"/>
    </row>
    <row r="27" spans="1:21" ht="15.75">
      <c r="A27" s="981"/>
      <c r="B27" s="915"/>
      <c r="C27" s="347"/>
      <c r="D27" s="347"/>
      <c r="E27" s="347"/>
      <c r="F27" s="347"/>
      <c r="G27" s="347"/>
      <c r="H27" s="413"/>
      <c r="I27" s="347"/>
      <c r="J27" s="413"/>
      <c r="K27" s="347"/>
      <c r="L27" s="413"/>
      <c r="M27" s="347"/>
      <c r="N27" s="413"/>
      <c r="O27" s="347"/>
      <c r="P27" s="413"/>
      <c r="Q27" s="347"/>
      <c r="R27" s="71"/>
      <c r="S27" s="347"/>
      <c r="T27" s="347"/>
      <c r="U27" s="347"/>
    </row>
    <row r="28" spans="1:21" ht="15.75">
      <c r="A28" s="306"/>
      <c r="B28" s="307"/>
      <c r="C28" s="307"/>
      <c r="D28" s="306" t="s">
        <v>1474</v>
      </c>
      <c r="E28" s="307"/>
      <c r="F28" s="308"/>
      <c r="G28" s="75">
        <f t="shared" ref="G28:P28" si="0">SUM(G9:G27)</f>
        <v>0</v>
      </c>
      <c r="H28" s="244">
        <f t="shared" si="0"/>
        <v>0</v>
      </c>
      <c r="I28" s="75">
        <f t="shared" si="0"/>
        <v>0</v>
      </c>
      <c r="J28" s="244">
        <f t="shared" si="0"/>
        <v>0</v>
      </c>
      <c r="K28" s="75">
        <f t="shared" si="0"/>
        <v>0</v>
      </c>
      <c r="L28" s="244">
        <f t="shared" si="0"/>
        <v>0</v>
      </c>
      <c r="M28" s="75">
        <f t="shared" si="0"/>
        <v>0</v>
      </c>
      <c r="N28" s="244">
        <f t="shared" si="0"/>
        <v>0</v>
      </c>
      <c r="O28" s="244">
        <f t="shared" si="0"/>
        <v>0</v>
      </c>
      <c r="P28" s="244">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
  <sheetViews>
    <sheetView workbookViewId="0">
      <selection activeCell="F10" sqref="F10"/>
    </sheetView>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6" zoomScaleNormal="86" workbookViewId="0">
      <pane ySplit="11" topLeftCell="A553" activePane="bottomLeft" state="frozen"/>
      <selection activeCell="A11" sqref="A11"/>
      <selection pane="bottomLeft" activeCell="F22" sqref="F22"/>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c r="A1" s="190"/>
      <c r="B1" s="193"/>
      <c r="C1" s="190" t="s">
        <v>259</v>
      </c>
      <c r="D1" s="193" t="s">
        <v>260</v>
      </c>
      <c r="E1" s="184" t="s">
        <v>261</v>
      </c>
      <c r="F1" s="184" t="s">
        <v>509</v>
      </c>
      <c r="G1" s="184" t="s">
        <v>511</v>
      </c>
      <c r="H1" s="184" t="s">
        <v>513</v>
      </c>
      <c r="I1" s="184" t="s">
        <v>515</v>
      </c>
      <c r="J1" s="184" t="s">
        <v>517</v>
      </c>
      <c r="K1" s="184" t="s">
        <v>519</v>
      </c>
      <c r="L1" s="184" t="s">
        <v>262</v>
      </c>
      <c r="M1" s="184" t="s">
        <v>522</v>
      </c>
      <c r="N1" s="184" t="s">
        <v>263</v>
      </c>
      <c r="O1" s="184" t="s">
        <v>524</v>
      </c>
      <c r="P1" s="184" t="s">
        <v>526</v>
      </c>
      <c r="Q1" s="184" t="s">
        <v>528</v>
      </c>
      <c r="R1" s="184" t="s">
        <v>526</v>
      </c>
      <c r="S1" s="184" t="s">
        <v>528</v>
      </c>
      <c r="T1" s="184" t="s">
        <v>528</v>
      </c>
      <c r="U1" s="184" t="s">
        <v>264</v>
      </c>
      <c r="V1" s="184" t="s">
        <v>529</v>
      </c>
      <c r="W1" s="184" t="s">
        <v>532</v>
      </c>
      <c r="X1" s="184" t="s">
        <v>532</v>
      </c>
      <c r="Y1" s="184" t="s">
        <v>265</v>
      </c>
      <c r="Z1" s="184" t="s">
        <v>534</v>
      </c>
      <c r="AA1" s="184" t="s">
        <v>266</v>
      </c>
      <c r="AB1" s="184" t="s">
        <v>535</v>
      </c>
      <c r="AC1" s="184" t="s">
        <v>536</v>
      </c>
      <c r="AD1" s="184" t="s">
        <v>540</v>
      </c>
      <c r="AE1" s="184" t="s">
        <v>282</v>
      </c>
      <c r="AF1" s="184" t="s">
        <v>541</v>
      </c>
      <c r="AG1" s="184" t="s">
        <v>543</v>
      </c>
      <c r="AH1" s="184" t="s">
        <v>545</v>
      </c>
      <c r="AI1" s="184" t="s">
        <v>283</v>
      </c>
      <c r="AJ1" s="184" t="s">
        <v>547</v>
      </c>
      <c r="AK1" s="184" t="s">
        <v>549</v>
      </c>
      <c r="AL1" s="184" t="s">
        <v>551</v>
      </c>
      <c r="AM1" s="184" t="s">
        <v>553</v>
      </c>
      <c r="AN1" s="184" t="s">
        <v>258</v>
      </c>
      <c r="AO1" s="184" t="s">
        <v>555</v>
      </c>
      <c r="AP1" s="193" t="s">
        <v>267</v>
      </c>
      <c r="AQ1" s="184" t="s">
        <v>557</v>
      </c>
      <c r="AR1" s="184" t="s">
        <v>268</v>
      </c>
      <c r="AS1" s="184" t="s">
        <v>559</v>
      </c>
      <c r="AT1" s="184" t="s">
        <v>561</v>
      </c>
      <c r="AU1" s="184" t="s">
        <v>269</v>
      </c>
      <c r="AV1" s="184" t="s">
        <v>563</v>
      </c>
      <c r="AW1" s="184" t="s">
        <v>565</v>
      </c>
      <c r="AX1" s="184" t="s">
        <v>270</v>
      </c>
      <c r="AY1" s="184" t="s">
        <v>566</v>
      </c>
      <c r="AZ1" s="184" t="s">
        <v>568</v>
      </c>
      <c r="BA1" s="184" t="s">
        <v>569</v>
      </c>
      <c r="BB1" s="184" t="s">
        <v>570</v>
      </c>
      <c r="BC1" s="184" t="s">
        <v>572</v>
      </c>
      <c r="BD1" s="184" t="s">
        <v>574</v>
      </c>
      <c r="BE1" s="184" t="s">
        <v>575</v>
      </c>
      <c r="BF1" s="184" t="s">
        <v>271</v>
      </c>
      <c r="BG1" s="184" t="s">
        <v>577</v>
      </c>
      <c r="BH1" s="184" t="s">
        <v>579</v>
      </c>
      <c r="BI1" s="184" t="s">
        <v>581</v>
      </c>
      <c r="BJ1" s="184" t="s">
        <v>583</v>
      </c>
      <c r="BK1" s="184" t="s">
        <v>585</v>
      </c>
      <c r="BL1" s="184" t="s">
        <v>587</v>
      </c>
      <c r="BM1" s="184" t="s">
        <v>589</v>
      </c>
      <c r="BN1" s="184" t="s">
        <v>591</v>
      </c>
      <c r="BO1" s="184" t="s">
        <v>284</v>
      </c>
      <c r="BP1" s="184" t="s">
        <v>593</v>
      </c>
      <c r="BQ1" s="184" t="s">
        <v>595</v>
      </c>
      <c r="BR1" s="184" t="s">
        <v>597</v>
      </c>
      <c r="BS1" s="184" t="s">
        <v>599</v>
      </c>
      <c r="BT1" s="184" t="s">
        <v>601</v>
      </c>
      <c r="BU1" s="184" t="s">
        <v>603</v>
      </c>
      <c r="BV1" s="184" t="s">
        <v>605</v>
      </c>
      <c r="BW1" s="184" t="s">
        <v>607</v>
      </c>
      <c r="BX1" s="184" t="s">
        <v>609</v>
      </c>
      <c r="BY1" s="184" t="s">
        <v>611</v>
      </c>
      <c r="BZ1" s="193" t="s">
        <v>272</v>
      </c>
      <c r="CA1" s="184" t="s">
        <v>273</v>
      </c>
      <c r="CB1" s="184" t="s">
        <v>613</v>
      </c>
      <c r="CC1" s="184" t="s">
        <v>274</v>
      </c>
      <c r="CD1" s="184" t="s">
        <v>615</v>
      </c>
      <c r="CE1" s="184" t="s">
        <v>617</v>
      </c>
      <c r="CF1" s="193" t="s">
        <v>275</v>
      </c>
      <c r="CG1" s="184" t="s">
        <v>276</v>
      </c>
      <c r="CH1" s="184" t="s">
        <v>619</v>
      </c>
      <c r="CI1" s="184" t="s">
        <v>277</v>
      </c>
      <c r="CJ1" s="184" t="s">
        <v>621</v>
      </c>
      <c r="CK1" s="184" t="s">
        <v>623</v>
      </c>
      <c r="CL1" s="184" t="s">
        <v>625</v>
      </c>
      <c r="CM1" s="193" t="s">
        <v>278</v>
      </c>
      <c r="CN1" s="184" t="s">
        <v>631</v>
      </c>
      <c r="CO1" s="184" t="s">
        <v>633</v>
      </c>
      <c r="CP1" s="184" t="s">
        <v>279</v>
      </c>
      <c r="CQ1" s="184" t="s">
        <v>627</v>
      </c>
      <c r="CR1" s="184" t="s">
        <v>629</v>
      </c>
      <c r="CS1" s="184" t="s">
        <v>280</v>
      </c>
      <c r="CT1" s="184" t="s">
        <v>635</v>
      </c>
      <c r="CU1" s="184" t="s">
        <v>281</v>
      </c>
      <c r="CV1" s="184" t="s">
        <v>636</v>
      </c>
      <c r="CW1" s="181" t="s">
        <v>285</v>
      </c>
      <c r="CX1" s="193" t="s">
        <v>286</v>
      </c>
      <c r="CY1" s="184" t="s">
        <v>637</v>
      </c>
      <c r="CZ1" s="184" t="s">
        <v>638</v>
      </c>
      <c r="DA1" s="184" t="s">
        <v>640</v>
      </c>
      <c r="DB1" s="184" t="s">
        <v>287</v>
      </c>
      <c r="DC1" s="184" t="s">
        <v>642</v>
      </c>
      <c r="DD1" s="184" t="s">
        <v>644</v>
      </c>
      <c r="DE1" s="184" t="s">
        <v>646</v>
      </c>
      <c r="DF1" s="184" t="s">
        <v>648</v>
      </c>
      <c r="DG1" s="184" t="s">
        <v>650</v>
      </c>
      <c r="DH1" s="184" t="s">
        <v>652</v>
      </c>
      <c r="DI1" s="193" t="s">
        <v>288</v>
      </c>
      <c r="DJ1" s="184" t="s">
        <v>289</v>
      </c>
      <c r="DK1" s="184" t="s">
        <v>654</v>
      </c>
      <c r="DL1" s="184" t="s">
        <v>290</v>
      </c>
      <c r="DM1" s="184" t="s">
        <v>656</v>
      </c>
      <c r="DN1" s="184" t="s">
        <v>658</v>
      </c>
      <c r="DO1" s="184" t="s">
        <v>660</v>
      </c>
      <c r="DP1" s="184" t="s">
        <v>662</v>
      </c>
      <c r="DQ1" s="184" t="s">
        <v>664</v>
      </c>
      <c r="DR1" s="184" t="s">
        <v>666</v>
      </c>
      <c r="DS1" s="184" t="s">
        <v>668</v>
      </c>
      <c r="DT1" s="184" t="s">
        <v>291</v>
      </c>
      <c r="DU1" s="184" t="s">
        <v>670</v>
      </c>
      <c r="DV1" s="184" t="s">
        <v>672</v>
      </c>
      <c r="DW1" s="184" t="s">
        <v>674</v>
      </c>
      <c r="DX1" s="193" t="s">
        <v>292</v>
      </c>
      <c r="DY1" s="184" t="s">
        <v>676</v>
      </c>
      <c r="DZ1" s="184" t="s">
        <v>293</v>
      </c>
      <c r="EA1" s="184" t="s">
        <v>678</v>
      </c>
      <c r="EB1" s="184" t="s">
        <v>294</v>
      </c>
      <c r="EC1" s="184" t="s">
        <v>680</v>
      </c>
      <c r="ED1" s="184" t="s">
        <v>682</v>
      </c>
      <c r="EE1" s="184" t="s">
        <v>684</v>
      </c>
      <c r="EF1" s="184" t="s">
        <v>686</v>
      </c>
      <c r="EG1" s="184" t="s">
        <v>688</v>
      </c>
      <c r="EH1" s="184" t="s">
        <v>690</v>
      </c>
      <c r="EI1" s="184" t="s">
        <v>692</v>
      </c>
      <c r="EJ1" s="184" t="s">
        <v>694</v>
      </c>
      <c r="EK1" s="184" t="s">
        <v>696</v>
      </c>
      <c r="EL1" s="184" t="s">
        <v>698</v>
      </c>
      <c r="EM1" s="184" t="s">
        <v>700</v>
      </c>
      <c r="EN1" s="193" t="s">
        <v>295</v>
      </c>
      <c r="EO1" s="184" t="s">
        <v>702</v>
      </c>
      <c r="EP1" s="184" t="s">
        <v>296</v>
      </c>
      <c r="EQ1" s="184" t="s">
        <v>704</v>
      </c>
      <c r="ER1" s="184" t="s">
        <v>706</v>
      </c>
      <c r="ES1" s="184" t="s">
        <v>297</v>
      </c>
      <c r="ET1" s="184" t="s">
        <v>708</v>
      </c>
      <c r="EU1" s="184" t="s">
        <v>710</v>
      </c>
      <c r="EV1" s="184" t="s">
        <v>298</v>
      </c>
      <c r="EW1" s="184" t="s">
        <v>712</v>
      </c>
      <c r="EX1" s="184" t="s">
        <v>714</v>
      </c>
      <c r="EY1" s="184" t="s">
        <v>716</v>
      </c>
      <c r="EZ1" s="184" t="s">
        <v>299</v>
      </c>
      <c r="FA1" s="184" t="s">
        <v>718</v>
      </c>
      <c r="FB1" s="184" t="s">
        <v>720</v>
      </c>
      <c r="FC1" s="193" t="s">
        <v>300</v>
      </c>
      <c r="FD1" s="184" t="s">
        <v>301</v>
      </c>
      <c r="FE1" s="184" t="s">
        <v>722</v>
      </c>
      <c r="FF1" s="184" t="s">
        <v>724</v>
      </c>
      <c r="FG1" s="184" t="s">
        <v>726</v>
      </c>
      <c r="FH1" s="184" t="s">
        <v>728</v>
      </c>
      <c r="FI1" s="184" t="s">
        <v>302</v>
      </c>
      <c r="FJ1" s="184" t="s">
        <v>730</v>
      </c>
      <c r="FK1" s="184" t="s">
        <v>732</v>
      </c>
      <c r="FL1" s="184" t="s">
        <v>734</v>
      </c>
      <c r="FM1" s="184" t="s">
        <v>736</v>
      </c>
      <c r="FN1" s="184" t="s">
        <v>738</v>
      </c>
      <c r="FO1" s="184" t="s">
        <v>303</v>
      </c>
      <c r="FP1" s="184" t="s">
        <v>741</v>
      </c>
      <c r="FQ1" s="184" t="s">
        <v>304</v>
      </c>
      <c r="FR1" s="184" t="s">
        <v>744</v>
      </c>
      <c r="FS1" s="184" t="s">
        <v>745</v>
      </c>
      <c r="FT1" s="184" t="s">
        <v>747</v>
      </c>
      <c r="FU1" s="184" t="s">
        <v>305</v>
      </c>
      <c r="FV1" s="184" t="s">
        <v>750</v>
      </c>
      <c r="FW1" s="184" t="s">
        <v>751</v>
      </c>
      <c r="FX1" s="184" t="s">
        <v>753</v>
      </c>
      <c r="FY1" s="184" t="s">
        <v>306</v>
      </c>
      <c r="FZ1" s="184" t="s">
        <v>756</v>
      </c>
      <c r="GA1" s="184" t="s">
        <v>758</v>
      </c>
      <c r="GB1" s="184" t="s">
        <v>760</v>
      </c>
      <c r="GC1" s="193" t="s">
        <v>307</v>
      </c>
      <c r="GD1" s="193" t="s">
        <v>308</v>
      </c>
      <c r="GE1" s="184" t="s">
        <v>314</v>
      </c>
      <c r="GF1" s="184" t="s">
        <v>762</v>
      </c>
      <c r="GG1" s="184" t="s">
        <v>764</v>
      </c>
      <c r="GH1" s="184" t="s">
        <v>766</v>
      </c>
      <c r="GI1" s="184" t="s">
        <v>768</v>
      </c>
      <c r="GJ1" s="184" t="s">
        <v>770</v>
      </c>
      <c r="GK1" s="184" t="s">
        <v>772</v>
      </c>
      <c r="GL1" s="193" t="s">
        <v>309</v>
      </c>
      <c r="GM1" s="184" t="s">
        <v>315</v>
      </c>
      <c r="GN1" s="184" t="s">
        <v>774</v>
      </c>
      <c r="GO1" s="184" t="s">
        <v>776</v>
      </c>
      <c r="GP1" s="184" t="s">
        <v>777</v>
      </c>
      <c r="GQ1" s="184" t="s">
        <v>316</v>
      </c>
      <c r="GR1" s="184" t="s">
        <v>780</v>
      </c>
      <c r="GS1" s="184" t="s">
        <v>781</v>
      </c>
      <c r="GT1" s="193" t="s">
        <v>310</v>
      </c>
      <c r="GU1" s="184" t="s">
        <v>311</v>
      </c>
      <c r="GV1" s="184" t="s">
        <v>783</v>
      </c>
      <c r="GW1" s="184" t="s">
        <v>785</v>
      </c>
      <c r="GX1" s="184" t="s">
        <v>787</v>
      </c>
      <c r="GY1" s="184" t="s">
        <v>789</v>
      </c>
      <c r="GZ1" s="184" t="s">
        <v>791</v>
      </c>
      <c r="HA1" s="193" t="s">
        <v>312</v>
      </c>
      <c r="HB1" s="184" t="s">
        <v>313</v>
      </c>
      <c r="HC1" s="184" t="s">
        <v>793</v>
      </c>
      <c r="HD1" s="184" t="s">
        <v>795</v>
      </c>
      <c r="HE1" s="184" t="s">
        <v>797</v>
      </c>
      <c r="HF1" s="184" t="s">
        <v>799</v>
      </c>
      <c r="HG1" s="184" t="s">
        <v>801</v>
      </c>
      <c r="HH1" s="184" t="s">
        <v>803</v>
      </c>
      <c r="HI1" s="181" t="s">
        <v>317</v>
      </c>
      <c r="HJ1" s="193" t="s">
        <v>318</v>
      </c>
      <c r="HK1" s="184" t="s">
        <v>319</v>
      </c>
      <c r="HL1" s="184" t="s">
        <v>805</v>
      </c>
      <c r="HM1" s="184" t="s">
        <v>807</v>
      </c>
      <c r="HN1" s="184" t="s">
        <v>809</v>
      </c>
      <c r="HO1" s="184" t="s">
        <v>811</v>
      </c>
      <c r="HP1" s="184" t="s">
        <v>320</v>
      </c>
      <c r="HQ1" s="184" t="s">
        <v>814</v>
      </c>
      <c r="HR1" s="184" t="s">
        <v>337</v>
      </c>
      <c r="HS1" s="184" t="s">
        <v>852</v>
      </c>
      <c r="HT1" s="184" t="s">
        <v>854</v>
      </c>
      <c r="HU1" s="184" t="s">
        <v>856</v>
      </c>
      <c r="HV1" s="193" t="s">
        <v>321</v>
      </c>
      <c r="HW1" s="184" t="s">
        <v>816</v>
      </c>
      <c r="HX1" s="184" t="s">
        <v>818</v>
      </c>
      <c r="HY1" s="184" t="s">
        <v>322</v>
      </c>
      <c r="HZ1" s="184" t="s">
        <v>821</v>
      </c>
      <c r="IA1" s="184" t="s">
        <v>823</v>
      </c>
      <c r="IB1" s="184" t="s">
        <v>824</v>
      </c>
      <c r="IC1" s="184" t="s">
        <v>826</v>
      </c>
      <c r="ID1" s="193" t="s">
        <v>323</v>
      </c>
      <c r="IE1" s="184" t="s">
        <v>828</v>
      </c>
      <c r="IF1" s="184" t="s">
        <v>830</v>
      </c>
      <c r="IG1" s="184" t="s">
        <v>832</v>
      </c>
      <c r="IH1" s="184" t="s">
        <v>324</v>
      </c>
      <c r="II1" s="184" t="s">
        <v>834</v>
      </c>
      <c r="IJ1" s="184" t="s">
        <v>836</v>
      </c>
      <c r="IK1" s="184" t="s">
        <v>325</v>
      </c>
      <c r="IL1" s="184" t="s">
        <v>838</v>
      </c>
      <c r="IM1" s="184" t="s">
        <v>840</v>
      </c>
      <c r="IN1" s="184" t="s">
        <v>326</v>
      </c>
      <c r="IO1" s="184" t="s">
        <v>842</v>
      </c>
      <c r="IP1" s="184" t="s">
        <v>844</v>
      </c>
      <c r="IQ1" s="184" t="s">
        <v>846</v>
      </c>
      <c r="IR1" s="184" t="s">
        <v>848</v>
      </c>
      <c r="IS1" s="184" t="s">
        <v>327</v>
      </c>
      <c r="IT1" s="184" t="s">
        <v>850</v>
      </c>
      <c r="IU1" s="193" t="s">
        <v>328</v>
      </c>
      <c r="IV1" s="184" t="s">
        <v>858</v>
      </c>
      <c r="IW1" s="184" t="s">
        <v>860</v>
      </c>
      <c r="IX1" s="184" t="s">
        <v>329</v>
      </c>
      <c r="IY1" s="184" t="s">
        <v>862</v>
      </c>
      <c r="IZ1" s="184" t="s">
        <v>864</v>
      </c>
      <c r="JA1" s="184" t="s">
        <v>866</v>
      </c>
      <c r="JB1" s="193" t="s">
        <v>330</v>
      </c>
      <c r="JC1" s="184" t="s">
        <v>868</v>
      </c>
      <c r="JD1" s="184" t="s">
        <v>331</v>
      </c>
      <c r="JE1" s="184" t="s">
        <v>871</v>
      </c>
      <c r="JF1" s="184" t="s">
        <v>873</v>
      </c>
      <c r="JG1" s="184" t="s">
        <v>875</v>
      </c>
      <c r="JH1" s="184" t="s">
        <v>877</v>
      </c>
      <c r="JI1" s="184" t="s">
        <v>879</v>
      </c>
      <c r="JJ1" s="184" t="s">
        <v>881</v>
      </c>
      <c r="JK1" s="184" t="s">
        <v>332</v>
      </c>
      <c r="JL1" s="184" t="s">
        <v>884</v>
      </c>
      <c r="JM1" s="184" t="s">
        <v>886</v>
      </c>
      <c r="JN1" s="184" t="s">
        <v>888</v>
      </c>
      <c r="JO1" s="184" t="s">
        <v>890</v>
      </c>
      <c r="JP1" s="184" t="s">
        <v>892</v>
      </c>
      <c r="JQ1" s="184" t="s">
        <v>894</v>
      </c>
      <c r="JR1" s="184" t="s">
        <v>896</v>
      </c>
      <c r="JS1" s="184" t="s">
        <v>898</v>
      </c>
      <c r="JT1" s="184" t="s">
        <v>333</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334</v>
      </c>
      <c r="KV1" s="184" t="s">
        <v>952</v>
      </c>
      <c r="KW1" s="184" t="s">
        <v>335</v>
      </c>
      <c r="KX1" s="184" t="s">
        <v>955</v>
      </c>
      <c r="KY1" s="184" t="s">
        <v>957</v>
      </c>
      <c r="KZ1" s="184" t="s">
        <v>959</v>
      </c>
      <c r="LA1" s="184" t="s">
        <v>961</v>
      </c>
      <c r="LB1" s="184" t="s">
        <v>336</v>
      </c>
      <c r="LC1" s="184" t="s">
        <v>964</v>
      </c>
      <c r="LD1" s="184" t="s">
        <v>966</v>
      </c>
      <c r="LE1" s="184" t="s">
        <v>968</v>
      </c>
      <c r="LF1" s="184" t="s">
        <v>970</v>
      </c>
      <c r="LG1" s="184" t="s">
        <v>972</v>
      </c>
      <c r="LH1" s="184" t="s">
        <v>974</v>
      </c>
      <c r="LI1" s="184" t="s">
        <v>976</v>
      </c>
      <c r="LJ1" s="181" t="s">
        <v>338</v>
      </c>
      <c r="LK1" s="193" t="s">
        <v>339</v>
      </c>
      <c r="LL1" s="184" t="s">
        <v>340</v>
      </c>
      <c r="LM1" s="184" t="s">
        <v>341</v>
      </c>
      <c r="LN1" s="193" t="s">
        <v>342</v>
      </c>
      <c r="LO1" s="184" t="s">
        <v>343</v>
      </c>
      <c r="LP1" s="184" t="s">
        <v>996</v>
      </c>
      <c r="LQ1" s="184" t="s">
        <v>998</v>
      </c>
      <c r="LR1" s="184" t="s">
        <v>999</v>
      </c>
      <c r="LS1" s="184" t="s">
        <v>1001</v>
      </c>
      <c r="LT1" s="184" t="s">
        <v>1002</v>
      </c>
      <c r="LU1" s="184" t="s">
        <v>1004</v>
      </c>
      <c r="LV1" s="184" t="s">
        <v>1006</v>
      </c>
      <c r="LW1" s="184" t="s">
        <v>1008</v>
      </c>
      <c r="LX1" s="184" t="s">
        <v>1010</v>
      </c>
      <c r="LY1" s="184" t="s">
        <v>344</v>
      </c>
      <c r="LZ1" s="184" t="s">
        <v>1013</v>
      </c>
      <c r="MA1" s="184" t="s">
        <v>1014</v>
      </c>
      <c r="MB1" s="184" t="s">
        <v>1016</v>
      </c>
      <c r="MC1" s="184" t="s">
        <v>345</v>
      </c>
      <c r="MD1" s="184" t="s">
        <v>1019</v>
      </c>
      <c r="ME1" s="184" t="s">
        <v>1020</v>
      </c>
      <c r="MF1" s="184" t="s">
        <v>1022</v>
      </c>
      <c r="MG1" s="184" t="s">
        <v>1024</v>
      </c>
      <c r="MH1" s="184" t="s">
        <v>346</v>
      </c>
      <c r="MI1" s="184" t="s">
        <v>1027</v>
      </c>
      <c r="MJ1" s="184" t="s">
        <v>1029</v>
      </c>
      <c r="MK1" s="184" t="s">
        <v>1031</v>
      </c>
      <c r="ML1" s="184" t="s">
        <v>1033</v>
      </c>
      <c r="MM1" s="184" t="s">
        <v>347</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348</v>
      </c>
      <c r="NA1" s="184" t="s">
        <v>349</v>
      </c>
      <c r="NB1" s="184" t="s">
        <v>1059</v>
      </c>
      <c r="NC1" s="184" t="s">
        <v>1061</v>
      </c>
      <c r="ND1" s="184" t="s">
        <v>1063</v>
      </c>
      <c r="NE1" s="184" t="s">
        <v>1065</v>
      </c>
      <c r="NF1" s="193" t="s">
        <v>350</v>
      </c>
      <c r="NG1" s="184" t="s">
        <v>351</v>
      </c>
      <c r="NH1" s="184" t="s">
        <v>1066</v>
      </c>
      <c r="NI1" s="184" t="s">
        <v>352</v>
      </c>
      <c r="NJ1" s="184" t="s">
        <v>1068</v>
      </c>
      <c r="NK1" s="184" t="s">
        <v>1070</v>
      </c>
      <c r="NL1" s="184" t="s">
        <v>353</v>
      </c>
      <c r="NM1" s="184" t="s">
        <v>1072</v>
      </c>
      <c r="NN1" s="184" t="s">
        <v>1074</v>
      </c>
      <c r="NO1" s="181" t="s">
        <v>339</v>
      </c>
      <c r="NP1" s="193" t="s">
        <v>340</v>
      </c>
      <c r="NQ1" s="184" t="s">
        <v>354</v>
      </c>
      <c r="NR1" s="184" t="s">
        <v>978</v>
      </c>
      <c r="NS1" s="184" t="s">
        <v>980</v>
      </c>
      <c r="NT1" s="184" t="s">
        <v>982</v>
      </c>
      <c r="NU1" s="184" t="s">
        <v>984</v>
      </c>
      <c r="NV1" s="184" t="s">
        <v>355</v>
      </c>
      <c r="NW1" s="184" t="s">
        <v>986</v>
      </c>
      <c r="NX1" s="184" t="s">
        <v>356</v>
      </c>
      <c r="NY1" s="184" t="s">
        <v>988</v>
      </c>
      <c r="NZ1" s="193" t="s">
        <v>341</v>
      </c>
      <c r="OA1" s="184" t="s">
        <v>990</v>
      </c>
      <c r="OB1" s="184" t="s">
        <v>357</v>
      </c>
      <c r="OC1" s="181" t="s">
        <v>341</v>
      </c>
      <c r="OD1" s="193" t="s">
        <v>357</v>
      </c>
      <c r="OE1" s="184" t="s">
        <v>992</v>
      </c>
      <c r="OF1" s="184" t="s">
        <v>994</v>
      </c>
      <c r="OG1" s="184" t="s">
        <v>358</v>
      </c>
      <c r="OH1" s="181" t="s">
        <v>359</v>
      </c>
      <c r="OI1" s="193" t="s">
        <v>360</v>
      </c>
      <c r="OJ1" s="184" t="s">
        <v>361</v>
      </c>
      <c r="OK1" s="184" t="s">
        <v>1075</v>
      </c>
      <c r="OL1" s="184" t="s">
        <v>1077</v>
      </c>
      <c r="OM1" s="184" t="s">
        <v>362</v>
      </c>
      <c r="ON1" s="184" t="s">
        <v>372</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373</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363</v>
      </c>
      <c r="QM1" s="184" t="s">
        <v>1175</v>
      </c>
      <c r="QN1" s="184" t="s">
        <v>1177</v>
      </c>
      <c r="QO1" s="184" t="s">
        <v>1179</v>
      </c>
      <c r="QP1" s="184" t="s">
        <v>1181</v>
      </c>
      <c r="QQ1" s="184" t="s">
        <v>1183</v>
      </c>
      <c r="QR1" s="193" t="s">
        <v>364</v>
      </c>
      <c r="QS1" s="184" t="s">
        <v>365</v>
      </c>
      <c r="QT1" s="184" t="s">
        <v>1185</v>
      </c>
      <c r="QU1" s="184" t="s">
        <v>1187</v>
      </c>
      <c r="QV1" s="184" t="s">
        <v>1189</v>
      </c>
      <c r="QW1" s="184" t="s">
        <v>1191</v>
      </c>
      <c r="QX1" s="184" t="s">
        <v>1193</v>
      </c>
      <c r="QY1" s="184" t="s">
        <v>1195</v>
      </c>
      <c r="QZ1" s="193" t="s">
        <v>366</v>
      </c>
      <c r="RA1" s="184" t="s">
        <v>1197</v>
      </c>
      <c r="RB1" s="184" t="s">
        <v>367</v>
      </c>
      <c r="RC1" s="193" t="s">
        <v>368</v>
      </c>
      <c r="RD1" s="184" t="s">
        <v>369</v>
      </c>
      <c r="RE1" s="184" t="s">
        <v>1227</v>
      </c>
      <c r="RF1" s="184" t="s">
        <v>1229</v>
      </c>
      <c r="RG1" s="193" t="s">
        <v>370</v>
      </c>
      <c r="RH1" s="184" t="s">
        <v>371</v>
      </c>
      <c r="RI1" s="184" t="s">
        <v>1231</v>
      </c>
      <c r="RJ1" s="184" t="s">
        <v>1232</v>
      </c>
      <c r="RK1" s="184" t="s">
        <v>1233</v>
      </c>
      <c r="RL1" s="184" t="s">
        <v>1234</v>
      </c>
      <c r="RM1" s="184" t="s">
        <v>1236</v>
      </c>
      <c r="RN1" s="184" t="s">
        <v>1237</v>
      </c>
      <c r="RO1" s="184" t="s">
        <v>1239</v>
      </c>
      <c r="RP1" s="184" t="s">
        <v>1240</v>
      </c>
      <c r="RQ1" s="181" t="s">
        <v>366</v>
      </c>
      <c r="RR1" s="193" t="s">
        <v>367</v>
      </c>
      <c r="RS1" s="184" t="s">
        <v>374</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375</v>
      </c>
      <c r="SI1" s="193" t="s">
        <v>376</v>
      </c>
      <c r="SJ1" s="184" t="s">
        <v>377</v>
      </c>
      <c r="SK1" s="184" t="s">
        <v>1242</v>
      </c>
      <c r="SL1" s="184" t="s">
        <v>1244</v>
      </c>
      <c r="SM1" s="184" t="s">
        <v>378</v>
      </c>
      <c r="SN1" s="184" t="s">
        <v>1246</v>
      </c>
      <c r="SO1" s="184" t="s">
        <v>1248</v>
      </c>
      <c r="SP1" s="184" t="s">
        <v>1250</v>
      </c>
      <c r="SQ1" s="184" t="s">
        <v>1252</v>
      </c>
      <c r="SR1" s="193" t="s">
        <v>379</v>
      </c>
      <c r="SS1" s="184" t="s">
        <v>380</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381</v>
      </c>
      <c r="TJ1" s="193" t="s">
        <v>382</v>
      </c>
      <c r="TK1" s="184" t="s">
        <v>383</v>
      </c>
      <c r="TL1" s="184" t="s">
        <v>1284</v>
      </c>
      <c r="TM1" s="184" t="s">
        <v>1286</v>
      </c>
      <c r="TN1" s="184" t="s">
        <v>1288</v>
      </c>
      <c r="TO1" s="184" t="s">
        <v>1290</v>
      </c>
      <c r="TP1" s="184" t="s">
        <v>1292</v>
      </c>
      <c r="TQ1" s="184" t="s">
        <v>384</v>
      </c>
      <c r="TR1" s="184" t="s">
        <v>1294</v>
      </c>
      <c r="TS1" s="184" t="s">
        <v>1296</v>
      </c>
      <c r="TT1" s="184" t="s">
        <v>1298</v>
      </c>
      <c r="TU1" s="184" t="s">
        <v>1300</v>
      </c>
      <c r="TV1" s="184" t="s">
        <v>1302</v>
      </c>
      <c r="TW1" s="184" t="s">
        <v>1304</v>
      </c>
      <c r="TX1" s="193" t="s">
        <v>385</v>
      </c>
      <c r="TY1" s="184" t="s">
        <v>386</v>
      </c>
      <c r="TZ1" s="184" t="s">
        <v>387</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c r="K2" s="162"/>
      <c r="Z2" s="124" t="s">
        <v>137</v>
      </c>
      <c r="AA2" s="124" t="s">
        <v>138</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255</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2359</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18"/>
      <c r="L10" s="218"/>
      <c r="M10" s="218"/>
      <c r="N10" s="219" t="s">
        <v>402</v>
      </c>
      <c r="O10" s="218"/>
      <c r="P10" s="218"/>
      <c r="Q10" s="218"/>
      <c r="R10" s="218"/>
      <c r="S10" s="218"/>
      <c r="T10" s="218"/>
      <c r="U10" s="218"/>
      <c r="V10" s="218"/>
      <c r="W10" s="218"/>
      <c r="X10" s="218"/>
      <c r="Y10" s="218"/>
    </row>
    <row r="11" spans="1:569" ht="79.5" thickBot="1">
      <c r="B11" s="343" t="s">
        <v>141</v>
      </c>
      <c r="C11" s="196" t="s">
        <v>140</v>
      </c>
      <c r="D11" s="197" t="s">
        <v>137</v>
      </c>
      <c r="E11" s="197" t="s">
        <v>1484</v>
      </c>
      <c r="F11" s="197" t="s">
        <v>256</v>
      </c>
      <c r="G11" s="197" t="s">
        <v>471</v>
      </c>
      <c r="H11" s="197" t="s">
        <v>473</v>
      </c>
      <c r="I11" s="217" t="s">
        <v>474</v>
      </c>
      <c r="J11" s="197" t="s">
        <v>472</v>
      </c>
      <c r="K11" s="395" t="s">
        <v>1380</v>
      </c>
      <c r="L11" s="395" t="s">
        <v>1382</v>
      </c>
      <c r="M11" s="395" t="s">
        <v>482</v>
      </c>
      <c r="N11" s="395" t="s">
        <v>1381</v>
      </c>
      <c r="O11" s="395" t="s">
        <v>1383</v>
      </c>
      <c r="P11" s="395" t="s">
        <v>483</v>
      </c>
      <c r="Q11" s="395" t="s">
        <v>1384</v>
      </c>
      <c r="R11" s="395" t="s">
        <v>1385</v>
      </c>
      <c r="S11" s="395" t="s">
        <v>1386</v>
      </c>
      <c r="T11" s="395" t="s">
        <v>1496</v>
      </c>
      <c r="U11" s="395" t="s">
        <v>1387</v>
      </c>
      <c r="V11" s="395" t="s">
        <v>1388</v>
      </c>
      <c r="W11" s="395" t="s">
        <v>1389</v>
      </c>
      <c r="X11" s="395" t="s">
        <v>1390</v>
      </c>
      <c r="Y11" s="395" t="s">
        <v>1391</v>
      </c>
      <c r="Z11" s="394" t="s">
        <v>403</v>
      </c>
      <c r="AA11" s="217" t="s">
        <v>421</v>
      </c>
      <c r="AB11" s="217" t="s">
        <v>404</v>
      </c>
      <c r="AC11" s="217" t="s">
        <v>418</v>
      </c>
      <c r="AD11" s="217" t="s">
        <v>405</v>
      </c>
      <c r="AE11" s="217" t="s">
        <v>406</v>
      </c>
      <c r="AF11" s="217" t="s">
        <v>407</v>
      </c>
      <c r="AG11" s="217" t="s">
        <v>417</v>
      </c>
      <c r="AH11" s="217" t="s">
        <v>408</v>
      </c>
      <c r="AI11" s="217" t="s">
        <v>409</v>
      </c>
      <c r="AJ11" s="217" t="s">
        <v>410</v>
      </c>
      <c r="AK11" s="217" t="s">
        <v>416</v>
      </c>
      <c r="AL11" s="217" t="s">
        <v>411</v>
      </c>
      <c r="AM11" s="217" t="s">
        <v>412</v>
      </c>
      <c r="AN11" s="217" t="s">
        <v>413</v>
      </c>
      <c r="AO11" s="217" t="s">
        <v>415</v>
      </c>
      <c r="AP11" s="217" t="s">
        <v>414</v>
      </c>
    </row>
    <row r="12" spans="1:569">
      <c r="B12" s="190" t="s">
        <v>259</v>
      </c>
      <c r="C12" s="191" t="s">
        <v>142</v>
      </c>
      <c r="D12" s="192">
        <f>D13+D47+D83+D89+D96</f>
        <v>669296.69333333336</v>
      </c>
      <c r="E12" s="192">
        <f>E13+E47+E83+E89+E96</f>
        <v>3603130.7833333337</v>
      </c>
      <c r="F12" s="192">
        <f t="shared" ref="F12:F106" si="0">D12+E12</f>
        <v>4272427.4766666666</v>
      </c>
      <c r="G12" s="192">
        <f>G13+G47+G83+G89+G96</f>
        <v>0</v>
      </c>
      <c r="H12" s="192">
        <f>F12-G12</f>
        <v>4272427.4766666666</v>
      </c>
      <c r="I12" s="192">
        <f>I13+I47+I83+I89+I96</f>
        <v>0</v>
      </c>
      <c r="J12" s="192">
        <f>F12-I12</f>
        <v>4272427.4766666666</v>
      </c>
      <c r="K12" s="192">
        <f t="shared" ref="K12:AB12" si="1">K13+K47+K83+K89+K96</f>
        <v>130000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4092827.4766666661</v>
      </c>
      <c r="U12" s="192">
        <f t="shared" si="1"/>
        <v>49600</v>
      </c>
      <c r="V12" s="192">
        <f t="shared" si="1"/>
        <v>0</v>
      </c>
      <c r="W12" s="192">
        <f t="shared" si="1"/>
        <v>0</v>
      </c>
      <c r="X12" s="192">
        <f t="shared" si="1"/>
        <v>0</v>
      </c>
      <c r="Y12" s="192">
        <f t="shared" si="1"/>
        <v>0</v>
      </c>
      <c r="Z12" s="192">
        <f t="shared" si="1"/>
        <v>131266.66666666669</v>
      </c>
      <c r="AA12" s="192">
        <f t="shared" si="1"/>
        <v>0</v>
      </c>
      <c r="AB12" s="192">
        <f t="shared" si="1"/>
        <v>4011160.8099999996</v>
      </c>
      <c r="AC12" s="192">
        <f>Z12+AA12+AB12</f>
        <v>4142427.4766666661</v>
      </c>
      <c r="AD12" s="192">
        <f>AD13+AD47+AD83+AD89+AD96</f>
        <v>0</v>
      </c>
      <c r="AE12" s="192">
        <f>AE13+AE47+AE83+AE89+AE96</f>
        <v>0</v>
      </c>
      <c r="AF12" s="192">
        <f>AF13+AF47+AF83+AF89+AF96</f>
        <v>130000</v>
      </c>
      <c r="AG12" s="192">
        <f>AD12+AE12+AF12</f>
        <v>130000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4272427.4766666666</v>
      </c>
    </row>
    <row r="13" spans="1:569">
      <c r="B13" s="193" t="s">
        <v>260</v>
      </c>
      <c r="C13" s="194" t="s">
        <v>143</v>
      </c>
      <c r="D13" s="195">
        <f>SUM(D14:D46)</f>
        <v>478863.35999999999</v>
      </c>
      <c r="E13" s="195">
        <f>SUM(E14:E46)</f>
        <v>3559797.45</v>
      </c>
      <c r="F13" s="195">
        <f t="shared" si="0"/>
        <v>4038660.81</v>
      </c>
      <c r="G13" s="195">
        <f>SUM(G14:G46)</f>
        <v>0</v>
      </c>
      <c r="H13" s="195">
        <f t="shared" ref="H13:H220" si="3">F13-G13</f>
        <v>4038660.81</v>
      </c>
      <c r="I13" s="195">
        <f>SUM(I14:I46)</f>
        <v>0</v>
      </c>
      <c r="J13" s="195">
        <f t="shared" ref="J13:J220" si="4">F13-I13</f>
        <v>4038660.81</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4038660.8099999996</v>
      </c>
      <c r="U13" s="195">
        <f t="shared" si="5"/>
        <v>0</v>
      </c>
      <c r="V13" s="195">
        <f t="shared" si="5"/>
        <v>0</v>
      </c>
      <c r="W13" s="195">
        <f t="shared" si="5"/>
        <v>0</v>
      </c>
      <c r="X13" s="195">
        <f t="shared" si="5"/>
        <v>0</v>
      </c>
      <c r="Y13" s="195">
        <f t="shared" si="5"/>
        <v>0</v>
      </c>
      <c r="Z13" s="195">
        <f t="shared" si="5"/>
        <v>67500</v>
      </c>
      <c r="AA13" s="195">
        <f t="shared" si="5"/>
        <v>0</v>
      </c>
      <c r="AB13" s="195">
        <f t="shared" si="5"/>
        <v>3971160.8099999996</v>
      </c>
      <c r="AC13" s="195">
        <f t="shared" ref="AC13:AC220" si="7">Z13+AA13+AB13</f>
        <v>4038660.8099999996</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4038660.8099999996</v>
      </c>
    </row>
    <row r="14" spans="1:569">
      <c r="B14" s="184" t="s">
        <v>261</v>
      </c>
      <c r="C14" s="185" t="s">
        <v>144</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3164264.4</v>
      </c>
      <c r="F15" s="186">
        <f t="shared" si="0"/>
        <v>3164264.4</v>
      </c>
      <c r="G15" s="186"/>
      <c r="H15" s="186">
        <f t="shared" si="3"/>
        <v>3164264.4</v>
      </c>
      <c r="I15" s="186"/>
      <c r="J15" s="186">
        <f t="shared" si="4"/>
        <v>3164264.4</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3164264.4</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3164264.4</v>
      </c>
      <c r="AC15" s="186">
        <f t="shared" si="7"/>
        <v>3164264.4</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3164264.4</v>
      </c>
    </row>
    <row r="16" spans="1:569">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60000</v>
      </c>
      <c r="G16" s="186"/>
      <c r="H16" s="186">
        <f t="shared" si="3"/>
        <v>60000</v>
      </c>
      <c r="I16" s="186"/>
      <c r="J16" s="186">
        <f t="shared" si="4"/>
        <v>60000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60000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60000</v>
      </c>
    </row>
    <row r="17" spans="2:42">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365656.32000000001</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365656.32000000001</v>
      </c>
      <c r="G17" s="186"/>
      <c r="H17" s="186">
        <f t="shared" si="3"/>
        <v>365656.32000000001</v>
      </c>
      <c r="I17" s="186"/>
      <c r="J17" s="186">
        <f t="shared" si="4"/>
        <v>365656.32000000001</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365656.32000000001</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365656.32000000001</v>
      </c>
      <c r="AC17" s="186">
        <f t="shared" si="7"/>
        <v>365656.32000000001</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365656.32000000001</v>
      </c>
    </row>
    <row r="18" spans="2:42">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262</v>
      </c>
      <c r="C21" s="185" t="s">
        <v>145</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263</v>
      </c>
      <c r="C23" s="185" t="s">
        <v>146</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264</v>
      </c>
      <c r="C27" s="185" t="s">
        <v>147</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35471.360000000001</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263688.7</v>
      </c>
      <c r="F28" s="186">
        <f t="shared" si="12"/>
        <v>299160.06</v>
      </c>
      <c r="G28" s="186"/>
      <c r="H28" s="186">
        <f t="shared" si="13"/>
        <v>299160.06</v>
      </c>
      <c r="I28" s="186"/>
      <c r="J28" s="186">
        <f t="shared" si="14"/>
        <v>299160.06</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299160.06</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294160.06</v>
      </c>
      <c r="AC28" s="186">
        <f t="shared" si="15"/>
        <v>299160.06</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299160.06</v>
      </c>
    </row>
    <row r="29" spans="2:42">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17735.68</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131844.35</v>
      </c>
      <c r="F29" s="186">
        <f t="shared" ref="F29:F30" si="36">D29+E29</f>
        <v>149580.03</v>
      </c>
      <c r="G29" s="186"/>
      <c r="H29" s="186">
        <f t="shared" ref="H29:H30" si="37">F29-G29</f>
        <v>149580.03</v>
      </c>
      <c r="I29" s="186"/>
      <c r="J29" s="186">
        <f t="shared" ref="J29:J30" si="38">F29-I29</f>
        <v>149580.03</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149580.03</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147080.03</v>
      </c>
      <c r="AC29" s="186">
        <f t="shared" ref="AC29:AC30" si="39">Z29+AA29+AB29</f>
        <v>149580.03</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149580.03</v>
      </c>
    </row>
    <row r="30" spans="2:42">
      <c r="B30" s="184" t="s">
        <v>265</v>
      </c>
      <c r="C30" s="185" t="s">
        <v>148</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266</v>
      </c>
      <c r="C32" s="185" t="s">
        <v>149</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282</v>
      </c>
      <c r="C36" s="185" t="s">
        <v>166</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283</v>
      </c>
      <c r="C40" s="185" t="s">
        <v>167</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258</v>
      </c>
      <c r="C45" s="185" t="s">
        <v>150</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267</v>
      </c>
      <c r="C47" s="194" t="s">
        <v>151</v>
      </c>
      <c r="D47" s="195">
        <f>SUM(D48:D82)</f>
        <v>190433.33333333331</v>
      </c>
      <c r="E47" s="195">
        <f>SUM(E48:E82)</f>
        <v>43333.333333333336</v>
      </c>
      <c r="F47" s="195">
        <f t="shared" si="0"/>
        <v>233766.66666666666</v>
      </c>
      <c r="G47" s="195">
        <f>SUM(G48:G82)</f>
        <v>0</v>
      </c>
      <c r="H47" s="195">
        <f t="shared" si="3"/>
        <v>233766.66666666666</v>
      </c>
      <c r="I47" s="195">
        <f t="shared" ref="I47:AB47" si="100">SUM(I48:I82)</f>
        <v>0</v>
      </c>
      <c r="J47" s="195">
        <f t="shared" si="100"/>
        <v>233766.66666666666</v>
      </c>
      <c r="K47" s="195">
        <f t="shared" si="100"/>
        <v>130000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54166.666666666672</v>
      </c>
      <c r="U47" s="195">
        <f t="shared" si="100"/>
        <v>49600</v>
      </c>
      <c r="V47" s="195">
        <f t="shared" si="100"/>
        <v>0</v>
      </c>
      <c r="W47" s="195">
        <f t="shared" si="100"/>
        <v>0</v>
      </c>
      <c r="X47" s="195">
        <f t="shared" si="100"/>
        <v>0</v>
      </c>
      <c r="Y47" s="195">
        <f t="shared" si="100"/>
        <v>0</v>
      </c>
      <c r="Z47" s="195">
        <f t="shared" si="100"/>
        <v>63766.666666666672</v>
      </c>
      <c r="AA47" s="195">
        <f t="shared" si="100"/>
        <v>0</v>
      </c>
      <c r="AB47" s="195">
        <f t="shared" si="100"/>
        <v>40000</v>
      </c>
      <c r="AC47" s="195">
        <f t="shared" si="15"/>
        <v>103766.66666666667</v>
      </c>
      <c r="AD47" s="195">
        <f>SUM(AD48:AD82)</f>
        <v>0</v>
      </c>
      <c r="AE47" s="195">
        <f>SUM(AE48:AE82)</f>
        <v>0</v>
      </c>
      <c r="AF47" s="195">
        <f>SUM(AF48:AF82)</f>
        <v>130000</v>
      </c>
      <c r="AG47" s="195">
        <f t="shared" si="8"/>
        <v>130000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233766.66666666669</v>
      </c>
    </row>
    <row r="48" spans="2:42">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268</v>
      </c>
      <c r="C49" s="185" t="s">
        <v>152</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269</v>
      </c>
      <c r="C52" s="185" t="s">
        <v>153</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270</v>
      </c>
      <c r="C55" s="185" t="s">
        <v>154</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271</v>
      </c>
      <c r="C63" s="185" t="s">
        <v>155</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190433.33333333331</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43333.333333333336</v>
      </c>
      <c r="F69" s="186">
        <f t="shared" si="110"/>
        <v>233766.66666666666</v>
      </c>
      <c r="G69" s="186"/>
      <c r="H69" s="186">
        <f t="shared" si="111"/>
        <v>233766.66666666666</v>
      </c>
      <c r="I69" s="186"/>
      <c r="J69" s="186">
        <f t="shared" si="112"/>
        <v>233766.66666666666</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54166.666666666672</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49600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63766.666666666672</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C69" s="186">
        <f t="shared" si="113"/>
        <v>103766.66666666667</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130000</v>
      </c>
      <c r="AG69" s="186">
        <f t="shared" si="114"/>
        <v>130000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233766.66666666669</v>
      </c>
    </row>
    <row r="70" spans="2:42">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284</v>
      </c>
      <c r="C72" s="185" t="s">
        <v>168</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272</v>
      </c>
      <c r="C83" s="194" t="s">
        <v>156</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273</v>
      </c>
      <c r="C84" s="185" t="s">
        <v>157</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274</v>
      </c>
      <c r="C86" s="185" t="s">
        <v>158</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275</v>
      </c>
      <c r="C89" s="194" t="s">
        <v>159</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276</v>
      </c>
      <c r="C90" s="185" t="s">
        <v>160</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277</v>
      </c>
      <c r="C92" s="185" t="s">
        <v>161</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278</v>
      </c>
      <c r="C96" s="194" t="s">
        <v>162</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279</v>
      </c>
      <c r="C99" s="185" t="s">
        <v>163</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280</v>
      </c>
      <c r="C102" s="185" t="s">
        <v>164</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281</v>
      </c>
      <c r="C104" s="185" t="s">
        <v>165</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285</v>
      </c>
      <c r="C106" s="182" t="s">
        <v>169</v>
      </c>
      <c r="D106" s="183">
        <f>D107+D118+D133+D149+D164+D190+D207+D214</f>
        <v>1465416</v>
      </c>
      <c r="E106" s="183">
        <f>E107+E118+E133+E149+E164+E190+E207+E214</f>
        <v>1851994.49</v>
      </c>
      <c r="F106" s="183">
        <f t="shared" si="0"/>
        <v>3317410.49</v>
      </c>
      <c r="G106" s="183">
        <f>G107+G118+G133+G149+G164+G190+G207+G214</f>
        <v>0</v>
      </c>
      <c r="H106" s="183">
        <f t="shared" si="3"/>
        <v>3317410.49</v>
      </c>
      <c r="I106" s="183">
        <f>I107+I118+I133+I149+I164+I190+I207+I214</f>
        <v>0</v>
      </c>
      <c r="J106" s="183">
        <f t="shared" si="4"/>
        <v>3317410.49</v>
      </c>
      <c r="K106" s="183">
        <f t="shared" ref="K106:AB106" si="291">K107+K118+K133+K149+K164+K190+K207+K214</f>
        <v>159499</v>
      </c>
      <c r="L106" s="183">
        <f t="shared" si="291"/>
        <v>1299120</v>
      </c>
      <c r="M106" s="183">
        <f t="shared" si="291"/>
        <v>895700</v>
      </c>
      <c r="N106" s="183">
        <f t="shared" si="291"/>
        <v>542430</v>
      </c>
      <c r="O106" s="183">
        <f t="shared" si="291"/>
        <v>236400</v>
      </c>
      <c r="P106" s="183">
        <f t="shared" si="291"/>
        <v>1209559.99</v>
      </c>
      <c r="Q106" s="183">
        <f t="shared" si="291"/>
        <v>0</v>
      </c>
      <c r="R106" s="183">
        <f t="shared" si="291"/>
        <v>0</v>
      </c>
      <c r="S106" s="183">
        <f t="shared" si="291"/>
        <v>0</v>
      </c>
      <c r="T106" s="183">
        <f t="shared" ref="T106" si="292">T107+T118+T133+T149+T164+T190+T207+T214</f>
        <v>519090</v>
      </c>
      <c r="U106" s="183">
        <f t="shared" si="291"/>
        <v>161331</v>
      </c>
      <c r="V106" s="183">
        <f t="shared" si="291"/>
        <v>0</v>
      </c>
      <c r="W106" s="183">
        <f t="shared" si="291"/>
        <v>0</v>
      </c>
      <c r="X106" s="183">
        <f t="shared" si="291"/>
        <v>0</v>
      </c>
      <c r="Y106" s="183">
        <f t="shared" si="291"/>
        <v>0</v>
      </c>
      <c r="Z106" s="183">
        <f t="shared" si="291"/>
        <v>45902</v>
      </c>
      <c r="AA106" s="183">
        <f t="shared" si="291"/>
        <v>1759659</v>
      </c>
      <c r="AB106" s="183">
        <f t="shared" si="291"/>
        <v>124650</v>
      </c>
      <c r="AC106" s="183">
        <f t="shared" si="7"/>
        <v>1930211</v>
      </c>
      <c r="AD106" s="183">
        <f>AD107+AD118+AD133+AD149+AD164+AD190+AD207+AD214</f>
        <v>877810</v>
      </c>
      <c r="AE106" s="183">
        <f>AE107+AE118+AE133+AE149+AE164+AE190+AE207+AE214</f>
        <v>0</v>
      </c>
      <c r="AF106" s="183">
        <f>AF107+AF118+AF133+AF149+AF164+AF190+AF207+AF214</f>
        <v>0</v>
      </c>
      <c r="AG106" s="183">
        <f t="shared" si="8"/>
        <v>877810</v>
      </c>
      <c r="AH106" s="183">
        <f>AH107+AH118+AH133+AH149+AH164+AH190+AH207+AH214</f>
        <v>1144695</v>
      </c>
      <c r="AI106" s="183">
        <f>AI107+AI118+AI133+AI149+AI164+AI190+AI207+AI214</f>
        <v>192299</v>
      </c>
      <c r="AJ106" s="183">
        <f>AJ107+AJ118+AJ133+AJ149+AJ164+AJ190+AJ207+AJ214</f>
        <v>633350</v>
      </c>
      <c r="AK106" s="183">
        <f t="shared" si="9"/>
        <v>1970344</v>
      </c>
      <c r="AL106" s="183">
        <f>AL107+AL118+AL133+AL149+AL164+AL190+AL207+AL214</f>
        <v>50000</v>
      </c>
      <c r="AM106" s="183">
        <f>AM107+AM118+AM133+AM149+AM164+AM190+AM207+AM214</f>
        <v>1520</v>
      </c>
      <c r="AN106" s="183">
        <f>AN107+AN118+AN133+AN149+AN164+AN190+AN207+AN214</f>
        <v>0</v>
      </c>
      <c r="AO106" s="183">
        <f t="shared" si="10"/>
        <v>51520</v>
      </c>
      <c r="AP106" s="183">
        <f t="shared" si="11"/>
        <v>4829885</v>
      </c>
    </row>
    <row r="107" spans="2:42">
      <c r="B107" s="193" t="s">
        <v>286</v>
      </c>
      <c r="C107" s="194" t="s">
        <v>170</v>
      </c>
      <c r="D107" s="195">
        <f>SUM(D108:D117)</f>
        <v>7195</v>
      </c>
      <c r="E107" s="195">
        <f>SUM(E108:E117)</f>
        <v>0</v>
      </c>
      <c r="F107" s="195">
        <f t="shared" ref="F107:F221" si="293">D107+E107</f>
        <v>7195</v>
      </c>
      <c r="G107" s="195">
        <f>SUM(G108:G117)</f>
        <v>0</v>
      </c>
      <c r="H107" s="195">
        <f t="shared" si="3"/>
        <v>7195</v>
      </c>
      <c r="I107" s="195">
        <f>SUM(I108:I117)</f>
        <v>0</v>
      </c>
      <c r="J107" s="195">
        <f t="shared" si="4"/>
        <v>7195</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7195</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637</v>
      </c>
      <c r="C108" s="185" t="s">
        <v>132</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287</v>
      </c>
      <c r="C111" s="185" t="s">
        <v>171</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7195</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7195</v>
      </c>
      <c r="G112" s="186"/>
      <c r="H112" s="186">
        <f t="shared" si="306"/>
        <v>7195</v>
      </c>
      <c r="I112" s="186"/>
      <c r="J112" s="186">
        <f t="shared" si="307"/>
        <v>7195</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7195</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288</v>
      </c>
      <c r="C118" s="194" t="s">
        <v>172</v>
      </c>
      <c r="D118" s="195">
        <f>SUM(D119:D132)</f>
        <v>0</v>
      </c>
      <c r="E118" s="195">
        <f>SUM(E119:E132)</f>
        <v>12000</v>
      </c>
      <c r="F118" s="195">
        <f t="shared" si="293"/>
        <v>12000</v>
      </c>
      <c r="G118" s="195">
        <f t="shared" ref="G118:I118" si="329">SUM(G119:G132)</f>
        <v>0</v>
      </c>
      <c r="H118" s="195">
        <f t="shared" si="3"/>
        <v>12000</v>
      </c>
      <c r="I118" s="195">
        <f t="shared" si="329"/>
        <v>0</v>
      </c>
      <c r="J118" s="195">
        <f t="shared" si="4"/>
        <v>12000</v>
      </c>
      <c r="K118" s="195">
        <f t="shared" ref="K118:AN118" si="330">SUM(K119:K132)</f>
        <v>0</v>
      </c>
      <c r="L118" s="195">
        <f t="shared" si="330"/>
        <v>0</v>
      </c>
      <c r="M118" s="195">
        <f t="shared" si="330"/>
        <v>0</v>
      </c>
      <c r="N118" s="195">
        <f t="shared" si="330"/>
        <v>0</v>
      </c>
      <c r="O118" s="195">
        <f t="shared" si="330"/>
        <v>0</v>
      </c>
      <c r="P118" s="195">
        <f t="shared" ref="P118:Q118" si="331">SUM(P119:P132)</f>
        <v>12000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289</v>
      </c>
      <c r="C119" s="185" t="s">
        <v>173</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290</v>
      </c>
      <c r="C121" s="185" t="s">
        <v>174</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291</v>
      </c>
      <c r="C129" s="185" t="s">
        <v>175</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132" s="186">
        <f t="shared" si="293"/>
        <v>12000</v>
      </c>
      <c r="G132" s="186"/>
      <c r="H132" s="186">
        <f t="shared" si="334"/>
        <v>12000</v>
      </c>
      <c r="I132" s="186"/>
      <c r="J132" s="186">
        <f t="shared" si="335"/>
        <v>12000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292</v>
      </c>
      <c r="C133" s="194" t="s">
        <v>176</v>
      </c>
      <c r="D133" s="195">
        <f>SUM(D134:D148)</f>
        <v>54480</v>
      </c>
      <c r="E133" s="195">
        <f>SUM(E134:E148)</f>
        <v>0</v>
      </c>
      <c r="F133" s="195">
        <f t="shared" si="293"/>
        <v>54480</v>
      </c>
      <c r="G133" s="195">
        <f t="shared" ref="G133:I133" si="365">SUM(G134:G148)</f>
        <v>0</v>
      </c>
      <c r="H133" s="195">
        <f t="shared" si="3"/>
        <v>54480</v>
      </c>
      <c r="I133" s="195">
        <f t="shared" si="365"/>
        <v>0</v>
      </c>
      <c r="J133" s="195">
        <f t="shared" si="4"/>
        <v>54480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54480</v>
      </c>
      <c r="V133" s="195">
        <f t="shared" si="366"/>
        <v>0</v>
      </c>
      <c r="W133" s="195">
        <f t="shared" ref="W133" si="369">SUM(W134:W148)</f>
        <v>0</v>
      </c>
      <c r="X133" s="195">
        <f t="shared" si="366"/>
        <v>0</v>
      </c>
      <c r="Y133" s="195">
        <f t="shared" si="366"/>
        <v>0</v>
      </c>
      <c r="Z133" s="195">
        <f t="shared" si="366"/>
        <v>45102</v>
      </c>
      <c r="AA133" s="195">
        <f t="shared" si="366"/>
        <v>9378</v>
      </c>
      <c r="AB133" s="195">
        <f t="shared" si="366"/>
        <v>0</v>
      </c>
      <c r="AC133" s="195">
        <f t="shared" si="7"/>
        <v>54480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54480</v>
      </c>
    </row>
    <row r="134" spans="2:42">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1945</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1945</v>
      </c>
      <c r="G134" s="186"/>
      <c r="H134" s="186">
        <f t="shared" ref="H134:H148" si="370">F134-G134</f>
        <v>1945</v>
      </c>
      <c r="I134" s="186"/>
      <c r="J134" s="186">
        <f t="shared" ref="J134:J148" si="371">F134-I134</f>
        <v>1945</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1945</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1945</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1945</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1945</v>
      </c>
    </row>
    <row r="135" spans="2:42">
      <c r="B135" s="184" t="s">
        <v>293</v>
      </c>
      <c r="C135" s="185" t="s">
        <v>177</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294</v>
      </c>
      <c r="C137" s="185" t="s">
        <v>178</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2934</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2934</v>
      </c>
      <c r="G140" s="186"/>
      <c r="H140" s="186">
        <f t="shared" si="386"/>
        <v>2934</v>
      </c>
      <c r="I140" s="186"/>
      <c r="J140" s="186">
        <f t="shared" si="387"/>
        <v>2934</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2934</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2934</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2934</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2934</v>
      </c>
    </row>
    <row r="141" spans="2:42">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4499</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4499</v>
      </c>
      <c r="G142" s="186"/>
      <c r="H142" s="186">
        <f t="shared" si="378"/>
        <v>4499</v>
      </c>
      <c r="I142" s="186"/>
      <c r="J142" s="186">
        <f t="shared" si="379"/>
        <v>4499</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4499</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4499</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4499</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4499</v>
      </c>
    </row>
    <row r="143" spans="2:42">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45102</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45102</v>
      </c>
      <c r="G145" s="186"/>
      <c r="H145" s="186">
        <f t="shared" si="370"/>
        <v>45102</v>
      </c>
      <c r="I145" s="186"/>
      <c r="J145" s="186">
        <f t="shared" si="371"/>
        <v>45102</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45102</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45102</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45102</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45102</v>
      </c>
    </row>
    <row r="146" spans="2:42">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295</v>
      </c>
      <c r="C149" s="194" t="s">
        <v>179</v>
      </c>
      <c r="D149" s="195">
        <f>SUM(D150:D163)</f>
        <v>95356</v>
      </c>
      <c r="E149" s="195">
        <f>SUM(E150:E163)</f>
        <v>133999.99</v>
      </c>
      <c r="F149" s="195">
        <f t="shared" si="293"/>
        <v>229355.99</v>
      </c>
      <c r="G149" s="195">
        <f>SUM(G150:G163)</f>
        <v>0</v>
      </c>
      <c r="H149" s="195">
        <f t="shared" si="3"/>
        <v>229355.99</v>
      </c>
      <c r="I149" s="195">
        <f>SUM(I150:I163)</f>
        <v>0</v>
      </c>
      <c r="J149" s="195">
        <f t="shared" si="4"/>
        <v>229355.99</v>
      </c>
      <c r="K149" s="195">
        <f t="shared" ref="K149:AB149" si="409">SUM(K150:K163)</f>
        <v>0</v>
      </c>
      <c r="L149" s="195">
        <f t="shared" si="409"/>
        <v>0</v>
      </c>
      <c r="M149" s="195">
        <f t="shared" si="409"/>
        <v>30000</v>
      </c>
      <c r="N149" s="195">
        <f t="shared" si="409"/>
        <v>70000</v>
      </c>
      <c r="O149" s="195">
        <f t="shared" si="409"/>
        <v>0</v>
      </c>
      <c r="P149" s="195">
        <f t="shared" ref="P149:Q149" si="410">SUM(P150:P163)</f>
        <v>33999.99</v>
      </c>
      <c r="Q149" s="195">
        <f t="shared" si="410"/>
        <v>0</v>
      </c>
      <c r="R149" s="195">
        <f t="shared" si="409"/>
        <v>0</v>
      </c>
      <c r="S149" s="195">
        <f t="shared" si="409"/>
        <v>0</v>
      </c>
      <c r="T149" s="195">
        <f t="shared" ref="T149" si="411">SUM(T150:T163)</f>
        <v>0</v>
      </c>
      <c r="U149" s="195">
        <f t="shared" si="409"/>
        <v>95356</v>
      </c>
      <c r="V149" s="195">
        <f t="shared" si="409"/>
        <v>0</v>
      </c>
      <c r="W149" s="195">
        <f t="shared" ref="W149" si="412">SUM(W150:W163)</f>
        <v>0</v>
      </c>
      <c r="X149" s="195">
        <f t="shared" si="409"/>
        <v>0</v>
      </c>
      <c r="Y149" s="195">
        <f t="shared" si="409"/>
        <v>0</v>
      </c>
      <c r="Z149" s="195">
        <f t="shared" si="409"/>
        <v>0</v>
      </c>
      <c r="AA149" s="195">
        <f t="shared" si="409"/>
        <v>95356</v>
      </c>
      <c r="AB149" s="195">
        <f t="shared" si="409"/>
        <v>0</v>
      </c>
      <c r="AC149" s="195">
        <f t="shared" si="7"/>
        <v>95356</v>
      </c>
      <c r="AD149" s="195">
        <f>SUM(AD150:AD163)</f>
        <v>0</v>
      </c>
      <c r="AE149" s="195">
        <f>SUM(AE150:AE163)</f>
        <v>0</v>
      </c>
      <c r="AF149" s="195">
        <f>SUM(AF150:AF163)</f>
        <v>0</v>
      </c>
      <c r="AG149" s="195">
        <f t="shared" si="8"/>
        <v>0</v>
      </c>
      <c r="AH149" s="195">
        <f>SUM(AH150:AH163)</f>
        <v>0</v>
      </c>
      <c r="AI149" s="195">
        <f>SUM(AI150:AI163)</f>
        <v>30000</v>
      </c>
      <c r="AJ149" s="195">
        <f>SUM(AJ150:AJ163)</f>
        <v>0</v>
      </c>
      <c r="AK149" s="195">
        <f t="shared" si="9"/>
        <v>30000</v>
      </c>
      <c r="AL149" s="195">
        <f>SUM(AL150:AL163)</f>
        <v>0</v>
      </c>
      <c r="AM149" s="195">
        <f>SUM(AM150:AM163)</f>
        <v>0</v>
      </c>
      <c r="AN149" s="195">
        <f>SUM(AN150:AN163)</f>
        <v>0</v>
      </c>
      <c r="AO149" s="195">
        <f t="shared" si="10"/>
        <v>0</v>
      </c>
      <c r="AP149" s="195">
        <f t="shared" si="11"/>
        <v>125356</v>
      </c>
    </row>
    <row r="150" spans="2:42">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296</v>
      </c>
      <c r="C151" s="185" t="s">
        <v>180</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297</v>
      </c>
      <c r="C154" s="185" t="s">
        <v>181</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298</v>
      </c>
      <c r="C157" s="185" t="s">
        <v>182</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133999.99</v>
      </c>
      <c r="F158" s="186">
        <f t="shared" si="420"/>
        <v>133999.99</v>
      </c>
      <c r="G158" s="186"/>
      <c r="H158" s="186">
        <f t="shared" si="421"/>
        <v>133999.99</v>
      </c>
      <c r="I158" s="186"/>
      <c r="J158" s="186">
        <f t="shared" si="422"/>
        <v>133999.99</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33999.99</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30000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30000</v>
      </c>
    </row>
    <row r="159" spans="2:42">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299</v>
      </c>
      <c r="C161" s="185" t="s">
        <v>183</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95356</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95356</v>
      </c>
      <c r="G162" s="186"/>
      <c r="H162" s="186">
        <f t="shared" si="413"/>
        <v>95356</v>
      </c>
      <c r="I162" s="186"/>
      <c r="J162" s="186">
        <f t="shared" si="414"/>
        <v>95356</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95356</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95356</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95356</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95356</v>
      </c>
    </row>
    <row r="163" spans="2:42">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300</v>
      </c>
      <c r="C164" s="194" t="s">
        <v>184</v>
      </c>
      <c r="D164" s="195">
        <f>SUM(D165:D189)</f>
        <v>164770</v>
      </c>
      <c r="E164" s="195">
        <f>SUM(E165:E189)</f>
        <v>1114190</v>
      </c>
      <c r="F164" s="195">
        <f t="shared" si="293"/>
        <v>1278960</v>
      </c>
      <c r="G164" s="195">
        <f>SUM(G165:G189)</f>
        <v>0</v>
      </c>
      <c r="H164" s="195">
        <f t="shared" si="3"/>
        <v>1278960</v>
      </c>
      <c r="I164" s="195">
        <f>SUM(I165:I189)</f>
        <v>0</v>
      </c>
      <c r="J164" s="195">
        <f t="shared" si="4"/>
        <v>1278960</v>
      </c>
      <c r="K164" s="195">
        <f t="shared" ref="K164:AB164" si="436">SUM(K165:K189)</f>
        <v>7500</v>
      </c>
      <c r="L164" s="195">
        <f t="shared" si="436"/>
        <v>753720</v>
      </c>
      <c r="M164" s="195">
        <f t="shared" si="436"/>
        <v>135000</v>
      </c>
      <c r="N164" s="195">
        <f t="shared" si="436"/>
        <v>6750</v>
      </c>
      <c r="O164" s="195">
        <f t="shared" si="436"/>
        <v>30400</v>
      </c>
      <c r="P164" s="195">
        <f t="shared" ref="P164:Q164" si="437">SUM(P165:P189)</f>
        <v>32200</v>
      </c>
      <c r="Q164" s="195">
        <f t="shared" si="437"/>
        <v>0</v>
      </c>
      <c r="R164" s="195">
        <f t="shared" si="436"/>
        <v>0</v>
      </c>
      <c r="S164" s="195">
        <f t="shared" si="436"/>
        <v>0</v>
      </c>
      <c r="T164" s="195">
        <f t="shared" ref="T164" si="438">SUM(T165:T189)</f>
        <v>309090</v>
      </c>
      <c r="U164" s="195">
        <f t="shared" si="436"/>
        <v>4300</v>
      </c>
      <c r="V164" s="195">
        <f t="shared" si="436"/>
        <v>0</v>
      </c>
      <c r="W164" s="195">
        <f t="shared" ref="W164" si="439">SUM(W165:W189)</f>
        <v>0</v>
      </c>
      <c r="X164" s="195">
        <f t="shared" si="436"/>
        <v>0</v>
      </c>
      <c r="Y164" s="195">
        <f t="shared" si="436"/>
        <v>0</v>
      </c>
      <c r="Z164" s="195">
        <f t="shared" si="436"/>
        <v>800</v>
      </c>
      <c r="AA164" s="195">
        <f t="shared" si="436"/>
        <v>340340</v>
      </c>
      <c r="AB164" s="195">
        <f t="shared" si="436"/>
        <v>0</v>
      </c>
      <c r="AC164" s="195">
        <f t="shared" si="7"/>
        <v>341140</v>
      </c>
      <c r="AD164" s="195">
        <f>SUM(AD165:AD189)</f>
        <v>238850</v>
      </c>
      <c r="AE164" s="195">
        <f>SUM(AE165:AE189)</f>
        <v>0</v>
      </c>
      <c r="AF164" s="195">
        <f>SUM(AF165:AF189)</f>
        <v>0</v>
      </c>
      <c r="AG164" s="195">
        <f t="shared" si="8"/>
        <v>238850</v>
      </c>
      <c r="AH164" s="195">
        <f>SUM(AH165:AH189)</f>
        <v>201000</v>
      </c>
      <c r="AI164" s="195">
        <f>SUM(AI165:AI189)</f>
        <v>0</v>
      </c>
      <c r="AJ164" s="195">
        <f>SUM(AJ165:AJ189)</f>
        <v>420400</v>
      </c>
      <c r="AK164" s="195">
        <f t="shared" si="9"/>
        <v>621400</v>
      </c>
      <c r="AL164" s="195">
        <f>SUM(AL165:AL189)</f>
        <v>50000</v>
      </c>
      <c r="AM164" s="195">
        <f>SUM(AM165:AM189)</f>
        <v>1520</v>
      </c>
      <c r="AN164" s="195">
        <f>SUM(AN165:AN189)</f>
        <v>0</v>
      </c>
      <c r="AO164" s="195">
        <f t="shared" si="10"/>
        <v>51520</v>
      </c>
      <c r="AP164" s="195">
        <f t="shared" si="11"/>
        <v>1252910</v>
      </c>
    </row>
    <row r="165" spans="2:42">
      <c r="B165" s="184" t="s">
        <v>301</v>
      </c>
      <c r="C165" s="185" t="s">
        <v>185</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67" s="186">
        <f t="shared" ref="F167" si="447">D167+E167</f>
        <v>30400</v>
      </c>
      <c r="G167" s="186"/>
      <c r="H167" s="186">
        <f t="shared" ref="H167" si="448">F167-G167</f>
        <v>30400</v>
      </c>
      <c r="I167" s="186"/>
      <c r="J167" s="186">
        <f t="shared" ref="J167" si="449">F167-I167</f>
        <v>30400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30400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400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30000</v>
      </c>
      <c r="AP167" s="186">
        <f t="shared" ref="AP167" si="454">AC167+AG167+AK167+AO167</f>
        <v>30400</v>
      </c>
    </row>
    <row r="168" spans="2:42">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302</v>
      </c>
      <c r="C170" s="185" t="s">
        <v>186</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129070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1087440</v>
      </c>
      <c r="F171" s="186">
        <f t="shared" si="455"/>
        <v>1216510</v>
      </c>
      <c r="G171" s="186"/>
      <c r="H171" s="186">
        <f t="shared" si="456"/>
        <v>1216510</v>
      </c>
      <c r="I171" s="186"/>
      <c r="J171" s="186">
        <f t="shared" si="457"/>
        <v>1216510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717320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30400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32200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309090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340340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340740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238850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238850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195000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420400</v>
      </c>
      <c r="AK171" s="186">
        <f t="shared" si="460"/>
        <v>615400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1520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21520</v>
      </c>
      <c r="AP171" s="186">
        <f t="shared" si="462"/>
        <v>1216510</v>
      </c>
    </row>
    <row r="172" spans="2:42">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303</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304</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6750</v>
      </c>
      <c r="F179" s="186">
        <f t="shared" si="463"/>
        <v>27750</v>
      </c>
      <c r="G179" s="186"/>
      <c r="H179" s="186">
        <f t="shared" si="464"/>
        <v>27750</v>
      </c>
      <c r="I179" s="186"/>
      <c r="J179" s="186">
        <f t="shared" si="465"/>
        <v>27750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6750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6000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6000</v>
      </c>
    </row>
    <row r="180" spans="2:42">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305</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306</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4300</v>
      </c>
      <c r="G187" s="186"/>
      <c r="H187" s="186">
        <f t="shared" si="472"/>
        <v>4300</v>
      </c>
      <c r="I187" s="186"/>
      <c r="J187" s="186">
        <f t="shared" si="473"/>
        <v>4300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4300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307</v>
      </c>
      <c r="C190" s="194" t="s">
        <v>187</v>
      </c>
      <c r="D190" s="195">
        <f>D191+D199</f>
        <v>1143615</v>
      </c>
      <c r="E190" s="195">
        <f>E191+E199</f>
        <v>591804.5</v>
      </c>
      <c r="F190" s="195">
        <f t="shared" si="293"/>
        <v>1735419.5</v>
      </c>
      <c r="G190" s="195">
        <f>SUM(G191:G206)</f>
        <v>0</v>
      </c>
      <c r="H190" s="195">
        <f t="shared" si="3"/>
        <v>1735419.5</v>
      </c>
      <c r="I190" s="195">
        <f>SUM(I191:I206)</f>
        <v>0</v>
      </c>
      <c r="J190" s="195">
        <f t="shared" si="4"/>
        <v>1735419.5</v>
      </c>
      <c r="K190" s="195">
        <f t="shared" ref="K190:AB190" si="479">SUM(K191:K206)</f>
        <v>151999</v>
      </c>
      <c r="L190" s="195">
        <f t="shared" si="479"/>
        <v>545400</v>
      </c>
      <c r="M190" s="195">
        <f t="shared" si="479"/>
        <v>730700</v>
      </c>
      <c r="N190" s="195">
        <f t="shared" si="479"/>
        <v>465680</v>
      </c>
      <c r="O190" s="195">
        <f t="shared" si="479"/>
        <v>206000</v>
      </c>
      <c r="P190" s="195">
        <f t="shared" si="479"/>
        <v>1131360</v>
      </c>
      <c r="Q190" s="195">
        <f t="shared" si="479"/>
        <v>0</v>
      </c>
      <c r="R190" s="195">
        <f t="shared" si="479"/>
        <v>0</v>
      </c>
      <c r="S190" s="195">
        <f t="shared" si="479"/>
        <v>0</v>
      </c>
      <c r="T190" s="195">
        <f t="shared" ref="T190" si="480">SUM(T191:T206)</f>
        <v>210000</v>
      </c>
      <c r="U190" s="195">
        <f t="shared" si="479"/>
        <v>0</v>
      </c>
      <c r="V190" s="195">
        <f t="shared" si="479"/>
        <v>0</v>
      </c>
      <c r="W190" s="195">
        <f t="shared" si="479"/>
        <v>0</v>
      </c>
      <c r="X190" s="195">
        <f t="shared" si="479"/>
        <v>0</v>
      </c>
      <c r="Y190" s="195">
        <f t="shared" si="479"/>
        <v>0</v>
      </c>
      <c r="Z190" s="195">
        <f t="shared" si="479"/>
        <v>0</v>
      </c>
      <c r="AA190" s="195">
        <f t="shared" si="479"/>
        <v>1314585</v>
      </c>
      <c r="AB190" s="195">
        <f t="shared" si="479"/>
        <v>124650</v>
      </c>
      <c r="AC190" s="195">
        <f t="shared" si="7"/>
        <v>1439235</v>
      </c>
      <c r="AD190" s="195">
        <f>SUM(AD191:AD206)</f>
        <v>638960</v>
      </c>
      <c r="AE190" s="195">
        <f>SUM(AE191:AE206)</f>
        <v>0</v>
      </c>
      <c r="AF190" s="195">
        <f>SUM(AF191:AF206)</f>
        <v>0</v>
      </c>
      <c r="AG190" s="195">
        <f t="shared" si="8"/>
        <v>638960</v>
      </c>
      <c r="AH190" s="195">
        <f>SUM(AH191:AH206)</f>
        <v>943695</v>
      </c>
      <c r="AI190" s="195">
        <f>SUM(AI191:AI206)</f>
        <v>162299</v>
      </c>
      <c r="AJ190" s="195">
        <f>SUM(AJ191:AJ206)</f>
        <v>212950</v>
      </c>
      <c r="AK190" s="195">
        <f t="shared" si="9"/>
        <v>1318944</v>
      </c>
      <c r="AL190" s="195">
        <f>SUM(AL191:AL206)</f>
        <v>0</v>
      </c>
      <c r="AM190" s="195">
        <f>SUM(AM191:AM206)</f>
        <v>0</v>
      </c>
      <c r="AN190" s="195">
        <f>SUM(AN191:AN206)</f>
        <v>0</v>
      </c>
      <c r="AO190" s="195">
        <f t="shared" si="10"/>
        <v>0</v>
      </c>
      <c r="AP190" s="195">
        <f t="shared" si="11"/>
        <v>3397139</v>
      </c>
    </row>
    <row r="191" spans="2:42">
      <c r="B191" s="193" t="s">
        <v>308</v>
      </c>
      <c r="C191" s="194" t="s">
        <v>188</v>
      </c>
      <c r="D191" s="195">
        <f>SUM(D192:D198)</f>
        <v>213500</v>
      </c>
      <c r="E191" s="195">
        <f>SUM(E192:E198)</f>
        <v>177307</v>
      </c>
      <c r="F191" s="195">
        <f>D191+E191</f>
        <v>390807</v>
      </c>
      <c r="G191" s="195">
        <f>SUM(G192:G198)</f>
        <v>0</v>
      </c>
      <c r="H191" s="195">
        <f>F191-G191</f>
        <v>390807</v>
      </c>
      <c r="I191" s="195">
        <f>SUM(I192:I198)</f>
        <v>0</v>
      </c>
      <c r="J191" s="195">
        <f>F191-I191</f>
        <v>390807</v>
      </c>
      <c r="K191" s="195">
        <f t="shared" ref="K191:AB191" si="481">SUM(K192:K198)</f>
        <v>37967</v>
      </c>
      <c r="L191" s="195">
        <f t="shared" si="481"/>
        <v>13200</v>
      </c>
      <c r="M191" s="195">
        <f t="shared" si="481"/>
        <v>72000</v>
      </c>
      <c r="N191" s="195">
        <f t="shared" si="481"/>
        <v>113140</v>
      </c>
      <c r="O191" s="195">
        <f t="shared" si="481"/>
        <v>0</v>
      </c>
      <c r="P191" s="195">
        <f t="shared" ref="P191:Q191" si="482">SUM(P192:P198)</f>
        <v>154500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160640</v>
      </c>
      <c r="AB191" s="195">
        <f t="shared" si="481"/>
        <v>0</v>
      </c>
      <c r="AC191" s="195">
        <f>Z191+AA191+AB191</f>
        <v>160640</v>
      </c>
      <c r="AD191" s="195">
        <f>SUM(AD192:AD198)</f>
        <v>118000</v>
      </c>
      <c r="AE191" s="195">
        <f>SUM(AE192:AE198)</f>
        <v>0</v>
      </c>
      <c r="AF191" s="195">
        <f>SUM(AF192:AF198)</f>
        <v>0</v>
      </c>
      <c r="AG191" s="195">
        <f>AD191+AE191+AF191</f>
        <v>118000</v>
      </c>
      <c r="AH191" s="195">
        <f>SUM(AH192:AH198)</f>
        <v>61000</v>
      </c>
      <c r="AI191" s="195">
        <f>SUM(AI192:AI198)</f>
        <v>15967</v>
      </c>
      <c r="AJ191" s="195">
        <f>SUM(AJ192:AJ198)</f>
        <v>13200</v>
      </c>
      <c r="AK191" s="195">
        <f>AH191+AI191+AJ191</f>
        <v>90167</v>
      </c>
      <c r="AL191" s="195">
        <f>SUM(AL192:AL198)</f>
        <v>0</v>
      </c>
      <c r="AM191" s="195">
        <f>SUM(AM192:AM198)</f>
        <v>0</v>
      </c>
      <c r="AN191" s="195">
        <f>SUM(AN192:AN198)</f>
        <v>0</v>
      </c>
      <c r="AO191" s="195">
        <f>AL191+AM191+AN191</f>
        <v>0</v>
      </c>
      <c r="AP191" s="195">
        <f>AC191+AG191+AK191+AO191</f>
        <v>368807</v>
      </c>
    </row>
    <row r="192" spans="2:42">
      <c r="B192" s="184" t="s">
        <v>314</v>
      </c>
      <c r="C192" s="185" t="s">
        <v>194</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82000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93" s="186">
        <f t="shared" ref="F193" si="486">D193+E193</f>
        <v>102000</v>
      </c>
      <c r="G193" s="186"/>
      <c r="H193" s="186">
        <f t="shared" ref="H193" si="487">F193-G193</f>
        <v>102000</v>
      </c>
      <c r="I193" s="186"/>
      <c r="J193" s="186">
        <f t="shared" ref="J193" si="488">F193-I193</f>
        <v>102000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52000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20000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32000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50000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102000</v>
      </c>
    </row>
    <row r="194" spans="2:42">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131500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157307</v>
      </c>
      <c r="F196" s="186">
        <f t="shared" ref="F196" si="501">D196+E196</f>
        <v>288807</v>
      </c>
      <c r="G196" s="186"/>
      <c r="H196" s="186">
        <f t="shared" si="494"/>
        <v>288807</v>
      </c>
      <c r="I196" s="186"/>
      <c r="J196" s="186">
        <f t="shared" si="495"/>
        <v>288807</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37967</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13200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113140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102500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140640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140640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86000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86000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15967</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13200</v>
      </c>
      <c r="AK196" s="186">
        <f t="shared" si="498"/>
        <v>40167</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266807</v>
      </c>
    </row>
    <row r="197" spans="2:42">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309</v>
      </c>
      <c r="C199" s="194" t="s">
        <v>189</v>
      </c>
      <c r="D199" s="195">
        <f>SUM(D200:D206)</f>
        <v>930115</v>
      </c>
      <c r="E199" s="195">
        <f>SUM(E200:E206)</f>
        <v>414497.5</v>
      </c>
      <c r="F199" s="195">
        <f>D199+E199</f>
        <v>1344612.5</v>
      </c>
      <c r="G199" s="195">
        <f t="shared" ref="G199:I199" si="510">SUM(G200:G206)</f>
        <v>0</v>
      </c>
      <c r="H199" s="195">
        <f>F199-G199</f>
        <v>1344612.5</v>
      </c>
      <c r="I199" s="195">
        <f t="shared" si="510"/>
        <v>0</v>
      </c>
      <c r="J199" s="195">
        <f>F199-I199</f>
        <v>1344612.5</v>
      </c>
      <c r="K199" s="195">
        <f t="shared" ref="K199:AN199" si="511">SUM(K200:K206)</f>
        <v>38032.5</v>
      </c>
      <c r="L199" s="195">
        <f t="shared" si="511"/>
        <v>259500</v>
      </c>
      <c r="M199" s="195">
        <f t="shared" si="511"/>
        <v>293350</v>
      </c>
      <c r="N199" s="195">
        <f t="shared" si="511"/>
        <v>119700</v>
      </c>
      <c r="O199" s="195">
        <f t="shared" si="511"/>
        <v>103000</v>
      </c>
      <c r="P199" s="195">
        <f t="shared" ref="P199:Q199" si="512">SUM(P200:P206)</f>
        <v>411180</v>
      </c>
      <c r="Q199" s="195">
        <f t="shared" si="512"/>
        <v>0</v>
      </c>
      <c r="R199" s="195">
        <f t="shared" si="511"/>
        <v>0</v>
      </c>
      <c r="S199" s="195">
        <f t="shared" si="511"/>
        <v>0</v>
      </c>
      <c r="T199" s="195">
        <f t="shared" ref="T199" si="513">SUM(T200:T206)</f>
        <v>105000</v>
      </c>
      <c r="U199" s="195">
        <f t="shared" si="511"/>
        <v>0</v>
      </c>
      <c r="V199" s="195">
        <f t="shared" si="511"/>
        <v>0</v>
      </c>
      <c r="W199" s="195">
        <f t="shared" ref="W199" si="514">SUM(W200:W206)</f>
        <v>0</v>
      </c>
      <c r="X199" s="195">
        <f t="shared" si="511"/>
        <v>0</v>
      </c>
      <c r="Y199" s="195">
        <f t="shared" si="511"/>
        <v>0</v>
      </c>
      <c r="Z199" s="195">
        <f t="shared" si="511"/>
        <v>0</v>
      </c>
      <c r="AA199" s="195">
        <f t="shared" si="511"/>
        <v>496652.5</v>
      </c>
      <c r="AB199" s="195">
        <f t="shared" si="511"/>
        <v>62325</v>
      </c>
      <c r="AC199" s="195">
        <f>Z199+AA199+AB199</f>
        <v>558977.5</v>
      </c>
      <c r="AD199" s="195">
        <f t="shared" si="511"/>
        <v>201480</v>
      </c>
      <c r="AE199" s="195">
        <f t="shared" si="511"/>
        <v>0</v>
      </c>
      <c r="AF199" s="195">
        <f t="shared" si="511"/>
        <v>0</v>
      </c>
      <c r="AG199" s="195">
        <f>AD199+AE199+AF199</f>
        <v>201480</v>
      </c>
      <c r="AH199" s="195">
        <f t="shared" si="511"/>
        <v>410847.5</v>
      </c>
      <c r="AI199" s="195">
        <f t="shared" si="511"/>
        <v>65182.5</v>
      </c>
      <c r="AJ199" s="195">
        <f t="shared" si="511"/>
        <v>93275</v>
      </c>
      <c r="AK199" s="195">
        <f>AH199+AI199+AJ199</f>
        <v>569305</v>
      </c>
      <c r="AL199" s="195">
        <f t="shared" si="511"/>
        <v>0</v>
      </c>
      <c r="AM199" s="195">
        <f t="shared" si="511"/>
        <v>0</v>
      </c>
      <c r="AN199" s="195">
        <f t="shared" si="511"/>
        <v>0</v>
      </c>
      <c r="AO199" s="195">
        <f>AL199+AM199+AN199</f>
        <v>0</v>
      </c>
      <c r="AP199" s="195">
        <f>AC199+AG199+AK199+AO199</f>
        <v>1329762.5</v>
      </c>
    </row>
    <row r="200" spans="2:42">
      <c r="B200" s="184" t="s">
        <v>315</v>
      </c>
      <c r="C200" s="185" t="s">
        <v>195</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726850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235225</v>
      </c>
      <c r="F201" s="186">
        <f>D201+E201</f>
        <v>962075</v>
      </c>
      <c r="G201" s="186"/>
      <c r="H201" s="186">
        <f t="shared" si="515"/>
        <v>962075</v>
      </c>
      <c r="I201" s="186"/>
      <c r="J201" s="186">
        <f t="shared" si="516"/>
        <v>962075</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162975</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293350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103000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282900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105000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235225</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62325</v>
      </c>
      <c r="AC201" s="186">
        <f t="shared" si="517"/>
        <v>297550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147525</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147525</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361925</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46950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93275</v>
      </c>
      <c r="AK201" s="186">
        <f t="shared" si="519"/>
        <v>502150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947225</v>
      </c>
    </row>
    <row r="202" spans="2:42">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316</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203265</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179272.5</v>
      </c>
      <c r="F205" s="186">
        <f t="shared" ref="F205" si="530">D205+E205</f>
        <v>382537.5</v>
      </c>
      <c r="G205" s="186"/>
      <c r="H205" s="186">
        <f t="shared" ref="H205" si="531">F205-G205</f>
        <v>382537.5</v>
      </c>
      <c r="I205" s="186"/>
      <c r="J205" s="186">
        <f t="shared" ref="J205" si="532">F205-I205</f>
        <v>382537.5</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38032.5</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96525</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119700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128280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261427.5</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261427.5</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53955</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53955</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48922.5</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18232.5</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67155</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382537.5</v>
      </c>
    </row>
    <row r="206" spans="2:42">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310</v>
      </c>
      <c r="C207" s="194" t="s">
        <v>190</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311</v>
      </c>
      <c r="C208" s="185" t="s">
        <v>191</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312</v>
      </c>
      <c r="C214" s="194" t="s">
        <v>192</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313</v>
      </c>
      <c r="C215" s="185" t="s">
        <v>193</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317</v>
      </c>
      <c r="C222" s="182" t="s">
        <v>196</v>
      </c>
      <c r="D222" s="183">
        <f>D223+D235+D243+D260+D267+D312</f>
        <v>641158.5</v>
      </c>
      <c r="E222" s="183">
        <f>E223+E235+E243+E260+E267+E312</f>
        <v>790250</v>
      </c>
      <c r="F222" s="183">
        <f t="shared" ref="F222:F382" si="594">D222+E222</f>
        <v>1431408.5</v>
      </c>
      <c r="G222" s="183">
        <f>G223+G235+G243+G260+G267+G312</f>
        <v>0</v>
      </c>
      <c r="H222" s="183">
        <f t="shared" ref="H222:H498" si="595">F222-G222</f>
        <v>1431408.5</v>
      </c>
      <c r="I222" s="183">
        <f>I223+I235+I243+I260+I267+I312</f>
        <v>0</v>
      </c>
      <c r="J222" s="183">
        <f t="shared" ref="J222:J498" si="596">F222-I222</f>
        <v>1431408.5</v>
      </c>
      <c r="K222" s="183">
        <f t="shared" ref="K222:AB222" si="597">K223+K235+K243+K260+K267+K312</f>
        <v>22000</v>
      </c>
      <c r="L222" s="183">
        <f t="shared" si="597"/>
        <v>104680</v>
      </c>
      <c r="M222" s="183">
        <f t="shared" si="597"/>
        <v>65000</v>
      </c>
      <c r="N222" s="183">
        <f t="shared" si="597"/>
        <v>78800</v>
      </c>
      <c r="O222" s="183">
        <f t="shared" si="597"/>
        <v>548999.5</v>
      </c>
      <c r="P222" s="183">
        <f t="shared" si="597"/>
        <v>176910</v>
      </c>
      <c r="Q222" s="183">
        <f t="shared" si="597"/>
        <v>0</v>
      </c>
      <c r="R222" s="183">
        <f t="shared" si="597"/>
        <v>0</v>
      </c>
      <c r="S222" s="183">
        <f t="shared" si="597"/>
        <v>0</v>
      </c>
      <c r="T222" s="183">
        <f t="shared" ref="T222" si="598">T223+T235+T243+T260+T267+T312</f>
        <v>64460</v>
      </c>
      <c r="U222" s="183">
        <f t="shared" si="597"/>
        <v>370559</v>
      </c>
      <c r="V222" s="183">
        <f t="shared" si="597"/>
        <v>0</v>
      </c>
      <c r="W222" s="183">
        <f t="shared" si="597"/>
        <v>0</v>
      </c>
      <c r="X222" s="183">
        <f t="shared" si="597"/>
        <v>0</v>
      </c>
      <c r="Y222" s="183">
        <f t="shared" si="597"/>
        <v>0</v>
      </c>
      <c r="Z222" s="183">
        <f t="shared" si="597"/>
        <v>8400</v>
      </c>
      <c r="AA222" s="183">
        <f t="shared" si="597"/>
        <v>12160</v>
      </c>
      <c r="AB222" s="183">
        <f t="shared" si="597"/>
        <v>1000</v>
      </c>
      <c r="AC222" s="183">
        <f t="shared" ref="AC222:AC498" si="599">Z222+AA222+AB222</f>
        <v>21560</v>
      </c>
      <c r="AD222" s="183">
        <f>AD223+AD235+AD243+AD260+AD267+AD312</f>
        <v>254166</v>
      </c>
      <c r="AE222" s="183">
        <f>AE223+AE235+AE243+AE260+AE267+AE312</f>
        <v>0</v>
      </c>
      <c r="AF222" s="183">
        <f>AF223+AF235+AF243+AF260+AF267+AF312</f>
        <v>0</v>
      </c>
      <c r="AG222" s="183">
        <f t="shared" ref="AG222:AG498" si="600">AD222+AE222+AF222</f>
        <v>254166</v>
      </c>
      <c r="AH222" s="183">
        <f>AH223+AH235+AH243+AH260+AH267+AH312</f>
        <v>74250</v>
      </c>
      <c r="AI222" s="183">
        <f>AI223+AI235+AI243+AI260+AI267+AI312</f>
        <v>0</v>
      </c>
      <c r="AJ222" s="183">
        <f>AJ223+AJ235+AJ243+AJ260+AJ267+AJ312</f>
        <v>0</v>
      </c>
      <c r="AK222" s="183">
        <f t="shared" ref="AK222:AK498" si="601">AH222+AI222+AJ222</f>
        <v>74250</v>
      </c>
      <c r="AL222" s="183">
        <f>AL223+AL235+AL243+AL260+AL267+AL312</f>
        <v>99200</v>
      </c>
      <c r="AM222" s="183">
        <f>AM223+AM235+AM243+AM260+AM267+AM312</f>
        <v>4480</v>
      </c>
      <c r="AN222" s="183">
        <f>AN223+AN235+AN243+AN260+AN267+AN312</f>
        <v>0</v>
      </c>
      <c r="AO222" s="183">
        <f t="shared" ref="AO222:AO498" si="602">AL222+AM222+AN222</f>
        <v>103680</v>
      </c>
      <c r="AP222" s="183">
        <f t="shared" ref="AP222:AP498" si="603">AC222+AG222+AK222+AO222</f>
        <v>453656</v>
      </c>
    </row>
    <row r="223" spans="2:42">
      <c r="B223" s="193" t="s">
        <v>318</v>
      </c>
      <c r="C223" s="194" t="s">
        <v>197</v>
      </c>
      <c r="D223" s="195">
        <f>SUM(D224:D234)</f>
        <v>126111</v>
      </c>
      <c r="E223" s="195">
        <f>SUM(E224:E234)</f>
        <v>373250</v>
      </c>
      <c r="F223" s="195">
        <f t="shared" si="594"/>
        <v>499361</v>
      </c>
      <c r="G223" s="195">
        <f>SUM(G224:G234)</f>
        <v>0</v>
      </c>
      <c r="H223" s="195">
        <f t="shared" si="595"/>
        <v>499361</v>
      </c>
      <c r="I223" s="195">
        <f>SUM(I224:I234)</f>
        <v>0</v>
      </c>
      <c r="J223" s="195">
        <f t="shared" si="596"/>
        <v>499361</v>
      </c>
      <c r="K223" s="195">
        <f t="shared" ref="K223:AB223" si="604">SUM(K224:K234)</f>
        <v>21000</v>
      </c>
      <c r="L223" s="195">
        <f t="shared" si="604"/>
        <v>100200</v>
      </c>
      <c r="M223" s="195">
        <f t="shared" si="604"/>
        <v>10000</v>
      </c>
      <c r="N223" s="195">
        <f t="shared" si="604"/>
        <v>63500</v>
      </c>
      <c r="O223" s="195">
        <f t="shared" si="604"/>
        <v>180000</v>
      </c>
      <c r="P223" s="195">
        <f t="shared" si="604"/>
        <v>70750</v>
      </c>
      <c r="Q223" s="195">
        <f t="shared" si="604"/>
        <v>0</v>
      </c>
      <c r="R223" s="195">
        <f t="shared" si="604"/>
        <v>0</v>
      </c>
      <c r="S223" s="195">
        <f t="shared" si="604"/>
        <v>0</v>
      </c>
      <c r="T223" s="195">
        <f t="shared" ref="T223" si="605">SUM(T224:T234)</f>
        <v>45800</v>
      </c>
      <c r="U223" s="195">
        <f t="shared" si="604"/>
        <v>8111</v>
      </c>
      <c r="V223" s="195">
        <f t="shared" si="604"/>
        <v>0</v>
      </c>
      <c r="W223" s="195">
        <f t="shared" si="604"/>
        <v>0</v>
      </c>
      <c r="X223" s="195">
        <f t="shared" si="604"/>
        <v>0</v>
      </c>
      <c r="Y223" s="195">
        <f t="shared" si="604"/>
        <v>0</v>
      </c>
      <c r="Z223" s="195">
        <f t="shared" si="604"/>
        <v>1200</v>
      </c>
      <c r="AA223" s="195">
        <f t="shared" si="604"/>
        <v>2000</v>
      </c>
      <c r="AB223" s="195">
        <f t="shared" si="604"/>
        <v>0</v>
      </c>
      <c r="AC223" s="195">
        <f t="shared" si="599"/>
        <v>3200</v>
      </c>
      <c r="AD223" s="195">
        <f>SUM(AD224:AD234)</f>
        <v>66800</v>
      </c>
      <c r="AE223" s="195">
        <f>SUM(AE224:AE234)</f>
        <v>0</v>
      </c>
      <c r="AF223" s="195">
        <f>SUM(AF224:AF234)</f>
        <v>0</v>
      </c>
      <c r="AG223" s="195">
        <f t="shared" si="600"/>
        <v>66800</v>
      </c>
      <c r="AH223" s="195">
        <f>SUM(AH224:AH234)</f>
        <v>0</v>
      </c>
      <c r="AI223" s="195">
        <f>SUM(AI224:AI234)</f>
        <v>0</v>
      </c>
      <c r="AJ223" s="195">
        <f>SUM(AJ224:AJ234)</f>
        <v>0</v>
      </c>
      <c r="AK223" s="195">
        <f t="shared" si="601"/>
        <v>0</v>
      </c>
      <c r="AL223" s="195">
        <f>SUM(AL224:AL234)</f>
        <v>99000</v>
      </c>
      <c r="AM223" s="195">
        <f>SUM(AM224:AM234)</f>
        <v>0</v>
      </c>
      <c r="AN223" s="195">
        <f>SUM(AN224:AN234)</f>
        <v>0</v>
      </c>
      <c r="AO223" s="195">
        <f t="shared" si="602"/>
        <v>99000</v>
      </c>
      <c r="AP223" s="195">
        <f t="shared" si="603"/>
        <v>169000</v>
      </c>
    </row>
    <row r="224" spans="2:42">
      <c r="B224" s="184" t="s">
        <v>319</v>
      </c>
      <c r="C224" s="185" t="s">
        <v>198</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118000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373250</v>
      </c>
      <c r="F225" s="186">
        <f t="shared" si="594"/>
        <v>491250</v>
      </c>
      <c r="G225" s="186"/>
      <c r="H225" s="186">
        <f t="shared" si="595"/>
        <v>491250</v>
      </c>
      <c r="I225" s="186"/>
      <c r="J225" s="186">
        <f t="shared" si="596"/>
        <v>491250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100200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63500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70750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45800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3200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66800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66800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99000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99000</v>
      </c>
      <c r="AP225" s="186">
        <f t="shared" si="603"/>
        <v>169000</v>
      </c>
    </row>
    <row r="226" spans="2:42">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320</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337</v>
      </c>
      <c r="C231" s="185" t="s">
        <v>209</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8111</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8111</v>
      </c>
      <c r="G234" s="186"/>
      <c r="H234" s="186">
        <f>F234-G234</f>
        <v>8111</v>
      </c>
      <c r="I234" s="186"/>
      <c r="J234" s="186">
        <f>F234-I234</f>
        <v>8111</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8111</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c r="B235" s="193" t="s">
        <v>321</v>
      </c>
      <c r="C235" s="194" t="s">
        <v>199</v>
      </c>
      <c r="D235" s="195">
        <f>SUM(D236:D242)</f>
        <v>0</v>
      </c>
      <c r="E235" s="195">
        <f>SUM(E236:E242)</f>
        <v>247000</v>
      </c>
      <c r="F235" s="195">
        <f t="shared" si="594"/>
        <v>247000</v>
      </c>
      <c r="G235" s="195">
        <f>SUM(G236:G242)</f>
        <v>0</v>
      </c>
      <c r="H235" s="195">
        <f t="shared" si="595"/>
        <v>247000</v>
      </c>
      <c r="I235" s="195">
        <f>SUM(I236:I242)</f>
        <v>0</v>
      </c>
      <c r="J235" s="195">
        <f t="shared" si="596"/>
        <v>247000</v>
      </c>
      <c r="K235" s="195">
        <f t="shared" ref="K235:AB235" si="630">SUM(K236:K242)</f>
        <v>0</v>
      </c>
      <c r="L235" s="195">
        <f t="shared" si="630"/>
        <v>0</v>
      </c>
      <c r="M235" s="195">
        <f t="shared" si="630"/>
        <v>0</v>
      </c>
      <c r="N235" s="195">
        <f t="shared" si="630"/>
        <v>0</v>
      </c>
      <c r="O235" s="195">
        <f t="shared" si="630"/>
        <v>171000</v>
      </c>
      <c r="P235" s="195">
        <f t="shared" ref="P235:Q235" si="631">SUM(P236:P242)</f>
        <v>76000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322</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247000</v>
      </c>
      <c r="F239" s="186">
        <f t="shared" si="634"/>
        <v>247000</v>
      </c>
      <c r="G239" s="186"/>
      <c r="H239" s="186">
        <f t="shared" si="635"/>
        <v>247000</v>
      </c>
      <c r="I239" s="186"/>
      <c r="J239" s="186">
        <f t="shared" si="636"/>
        <v>247000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171000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76000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323</v>
      </c>
      <c r="C243" s="194" t="s">
        <v>200</v>
      </c>
      <c r="D243" s="195">
        <f>SUM(D244:D259)</f>
        <v>221556</v>
      </c>
      <c r="E243" s="195">
        <f>SUM(E244:E259)</f>
        <v>169000</v>
      </c>
      <c r="F243" s="195">
        <f t="shared" si="594"/>
        <v>390556</v>
      </c>
      <c r="G243" s="195">
        <f>SUM(G244:G259)</f>
        <v>0</v>
      </c>
      <c r="H243" s="195">
        <f t="shared" si="595"/>
        <v>390556</v>
      </c>
      <c r="I243" s="195">
        <f>SUM(I244:I259)</f>
        <v>0</v>
      </c>
      <c r="J243" s="195">
        <f t="shared" si="596"/>
        <v>390556</v>
      </c>
      <c r="K243" s="195">
        <f t="shared" ref="K243:AB243" si="658">SUM(K244:K259)</f>
        <v>800</v>
      </c>
      <c r="L243" s="195">
        <f t="shared" si="658"/>
        <v>480</v>
      </c>
      <c r="M243" s="195">
        <f t="shared" si="658"/>
        <v>48866</v>
      </c>
      <c r="N243" s="195">
        <f t="shared" si="658"/>
        <v>11100</v>
      </c>
      <c r="O243" s="195">
        <f t="shared" si="658"/>
        <v>182200</v>
      </c>
      <c r="P243" s="195">
        <f t="shared" ref="P243:Q243" si="659">SUM(P244:P259)</f>
        <v>25660</v>
      </c>
      <c r="Q243" s="195">
        <f t="shared" si="659"/>
        <v>0</v>
      </c>
      <c r="R243" s="195">
        <f t="shared" si="658"/>
        <v>0</v>
      </c>
      <c r="S243" s="195">
        <f t="shared" si="658"/>
        <v>0</v>
      </c>
      <c r="T243" s="195">
        <f t="shared" ref="T243" si="660">SUM(T244:T259)</f>
        <v>8200</v>
      </c>
      <c r="U243" s="195">
        <f t="shared" si="658"/>
        <v>113250</v>
      </c>
      <c r="V243" s="195">
        <f t="shared" si="658"/>
        <v>0</v>
      </c>
      <c r="W243" s="195">
        <f t="shared" ref="W243" si="661">SUM(W244:W259)</f>
        <v>0</v>
      </c>
      <c r="X243" s="195">
        <f t="shared" si="658"/>
        <v>0</v>
      </c>
      <c r="Y243" s="195">
        <f t="shared" si="658"/>
        <v>0</v>
      </c>
      <c r="Z243" s="195">
        <f t="shared" si="658"/>
        <v>0</v>
      </c>
      <c r="AA243" s="195">
        <f t="shared" si="658"/>
        <v>8200</v>
      </c>
      <c r="AB243" s="195">
        <f t="shared" si="658"/>
        <v>0</v>
      </c>
      <c r="AC243" s="195">
        <f t="shared" si="599"/>
        <v>8200</v>
      </c>
      <c r="AD243" s="195">
        <f>SUM(AD244:AD259)</f>
        <v>186866</v>
      </c>
      <c r="AE243" s="195">
        <f>SUM(AE244:AE259)</f>
        <v>0</v>
      </c>
      <c r="AF243" s="195">
        <f>SUM(AF244:AF259)</f>
        <v>0</v>
      </c>
      <c r="AG243" s="195">
        <f t="shared" si="600"/>
        <v>186866</v>
      </c>
      <c r="AH243" s="195">
        <f>SUM(AH244:AH259)</f>
        <v>74250</v>
      </c>
      <c r="AI243" s="195">
        <f>SUM(AI244:AI259)</f>
        <v>0</v>
      </c>
      <c r="AJ243" s="195">
        <f>SUM(AJ244:AJ259)</f>
        <v>0</v>
      </c>
      <c r="AK243" s="195">
        <f t="shared" si="601"/>
        <v>74250</v>
      </c>
      <c r="AL243" s="195">
        <f>SUM(AL244:AL259)</f>
        <v>200</v>
      </c>
      <c r="AM243" s="195">
        <f>SUM(AM244:AM259)</f>
        <v>480</v>
      </c>
      <c r="AN243" s="195">
        <f>SUM(AN244:AN259)</f>
        <v>0</v>
      </c>
      <c r="AO243" s="195">
        <f t="shared" si="602"/>
        <v>680</v>
      </c>
      <c r="AP243" s="195">
        <f t="shared" si="603"/>
        <v>269996</v>
      </c>
    </row>
    <row r="244" spans="2:42">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129410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129410</v>
      </c>
      <c r="G244" s="186"/>
      <c r="H244" s="186">
        <f t="shared" si="595"/>
        <v>129410</v>
      </c>
      <c r="I244" s="186"/>
      <c r="J244" s="186">
        <f t="shared" si="596"/>
        <v>129410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4400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1360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7120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113250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7120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7120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800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800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480</v>
      </c>
      <c r="AP244" s="186">
        <f t="shared" si="603"/>
        <v>9200</v>
      </c>
    </row>
    <row r="245" spans="2:42">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7366</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7366</v>
      </c>
      <c r="G246" s="186"/>
      <c r="H246" s="186">
        <f t="shared" si="663"/>
        <v>7366</v>
      </c>
      <c r="I246" s="186"/>
      <c r="J246" s="186">
        <f t="shared" si="664"/>
        <v>7366</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7366</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7366</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7366</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7366</v>
      </c>
    </row>
    <row r="247" spans="2:42">
      <c r="B247" s="184" t="s">
        <v>324</v>
      </c>
      <c r="C247" s="185" t="s">
        <v>201</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61080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F248" s="186">
        <f t="shared" si="662"/>
        <v>75080</v>
      </c>
      <c r="G248" s="186"/>
      <c r="H248" s="186">
        <f t="shared" si="663"/>
        <v>75080</v>
      </c>
      <c r="I248" s="186"/>
      <c r="J248" s="186">
        <f t="shared" si="664"/>
        <v>75080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18700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6300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14000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1080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73450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73450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200</v>
      </c>
      <c r="AP248" s="186">
        <f t="shared" si="669"/>
        <v>74730</v>
      </c>
    </row>
    <row r="249" spans="2:42">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c r="B250" s="184" t="s">
        <v>325</v>
      </c>
      <c r="C250" s="185" t="s">
        <v>202</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23700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v>
      </c>
      <c r="F251" s="186">
        <f t="shared" si="662"/>
        <v>27300</v>
      </c>
      <c r="G251" s="186"/>
      <c r="H251" s="186">
        <f t="shared" si="663"/>
        <v>27300</v>
      </c>
      <c r="I251" s="186"/>
      <c r="J251" s="186">
        <f t="shared" si="664"/>
        <v>27300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27300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27300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27300</v>
      </c>
    </row>
    <row r="252" spans="2:42">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326</v>
      </c>
      <c r="C253" s="185" t="s">
        <v>203</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151400</v>
      </c>
      <c r="F257" s="186">
        <f t="shared" ref="F257:F259" si="670">D257+E257</f>
        <v>151400</v>
      </c>
      <c r="G257" s="186"/>
      <c r="H257" s="186">
        <f t="shared" ref="H257:H259" si="671">F257-G257</f>
        <v>151400</v>
      </c>
      <c r="I257" s="186"/>
      <c r="J257" s="186">
        <f t="shared" ref="J257:J259" si="672">F257-I257</f>
        <v>151400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141100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10300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151400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151400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151400</v>
      </c>
    </row>
    <row r="258" spans="2:42">
      <c r="B258" s="184" t="s">
        <v>327</v>
      </c>
      <c r="C258" s="185" t="s">
        <v>204</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328</v>
      </c>
      <c r="C260" s="194" t="s">
        <v>205</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329</v>
      </c>
      <c r="C263" s="185" t="s">
        <v>206</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330</v>
      </c>
      <c r="C267" s="194" t="s">
        <v>207</v>
      </c>
      <c r="D267" s="195">
        <f>SUM(D268:D311)</f>
        <v>14277</v>
      </c>
      <c r="E267" s="195">
        <f>SUM(E268:E311)</f>
        <v>0</v>
      </c>
      <c r="F267" s="195">
        <f t="shared" si="594"/>
        <v>14277</v>
      </c>
      <c r="G267" s="195">
        <f>SUM(G268:G311)</f>
        <v>0</v>
      </c>
      <c r="H267" s="195">
        <f t="shared" si="595"/>
        <v>14277</v>
      </c>
      <c r="I267" s="195">
        <f>SUM(I268:I311)</f>
        <v>0</v>
      </c>
      <c r="J267" s="195">
        <f t="shared" si="596"/>
        <v>14277</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14277</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c r="B269" s="184" t="s">
        <v>331</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1218</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1218</v>
      </c>
      <c r="G274" s="186"/>
      <c r="H274" s="186">
        <f t="shared" si="695"/>
        <v>1218</v>
      </c>
      <c r="I274" s="186"/>
      <c r="J274" s="186">
        <f t="shared" si="696"/>
        <v>1218</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1218</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11380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11380</v>
      </c>
      <c r="G275" s="186"/>
      <c r="H275" s="186">
        <f t="shared" si="695"/>
        <v>11380</v>
      </c>
      <c r="I275" s="186"/>
      <c r="J275" s="186">
        <f t="shared" si="696"/>
        <v>11380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11380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c r="B276" s="184" t="s">
        <v>332</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c r="B285" s="184" t="s">
        <v>333</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1679</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1679</v>
      </c>
      <c r="G294" s="186"/>
      <c r="H294" s="186">
        <f t="shared" si="695"/>
        <v>1679</v>
      </c>
      <c r="I294" s="186"/>
      <c r="J294" s="186">
        <f t="shared" si="696"/>
        <v>1679</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1679</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334</v>
      </c>
      <c r="C312" s="194" t="s">
        <v>208</v>
      </c>
      <c r="D312" s="195">
        <f>SUM(D313:D326)</f>
        <v>279214.5</v>
      </c>
      <c r="E312" s="195">
        <f>SUM(E313:E326)</f>
        <v>1000</v>
      </c>
      <c r="F312" s="195">
        <f t="shared" si="594"/>
        <v>280214.5</v>
      </c>
      <c r="G312" s="195">
        <f>SUM(G313:G326)</f>
        <v>0</v>
      </c>
      <c r="H312" s="195">
        <f t="shared" si="595"/>
        <v>280214.5</v>
      </c>
      <c r="I312" s="195">
        <f>SUM(I313:I326)</f>
        <v>0</v>
      </c>
      <c r="J312" s="195">
        <f t="shared" si="596"/>
        <v>280214.5</v>
      </c>
      <c r="K312" s="195">
        <f t="shared" ref="K312:AB312" si="710">SUM(K313:K326)</f>
        <v>200</v>
      </c>
      <c r="L312" s="195">
        <f t="shared" si="710"/>
        <v>4000</v>
      </c>
      <c r="M312" s="195">
        <f t="shared" si="710"/>
        <v>6134</v>
      </c>
      <c r="N312" s="195">
        <f t="shared" si="710"/>
        <v>4200</v>
      </c>
      <c r="O312" s="195">
        <f t="shared" si="710"/>
        <v>15799.5</v>
      </c>
      <c r="P312" s="195">
        <f t="shared" ref="P312:Q312" si="711">SUM(P313:P326)</f>
        <v>4500</v>
      </c>
      <c r="Q312" s="195">
        <f t="shared" si="711"/>
        <v>0</v>
      </c>
      <c r="R312" s="195">
        <f t="shared" si="710"/>
        <v>0</v>
      </c>
      <c r="S312" s="195">
        <f t="shared" si="710"/>
        <v>0</v>
      </c>
      <c r="T312" s="195">
        <f t="shared" ref="T312" si="712">SUM(T313:T326)</f>
        <v>10460</v>
      </c>
      <c r="U312" s="195">
        <f t="shared" si="710"/>
        <v>234921</v>
      </c>
      <c r="V312" s="195">
        <f t="shared" si="710"/>
        <v>0</v>
      </c>
      <c r="W312" s="195">
        <f t="shared" ref="W312" si="713">SUM(W313:W326)</f>
        <v>0</v>
      </c>
      <c r="X312" s="195">
        <f t="shared" si="710"/>
        <v>0</v>
      </c>
      <c r="Y312" s="195">
        <f t="shared" si="710"/>
        <v>0</v>
      </c>
      <c r="Z312" s="195">
        <f t="shared" si="710"/>
        <v>7200</v>
      </c>
      <c r="AA312" s="195">
        <f t="shared" si="710"/>
        <v>1960</v>
      </c>
      <c r="AB312" s="195">
        <f t="shared" si="710"/>
        <v>1000</v>
      </c>
      <c r="AC312" s="195">
        <f t="shared" si="599"/>
        <v>10160</v>
      </c>
      <c r="AD312" s="195">
        <f>SUM(AD313:AD326)</f>
        <v>500</v>
      </c>
      <c r="AE312" s="195">
        <f>SUM(AE313:AE326)</f>
        <v>0</v>
      </c>
      <c r="AF312" s="195">
        <f>SUM(AF313:AF326)</f>
        <v>0</v>
      </c>
      <c r="AG312" s="195">
        <f t="shared" si="600"/>
        <v>500</v>
      </c>
      <c r="AH312" s="195">
        <f>SUM(AH313:AH326)</f>
        <v>0</v>
      </c>
      <c r="AI312" s="195">
        <f>SUM(AI313:AI326)</f>
        <v>0</v>
      </c>
      <c r="AJ312" s="195">
        <f>SUM(AJ313:AJ326)</f>
        <v>0</v>
      </c>
      <c r="AK312" s="195">
        <f t="shared" si="601"/>
        <v>0</v>
      </c>
      <c r="AL312" s="195">
        <f>SUM(AL313:AL326)</f>
        <v>0</v>
      </c>
      <c r="AM312" s="195">
        <f>SUM(AM313:AM326)</f>
        <v>4000</v>
      </c>
      <c r="AN312" s="195">
        <f>SUM(AN313:AN326)</f>
        <v>0</v>
      </c>
      <c r="AO312" s="195">
        <f t="shared" si="602"/>
        <v>4000</v>
      </c>
      <c r="AP312" s="195">
        <f t="shared" si="603"/>
        <v>14660</v>
      </c>
    </row>
    <row r="313" spans="2:42">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2842</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2842</v>
      </c>
      <c r="G313" s="186"/>
      <c r="H313" s="186">
        <f t="shared" si="595"/>
        <v>2842</v>
      </c>
      <c r="I313" s="186"/>
      <c r="J313" s="186">
        <f t="shared" si="596"/>
        <v>2842</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2842</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c r="B314" s="184" t="s">
        <v>335</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109073.5</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109073.5</v>
      </c>
      <c r="G315" s="186"/>
      <c r="H315" s="186">
        <f t="shared" si="595"/>
        <v>109073.5</v>
      </c>
      <c r="I315" s="186"/>
      <c r="J315" s="186">
        <f t="shared" si="596"/>
        <v>109073.5</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6134</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4200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15799.5</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2260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75980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1960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1960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500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2460</v>
      </c>
    </row>
    <row r="316" spans="2:42">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6040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F317" s="186">
        <f t="shared" si="594"/>
        <v>7040</v>
      </c>
      <c r="G317" s="186"/>
      <c r="H317" s="186">
        <f t="shared" si="595"/>
        <v>7040</v>
      </c>
      <c r="I317" s="186"/>
      <c r="J317" s="186">
        <f t="shared" si="596"/>
        <v>7040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6040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C317" s="186">
        <f t="shared" si="599"/>
        <v>1000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1000</v>
      </c>
    </row>
    <row r="318" spans="2:42">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c r="B319" s="184" t="s">
        <v>336</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159100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159100</v>
      </c>
      <c r="G322" s="186"/>
      <c r="H322" s="186">
        <f t="shared" si="723"/>
        <v>159100</v>
      </c>
      <c r="I322" s="186"/>
      <c r="J322" s="186">
        <f t="shared" si="724"/>
        <v>159100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7200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147900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7200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4000</v>
      </c>
      <c r="AP322" s="186">
        <f t="shared" si="729"/>
        <v>11200</v>
      </c>
    </row>
    <row r="323" spans="2:42">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2159</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2159</v>
      </c>
      <c r="G324" s="186"/>
      <c r="H324" s="186">
        <f t="shared" si="595"/>
        <v>2159</v>
      </c>
      <c r="I324" s="186"/>
      <c r="J324" s="186">
        <f t="shared" si="596"/>
        <v>2159</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2159</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338</v>
      </c>
      <c r="C327" s="182" t="s">
        <v>210</v>
      </c>
      <c r="D327" s="183">
        <f>D328+D345+D383+D389</f>
        <v>0</v>
      </c>
      <c r="E327" s="183">
        <f>E328+E345+E383+E389</f>
        <v>572000</v>
      </c>
      <c r="F327" s="183">
        <f t="shared" si="594"/>
        <v>572000</v>
      </c>
      <c r="G327" s="183">
        <f>G328+G345+G383+G389</f>
        <v>0</v>
      </c>
      <c r="H327" s="183">
        <f t="shared" si="595"/>
        <v>572000</v>
      </c>
      <c r="I327" s="183">
        <f>I328+I345+I383+I389</f>
        <v>0</v>
      </c>
      <c r="J327" s="183">
        <f t="shared" si="596"/>
        <v>572000</v>
      </c>
      <c r="K327" s="183">
        <f t="shared" ref="K327:AB327" si="746">K328+K345+K383+K389</f>
        <v>0</v>
      </c>
      <c r="L327" s="183">
        <f t="shared" si="746"/>
        <v>0</v>
      </c>
      <c r="M327" s="183">
        <f t="shared" si="746"/>
        <v>60000</v>
      </c>
      <c r="N327" s="183">
        <f t="shared" si="746"/>
        <v>0</v>
      </c>
      <c r="O327" s="183">
        <f t="shared" si="746"/>
        <v>0</v>
      </c>
      <c r="P327" s="183">
        <f t="shared" si="746"/>
        <v>0</v>
      </c>
      <c r="Q327" s="183">
        <f t="shared" si="746"/>
        <v>0</v>
      </c>
      <c r="R327" s="183">
        <f t="shared" si="746"/>
        <v>0</v>
      </c>
      <c r="S327" s="183">
        <f t="shared" si="746"/>
        <v>0</v>
      </c>
      <c r="T327" s="183">
        <f t="shared" ref="T327" si="747">T328+T345+T383+T389</f>
        <v>112000</v>
      </c>
      <c r="U327" s="183">
        <f t="shared" si="746"/>
        <v>400000</v>
      </c>
      <c r="V327" s="183">
        <f t="shared" si="746"/>
        <v>0</v>
      </c>
      <c r="W327" s="183">
        <f t="shared" si="746"/>
        <v>0</v>
      </c>
      <c r="X327" s="183">
        <f t="shared" si="746"/>
        <v>0</v>
      </c>
      <c r="Y327" s="183">
        <f t="shared" si="746"/>
        <v>0</v>
      </c>
      <c r="Z327" s="183">
        <f t="shared" si="746"/>
        <v>0</v>
      </c>
      <c r="AA327" s="183">
        <f t="shared" si="746"/>
        <v>474400</v>
      </c>
      <c r="AB327" s="183">
        <f t="shared" si="746"/>
        <v>92000</v>
      </c>
      <c r="AC327" s="183">
        <f t="shared" si="599"/>
        <v>566400</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5600</v>
      </c>
      <c r="AO327" s="183">
        <f t="shared" si="602"/>
        <v>5600</v>
      </c>
      <c r="AP327" s="183">
        <f t="shared" si="603"/>
        <v>572000</v>
      </c>
    </row>
    <row r="328" spans="2:42">
      <c r="B328" s="193" t="s">
        <v>339</v>
      </c>
      <c r="C328" s="194" t="s">
        <v>211</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c r="B329" s="184" t="s">
        <v>340</v>
      </c>
      <c r="C329" s="185" t="s">
        <v>212</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354</v>
      </c>
      <c r="C330" s="185" t="s">
        <v>222</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355</v>
      </c>
      <c r="C335" s="185" t="s">
        <v>223</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356</v>
      </c>
      <c r="C337" s="185" t="s">
        <v>224</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341</v>
      </c>
      <c r="C339" s="185" t="s">
        <v>213</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357</v>
      </c>
      <c r="C341" s="185" t="s">
        <v>225</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358</v>
      </c>
      <c r="C344" s="185" t="s">
        <v>226</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342</v>
      </c>
      <c r="C345" s="194" t="s">
        <v>214</v>
      </c>
      <c r="D345" s="195">
        <f>SUM(D346:D382)</f>
        <v>0</v>
      </c>
      <c r="E345" s="195">
        <f>SUM(E346:E382)</f>
        <v>572000</v>
      </c>
      <c r="F345" s="195">
        <f t="shared" si="594"/>
        <v>572000</v>
      </c>
      <c r="G345" s="195">
        <f>SUM(G346:G382)</f>
        <v>0</v>
      </c>
      <c r="H345" s="195">
        <f t="shared" si="595"/>
        <v>572000</v>
      </c>
      <c r="I345" s="195">
        <f>SUM(I346:I382)</f>
        <v>0</v>
      </c>
      <c r="J345" s="195">
        <f t="shared" si="596"/>
        <v>572000</v>
      </c>
      <c r="K345" s="195">
        <f t="shared" ref="K345:AB345" si="782">SUM(K346:K382)</f>
        <v>0</v>
      </c>
      <c r="L345" s="195">
        <f t="shared" si="782"/>
        <v>0</v>
      </c>
      <c r="M345" s="195">
        <f t="shared" si="782"/>
        <v>60000</v>
      </c>
      <c r="N345" s="195">
        <f t="shared" si="782"/>
        <v>0</v>
      </c>
      <c r="O345" s="195">
        <f t="shared" si="782"/>
        <v>0</v>
      </c>
      <c r="P345" s="195">
        <f t="shared" si="782"/>
        <v>0</v>
      </c>
      <c r="Q345" s="195">
        <f t="shared" si="782"/>
        <v>0</v>
      </c>
      <c r="R345" s="195">
        <f t="shared" si="782"/>
        <v>0</v>
      </c>
      <c r="S345" s="195">
        <f t="shared" si="782"/>
        <v>0</v>
      </c>
      <c r="T345" s="195">
        <f t="shared" ref="T345" si="783">SUM(T346:T382)</f>
        <v>112000</v>
      </c>
      <c r="U345" s="195">
        <f t="shared" si="782"/>
        <v>400000</v>
      </c>
      <c r="V345" s="195">
        <f t="shared" si="782"/>
        <v>0</v>
      </c>
      <c r="W345" s="195">
        <f t="shared" si="782"/>
        <v>0</v>
      </c>
      <c r="X345" s="195">
        <f t="shared" si="782"/>
        <v>0</v>
      </c>
      <c r="Y345" s="195">
        <f t="shared" si="782"/>
        <v>0</v>
      </c>
      <c r="Z345" s="195">
        <f t="shared" si="782"/>
        <v>0</v>
      </c>
      <c r="AA345" s="195">
        <f t="shared" si="782"/>
        <v>474400</v>
      </c>
      <c r="AB345" s="195">
        <f t="shared" si="782"/>
        <v>92000</v>
      </c>
      <c r="AC345" s="195">
        <f t="shared" si="599"/>
        <v>566400</v>
      </c>
      <c r="AD345" s="195">
        <f>SUM(AD346:AD382)</f>
        <v>0</v>
      </c>
      <c r="AE345" s="195">
        <f>SUM(AE346:AE382)</f>
        <v>0</v>
      </c>
      <c r="AF345" s="195">
        <f>SUM(AF346:AF382)</f>
        <v>0</v>
      </c>
      <c r="AG345" s="195">
        <f t="shared" si="600"/>
        <v>0</v>
      </c>
      <c r="AH345" s="195">
        <f>SUM(AH346:AH382)</f>
        <v>0</v>
      </c>
      <c r="AI345" s="195">
        <f>SUM(AI346:AI382)</f>
        <v>0</v>
      </c>
      <c r="AJ345" s="195">
        <f>SUM(AJ346:AJ382)</f>
        <v>0</v>
      </c>
      <c r="AK345" s="195">
        <f t="shared" si="601"/>
        <v>0</v>
      </c>
      <c r="AL345" s="195">
        <f>SUM(AL346:AL382)</f>
        <v>0</v>
      </c>
      <c r="AM345" s="195">
        <f>SUM(AM346:AM382)</f>
        <v>0</v>
      </c>
      <c r="AN345" s="195">
        <f>SUM(AN346:AN382)</f>
        <v>5600</v>
      </c>
      <c r="AO345" s="195">
        <f t="shared" si="602"/>
        <v>5600</v>
      </c>
      <c r="AP345" s="195">
        <f t="shared" si="603"/>
        <v>572000</v>
      </c>
    </row>
    <row r="346" spans="2:42">
      <c r="B346" s="184" t="s">
        <v>343</v>
      </c>
      <c r="C346" s="185" t="s">
        <v>215</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v>
      </c>
      <c r="F348" s="186">
        <f t="shared" si="594"/>
        <v>220000</v>
      </c>
      <c r="G348" s="186"/>
      <c r="H348" s="186">
        <f t="shared" si="595"/>
        <v>220000</v>
      </c>
      <c r="I348" s="186"/>
      <c r="J348" s="186">
        <f t="shared" si="596"/>
        <v>220000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164400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C348" s="186">
        <f t="shared" si="599"/>
        <v>214400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v>
      </c>
      <c r="AO348" s="186">
        <f t="shared" si="602"/>
        <v>5600</v>
      </c>
      <c r="AP348" s="186">
        <f t="shared" si="603"/>
        <v>220000</v>
      </c>
    </row>
    <row r="349" spans="2:42">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c r="B356" s="184" t="s">
        <v>344</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345</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346</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352000</v>
      </c>
      <c r="F366" s="186">
        <f t="shared" si="784"/>
        <v>352000</v>
      </c>
      <c r="G366" s="186"/>
      <c r="H366" s="186">
        <f t="shared" si="785"/>
        <v>352000</v>
      </c>
      <c r="I366" s="186"/>
      <c r="J366" s="186">
        <f t="shared" si="786"/>
        <v>352000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112000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310000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42000</v>
      </c>
      <c r="AC366" s="186">
        <f t="shared" si="787"/>
        <v>352000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352000</v>
      </c>
    </row>
    <row r="367" spans="2:42">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347</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348</v>
      </c>
      <c r="C383" s="194" t="s">
        <v>216</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c r="B384" s="184" t="s">
        <v>349</v>
      </c>
      <c r="C384" s="185" t="s">
        <v>217</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1063</v>
      </c>
      <c r="C387" s="185" t="s">
        <v>1395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350</v>
      </c>
      <c r="C389" s="194" t="s">
        <v>218</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c r="B390" s="184" t="s">
        <v>351</v>
      </c>
      <c r="C390" s="185" t="s">
        <v>219</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c r="B392" s="184" t="s">
        <v>352</v>
      </c>
      <c r="C392" s="185" t="s">
        <v>220</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353</v>
      </c>
      <c r="C395" s="185" t="s">
        <v>221</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359</v>
      </c>
      <c r="C397" s="182" t="s">
        <v>227</v>
      </c>
      <c r="D397" s="183">
        <f>D398+D459+D467+D485+D489</f>
        <v>0</v>
      </c>
      <c r="E397" s="183">
        <f>E398+E459+E467+E485+E489</f>
        <v>415000</v>
      </c>
      <c r="F397" s="183">
        <f t="shared" si="792"/>
        <v>415000</v>
      </c>
      <c r="G397" s="183">
        <f>G398+G459+G467+G485+G489</f>
        <v>0</v>
      </c>
      <c r="H397" s="183">
        <f t="shared" si="595"/>
        <v>415000</v>
      </c>
      <c r="I397" s="183">
        <f>I398+I459+I467+I485+I489</f>
        <v>0</v>
      </c>
      <c r="J397" s="183">
        <f t="shared" si="596"/>
        <v>415000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415000</v>
      </c>
      <c r="U397" s="183">
        <f t="shared" si="831"/>
        <v>0</v>
      </c>
      <c r="V397" s="183">
        <f t="shared" si="831"/>
        <v>0</v>
      </c>
      <c r="W397" s="183">
        <f t="shared" si="831"/>
        <v>0</v>
      </c>
      <c r="X397" s="183">
        <f t="shared" si="831"/>
        <v>0</v>
      </c>
      <c r="Y397" s="183">
        <f t="shared" si="831"/>
        <v>0</v>
      </c>
      <c r="Z397" s="183">
        <f t="shared" si="831"/>
        <v>40000</v>
      </c>
      <c r="AA397" s="183">
        <f t="shared" si="831"/>
        <v>375000</v>
      </c>
      <c r="AB397" s="183">
        <f t="shared" si="831"/>
        <v>0</v>
      </c>
      <c r="AC397" s="183">
        <f t="shared" si="599"/>
        <v>415000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415000</v>
      </c>
    </row>
    <row r="398" spans="1:42">
      <c r="B398" s="193" t="s">
        <v>360</v>
      </c>
      <c r="C398" s="194" t="s">
        <v>228</v>
      </c>
      <c r="D398" s="195">
        <f>SUM(D399:D458)</f>
        <v>0</v>
      </c>
      <c r="E398" s="195">
        <f>SUM(E399:E458)</f>
        <v>415000</v>
      </c>
      <c r="F398" s="195">
        <f t="shared" si="792"/>
        <v>415000</v>
      </c>
      <c r="G398" s="195">
        <f t="shared" ref="G398:I398" si="833">SUM(G399:G458)</f>
        <v>0</v>
      </c>
      <c r="H398" s="195">
        <f t="shared" si="595"/>
        <v>415000</v>
      </c>
      <c r="I398" s="195">
        <f t="shared" si="833"/>
        <v>0</v>
      </c>
      <c r="J398" s="195">
        <f t="shared" si="596"/>
        <v>415000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415000</v>
      </c>
      <c r="U398" s="195">
        <f t="shared" si="834"/>
        <v>0</v>
      </c>
      <c r="V398" s="195">
        <f t="shared" si="834"/>
        <v>0</v>
      </c>
      <c r="W398" s="195">
        <f t="shared" ref="W398" si="837">SUM(W399:W458)</f>
        <v>0</v>
      </c>
      <c r="X398" s="195">
        <f t="shared" si="834"/>
        <v>0</v>
      </c>
      <c r="Y398" s="195">
        <f t="shared" si="834"/>
        <v>0</v>
      </c>
      <c r="Z398" s="195">
        <f t="shared" si="834"/>
        <v>40000</v>
      </c>
      <c r="AA398" s="195">
        <f t="shared" si="834"/>
        <v>375000</v>
      </c>
      <c r="AB398" s="195">
        <f t="shared" si="834"/>
        <v>0</v>
      </c>
      <c r="AC398" s="195">
        <f t="shared" si="599"/>
        <v>415000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415000</v>
      </c>
    </row>
    <row r="399" spans="1:42">
      <c r="B399" s="184" t="s">
        <v>361</v>
      </c>
      <c r="C399" s="185" t="s">
        <v>229</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362</v>
      </c>
      <c r="C402" s="185" t="s">
        <v>230</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372</v>
      </c>
      <c r="C403" s="185" t="s">
        <v>239</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404" s="186">
        <f t="shared" si="846"/>
        <v>40000</v>
      </c>
      <c r="G404" s="186"/>
      <c r="H404" s="186">
        <f t="shared" si="847"/>
        <v>40000</v>
      </c>
      <c r="I404" s="186"/>
      <c r="J404" s="186">
        <f t="shared" si="848"/>
        <v>40000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40000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40000</v>
      </c>
    </row>
    <row r="405" spans="2:42">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375000</v>
      </c>
      <c r="F418" s="186">
        <f t="shared" si="846"/>
        <v>375000</v>
      </c>
      <c r="G418" s="186"/>
      <c r="H418" s="186">
        <f t="shared" si="847"/>
        <v>375000</v>
      </c>
      <c r="I418" s="186"/>
      <c r="J418" s="186">
        <f t="shared" si="848"/>
        <v>375000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375000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375000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375000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375000</v>
      </c>
    </row>
    <row r="419" spans="2:42">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373</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363</v>
      </c>
      <c r="C453" s="185" t="s">
        <v>231</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364</v>
      </c>
      <c r="C459" s="194" t="s">
        <v>232</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365</v>
      </c>
      <c r="C460" s="185" t="s">
        <v>233</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366</v>
      </c>
      <c r="C467" s="194" t="s">
        <v>234</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367</v>
      </c>
      <c r="C469" s="185" t="s">
        <v>235</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374</v>
      </c>
      <c r="C470" s="185" t="s">
        <v>240</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368</v>
      </c>
      <c r="C485" s="194" t="s">
        <v>236</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369</v>
      </c>
      <c r="C486" s="185" t="s">
        <v>237</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370</v>
      </c>
      <c r="C489" s="194" t="s">
        <v>238</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371</v>
      </c>
      <c r="C490" s="185" t="s">
        <v>233</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375</v>
      </c>
      <c r="C499" s="182" t="s">
        <v>241</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c r="B500" s="193" t="s">
        <v>376</v>
      </c>
      <c r="C500" s="194" t="s">
        <v>242</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377</v>
      </c>
      <c r="C501" s="185" t="s">
        <v>243</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378</v>
      </c>
      <c r="C504" s="185" t="s">
        <v>244</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379</v>
      </c>
      <c r="C509" s="194" t="s">
        <v>245</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380</v>
      </c>
      <c r="C510" s="185" t="s">
        <v>246</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381</v>
      </c>
      <c r="C526" s="182" t="s">
        <v>247</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382</v>
      </c>
      <c r="C527" s="194" t="s">
        <v>248</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383</v>
      </c>
      <c r="C528" s="185" t="s">
        <v>249</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384</v>
      </c>
      <c r="C534" s="185" t="s">
        <v>250</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385</v>
      </c>
      <c r="C541" s="194" t="s">
        <v>251</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386</v>
      </c>
      <c r="C542" s="185" t="s">
        <v>252</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387</v>
      </c>
      <c r="C543" s="185" t="s">
        <v>253</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254</v>
      </c>
      <c r="D566" s="189">
        <f>D12+D106+D222+D327+D397+D499+D526+D560</f>
        <v>2775871.1933333334</v>
      </c>
      <c r="E566" s="189">
        <f>E12+E106+E222+E327+E397+E499+E526+E560</f>
        <v>7232375.2733333334</v>
      </c>
      <c r="F566" s="189">
        <f t="shared" si="1004"/>
        <v>10008246.466666667</v>
      </c>
      <c r="G566" s="189">
        <f>G12+G106+G222+G327+G397+G499+G526+G560</f>
        <v>0</v>
      </c>
      <c r="H566" s="189">
        <f t="shared" si="1006"/>
        <v>10008246.466666667</v>
      </c>
      <c r="I566" s="189">
        <f>I12+I106+I222+I327+I397+I499+I526+I560</f>
        <v>0</v>
      </c>
      <c r="J566" s="189">
        <f t="shared" si="1007"/>
        <v>10008246.466666667</v>
      </c>
      <c r="K566" s="189">
        <f t="shared" ref="K566:AB566" si="1154">K12+K106+K222+K327+K397+K499+K526+K560</f>
        <v>311499</v>
      </c>
      <c r="L566" s="189">
        <f t="shared" si="1154"/>
        <v>1403800</v>
      </c>
      <c r="M566" s="189">
        <f t="shared" si="1154"/>
        <v>1020700</v>
      </c>
      <c r="N566" s="189">
        <f t="shared" si="1154"/>
        <v>621230</v>
      </c>
      <c r="O566" s="189">
        <f t="shared" si="1154"/>
        <v>785399.5</v>
      </c>
      <c r="P566" s="189">
        <f t="shared" ref="P566:Q566" si="1155">P12+P106+P222+P327+P397+P499+P526+P560</f>
        <v>1386469.99</v>
      </c>
      <c r="Q566" s="189">
        <f t="shared" si="1155"/>
        <v>0</v>
      </c>
      <c r="R566" s="189">
        <f t="shared" si="1154"/>
        <v>0</v>
      </c>
      <c r="S566" s="189">
        <f t="shared" si="1154"/>
        <v>0</v>
      </c>
      <c r="T566" s="189">
        <f t="shared" ref="T566" si="1156">T12+T106+T222+T327+T397+T499+T526+T560</f>
        <v>5203377.4766666666</v>
      </c>
      <c r="U566" s="189">
        <f t="shared" si="1154"/>
        <v>981490</v>
      </c>
      <c r="V566" s="189">
        <f t="shared" si="1154"/>
        <v>0</v>
      </c>
      <c r="W566" s="189">
        <f t="shared" ref="W566" si="1157">W12+W106+W222+W327+W397+W499+W526+W560</f>
        <v>0</v>
      </c>
      <c r="X566" s="189">
        <f t="shared" si="1154"/>
        <v>0</v>
      </c>
      <c r="Y566" s="189">
        <f t="shared" si="1154"/>
        <v>0</v>
      </c>
      <c r="Z566" s="189">
        <f t="shared" si="1154"/>
        <v>225568.66666666669</v>
      </c>
      <c r="AA566" s="189">
        <f t="shared" si="1154"/>
        <v>2621219</v>
      </c>
      <c r="AB566" s="189">
        <f t="shared" si="1154"/>
        <v>4228810.8099999996</v>
      </c>
      <c r="AC566" s="189">
        <f t="shared" si="1012"/>
        <v>7075598.4766666666</v>
      </c>
      <c r="AD566" s="189">
        <f t="shared" ref="AD566:AF566" si="1158">AD12+AD106+AD222+AD327+AD397+AD499+AD526+AD560</f>
        <v>1131976</v>
      </c>
      <c r="AE566" s="189">
        <f t="shared" si="1158"/>
        <v>0</v>
      </c>
      <c r="AF566" s="189">
        <f t="shared" si="1158"/>
        <v>130000</v>
      </c>
      <c r="AG566" s="189">
        <f t="shared" si="1013"/>
        <v>1261976</v>
      </c>
      <c r="AH566" s="189">
        <f t="shared" ref="AH566:AJ566" si="1159">AH12+AH106+AH222+AH327+AH397+AH499+AH526+AH560</f>
        <v>1218945</v>
      </c>
      <c r="AI566" s="189">
        <f t="shared" si="1159"/>
        <v>192299</v>
      </c>
      <c r="AJ566" s="189">
        <f t="shared" si="1159"/>
        <v>633350</v>
      </c>
      <c r="AK566" s="189">
        <f t="shared" si="1014"/>
        <v>2044594</v>
      </c>
      <c r="AL566" s="189">
        <f t="shared" ref="AL566:AN566" si="1160">AL12+AL106+AL222+AL327+AL397+AL499+AL526+AL560</f>
        <v>149200</v>
      </c>
      <c r="AM566" s="189">
        <f t="shared" si="1160"/>
        <v>6000</v>
      </c>
      <c r="AN566" s="189">
        <f t="shared" si="1160"/>
        <v>5600</v>
      </c>
      <c r="AO566" s="189">
        <f t="shared" si="1015"/>
        <v>160800</v>
      </c>
      <c r="AP566" s="189">
        <f t="shared" si="1016"/>
        <v>10542968.476666667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C3:F5"/>
  <sheetViews>
    <sheetView tabSelected="1" workbookViewId="0">
      <selection activeCell="F5" sqref="F5"/>
    </sheetView>
  </sheetViews>
  <sheetFormatPr baseColWidth="10" defaultRowHeight="15"/>
  <cols>
    <col min="3" max="3" width="15" customWidth="1"/>
    <col min="4" max="4" width="18.5703125" bestFit="1" customWidth="1"/>
    <col min="5" max="5" width="10.85546875" bestFit="1" customWidth="1"/>
    <col min="6" max="6" width="19.5703125" bestFit="1" customWidth="1"/>
  </cols>
  <sheetData>
    <row r="3" spans="3:6">
      <c r="C3" s="982" t="s">
        <v>2431</v>
      </c>
      <c r="D3" s="983" t="s">
        <v>2432</v>
      </c>
      <c r="E3" s="983" t="s">
        <v>2433</v>
      </c>
      <c r="F3" s="984" t="s">
        <v>2434</v>
      </c>
    </row>
    <row r="4" spans="3:6" ht="105">
      <c r="C4" s="326" t="s">
        <v>2435</v>
      </c>
      <c r="D4" s="786" t="s">
        <v>1555</v>
      </c>
      <c r="E4" s="500" t="s">
        <v>2308</v>
      </c>
      <c r="F4" s="985">
        <v>3559797</v>
      </c>
    </row>
    <row r="5" spans="3:6" ht="78.75">
      <c r="C5" s="326" t="s">
        <v>2435</v>
      </c>
      <c r="D5" s="815" t="s">
        <v>2324</v>
      </c>
      <c r="E5" s="500" t="s">
        <v>2311</v>
      </c>
      <c r="F5" s="985">
        <v>400000</v>
      </c>
    </row>
  </sheetData>
  <hyperlinks>
    <hyperlink ref="F4" location="'11. Gestion Administrativa'!F19" display="'11. Gestion Administrativa'!F19"/>
    <hyperlink ref="F5" location="'11. Gestion Administrativa'!F22" display="'11. Gestion Administrativa'!F2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I1131"/>
  <sheetViews>
    <sheetView showGridLines="0" topLeftCell="A1108" zoomScale="84" zoomScaleNormal="84" workbookViewId="0">
      <selection activeCell="G1072" sqref="G1072"/>
    </sheetView>
  </sheetViews>
  <sheetFormatPr baseColWidth="10" defaultColWidth="11.5703125" defaultRowHeight="15"/>
  <cols>
    <col min="1" max="1" width="1.85546875" style="87" customWidth="1"/>
    <col min="2" max="2" width="7.85546875" style="87" customWidth="1"/>
    <col min="3" max="3" width="68" style="87" customWidth="1"/>
    <col min="4" max="4" width="32.140625" style="87" customWidth="1"/>
    <col min="5" max="5" width="15.7109375" style="87" customWidth="1"/>
    <col min="6" max="7" width="13.85546875" style="87" customWidth="1"/>
    <col min="8" max="8" width="17.5703125" style="77" customWidth="1"/>
    <col min="9" max="9" width="14.85546875" style="87" customWidth="1"/>
    <col min="10" max="10" width="4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7" t="s">
        <v>1380</v>
      </c>
      <c r="B2" s="127" t="s">
        <v>1382</v>
      </c>
      <c r="C2" s="127" t="s">
        <v>482</v>
      </c>
      <c r="D2" s="127" t="s">
        <v>1381</v>
      </c>
      <c r="E2" s="127" t="s">
        <v>1383</v>
      </c>
      <c r="F2" s="127" t="s">
        <v>483</v>
      </c>
      <c r="G2" s="127" t="s">
        <v>1384</v>
      </c>
      <c r="H2" s="127" t="s">
        <v>1385</v>
      </c>
      <c r="I2" s="127" t="s">
        <v>1386</v>
      </c>
      <c r="J2" s="127" t="s">
        <v>1496</v>
      </c>
      <c r="K2" s="127" t="s">
        <v>1387</v>
      </c>
      <c r="L2" s="127" t="s">
        <v>1388</v>
      </c>
      <c r="M2" s="127" t="s">
        <v>1389</v>
      </c>
      <c r="N2" s="127" t="s">
        <v>1390</v>
      </c>
      <c r="O2" s="127" t="s">
        <v>1391</v>
      </c>
      <c r="S2" s="124" t="s">
        <v>137</v>
      </c>
      <c r="T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21" t="s">
        <v>431</v>
      </c>
      <c r="AI2" s="221" t="s">
        <v>432</v>
      </c>
      <c r="AJ2" s="221" t="s">
        <v>433</v>
      </c>
      <c r="AK2" s="221" t="s">
        <v>434</v>
      </c>
      <c r="AL2" s="221" t="s">
        <v>435</v>
      </c>
      <c r="AM2" s="221" t="s">
        <v>438</v>
      </c>
      <c r="AN2" s="221" t="s">
        <v>436</v>
      </c>
      <c r="AO2" s="221" t="s">
        <v>437</v>
      </c>
      <c r="AP2" s="221" t="s">
        <v>439</v>
      </c>
      <c r="AQ2" s="221" t="s">
        <v>440</v>
      </c>
      <c r="AR2" s="221" t="s">
        <v>441</v>
      </c>
      <c r="AS2" s="221" t="s">
        <v>442</v>
      </c>
      <c r="AT2" s="221" t="s">
        <v>443</v>
      </c>
      <c r="AU2" s="221" t="s">
        <v>444</v>
      </c>
      <c r="AV2" s="221" t="s">
        <v>445</v>
      </c>
      <c r="AW2" s="221" t="s">
        <v>446</v>
      </c>
      <c r="AX2" s="221" t="s">
        <v>447</v>
      </c>
      <c r="AY2" s="221" t="s">
        <v>448</v>
      </c>
      <c r="AZ2" s="221" t="s">
        <v>449</v>
      </c>
      <c r="BA2" s="221" t="s">
        <v>450</v>
      </c>
      <c r="BB2" s="221" t="s">
        <v>451</v>
      </c>
      <c r="BC2" s="221" t="s">
        <v>452</v>
      </c>
      <c r="BD2" s="221" t="s">
        <v>453</v>
      </c>
      <c r="BE2" s="221" t="s">
        <v>454</v>
      </c>
      <c r="BF2" s="221" t="s">
        <v>455</v>
      </c>
      <c r="BG2" s="221" t="s">
        <v>456</v>
      </c>
      <c r="BH2" s="221" t="s">
        <v>457</v>
      </c>
      <c r="BI2" s="221" t="s">
        <v>458</v>
      </c>
      <c r="BJ2" s="221" t="s">
        <v>459</v>
      </c>
      <c r="BK2" s="221" t="s">
        <v>460</v>
      </c>
      <c r="BL2" s="221" t="s">
        <v>461</v>
      </c>
      <c r="BM2" s="221" t="s">
        <v>462</v>
      </c>
      <c r="BN2" s="221" t="s">
        <v>463</v>
      </c>
      <c r="BO2" s="221" t="s">
        <v>464</v>
      </c>
      <c r="BP2" s="221" t="s">
        <v>465</v>
      </c>
      <c r="BQ2" s="221" t="s">
        <v>466</v>
      </c>
      <c r="BR2" s="221" t="s">
        <v>467</v>
      </c>
      <c r="BS2" s="221" t="s">
        <v>468</v>
      </c>
      <c r="BT2" s="221" t="s">
        <v>469</v>
      </c>
      <c r="BU2" s="221" t="s">
        <v>470</v>
      </c>
    </row>
    <row r="3" spans="1:555" s="124" customFormat="1" hidden="1">
      <c r="A3" s="155"/>
      <c r="B3" s="155"/>
      <c r="C3" s="155"/>
      <c r="D3" s="155"/>
      <c r="E3" s="155"/>
      <c r="F3" s="155"/>
      <c r="G3" s="157"/>
      <c r="H3" s="157"/>
      <c r="I3" s="157"/>
      <c r="J3" s="157"/>
      <c r="K3" s="157"/>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4">
        <v>900</v>
      </c>
      <c r="AZ3" s="124">
        <v>650</v>
      </c>
      <c r="BA3" s="124">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4">
        <v>2835</v>
      </c>
      <c r="BT3" s="124">
        <v>3885</v>
      </c>
      <c r="BU3" s="124">
        <v>3570</v>
      </c>
    </row>
    <row r="5" spans="1:555" ht="60" customHeight="1">
      <c r="C5" s="198" t="s">
        <v>257</v>
      </c>
      <c r="D5" s="171">
        <f>SUMIF(C:C,$C$10,D:D)</f>
        <v>4215928.99</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80"/>
      <c r="D9" s="180"/>
      <c r="E9" s="180"/>
      <c r="F9" s="180"/>
      <c r="G9" s="180"/>
      <c r="H9" s="79"/>
      <c r="I9" s="180"/>
      <c r="J9" s="180"/>
      <c r="K9" s="114"/>
    </row>
    <row r="10" spans="1:555" ht="15.75" thickBot="1">
      <c r="B10" s="95"/>
      <c r="C10" s="29" t="s">
        <v>43</v>
      </c>
      <c r="D10" s="30">
        <f>SUM(G16:G25)</f>
        <v>7000</v>
      </c>
      <c r="E10" s="95"/>
      <c r="F10" s="95"/>
      <c r="G10" s="95"/>
      <c r="H10" s="76"/>
      <c r="I10" s="76"/>
      <c r="J10" s="76"/>
      <c r="K10" s="114"/>
    </row>
    <row r="11" spans="1:555">
      <c r="B11" s="95"/>
      <c r="C11" s="70"/>
      <c r="D11" s="31"/>
      <c r="E11" s="95"/>
      <c r="F11" s="95"/>
      <c r="G11" s="95"/>
      <c r="H11" s="76"/>
      <c r="I11" s="76"/>
      <c r="J11" s="76"/>
      <c r="K11" s="114"/>
    </row>
    <row r="12" spans="1:555" ht="15.75">
      <c r="B12" s="95"/>
      <c r="C12" s="208" t="s">
        <v>400</v>
      </c>
      <c r="D12" s="432" t="s">
        <v>1711</v>
      </c>
      <c r="E12" s="95"/>
      <c r="F12" s="95"/>
      <c r="G12" s="95"/>
      <c r="H12" s="76"/>
      <c r="I12" s="76"/>
      <c r="J12" s="76"/>
      <c r="K12" s="114"/>
      <c r="N12" s="155"/>
    </row>
    <row r="13" spans="1:555" ht="18.75">
      <c r="B13" s="95"/>
      <c r="C13" s="216" t="str">
        <f>IFERROR(VLOOKUP(D12,'1.Desarrollo e Innov Curricular'!$E:$F,2,FALSE),IFERROR(VLOOKUP(D12,'Investigación Científica'!$E:$F,2,FALSE),IFERROR(VLOOKUP(D12,'3.Vinculación Univ. Sociedad'!$E:$F,2,FALSE),IFERROR(VLOOKUP(D12,'4. Docencia y Profesorado'!$E:$F,2,FALSE),IFERROR(VLOOKUP(D12,'5.Estudiantes y Graduados'!$E:$F,2,FALSE),IFERROR(VLOOKUP(D12,'11. Gestion Administrativa'!$E:$F,2,FALSE),IFERROR(VLOOKUP(D12,'13. Gestión Académica'!$E:$F,2,FALSE),IFERROR(VLOOKUP(D12,'8. Aseguramiento de Calidad'!$E:$F,2,FALSE),IFERROR(VLOOKUP(D12,'6.Gestión del Conocimiento'!$E:$F,2,FALSE),IFERROR(VLOOKUP(D12,'15. Gobernabilidad y Procesos'!$E:$F,2,FALSE),IFERROR(VLOOKUP(D12,'12.Gestión del Talento Humano'!$E:$F,2,FALSE),IFERROR(VLOOKUP(D12,'14. Internacionalización '!$E:$F,2,FALSE),IFERROR(VLOOKUP(D12,Posgrado!$E:$F,2,FALSE),IFERROR(VLOOKUP(D12,'9.Cultura de Innovación '!$E:$F,2,FALSE),VLOOKUP(D12,'7. Lo Esencial de la Reforma '!$E:$F,2,0)))))))))))))))</f>
        <v xml:space="preserve">Socializar el plan de estudios de la carrera de ciencias políticas a la comunidad universitaria y sociedad en general. </v>
      </c>
      <c r="D13" s="31"/>
      <c r="E13" s="95"/>
      <c r="F13" s="95"/>
      <c r="G13" s="95"/>
      <c r="H13" s="76"/>
      <c r="I13" s="76"/>
      <c r="J13" s="76"/>
      <c r="K13" s="114"/>
      <c r="N13" s="155"/>
    </row>
    <row r="14" spans="1:555" ht="15.75" thickBot="1">
      <c r="B14" s="95"/>
      <c r="C14" s="70"/>
      <c r="D14" s="31"/>
      <c r="E14" s="95"/>
      <c r="F14" s="95"/>
      <c r="G14" s="95"/>
      <c r="H14" s="76"/>
      <c r="I14" s="76"/>
      <c r="J14" s="76"/>
      <c r="K14" s="114"/>
      <c r="N14" s="155"/>
    </row>
    <row r="15" spans="1:555" ht="32.25" customHeight="1" thickBot="1">
      <c r="B15" s="95"/>
      <c r="C15" s="128" t="s">
        <v>44</v>
      </c>
      <c r="D15" s="131" t="s">
        <v>45</v>
      </c>
      <c r="E15" s="130" t="s">
        <v>55</v>
      </c>
      <c r="F15" s="130" t="s">
        <v>57</v>
      </c>
      <c r="G15" s="129" t="s">
        <v>27</v>
      </c>
      <c r="H15" s="135" t="s">
        <v>139</v>
      </c>
      <c r="I15" s="130" t="s">
        <v>46</v>
      </c>
      <c r="J15" s="130" t="s">
        <v>140</v>
      </c>
      <c r="K15" s="130" t="s">
        <v>419</v>
      </c>
      <c r="L15" s="130" t="s">
        <v>420</v>
      </c>
      <c r="N15" s="155"/>
    </row>
    <row r="16" spans="1:555">
      <c r="B16" s="95"/>
      <c r="C16" s="349" t="s">
        <v>47</v>
      </c>
      <c r="D16" s="887">
        <v>60</v>
      </c>
      <c r="E16" s="350">
        <v>0</v>
      </c>
      <c r="F16" s="117">
        <v>30000</v>
      </c>
      <c r="G16" s="351">
        <f t="shared" ref="G16:G24" si="0">E16*F16</f>
        <v>0</v>
      </c>
      <c r="H16" s="352" t="s">
        <v>1484</v>
      </c>
      <c r="I16" s="118" t="s">
        <v>712</v>
      </c>
      <c r="J16" s="118" t="str">
        <f>VLOOKUP(I16,Presupuesto!$B$11:$C$566,2,0)</f>
        <v>SERVICIOS DE CAPACITACION.</v>
      </c>
      <c r="K16" s="353" t="s">
        <v>1496</v>
      </c>
      <c r="L16" s="118" t="s">
        <v>403</v>
      </c>
      <c r="N16" s="155"/>
    </row>
    <row r="17" spans="2:14">
      <c r="B17" s="95"/>
      <c r="C17" s="101" t="s">
        <v>48</v>
      </c>
      <c r="D17" s="888"/>
      <c r="E17" s="203">
        <f>D16</f>
        <v>60</v>
      </c>
      <c r="F17" s="102">
        <v>34</v>
      </c>
      <c r="G17" s="99">
        <f t="shared" si="0"/>
        <v>2040</v>
      </c>
      <c r="H17" s="163" t="s">
        <v>1484</v>
      </c>
      <c r="I17" s="100" t="s">
        <v>730</v>
      </c>
      <c r="J17" s="100" t="str">
        <f>VLOOKUP(I17,Presupuesto!$B$11:$C$566,2,0)</f>
        <v>SERVICIOS DE IMPRENTA PUBLIC.Y REPRODUCCION</v>
      </c>
      <c r="K17" s="100" t="str">
        <f t="shared" ref="K17:K25" si="1">$K$16</f>
        <v>Posgrado</v>
      </c>
      <c r="L17" s="100" t="s">
        <v>421</v>
      </c>
      <c r="N17" s="155"/>
    </row>
    <row r="18" spans="2:14">
      <c r="B18" s="95"/>
      <c r="C18" s="101" t="s">
        <v>49</v>
      </c>
      <c r="D18" s="888"/>
      <c r="E18" s="203">
        <f>D16</f>
        <v>60</v>
      </c>
      <c r="F18" s="102">
        <v>70</v>
      </c>
      <c r="G18" s="99">
        <f t="shared" si="0"/>
        <v>4200</v>
      </c>
      <c r="H18" s="163" t="s">
        <v>137</v>
      </c>
      <c r="I18" s="100" t="s">
        <v>805</v>
      </c>
      <c r="J18" s="100" t="str">
        <f>VLOOKUP(I18,Presupuesto!$B$11:$C$566,2,0)</f>
        <v>ALIMENTOS B EBIDAS PARA PERSONAS</v>
      </c>
      <c r="K18" s="100" t="str">
        <f t="shared" si="1"/>
        <v>Posgrado</v>
      </c>
      <c r="L18" s="100" t="s">
        <v>405</v>
      </c>
      <c r="N18" s="155"/>
    </row>
    <row r="19" spans="2:14">
      <c r="B19" s="95"/>
      <c r="C19" s="101" t="s">
        <v>50</v>
      </c>
      <c r="D19" s="888"/>
      <c r="E19" s="153">
        <v>0</v>
      </c>
      <c r="F19" s="120">
        <v>10000</v>
      </c>
      <c r="G19" s="99">
        <f t="shared" si="0"/>
        <v>0</v>
      </c>
      <c r="H19" s="163"/>
      <c r="I19" s="341" t="s">
        <v>308</v>
      </c>
      <c r="J19" s="100" t="str">
        <f>VLOOKUP(I19,Presupuesto!$B$11:$C$566,2,0)</f>
        <v>PASAJES (26100-00)</v>
      </c>
      <c r="K19" s="100" t="str">
        <f t="shared" si="1"/>
        <v>Posgrado</v>
      </c>
      <c r="L19" s="100" t="s">
        <v>421</v>
      </c>
      <c r="N19" s="155"/>
    </row>
    <row r="20" spans="2:14">
      <c r="B20" s="95"/>
      <c r="C20" s="101" t="s">
        <v>428</v>
      </c>
      <c r="D20" s="888"/>
      <c r="E20" s="153">
        <v>0</v>
      </c>
      <c r="F20" s="120">
        <v>250</v>
      </c>
      <c r="G20" s="99">
        <f t="shared" si="0"/>
        <v>0</v>
      </c>
      <c r="H20" s="163"/>
      <c r="I20" s="100" t="s">
        <v>834</v>
      </c>
      <c r="J20" s="100" t="str">
        <f>VLOOKUP(I20,Presupuesto!$B$11:$C$566,2,0)</f>
        <v>PRODUCTOS PAPEL Y CARTON</v>
      </c>
      <c r="K20" s="100" t="str">
        <f t="shared" si="1"/>
        <v>Posgrado</v>
      </c>
      <c r="L20" s="100" t="s">
        <v>421</v>
      </c>
      <c r="N20" s="155"/>
    </row>
    <row r="21" spans="2:14">
      <c r="B21" s="95"/>
      <c r="C21" s="101" t="s">
        <v>51</v>
      </c>
      <c r="D21" s="888"/>
      <c r="E21" s="203">
        <v>2</v>
      </c>
      <c r="F21" s="102">
        <v>80</v>
      </c>
      <c r="G21" s="99">
        <f t="shared" si="0"/>
        <v>160</v>
      </c>
      <c r="H21" s="163" t="s">
        <v>137</v>
      </c>
      <c r="I21" s="100" t="s">
        <v>828</v>
      </c>
      <c r="J21" s="100" t="str">
        <f>VLOOKUP(I21,Presupuesto!$B$11:$C$566,2,0)</f>
        <v>PAPEL DE ESCRITORIO</v>
      </c>
      <c r="K21" s="100" t="str">
        <f t="shared" si="1"/>
        <v>Posgrado</v>
      </c>
      <c r="L21" s="100" t="s">
        <v>421</v>
      </c>
      <c r="N21" s="155"/>
    </row>
    <row r="22" spans="2:14">
      <c r="B22" s="95"/>
      <c r="C22" s="101" t="s">
        <v>131</v>
      </c>
      <c r="D22" s="888"/>
      <c r="E22" s="203">
        <v>60</v>
      </c>
      <c r="F22" s="102">
        <v>5</v>
      </c>
      <c r="G22" s="99">
        <f t="shared" si="0"/>
        <v>300</v>
      </c>
      <c r="H22" s="163" t="s">
        <v>137</v>
      </c>
      <c r="I22" s="100" t="s">
        <v>955</v>
      </c>
      <c r="J22" s="100" t="str">
        <f>VLOOKUP(I22,Presupuesto!$B$11:$C$566,2,0)</f>
        <v>UTILES DE ESCRITORIO, OFICINA Y ENSE¥ANZA</v>
      </c>
      <c r="K22" s="100" t="str">
        <f t="shared" si="1"/>
        <v>Posgrado</v>
      </c>
      <c r="L22" s="100" t="s">
        <v>421</v>
      </c>
      <c r="N22" s="155"/>
    </row>
    <row r="23" spans="2:14">
      <c r="B23" s="95"/>
      <c r="C23" s="101" t="s">
        <v>34</v>
      </c>
      <c r="D23" s="888"/>
      <c r="E23" s="203">
        <v>20</v>
      </c>
      <c r="F23" s="102">
        <v>15</v>
      </c>
      <c r="G23" s="99">
        <f t="shared" si="0"/>
        <v>300</v>
      </c>
      <c r="H23" s="163" t="s">
        <v>137</v>
      </c>
      <c r="I23" s="100" t="s">
        <v>955</v>
      </c>
      <c r="J23" s="100" t="str">
        <f>VLOOKUP(I23,Presupuesto!$B$11:$C$566,2,0)</f>
        <v>UTILES DE ESCRITORIO, OFICINA Y ENSE¥ANZA</v>
      </c>
      <c r="K23" s="100" t="str">
        <f t="shared" si="1"/>
        <v>Posgrado</v>
      </c>
      <c r="L23" s="100" t="s">
        <v>421</v>
      </c>
      <c r="N23" s="155"/>
    </row>
    <row r="24" spans="2:14">
      <c r="B24" s="95"/>
      <c r="C24" s="111" t="s">
        <v>52</v>
      </c>
      <c r="D24" s="888"/>
      <c r="E24" s="220">
        <v>0</v>
      </c>
      <c r="F24" s="121">
        <v>25</v>
      </c>
      <c r="G24" s="99">
        <f t="shared" si="0"/>
        <v>0</v>
      </c>
      <c r="H24" s="163"/>
      <c r="I24" s="100" t="s">
        <v>955</v>
      </c>
      <c r="J24" s="100" t="str">
        <f>VLOOKUP(I24,Presupuesto!$B$11:$C$566,2,0)</f>
        <v>UTILES DE ESCRITORIO, OFICINA Y ENSE¥ANZA</v>
      </c>
      <c r="K24" s="100" t="str">
        <f t="shared" si="1"/>
        <v>Posgrado</v>
      </c>
      <c r="L24" s="100" t="s">
        <v>421</v>
      </c>
      <c r="N24" s="155"/>
    </row>
    <row r="25" spans="2:14" ht="15.75" thickBot="1">
      <c r="B25" s="95"/>
      <c r="C25" s="224" t="s">
        <v>441</v>
      </c>
      <c r="D25" s="225">
        <v>0</v>
      </c>
      <c r="E25" s="354">
        <v>0</v>
      </c>
      <c r="F25" s="106">
        <f>HLOOKUP(C25,$AH$2:$BU$3,2,0)</f>
        <v>1150</v>
      </c>
      <c r="G25" s="107">
        <f>D25*E25*F25</f>
        <v>0</v>
      </c>
      <c r="H25" s="355"/>
      <c r="I25" s="356" t="s">
        <v>309</v>
      </c>
      <c r="J25" s="108" t="str">
        <f>VLOOKUP(I25,Presupuesto!$B$11:$C$566,2,0)</f>
        <v>VIATICOS (26200-00)</v>
      </c>
      <c r="K25" s="357" t="str">
        <f t="shared" si="1"/>
        <v>Posgrado</v>
      </c>
      <c r="L25" s="357" t="s">
        <v>421</v>
      </c>
    </row>
    <row r="26" spans="2:14" ht="15.75" thickBot="1">
      <c r="B26" s="95"/>
      <c r="C26" s="95"/>
      <c r="E26" s="114"/>
      <c r="F26" s="114"/>
      <c r="G26" s="114"/>
      <c r="H26" s="177"/>
      <c r="I26" s="114"/>
      <c r="J26" s="114"/>
      <c r="K26" s="114"/>
    </row>
    <row r="27" spans="2:14" ht="15.75" thickBot="1">
      <c r="B27" s="95"/>
      <c r="C27" s="29" t="s">
        <v>43</v>
      </c>
      <c r="D27" s="30">
        <f>SUM(G33:G42)</f>
        <v>10000</v>
      </c>
      <c r="E27" s="114"/>
      <c r="F27" s="114"/>
      <c r="G27" s="114"/>
      <c r="H27" s="177"/>
      <c r="I27" s="114"/>
      <c r="J27" s="114"/>
      <c r="K27" s="114"/>
    </row>
    <row r="29" spans="2:14" ht="15.75">
      <c r="C29" s="208" t="s">
        <v>400</v>
      </c>
      <c r="D29" s="432" t="s">
        <v>1712</v>
      </c>
      <c r="E29" s="95"/>
      <c r="F29" s="95"/>
      <c r="G29" s="95"/>
      <c r="H29" s="76"/>
      <c r="I29" s="76"/>
      <c r="J29" s="76"/>
      <c r="K29" s="114"/>
    </row>
    <row r="30" spans="2:14" ht="18.75">
      <c r="C30" s="216" t="str">
        <f>IFERROR(VLOOKUP(D29,'1.Desarrollo e Innov Curricular'!$E:$F,2,FALSE),IFERROR(VLOOKUP(D29,'Investigación Científica'!$E:$F,2,FALSE),IFERROR(VLOOKUP(D29,'3.Vinculación Univ. Sociedad'!$E:$F,2,FALSE),IFERROR(VLOOKUP(D29,'4. Docencia y Profesorado'!$E:$F,2,FALSE),IFERROR(VLOOKUP(D29,'5.Estudiantes y Graduados'!$E:$F,2,FALSE),IFERROR(VLOOKUP(D29,'11. Gestion Administrativa'!$E:$F,2,FALSE),IFERROR(VLOOKUP(D29,'13. Gestión Académica'!$E:$F,2,FALSE),IFERROR(VLOOKUP(D29,'8. Aseguramiento de Calidad'!$E:$F,2,FALSE),IFERROR(VLOOKUP(D29,'6.Gestión del Conocimiento'!$E:$F,2,FALSE),IFERROR(VLOOKUP(D29,'15. Gobernabilidad y Procesos'!$E:$F,2,FALSE),IFERROR(VLOOKUP(D29,'12.Gestión del Talento Humano'!$E:$F,2,FALSE),IFERROR(VLOOKUP(D29,'14. Internacionalización '!$E:$F,2,FALSE),IFERROR(VLOOKUP(D29,Posgrado!$E:$F,2,FALSE),IFERROR(VLOOKUP(D29,'9.Cultura de Innovación '!$E:$F,2,FALSE),VLOOKUP(D29,'7. Lo Esencial de la Reforma '!$E:$F,2,0)))))))))))))))</f>
        <v>Integración  del equipo técnico para la elaboración del plan de mejora.</v>
      </c>
      <c r="D30" s="31"/>
      <c r="E30" s="95"/>
      <c r="F30" s="95"/>
      <c r="G30" s="95"/>
      <c r="H30" s="76"/>
      <c r="I30" s="76"/>
      <c r="J30" s="76"/>
      <c r="K30" s="114"/>
    </row>
    <row r="31" spans="2:14" ht="15.75" thickBot="1">
      <c r="C31" s="70"/>
      <c r="D31" s="31"/>
      <c r="E31" s="95"/>
      <c r="F31" s="95"/>
      <c r="G31" s="95"/>
      <c r="H31" s="76"/>
      <c r="I31" s="76"/>
      <c r="J31" s="76"/>
      <c r="K31" s="114"/>
    </row>
    <row r="32" spans="2:14" ht="30.75" thickBot="1">
      <c r="C32" s="128" t="s">
        <v>44</v>
      </c>
      <c r="D32" s="131" t="s">
        <v>45</v>
      </c>
      <c r="E32" s="130" t="s">
        <v>55</v>
      </c>
      <c r="F32" s="130" t="s">
        <v>57</v>
      </c>
      <c r="G32" s="129" t="s">
        <v>27</v>
      </c>
      <c r="H32" s="135" t="s">
        <v>139</v>
      </c>
      <c r="I32" s="130" t="s">
        <v>46</v>
      </c>
      <c r="J32" s="130" t="s">
        <v>140</v>
      </c>
      <c r="K32" s="130" t="s">
        <v>419</v>
      </c>
      <c r="L32" s="130" t="s">
        <v>420</v>
      </c>
    </row>
    <row r="33" spans="3:12">
      <c r="C33" s="349" t="s">
        <v>2033</v>
      </c>
      <c r="D33" s="887">
        <v>6</v>
      </c>
      <c r="E33" s="350">
        <v>4</v>
      </c>
      <c r="F33" s="117">
        <v>1800</v>
      </c>
      <c r="G33" s="351">
        <f t="shared" ref="G33:G41" si="2">E33*F33</f>
        <v>7200</v>
      </c>
      <c r="H33" s="352" t="s">
        <v>137</v>
      </c>
      <c r="I33" s="118" t="s">
        <v>968</v>
      </c>
      <c r="J33" s="118" t="str">
        <f>VLOOKUP(I33,Presupuesto!$B$11:$C$566,2,0)</f>
        <v>OTROS RESPUESTOS Y ACCESORIOS MENORES</v>
      </c>
      <c r="K33" s="353" t="s">
        <v>1496</v>
      </c>
      <c r="L33" s="118" t="s">
        <v>403</v>
      </c>
    </row>
    <row r="34" spans="3:12">
      <c r="C34" s="101" t="s">
        <v>48</v>
      </c>
      <c r="D34" s="888"/>
      <c r="E34" s="203">
        <f>D33</f>
        <v>6</v>
      </c>
      <c r="F34" s="102">
        <v>300</v>
      </c>
      <c r="G34" s="99">
        <f t="shared" si="2"/>
        <v>1800</v>
      </c>
      <c r="H34" s="163" t="s">
        <v>1484</v>
      </c>
      <c r="I34" s="100" t="s">
        <v>730</v>
      </c>
      <c r="J34" s="100" t="str">
        <f>VLOOKUP(I34,Presupuesto!$B$11:$C$566,2,0)</f>
        <v>SERVICIOS DE IMPRENTA PUBLIC.Y REPRODUCCION</v>
      </c>
      <c r="K34" s="100" t="str">
        <f t="shared" ref="K34:K42" si="3">$K$16</f>
        <v>Posgrado</v>
      </c>
      <c r="L34" s="100" t="s">
        <v>421</v>
      </c>
    </row>
    <row r="35" spans="3:12">
      <c r="C35" s="101" t="s">
        <v>49</v>
      </c>
      <c r="D35" s="888"/>
      <c r="E35" s="203">
        <f>D33</f>
        <v>6</v>
      </c>
      <c r="F35" s="102">
        <v>100</v>
      </c>
      <c r="G35" s="99">
        <f t="shared" si="2"/>
        <v>600</v>
      </c>
      <c r="H35" s="163" t="s">
        <v>137</v>
      </c>
      <c r="I35" s="100" t="s">
        <v>805</v>
      </c>
      <c r="J35" s="100" t="str">
        <f>VLOOKUP(I35,Presupuesto!$B$11:$C$566,2,0)</f>
        <v>ALIMENTOS B EBIDAS PARA PERSONAS</v>
      </c>
      <c r="K35" s="100" t="str">
        <f t="shared" si="3"/>
        <v>Posgrado</v>
      </c>
      <c r="L35" s="100" t="s">
        <v>405</v>
      </c>
    </row>
    <row r="36" spans="3:12">
      <c r="C36" s="101" t="s">
        <v>50</v>
      </c>
      <c r="D36" s="888"/>
      <c r="E36" s="153">
        <v>0</v>
      </c>
      <c r="F36" s="120">
        <v>10000</v>
      </c>
      <c r="G36" s="99">
        <f t="shared" si="2"/>
        <v>0</v>
      </c>
      <c r="H36" s="163"/>
      <c r="I36" s="341" t="s">
        <v>308</v>
      </c>
      <c r="J36" s="100" t="str">
        <f>VLOOKUP(I36,Presupuesto!$B$11:$C$566,2,0)</f>
        <v>PASAJES (26100-00)</v>
      </c>
      <c r="K36" s="100" t="str">
        <f t="shared" si="3"/>
        <v>Posgrado</v>
      </c>
      <c r="L36" s="100" t="s">
        <v>421</v>
      </c>
    </row>
    <row r="37" spans="3:12">
      <c r="C37" s="101" t="s">
        <v>428</v>
      </c>
      <c r="D37" s="888"/>
      <c r="E37" s="153">
        <v>0</v>
      </c>
      <c r="F37" s="120">
        <v>250</v>
      </c>
      <c r="G37" s="99">
        <f t="shared" si="2"/>
        <v>0</v>
      </c>
      <c r="H37" s="163"/>
      <c r="I37" s="100" t="s">
        <v>834</v>
      </c>
      <c r="J37" s="100" t="str">
        <f>VLOOKUP(I37,Presupuesto!$B$11:$C$566,2,0)</f>
        <v>PRODUCTOS PAPEL Y CARTON</v>
      </c>
      <c r="K37" s="100" t="str">
        <f t="shared" si="3"/>
        <v>Posgrado</v>
      </c>
      <c r="L37" s="100" t="s">
        <v>421</v>
      </c>
    </row>
    <row r="38" spans="3:12">
      <c r="C38" s="101" t="s">
        <v>51</v>
      </c>
      <c r="D38" s="888"/>
      <c r="E38" s="203">
        <v>4</v>
      </c>
      <c r="F38" s="102">
        <v>100</v>
      </c>
      <c r="G38" s="99">
        <f t="shared" si="2"/>
        <v>400</v>
      </c>
      <c r="H38" s="163" t="s">
        <v>137</v>
      </c>
      <c r="I38" s="100" t="s">
        <v>828</v>
      </c>
      <c r="J38" s="100" t="str">
        <f>VLOOKUP(I38,Presupuesto!$B$11:$C$566,2,0)</f>
        <v>PAPEL DE ESCRITORIO</v>
      </c>
      <c r="K38" s="100" t="str">
        <f t="shared" si="3"/>
        <v>Posgrado</v>
      </c>
      <c r="L38" s="100" t="s">
        <v>421</v>
      </c>
    </row>
    <row r="39" spans="3:12">
      <c r="C39" s="101" t="s">
        <v>131</v>
      </c>
      <c r="D39" s="888"/>
      <c r="E39" s="203">
        <f>D33/12</f>
        <v>0.5</v>
      </c>
      <c r="F39" s="102">
        <v>0</v>
      </c>
      <c r="G39" s="99">
        <f t="shared" si="2"/>
        <v>0</v>
      </c>
      <c r="H39" s="163"/>
      <c r="I39" s="100" t="s">
        <v>955</v>
      </c>
      <c r="J39" s="100" t="str">
        <f>VLOOKUP(I39,Presupuesto!$B$11:$C$566,2,0)</f>
        <v>UTILES DE ESCRITORIO, OFICINA Y ENSE¥ANZA</v>
      </c>
      <c r="K39" s="100" t="str">
        <f t="shared" si="3"/>
        <v>Posgrado</v>
      </c>
      <c r="L39" s="100" t="s">
        <v>421</v>
      </c>
    </row>
    <row r="40" spans="3:12">
      <c r="C40" s="101" t="s">
        <v>34</v>
      </c>
      <c r="D40" s="888"/>
      <c r="E40" s="203">
        <f>D33/12</f>
        <v>0.5</v>
      </c>
      <c r="F40" s="102">
        <v>0</v>
      </c>
      <c r="G40" s="99">
        <f t="shared" si="2"/>
        <v>0</v>
      </c>
      <c r="H40" s="163"/>
      <c r="I40" s="100" t="s">
        <v>955</v>
      </c>
      <c r="J40" s="100" t="str">
        <f>VLOOKUP(I40,Presupuesto!$B$11:$C$566,2,0)</f>
        <v>UTILES DE ESCRITORIO, OFICINA Y ENSE¥ANZA</v>
      </c>
      <c r="K40" s="100" t="str">
        <f t="shared" si="3"/>
        <v>Posgrado</v>
      </c>
      <c r="L40" s="100" t="s">
        <v>421</v>
      </c>
    </row>
    <row r="41" spans="3:12">
      <c r="C41" s="111" t="s">
        <v>52</v>
      </c>
      <c r="D41" s="888"/>
      <c r="E41" s="220">
        <v>5</v>
      </c>
      <c r="F41" s="121">
        <v>0</v>
      </c>
      <c r="G41" s="99">
        <f t="shared" si="2"/>
        <v>0</v>
      </c>
      <c r="H41" s="163"/>
      <c r="I41" s="100" t="s">
        <v>955</v>
      </c>
      <c r="J41" s="100" t="str">
        <f>VLOOKUP(I41,Presupuesto!$B$11:$C$566,2,0)</f>
        <v>UTILES DE ESCRITORIO, OFICINA Y ENSE¥ANZA</v>
      </c>
      <c r="K41" s="100" t="str">
        <f t="shared" si="3"/>
        <v>Posgrado</v>
      </c>
      <c r="L41" s="100" t="s">
        <v>421</v>
      </c>
    </row>
    <row r="42" spans="3:12" ht="15.75" thickBot="1">
      <c r="C42" s="224" t="s">
        <v>441</v>
      </c>
      <c r="D42" s="225">
        <v>0</v>
      </c>
      <c r="E42" s="354">
        <v>0</v>
      </c>
      <c r="F42" s="106">
        <f>HLOOKUP(C42,$AH$2:$BU$3,2,0)</f>
        <v>1150</v>
      </c>
      <c r="G42" s="107">
        <f>D42*E42*F42</f>
        <v>0</v>
      </c>
      <c r="H42" s="355"/>
      <c r="I42" s="356" t="s">
        <v>309</v>
      </c>
      <c r="J42" s="108" t="str">
        <f>VLOOKUP(I42,Presupuesto!$B$11:$C$566,2,0)</f>
        <v>VIATICOS (26200-00)</v>
      </c>
      <c r="K42" s="357" t="str">
        <f t="shared" si="3"/>
        <v>Posgrado</v>
      </c>
      <c r="L42" s="357" t="s">
        <v>421</v>
      </c>
    </row>
    <row r="44" spans="3:12" ht="15.75" thickBot="1"/>
    <row r="45" spans="3:12" ht="15.75" thickBot="1">
      <c r="C45" s="29" t="s">
        <v>43</v>
      </c>
      <c r="D45" s="30">
        <f>SUM(G51:G58)</f>
        <v>10000</v>
      </c>
    </row>
    <row r="47" spans="3:12" ht="15.75">
      <c r="C47" s="208" t="s">
        <v>400</v>
      </c>
      <c r="D47" s="432" t="s">
        <v>1713</v>
      </c>
      <c r="E47" s="95"/>
      <c r="F47" s="95"/>
      <c r="G47" s="95"/>
      <c r="H47" s="76"/>
      <c r="I47" s="76"/>
      <c r="J47" s="76"/>
      <c r="K47" s="114"/>
    </row>
    <row r="48" spans="3:12" ht="18.75">
      <c r="C48" s="216" t="str">
        <f>IFERROR(VLOOKUP(D47,'1.Desarrollo e Innov Curricular'!$E:$F,2,FALSE),IFERROR(VLOOKUP(D47,'Investigación Científica'!$E:$F,2,FALSE),IFERROR(VLOOKUP(D47,'3.Vinculación Univ. Sociedad'!$E:$F,2,FALSE),IFERROR(VLOOKUP(D47,'4. Docencia y Profesorado'!$E:$F,2,FALSE),IFERROR(VLOOKUP(D47,'5.Estudiantes y Graduados'!$E:$F,2,FALSE),IFERROR(VLOOKUP(D47,'11. Gestion Administrativa'!$E:$F,2,FALSE),IFERROR(VLOOKUP(D47,'13. Gestión Académica'!$E:$F,2,FALSE),IFERROR(VLOOKUP(D47,'8. Aseguramiento de Calidad'!$E:$F,2,FALSE),IFERROR(VLOOKUP(D47,'6.Gestión del Conocimiento'!$E:$F,2,FALSE),IFERROR(VLOOKUP(D47,'15. Gobernabilidad y Procesos'!$E:$F,2,FALSE),IFERROR(VLOOKUP(D47,'12.Gestión del Talento Humano'!$E:$F,2,FALSE),IFERROR(VLOOKUP(D47,'14. Internacionalización '!$E:$F,2,FALSE),IFERROR(VLOOKUP(D47,Posgrado!$E:$F,2,FALSE),IFERROR(VLOOKUP(D47,'9.Cultura de Innovación '!$E:$F,2,FALSE),VLOOKUP(D47,'7. Lo Esencial de la Reforma '!$E:$F,2,0)))))))))))))))</f>
        <v xml:space="preserve">Socializar el plan de estudios de la licenciatura en desarrollo local con  el personal docente y estudiantes. </v>
      </c>
      <c r="D48" s="31"/>
      <c r="E48" s="95"/>
      <c r="F48" s="95"/>
      <c r="G48" s="95"/>
      <c r="H48" s="76"/>
      <c r="I48" s="76"/>
      <c r="J48" s="76"/>
      <c r="K48" s="114"/>
    </row>
    <row r="49" spans="3:12" ht="15.75" thickBot="1">
      <c r="C49" s="70"/>
      <c r="D49" s="31"/>
      <c r="E49" s="95"/>
      <c r="F49" s="95"/>
      <c r="G49" s="95"/>
      <c r="H49" s="76"/>
      <c r="I49" s="76"/>
      <c r="J49" s="76"/>
      <c r="K49" s="114"/>
    </row>
    <row r="50" spans="3:12" ht="30.75" thickBot="1">
      <c r="C50" s="128" t="s">
        <v>44</v>
      </c>
      <c r="D50" s="131" t="s">
        <v>45</v>
      </c>
      <c r="E50" s="130" t="s">
        <v>55</v>
      </c>
      <c r="F50" s="130" t="s">
        <v>57</v>
      </c>
      <c r="G50" s="129" t="s">
        <v>27</v>
      </c>
      <c r="H50" s="135" t="s">
        <v>139</v>
      </c>
      <c r="I50" s="130" t="s">
        <v>46</v>
      </c>
      <c r="J50" s="130" t="s">
        <v>140</v>
      </c>
      <c r="K50" s="130" t="s">
        <v>419</v>
      </c>
      <c r="L50" s="130" t="s">
        <v>420</v>
      </c>
    </row>
    <row r="51" spans="3:12">
      <c r="C51" s="349" t="s">
        <v>47</v>
      </c>
      <c r="D51" s="887">
        <v>100</v>
      </c>
      <c r="E51" s="350"/>
      <c r="F51" s="117">
        <v>30000</v>
      </c>
      <c r="G51" s="351">
        <f t="shared" ref="G51:G57" si="4">E51*F51</f>
        <v>0</v>
      </c>
      <c r="H51" s="352"/>
      <c r="I51" s="118" t="s">
        <v>712</v>
      </c>
      <c r="J51" s="118" t="str">
        <f>VLOOKUP(I51,Presupuesto!$B$11:$C$566,2,0)</f>
        <v>SERVICIOS DE CAPACITACION.</v>
      </c>
      <c r="K51" s="353" t="s">
        <v>1496</v>
      </c>
      <c r="L51" s="118" t="s">
        <v>403</v>
      </c>
    </row>
    <row r="52" spans="3:12">
      <c r="C52" s="101" t="s">
        <v>48</v>
      </c>
      <c r="D52" s="888"/>
      <c r="E52" s="203">
        <f>D51</f>
        <v>100</v>
      </c>
      <c r="F52" s="102">
        <v>25</v>
      </c>
      <c r="G52" s="99">
        <f t="shared" si="4"/>
        <v>2500</v>
      </c>
      <c r="H52" s="163" t="s">
        <v>1484</v>
      </c>
      <c r="I52" s="100" t="s">
        <v>730</v>
      </c>
      <c r="J52" s="100" t="str">
        <f>VLOOKUP(I52,Presupuesto!$B$11:$C$566,2,0)</f>
        <v>SERVICIOS DE IMPRENTA PUBLIC.Y REPRODUCCION</v>
      </c>
      <c r="K52" s="100" t="str">
        <f t="shared" ref="K52:K58" si="5">$K$16</f>
        <v>Posgrado</v>
      </c>
      <c r="L52" s="100" t="s">
        <v>421</v>
      </c>
    </row>
    <row r="53" spans="3:12">
      <c r="C53" s="101" t="s">
        <v>49</v>
      </c>
      <c r="D53" s="888"/>
      <c r="E53" s="203">
        <f>D51</f>
        <v>100</v>
      </c>
      <c r="F53" s="102">
        <v>70</v>
      </c>
      <c r="G53" s="99">
        <f t="shared" si="4"/>
        <v>7000</v>
      </c>
      <c r="H53" s="163" t="s">
        <v>137</v>
      </c>
      <c r="I53" s="100" t="s">
        <v>805</v>
      </c>
      <c r="J53" s="100" t="str">
        <f>VLOOKUP(I53,Presupuesto!$B$11:$C$566,2,0)</f>
        <v>ALIMENTOS B EBIDAS PARA PERSONAS</v>
      </c>
      <c r="K53" s="100" t="str">
        <f t="shared" si="5"/>
        <v>Posgrado</v>
      </c>
      <c r="L53" s="100" t="s">
        <v>405</v>
      </c>
    </row>
    <row r="54" spans="3:12">
      <c r="C54" s="101" t="s">
        <v>51</v>
      </c>
      <c r="D54" s="888"/>
      <c r="E54" s="203">
        <f>(D51*25)/500</f>
        <v>5</v>
      </c>
      <c r="F54" s="102">
        <v>80</v>
      </c>
      <c r="G54" s="99">
        <f t="shared" si="4"/>
        <v>400</v>
      </c>
      <c r="H54" s="163" t="s">
        <v>137</v>
      </c>
      <c r="I54" s="100" t="s">
        <v>828</v>
      </c>
      <c r="J54" s="100" t="str">
        <f>VLOOKUP(I54,Presupuesto!$B$11:$C$566,2,0)</f>
        <v>PAPEL DE ESCRITORIO</v>
      </c>
      <c r="K54" s="100" t="str">
        <f t="shared" si="5"/>
        <v>Posgrado</v>
      </c>
      <c r="L54" s="100" t="s">
        <v>421</v>
      </c>
    </row>
    <row r="55" spans="3:12">
      <c r="C55" s="101" t="s">
        <v>131</v>
      </c>
      <c r="D55" s="888"/>
      <c r="E55" s="203">
        <v>50</v>
      </c>
      <c r="F55" s="102">
        <v>2</v>
      </c>
      <c r="G55" s="99">
        <f t="shared" si="4"/>
        <v>100</v>
      </c>
      <c r="H55" s="163" t="s">
        <v>137</v>
      </c>
      <c r="I55" s="100" t="s">
        <v>955</v>
      </c>
      <c r="J55" s="100" t="str">
        <f>VLOOKUP(I55,Presupuesto!$B$11:$C$566,2,0)</f>
        <v>UTILES DE ESCRITORIO, OFICINA Y ENSE¥ANZA</v>
      </c>
      <c r="K55" s="100" t="str">
        <f t="shared" si="5"/>
        <v>Posgrado</v>
      </c>
      <c r="L55" s="100" t="s">
        <v>421</v>
      </c>
    </row>
    <row r="56" spans="3:12">
      <c r="C56" s="101" t="s">
        <v>34</v>
      </c>
      <c r="D56" s="888"/>
      <c r="E56" s="203">
        <v>0</v>
      </c>
      <c r="F56" s="102">
        <v>0</v>
      </c>
      <c r="G56" s="99">
        <f t="shared" si="4"/>
        <v>0</v>
      </c>
      <c r="H56" s="163"/>
      <c r="I56" s="100" t="s">
        <v>955</v>
      </c>
      <c r="J56" s="100" t="str">
        <f>VLOOKUP(I56,Presupuesto!$B$11:$C$566,2,0)</f>
        <v>UTILES DE ESCRITORIO, OFICINA Y ENSE¥ANZA</v>
      </c>
      <c r="K56" s="100" t="str">
        <f t="shared" si="5"/>
        <v>Posgrado</v>
      </c>
      <c r="L56" s="100" t="s">
        <v>421</v>
      </c>
    </row>
    <row r="57" spans="3:12">
      <c r="C57" s="111" t="s">
        <v>52</v>
      </c>
      <c r="D57" s="888"/>
      <c r="E57" s="220">
        <v>0</v>
      </c>
      <c r="F57" s="121">
        <v>25</v>
      </c>
      <c r="G57" s="99">
        <f t="shared" si="4"/>
        <v>0</v>
      </c>
      <c r="H57" s="163"/>
      <c r="I57" s="100" t="s">
        <v>955</v>
      </c>
      <c r="J57" s="100" t="str">
        <f>VLOOKUP(I57,Presupuesto!$B$11:$C$566,2,0)</f>
        <v>UTILES DE ESCRITORIO, OFICINA Y ENSE¥ANZA</v>
      </c>
      <c r="K57" s="100" t="str">
        <f t="shared" si="5"/>
        <v>Posgrado</v>
      </c>
      <c r="L57" s="100" t="s">
        <v>421</v>
      </c>
    </row>
    <row r="58" spans="3:12" ht="15.75" thickBot="1">
      <c r="C58" s="224" t="s">
        <v>441</v>
      </c>
      <c r="D58" s="225">
        <v>0</v>
      </c>
      <c r="E58" s="354">
        <v>0</v>
      </c>
      <c r="F58" s="106">
        <f>HLOOKUP(C58,$AH$2:$BU$3,2,0)</f>
        <v>1150</v>
      </c>
      <c r="G58" s="107">
        <f>D58*E58*F58</f>
        <v>0</v>
      </c>
      <c r="H58" s="355"/>
      <c r="I58" s="356" t="s">
        <v>309</v>
      </c>
      <c r="J58" s="108" t="str">
        <f>VLOOKUP(I58,Presupuesto!$B$11:$C$566,2,0)</f>
        <v>VIATICOS (26200-00)</v>
      </c>
      <c r="K58" s="357" t="str">
        <f t="shared" si="5"/>
        <v>Posgrado</v>
      </c>
      <c r="L58" s="357" t="s">
        <v>421</v>
      </c>
    </row>
    <row r="60" spans="3:12" ht="15.75" thickBot="1"/>
    <row r="61" spans="3:12" ht="15.75" thickBot="1">
      <c r="C61" s="29" t="s">
        <v>43</v>
      </c>
      <c r="D61" s="30">
        <f>SUM(G67:G71)</f>
        <v>20000</v>
      </c>
    </row>
    <row r="63" spans="3:12" ht="15.75">
      <c r="C63" s="208" t="s">
        <v>400</v>
      </c>
      <c r="D63" s="432" t="s">
        <v>2037</v>
      </c>
      <c r="E63" s="95"/>
      <c r="F63" s="95"/>
      <c r="G63" s="95"/>
      <c r="H63" s="76"/>
      <c r="I63" s="76"/>
      <c r="J63" s="76"/>
      <c r="K63" s="114"/>
    </row>
    <row r="64" spans="3:12" ht="18.75">
      <c r="C64" s="216" t="str">
        <f>IFERROR(VLOOKUP(D63,'1.Desarrollo e Innov Curricular'!$E:$F,2,FALSE),IFERROR(VLOOKUP(D63,'Investigación Científica'!$E:$F,2,FALSE),IFERROR(VLOOKUP(D63,'3.Vinculación Univ. Sociedad'!$E:$F,2,FALSE),IFERROR(VLOOKUP(D63,'4. Docencia y Profesorado'!$E:$F,2,FALSE),IFERROR(VLOOKUP(D63,'5.Estudiantes y Graduados'!$E:$F,2,FALSE),IFERROR(VLOOKUP(D63,'11. Gestion Administrativa'!$E:$F,2,FALSE),IFERROR(VLOOKUP(D63,'13. Gestión Académica'!$E:$F,2,FALSE),IFERROR(VLOOKUP(D63,'8. Aseguramiento de Calidad'!$E:$F,2,FALSE),IFERROR(VLOOKUP(D63,'6.Gestión del Conocimiento'!$E:$F,2,FALSE),IFERROR(VLOOKUP(D63,'15. Gobernabilidad y Procesos'!$E:$F,2,FALSE),IFERROR(VLOOKUP(D63,'12.Gestión del Talento Humano'!$E:$F,2,FALSE),IFERROR(VLOOKUP(D63,'14. Internacionalización '!$E:$F,2,FALSE),IFERROR(VLOOKUP(D63,Posgrado!$E:$F,2,FALSE),IFERROR(VLOOKUP(D63,'9.Cultura de Innovación '!$E:$F,2,FALSE),VLOOKUP(D63,'7. Lo Esencial de la Reforma '!$E:$F,2,0)))))))))))))))</f>
        <v xml:space="preserve">Realizar talleres de socialización del nuevo plan de estudios. </v>
      </c>
      <c r="D64" s="31"/>
      <c r="E64" s="95"/>
      <c r="F64" s="95"/>
      <c r="G64" s="95"/>
      <c r="H64" s="76"/>
      <c r="I64" s="76"/>
      <c r="J64" s="76"/>
      <c r="K64" s="114"/>
    </row>
    <row r="65" spans="3:12">
      <c r="C65" s="70"/>
      <c r="D65" s="31"/>
      <c r="E65" s="95"/>
      <c r="F65" s="95"/>
      <c r="G65" s="95"/>
      <c r="H65" s="76"/>
      <c r="I65" s="76"/>
      <c r="J65" s="76"/>
      <c r="K65" s="114"/>
    </row>
    <row r="66" spans="3:12" ht="30">
      <c r="C66" s="651" t="s">
        <v>44</v>
      </c>
      <c r="D66" s="151" t="s">
        <v>45</v>
      </c>
      <c r="E66" s="651" t="s">
        <v>55</v>
      </c>
      <c r="F66" s="651" t="s">
        <v>57</v>
      </c>
      <c r="G66" s="652" t="s">
        <v>27</v>
      </c>
      <c r="H66" s="152" t="s">
        <v>139</v>
      </c>
      <c r="I66" s="651" t="s">
        <v>46</v>
      </c>
      <c r="J66" s="651" t="s">
        <v>140</v>
      </c>
      <c r="K66" s="651" t="s">
        <v>419</v>
      </c>
      <c r="L66" s="651" t="s">
        <v>420</v>
      </c>
    </row>
    <row r="67" spans="3:12">
      <c r="C67" s="653" t="s">
        <v>47</v>
      </c>
      <c r="D67" s="886">
        <v>200</v>
      </c>
      <c r="E67" s="654"/>
      <c r="F67" s="655">
        <v>30000</v>
      </c>
      <c r="G67" s="647">
        <f t="shared" ref="G67" si="6">E67*F67</f>
        <v>0</v>
      </c>
      <c r="H67" s="167" t="s">
        <v>137</v>
      </c>
      <c r="I67" s="648" t="s">
        <v>712</v>
      </c>
      <c r="J67" s="648" t="str">
        <f>VLOOKUP(I67,Presupuesto!$B$11:$C$566,2,0)</f>
        <v>SERVICIOS DE CAPACITACION.</v>
      </c>
      <c r="K67" s="656" t="s">
        <v>1380</v>
      </c>
      <c r="L67" s="648" t="s">
        <v>403</v>
      </c>
    </row>
    <row r="68" spans="3:12">
      <c r="C68" s="653" t="s">
        <v>48</v>
      </c>
      <c r="D68" s="886"/>
      <c r="E68" s="657">
        <f>D67</f>
        <v>200</v>
      </c>
      <c r="F68" s="647">
        <v>25</v>
      </c>
      <c r="G68" s="647">
        <f>E68*F68</f>
        <v>5000</v>
      </c>
      <c r="H68" s="167" t="s">
        <v>1484</v>
      </c>
      <c r="I68" s="648" t="s">
        <v>730</v>
      </c>
      <c r="J68" s="648" t="str">
        <f>VLOOKUP(I68,Presupuesto!$B$11:$C$566,2,0)</f>
        <v>SERVICIOS DE IMPRENTA PUBLIC.Y REPRODUCCION</v>
      </c>
      <c r="K68" s="648" t="s">
        <v>1380</v>
      </c>
      <c r="L68" s="648" t="s">
        <v>421</v>
      </c>
    </row>
    <row r="69" spans="3:12">
      <c r="C69" s="653" t="s">
        <v>49</v>
      </c>
      <c r="D69" s="886"/>
      <c r="E69" s="657">
        <f>D67</f>
        <v>200</v>
      </c>
      <c r="F69" s="647">
        <v>70</v>
      </c>
      <c r="G69" s="647">
        <f t="shared" ref="G69:G71" si="7">E69*F69</f>
        <v>14000</v>
      </c>
      <c r="H69" s="167" t="s">
        <v>137</v>
      </c>
      <c r="I69" s="648" t="s">
        <v>805</v>
      </c>
      <c r="J69" s="648" t="str">
        <f>VLOOKUP(I69,Presupuesto!$B$11:$C$566,2,0)</f>
        <v>ALIMENTOS B EBIDAS PARA PERSONAS</v>
      </c>
      <c r="K69" s="648" t="s">
        <v>1380</v>
      </c>
      <c r="L69" s="648" t="s">
        <v>405</v>
      </c>
    </row>
    <row r="70" spans="3:12">
      <c r="C70" s="653" t="s">
        <v>51</v>
      </c>
      <c r="D70" s="886"/>
      <c r="E70" s="657">
        <v>10</v>
      </c>
      <c r="F70" s="647">
        <v>80</v>
      </c>
      <c r="G70" s="647">
        <f t="shared" si="7"/>
        <v>800</v>
      </c>
      <c r="H70" s="167" t="s">
        <v>137</v>
      </c>
      <c r="I70" s="648" t="s">
        <v>828</v>
      </c>
      <c r="J70" s="648" t="str">
        <f>VLOOKUP(I70,Presupuesto!$B$11:$C$566,2,0)</f>
        <v>PAPEL DE ESCRITORIO</v>
      </c>
      <c r="K70" s="648" t="s">
        <v>1380</v>
      </c>
      <c r="L70" s="648" t="s">
        <v>421</v>
      </c>
    </row>
    <row r="71" spans="3:12">
      <c r="C71" s="653" t="s">
        <v>131</v>
      </c>
      <c r="D71" s="886"/>
      <c r="E71" s="657">
        <v>50</v>
      </c>
      <c r="F71" s="647">
        <v>4</v>
      </c>
      <c r="G71" s="647">
        <f t="shared" si="7"/>
        <v>200</v>
      </c>
      <c r="H71" s="167" t="s">
        <v>137</v>
      </c>
      <c r="I71" s="648" t="s">
        <v>955</v>
      </c>
      <c r="J71" s="648" t="str">
        <f>VLOOKUP(I71,Presupuesto!$B$11:$C$566,2,0)</f>
        <v>UTILES DE ESCRITORIO, OFICINA Y ENSE¥ANZA</v>
      </c>
      <c r="K71" s="648" t="s">
        <v>1380</v>
      </c>
      <c r="L71" s="648" t="s">
        <v>421</v>
      </c>
    </row>
    <row r="72" spans="3:12" s="113" customFormat="1">
      <c r="C72" s="382"/>
      <c r="D72" s="383"/>
      <c r="E72" s="390"/>
      <c r="F72" s="391"/>
      <c r="G72" s="391"/>
      <c r="H72" s="392"/>
      <c r="I72" s="383"/>
      <c r="J72" s="383"/>
      <c r="K72" s="383"/>
      <c r="L72" s="383"/>
    </row>
    <row r="73" spans="3:12" ht="15.75" thickBot="1"/>
    <row r="74" spans="3:12" ht="15.75" thickBot="1">
      <c r="C74" s="29" t="s">
        <v>43</v>
      </c>
      <c r="D74" s="30">
        <f>SUM(G80:G83)</f>
        <v>75999.5</v>
      </c>
    </row>
    <row r="76" spans="3:12" ht="15.75">
      <c r="C76" s="208" t="s">
        <v>400</v>
      </c>
      <c r="D76" s="432" t="s">
        <v>1720</v>
      </c>
      <c r="E76" s="95"/>
      <c r="F76" s="95"/>
      <c r="G76" s="95"/>
      <c r="H76" s="76"/>
      <c r="I76" s="76"/>
      <c r="J76" s="76"/>
      <c r="K76" s="114"/>
    </row>
    <row r="77" spans="3:12" ht="18.75">
      <c r="C77" s="216" t="str">
        <f>IFERROR(VLOOKUP(D76,'1.Desarrollo e Innov Curricular'!$E:$F,2,FALSE),IFERROR(VLOOKUP(D76,'Investigación Científica'!$E:$F,2,FALSE),IFERROR(VLOOKUP(D76,'3.Vinculación Univ. Sociedad'!$E:$F,2,FALSE),IFERROR(VLOOKUP(D76,'4. Docencia y Profesorado'!$E:$F,2,FALSE),IFERROR(VLOOKUP(D76,'5.Estudiantes y Graduados'!$E:$F,2,FALSE),IFERROR(VLOOKUP(D76,'11. Gestion Administrativa'!$E:$F,2,FALSE),IFERROR(VLOOKUP(D76,'13. Gestión Académica'!$E:$F,2,FALSE),IFERROR(VLOOKUP(D76,'8. Aseguramiento de Calidad'!$E:$F,2,FALSE),IFERROR(VLOOKUP(D76,'6.Gestión del Conocimiento'!$E:$F,2,FALSE),IFERROR(VLOOKUP(D76,'15. Gobernabilidad y Procesos'!$E:$F,2,FALSE),IFERROR(VLOOKUP(D76,'12.Gestión del Talento Humano'!$E:$F,2,FALSE),IFERROR(VLOOKUP(D76,'14. Internacionalización '!$E:$F,2,FALSE),IFERROR(VLOOKUP(D76,Posgrado!$E:$F,2,FALSE),IFERROR(VLOOKUP(D76,'9.Cultura de Innovación '!$E:$F,2,FALSE),VLOOKUP(D76,'7. Lo Esencial de la Reforma '!$E:$F,2,0)))))))))))))))</f>
        <v xml:space="preserve">Realizar dos convenios con una universidad en el exterior  para la adecuación de los currículos al Modelo Educativo y a la modernización de los mismos. </v>
      </c>
      <c r="D77" s="31"/>
      <c r="E77" s="95"/>
      <c r="F77" s="95"/>
      <c r="G77" s="95"/>
      <c r="H77" s="76"/>
      <c r="I77" s="76"/>
      <c r="J77" s="76"/>
      <c r="K77" s="114"/>
    </row>
    <row r="78" spans="3:12" ht="15.75" thickBot="1">
      <c r="C78" s="70"/>
      <c r="D78" s="31"/>
      <c r="E78" s="95"/>
      <c r="F78" s="95"/>
      <c r="G78" s="95"/>
      <c r="H78" s="76"/>
      <c r="I78" s="76"/>
      <c r="J78" s="76"/>
      <c r="K78" s="114"/>
    </row>
    <row r="79" spans="3:12" ht="30.75" thickBot="1">
      <c r="C79" s="128" t="s">
        <v>44</v>
      </c>
      <c r="D79" s="131" t="s">
        <v>45</v>
      </c>
      <c r="E79" s="130" t="s">
        <v>55</v>
      </c>
      <c r="F79" s="130" t="s">
        <v>57</v>
      </c>
      <c r="G79" s="129" t="s">
        <v>27</v>
      </c>
      <c r="H79" s="135" t="s">
        <v>139</v>
      </c>
      <c r="I79" s="130" t="s">
        <v>46</v>
      </c>
      <c r="J79" s="130" t="s">
        <v>140</v>
      </c>
      <c r="K79" s="130" t="s">
        <v>419</v>
      </c>
      <c r="L79" s="130" t="s">
        <v>420</v>
      </c>
    </row>
    <row r="80" spans="3:12">
      <c r="C80" s="111" t="s">
        <v>2057</v>
      </c>
      <c r="D80" s="640">
        <v>1</v>
      </c>
      <c r="E80" s="220">
        <v>1</v>
      </c>
      <c r="F80" s="121">
        <v>22000</v>
      </c>
      <c r="G80" s="99">
        <f t="shared" ref="G80:G83" si="8">E80*F80</f>
        <v>22000</v>
      </c>
      <c r="H80" s="163" t="s">
        <v>1484</v>
      </c>
      <c r="I80" s="100" t="s">
        <v>768</v>
      </c>
      <c r="J80" s="100" t="str">
        <f>VLOOKUP(I80,Presupuesto!$B$11:$C$566,2,0)</f>
        <v>PASAJES AL EXTERIOR</v>
      </c>
      <c r="K80" s="100" t="s">
        <v>1380</v>
      </c>
      <c r="L80" s="100" t="s">
        <v>405</v>
      </c>
    </row>
    <row r="81" spans="3:12">
      <c r="C81" s="111" t="s">
        <v>2057</v>
      </c>
      <c r="D81" s="640"/>
      <c r="E81" s="220">
        <v>1</v>
      </c>
      <c r="F81" s="121">
        <v>15967</v>
      </c>
      <c r="G81" s="99">
        <v>15967</v>
      </c>
      <c r="H81" s="167" t="s">
        <v>1484</v>
      </c>
      <c r="I81" s="648" t="s">
        <v>768</v>
      </c>
      <c r="J81" s="648" t="str">
        <f>VLOOKUP(I81,Presupuesto!$B$11:$C$566,2,0)</f>
        <v>PASAJES AL EXTERIOR</v>
      </c>
      <c r="K81" s="648" t="s">
        <v>1380</v>
      </c>
      <c r="L81" s="648" t="s">
        <v>409</v>
      </c>
    </row>
    <row r="82" spans="3:12">
      <c r="C82" s="111" t="s">
        <v>461</v>
      </c>
      <c r="D82" s="640"/>
      <c r="E82" s="220">
        <v>1</v>
      </c>
      <c r="F82" s="121">
        <v>15400</v>
      </c>
      <c r="G82" s="99">
        <v>18232.5</v>
      </c>
      <c r="H82" s="167" t="s">
        <v>1484</v>
      </c>
      <c r="I82" s="648" t="s">
        <v>780</v>
      </c>
      <c r="J82" s="648" t="str">
        <f>VLOOKUP(I82,Presupuesto!$B$11:$C$566,2,0)</f>
        <v>VIATICOS AL EXTERIOR</v>
      </c>
      <c r="K82" s="648" t="s">
        <v>1380</v>
      </c>
      <c r="L82" s="648" t="s">
        <v>409</v>
      </c>
    </row>
    <row r="83" spans="3:12" ht="15.75" thickBot="1">
      <c r="C83" s="224" t="s">
        <v>459</v>
      </c>
      <c r="D83" s="225">
        <v>0</v>
      </c>
      <c r="E83" s="354">
        <v>1</v>
      </c>
      <c r="F83" s="106">
        <v>19800</v>
      </c>
      <c r="G83" s="99">
        <f t="shared" si="8"/>
        <v>19800</v>
      </c>
      <c r="H83" s="167" t="s">
        <v>137</v>
      </c>
      <c r="I83" s="649" t="s">
        <v>780</v>
      </c>
      <c r="J83" s="648" t="str">
        <f>VLOOKUP(I83,Presupuesto!$B$11:$C$566,2,0)</f>
        <v>VIATICOS AL EXTERIOR</v>
      </c>
      <c r="K83" s="648" t="s">
        <v>1380</v>
      </c>
      <c r="L83" s="648" t="s">
        <v>405</v>
      </c>
    </row>
    <row r="85" spans="3:12" ht="15.75" thickBot="1"/>
    <row r="86" spans="3:12" ht="15.75" thickBot="1">
      <c r="C86" s="29" t="s">
        <v>43</v>
      </c>
      <c r="D86" s="30">
        <f>SUM(G92:G97)</f>
        <v>10000</v>
      </c>
    </row>
    <row r="88" spans="3:12" ht="15.75">
      <c r="C88" s="208" t="s">
        <v>400</v>
      </c>
      <c r="D88" s="432" t="s">
        <v>2038</v>
      </c>
      <c r="E88" s="95"/>
      <c r="F88" s="95"/>
      <c r="G88" s="95"/>
      <c r="H88" s="76"/>
      <c r="I88" s="76"/>
      <c r="J88" s="76"/>
      <c r="K88" s="114"/>
    </row>
    <row r="89" spans="3:12" ht="18.75">
      <c r="C89" s="216" t="str">
        <f>IFERROR(VLOOKUP(D88,'1.Desarrollo e Innov Curricular'!$E:$F,2,FALSE),IFERROR(VLOOKUP(D88,'Investigación Científica'!$E:$F,2,FALSE),IFERROR(VLOOKUP(D88,'3.Vinculación Univ. Sociedad'!$E:$F,2,FALSE),IFERROR(VLOOKUP(D88,'4. Docencia y Profesorado'!$E:$F,2,FALSE),IFERROR(VLOOKUP(D88,'5.Estudiantes y Graduados'!$E:$F,2,FALSE),IFERROR(VLOOKUP(D88,'11. Gestion Administrativa'!$E:$F,2,FALSE),IFERROR(VLOOKUP(D88,'13. Gestión Académica'!$E:$F,2,FALSE),IFERROR(VLOOKUP(D88,'8. Aseguramiento de Calidad'!$E:$F,2,FALSE),IFERROR(VLOOKUP(D88,'6.Gestión del Conocimiento'!$E:$F,2,FALSE),IFERROR(VLOOKUP(D88,'15. Gobernabilidad y Procesos'!$E:$F,2,FALSE),IFERROR(VLOOKUP(D88,'12.Gestión del Talento Humano'!$E:$F,2,FALSE),IFERROR(VLOOKUP(D88,'14. Internacionalización '!$E:$F,2,FALSE),IFERROR(VLOOKUP(D88,Posgrado!$E:$F,2,FALSE),IFERROR(VLOOKUP(D88,'9.Cultura de Innovación '!$E:$F,2,FALSE),VLOOKUP(D88,'7. Lo Esencial de la Reforma '!$E:$F,2,0)))))))))))))))</f>
        <v xml:space="preserve">Realizar Jornadas de Validación y Socialización del nuevo plan de estudios de la carrera de sociología. </v>
      </c>
      <c r="D89" s="31"/>
      <c r="E89" s="95"/>
      <c r="F89" s="95"/>
      <c r="G89" s="95"/>
      <c r="H89" s="76"/>
      <c r="I89" s="76"/>
      <c r="J89" s="76"/>
      <c r="K89" s="114"/>
    </row>
    <row r="90" spans="3:12" ht="15.75" thickBot="1">
      <c r="C90" s="70"/>
      <c r="D90" s="31"/>
      <c r="E90" s="95"/>
      <c r="F90" s="95"/>
      <c r="G90" s="95"/>
      <c r="H90" s="76"/>
      <c r="I90" s="76"/>
      <c r="J90" s="76"/>
      <c r="K90" s="114"/>
    </row>
    <row r="91" spans="3:12" ht="30.75" thickBot="1">
      <c r="C91" s="128" t="s">
        <v>44</v>
      </c>
      <c r="D91" s="131" t="s">
        <v>45</v>
      </c>
      <c r="E91" s="130" t="s">
        <v>55</v>
      </c>
      <c r="F91" s="130" t="s">
        <v>57</v>
      </c>
      <c r="G91" s="129" t="s">
        <v>27</v>
      </c>
      <c r="H91" s="135" t="s">
        <v>139</v>
      </c>
      <c r="I91" s="130" t="s">
        <v>46</v>
      </c>
      <c r="J91" s="130" t="s">
        <v>140</v>
      </c>
      <c r="K91" s="130" t="s">
        <v>419</v>
      </c>
      <c r="L91" s="130" t="s">
        <v>420</v>
      </c>
    </row>
    <row r="92" spans="3:12">
      <c r="C92" s="349" t="s">
        <v>47</v>
      </c>
      <c r="D92" s="887">
        <v>100</v>
      </c>
      <c r="E92" s="350"/>
      <c r="F92" s="117">
        <v>30000</v>
      </c>
      <c r="G92" s="351">
        <f t="shared" ref="G92:G96" si="9">E92*F92</f>
        <v>0</v>
      </c>
      <c r="H92" s="352" t="s">
        <v>137</v>
      </c>
      <c r="I92" s="118" t="s">
        <v>712</v>
      </c>
      <c r="J92" s="118" t="str">
        <f>VLOOKUP(I92,Presupuesto!$B$11:$C$566,2,0)</f>
        <v>SERVICIOS DE CAPACITACION.</v>
      </c>
      <c r="K92" s="353" t="s">
        <v>1380</v>
      </c>
      <c r="L92" s="118" t="s">
        <v>403</v>
      </c>
    </row>
    <row r="93" spans="3:12">
      <c r="C93" s="101" t="s">
        <v>48</v>
      </c>
      <c r="D93" s="888"/>
      <c r="E93" s="203">
        <f>D92</f>
        <v>100</v>
      </c>
      <c r="F93" s="102">
        <v>25</v>
      </c>
      <c r="G93" s="99">
        <f t="shared" si="9"/>
        <v>2500</v>
      </c>
      <c r="H93" s="163" t="s">
        <v>1484</v>
      </c>
      <c r="I93" s="100" t="s">
        <v>730</v>
      </c>
      <c r="J93" s="100" t="str">
        <f>VLOOKUP(I93,Presupuesto!$B$11:$C$566,2,0)</f>
        <v>SERVICIOS DE IMPRENTA PUBLIC.Y REPRODUCCION</v>
      </c>
      <c r="K93" s="100" t="str">
        <f t="shared" ref="K93:K97" si="10">$K$16</f>
        <v>Posgrado</v>
      </c>
      <c r="L93" s="100" t="s">
        <v>421</v>
      </c>
    </row>
    <row r="94" spans="3:12">
      <c r="C94" s="101" t="s">
        <v>49</v>
      </c>
      <c r="D94" s="888"/>
      <c r="E94" s="203">
        <f>D92</f>
        <v>100</v>
      </c>
      <c r="F94" s="102">
        <v>70</v>
      </c>
      <c r="G94" s="99">
        <f t="shared" si="9"/>
        <v>7000</v>
      </c>
      <c r="H94" s="163" t="s">
        <v>137</v>
      </c>
      <c r="I94" s="100" t="s">
        <v>805</v>
      </c>
      <c r="J94" s="100" t="str">
        <f>VLOOKUP(I94,Presupuesto!$B$11:$C$566,2,0)</f>
        <v>ALIMENTOS B EBIDAS PARA PERSONAS</v>
      </c>
      <c r="K94" s="100" t="str">
        <f t="shared" si="10"/>
        <v>Posgrado</v>
      </c>
      <c r="L94" s="100" t="s">
        <v>405</v>
      </c>
    </row>
    <row r="95" spans="3:12">
      <c r="C95" s="101" t="s">
        <v>51</v>
      </c>
      <c r="D95" s="888"/>
      <c r="E95" s="203">
        <f>(D92*25)/500</f>
        <v>5</v>
      </c>
      <c r="F95" s="102">
        <v>80</v>
      </c>
      <c r="G95" s="99">
        <f t="shared" si="9"/>
        <v>400</v>
      </c>
      <c r="H95" s="163" t="s">
        <v>137</v>
      </c>
      <c r="I95" s="100" t="s">
        <v>828</v>
      </c>
      <c r="J95" s="100" t="str">
        <f>VLOOKUP(I95,Presupuesto!$B$11:$C$566,2,0)</f>
        <v>PAPEL DE ESCRITORIO</v>
      </c>
      <c r="K95" s="100" t="str">
        <f t="shared" si="10"/>
        <v>Posgrado</v>
      </c>
      <c r="L95" s="100" t="s">
        <v>421</v>
      </c>
    </row>
    <row r="96" spans="3:12">
      <c r="C96" s="101" t="s">
        <v>131</v>
      </c>
      <c r="D96" s="888"/>
      <c r="E96" s="203">
        <v>50</v>
      </c>
      <c r="F96" s="102">
        <v>2</v>
      </c>
      <c r="G96" s="99">
        <f t="shared" si="9"/>
        <v>100</v>
      </c>
      <c r="H96" s="163" t="s">
        <v>137</v>
      </c>
      <c r="I96" s="100" t="s">
        <v>955</v>
      </c>
      <c r="J96" s="100" t="str">
        <f>VLOOKUP(I96,Presupuesto!$B$11:$C$566,2,0)</f>
        <v>UTILES DE ESCRITORIO, OFICINA Y ENSE¥ANZA</v>
      </c>
      <c r="K96" s="100" t="str">
        <f t="shared" si="10"/>
        <v>Posgrado</v>
      </c>
      <c r="L96" s="100" t="s">
        <v>421</v>
      </c>
    </row>
    <row r="97" spans="3:12" ht="15.75" thickBot="1">
      <c r="C97" s="224" t="s">
        <v>451</v>
      </c>
      <c r="D97" s="225">
        <v>0</v>
      </c>
      <c r="E97" s="354">
        <v>0</v>
      </c>
      <c r="F97" s="106">
        <v>0</v>
      </c>
      <c r="G97" s="107">
        <f>D97*E97*F97</f>
        <v>0</v>
      </c>
      <c r="H97" s="355"/>
      <c r="I97" s="356" t="s">
        <v>309</v>
      </c>
      <c r="J97" s="108" t="str">
        <f>VLOOKUP(I97,Presupuesto!$B$11:$C$566,2,0)</f>
        <v>VIATICOS (26200-00)</v>
      </c>
      <c r="K97" s="357" t="str">
        <f t="shared" si="10"/>
        <v>Posgrado</v>
      </c>
      <c r="L97" s="357" t="s">
        <v>421</v>
      </c>
    </row>
    <row r="98" spans="3:12">
      <c r="C98" s="70"/>
      <c r="D98" s="31"/>
      <c r="E98" s="95"/>
      <c r="F98" s="95"/>
      <c r="G98" s="95"/>
      <c r="H98" s="76"/>
      <c r="I98" s="76"/>
      <c r="J98" s="76"/>
      <c r="K98" s="114"/>
    </row>
    <row r="99" spans="3:12" ht="15.75" thickBot="1"/>
    <row r="100" spans="3:12" ht="15.75" thickBot="1">
      <c r="C100" s="29" t="s">
        <v>43</v>
      </c>
      <c r="D100" s="30">
        <f>SUM(G106:G106)</f>
        <v>105000</v>
      </c>
    </row>
    <row r="102" spans="3:12" ht="15.75">
      <c r="C102" s="208" t="s">
        <v>400</v>
      </c>
      <c r="D102" s="432" t="s">
        <v>2036</v>
      </c>
      <c r="E102" s="95"/>
      <c r="F102" s="95"/>
      <c r="G102" s="95"/>
      <c r="H102" s="76"/>
      <c r="I102" s="76"/>
      <c r="J102" s="76"/>
      <c r="K102" s="114"/>
    </row>
    <row r="103" spans="3:12" ht="18.75">
      <c r="C103" s="216" t="str">
        <f>IFERROR(VLOOKUP(D102,'1.Desarrollo e Innov Curricular'!$E:$F,2,FALSE),IFERROR(VLOOKUP(D102,'Investigación Científica'!$E:$F,2,FALSE),IFERROR(VLOOKUP(D102,'3.Vinculación Univ. Sociedad'!$E:$F,2,FALSE),IFERROR(VLOOKUP(D102,'4. Docencia y Profesorado'!$E:$F,2,FALSE),IFERROR(VLOOKUP(D102,'5.Estudiantes y Graduados'!$E:$F,2,FALSE),IFERROR(VLOOKUP(D102,'11. Gestion Administrativa'!$E:$F,2,FALSE),IFERROR(VLOOKUP(D102,'13. Gestión Académica'!$E:$F,2,FALSE),IFERROR(VLOOKUP(D102,'8. Aseguramiento de Calidad'!$E:$F,2,FALSE),IFERROR(VLOOKUP(D102,'6.Gestión del Conocimiento'!$E:$F,2,FALSE),IFERROR(VLOOKUP(D102,'15. Gobernabilidad y Procesos'!$E:$F,2,FALSE),IFERROR(VLOOKUP(D102,'12.Gestión del Talento Humano'!$E:$F,2,FALSE),IFERROR(VLOOKUP(D102,'14. Internacionalización '!$E:$F,2,FALSE),IFERROR(VLOOKUP(D102,Posgrado!$E:$F,2,FALSE),IFERROR(VLOOKUP(D102,'9.Cultura de Innovación '!$E:$F,2,FALSE),VLOOKUP(D102,'7. Lo Esencial de la Reforma '!$E:$F,2,0)))))))))))))))</f>
        <v>Solicitar la promoción y aprobación para la implementación de la asignaturaS de estudios de la mujer  en centros regionales.</v>
      </c>
      <c r="D103" s="31"/>
      <c r="E103" s="95"/>
      <c r="F103" s="95"/>
      <c r="G103" s="95"/>
      <c r="H103" s="76"/>
      <c r="I103" s="76"/>
      <c r="J103" s="76"/>
      <c r="K103" s="114"/>
    </row>
    <row r="104" spans="3:12" ht="15.75" thickBot="1">
      <c r="C104" s="70"/>
      <c r="D104" s="31"/>
      <c r="E104" s="95"/>
      <c r="F104" s="95"/>
      <c r="G104" s="95"/>
      <c r="H104" s="76"/>
      <c r="I104" s="76"/>
      <c r="J104" s="76"/>
      <c r="K104" s="114"/>
    </row>
    <row r="105" spans="3:12" ht="30.75" thickBot="1">
      <c r="C105" s="128" t="s">
        <v>44</v>
      </c>
      <c r="D105" s="131" t="s">
        <v>45</v>
      </c>
      <c r="E105" s="130" t="s">
        <v>55</v>
      </c>
      <c r="F105" s="130" t="s">
        <v>57</v>
      </c>
      <c r="G105" s="129" t="s">
        <v>27</v>
      </c>
      <c r="H105" s="135" t="s">
        <v>139</v>
      </c>
      <c r="I105" s="130" t="s">
        <v>46</v>
      </c>
      <c r="J105" s="130" t="s">
        <v>140</v>
      </c>
      <c r="K105" s="130" t="s">
        <v>419</v>
      </c>
      <c r="L105" s="130" t="s">
        <v>420</v>
      </c>
    </row>
    <row r="106" spans="3:12" ht="15.75" thickBot="1">
      <c r="C106" s="224" t="s">
        <v>439</v>
      </c>
      <c r="D106" s="225">
        <v>14</v>
      </c>
      <c r="E106" s="354">
        <v>3.75</v>
      </c>
      <c r="F106" s="106">
        <f>HLOOKUP(C106,$AH$2:$BU$3,2,0)</f>
        <v>2000</v>
      </c>
      <c r="G106" s="99">
        <f>D106*E106*F106</f>
        <v>105000</v>
      </c>
      <c r="H106" s="355" t="s">
        <v>1484</v>
      </c>
      <c r="I106" s="356" t="s">
        <v>774</v>
      </c>
      <c r="J106" s="108" t="str">
        <f>VLOOKUP(I106,Presupuesto!$B$11:$C$566,2,0)</f>
        <v>VIATICOS NACIONALES</v>
      </c>
      <c r="K106" s="357" t="str">
        <f t="shared" ref="K106" si="11">$K$16</f>
        <v>Posgrado</v>
      </c>
      <c r="L106" s="357" t="s">
        <v>421</v>
      </c>
    </row>
    <row r="108" spans="3:12" ht="15.75" thickBot="1"/>
    <row r="109" spans="3:12" ht="15.75" thickBot="1">
      <c r="C109" s="29" t="s">
        <v>43</v>
      </c>
      <c r="D109" s="30">
        <f>SUM(G115:G124)</f>
        <v>20000</v>
      </c>
    </row>
    <row r="111" spans="3:12" ht="15.75">
      <c r="C111" s="208" t="s">
        <v>400</v>
      </c>
      <c r="D111" s="432" t="s">
        <v>2039</v>
      </c>
      <c r="E111" s="95"/>
      <c r="F111" s="95"/>
      <c r="G111" s="95"/>
      <c r="H111" s="76"/>
      <c r="I111" s="76"/>
      <c r="J111" s="76"/>
      <c r="K111" s="114"/>
    </row>
    <row r="112" spans="3:12" ht="18.75">
      <c r="C112" s="216" t="str">
        <f>IFERROR(VLOOKUP(D111,'1.Desarrollo e Innov Curricular'!$E:$F,2,FALSE),IFERROR(VLOOKUP(D111,'Investigación Científica'!$E:$F,2,FALSE),IFERROR(VLOOKUP(D111,'3.Vinculación Univ. Sociedad'!$E:$F,2,FALSE),IFERROR(VLOOKUP(D111,'4. Docencia y Profesorado'!$E:$F,2,FALSE),IFERROR(VLOOKUP(D111,'5.Estudiantes y Graduados'!$E:$F,2,FALSE),IFERROR(VLOOKUP(D111,'11. Gestion Administrativa'!$E:$F,2,FALSE),IFERROR(VLOOKUP(D111,'13. Gestión Académica'!$E:$F,2,FALSE),IFERROR(VLOOKUP(D111,'8. Aseguramiento de Calidad'!$E:$F,2,FALSE),IFERROR(VLOOKUP(D111,'6.Gestión del Conocimiento'!$E:$F,2,FALSE),IFERROR(VLOOKUP(D111,'15. Gobernabilidad y Procesos'!$E:$F,2,FALSE),IFERROR(VLOOKUP(D111,'12.Gestión del Talento Humano'!$E:$F,2,FALSE),IFERROR(VLOOKUP(D111,'14. Internacionalización '!$E:$F,2,FALSE),IFERROR(VLOOKUP(D111,Posgrado!$E:$F,2,FALSE),IFERROR(VLOOKUP(D111,'9.Cultura de Innovación '!$E:$F,2,FALSE),VLOOKUP(D111,'7. Lo Esencial de la Reforma '!$E:$F,2,0)))))))))))))))</f>
        <v xml:space="preserve">Socializar el nuevo plan de estudios de la carrera de Psicología. </v>
      </c>
      <c r="D112" s="31"/>
      <c r="E112" s="95"/>
      <c r="F112" s="95"/>
      <c r="G112" s="95"/>
      <c r="H112" s="76"/>
      <c r="I112" s="76"/>
      <c r="J112" s="76"/>
      <c r="K112" s="114"/>
    </row>
    <row r="113" spans="3:12" ht="15.75" thickBot="1">
      <c r="C113" s="70"/>
      <c r="D113" s="31"/>
      <c r="E113" s="95"/>
      <c r="F113" s="95"/>
      <c r="G113" s="95"/>
      <c r="H113" s="76"/>
      <c r="I113" s="76"/>
      <c r="J113" s="76"/>
      <c r="K113" s="114"/>
    </row>
    <row r="114" spans="3:12" ht="30.75" thickBot="1">
      <c r="C114" s="128" t="s">
        <v>44</v>
      </c>
      <c r="D114" s="131" t="s">
        <v>45</v>
      </c>
      <c r="E114" s="130" t="s">
        <v>55</v>
      </c>
      <c r="F114" s="130" t="s">
        <v>57</v>
      </c>
      <c r="G114" s="129" t="s">
        <v>27</v>
      </c>
      <c r="H114" s="135" t="s">
        <v>139</v>
      </c>
      <c r="I114" s="130" t="s">
        <v>46</v>
      </c>
      <c r="J114" s="130" t="s">
        <v>140</v>
      </c>
      <c r="K114" s="130" t="s">
        <v>419</v>
      </c>
      <c r="L114" s="130" t="s">
        <v>420</v>
      </c>
    </row>
    <row r="115" spans="3:12">
      <c r="C115" s="349" t="s">
        <v>47</v>
      </c>
      <c r="D115" s="887">
        <v>300</v>
      </c>
      <c r="E115" s="350"/>
      <c r="F115" s="117">
        <v>30000</v>
      </c>
      <c r="G115" s="351">
        <f t="shared" ref="G115:G123" si="12">E115*F115</f>
        <v>0</v>
      </c>
      <c r="H115" s="352" t="s">
        <v>137</v>
      </c>
      <c r="I115" s="118" t="s">
        <v>712</v>
      </c>
      <c r="J115" s="118" t="str">
        <f>VLOOKUP(I115,Presupuesto!$B$11:$C$566,2,0)</f>
        <v>SERVICIOS DE CAPACITACION.</v>
      </c>
      <c r="K115" s="353" t="s">
        <v>1496</v>
      </c>
      <c r="L115" s="118" t="s">
        <v>403</v>
      </c>
    </row>
    <row r="116" spans="3:12">
      <c r="C116" s="101" t="s">
        <v>48</v>
      </c>
      <c r="D116" s="888"/>
      <c r="E116" s="203">
        <v>300</v>
      </c>
      <c r="F116" s="102">
        <v>25</v>
      </c>
      <c r="G116" s="99">
        <f t="shared" si="12"/>
        <v>7500</v>
      </c>
      <c r="H116" s="163" t="s">
        <v>1484</v>
      </c>
      <c r="I116" s="100" t="s">
        <v>730</v>
      </c>
      <c r="J116" s="100" t="str">
        <f>VLOOKUP(I116,Presupuesto!$B$11:$C$566,2,0)</f>
        <v>SERVICIOS DE IMPRENTA PUBLIC.Y REPRODUCCION</v>
      </c>
      <c r="K116" s="100" t="str">
        <f t="shared" ref="K116:K124" si="13">$K$16</f>
        <v>Posgrado</v>
      </c>
      <c r="L116" s="100" t="s">
        <v>421</v>
      </c>
    </row>
    <row r="117" spans="3:12">
      <c r="C117" s="101" t="s">
        <v>49</v>
      </c>
      <c r="D117" s="888"/>
      <c r="E117" s="203">
        <v>300</v>
      </c>
      <c r="F117" s="102">
        <v>25</v>
      </c>
      <c r="G117" s="99">
        <f t="shared" si="12"/>
        <v>7500</v>
      </c>
      <c r="H117" s="163" t="s">
        <v>137</v>
      </c>
      <c r="I117" s="100" t="s">
        <v>805</v>
      </c>
      <c r="J117" s="100" t="str">
        <f>VLOOKUP(I117,Presupuesto!$B$11:$C$566,2,0)</f>
        <v>ALIMENTOS B EBIDAS PARA PERSONAS</v>
      </c>
      <c r="K117" s="100" t="str">
        <f t="shared" si="13"/>
        <v>Posgrado</v>
      </c>
      <c r="L117" s="100" t="s">
        <v>405</v>
      </c>
    </row>
    <row r="118" spans="3:12">
      <c r="C118" s="101" t="s">
        <v>50</v>
      </c>
      <c r="D118" s="888"/>
      <c r="E118" s="153">
        <v>0</v>
      </c>
      <c r="F118" s="120">
        <v>10000</v>
      </c>
      <c r="G118" s="99">
        <f t="shared" si="12"/>
        <v>0</v>
      </c>
      <c r="H118" s="163"/>
      <c r="I118" s="341" t="s">
        <v>308</v>
      </c>
      <c r="J118" s="100" t="str">
        <f>VLOOKUP(I118,Presupuesto!$B$11:$C$566,2,0)</f>
        <v>PASAJES (26100-00)</v>
      </c>
      <c r="K118" s="100" t="str">
        <f t="shared" si="13"/>
        <v>Posgrado</v>
      </c>
      <c r="L118" s="100" t="s">
        <v>405</v>
      </c>
    </row>
    <row r="119" spans="3:12">
      <c r="C119" s="101" t="s">
        <v>2065</v>
      </c>
      <c r="D119" s="888"/>
      <c r="E119" s="153">
        <v>3</v>
      </c>
      <c r="F119" s="120">
        <v>80</v>
      </c>
      <c r="G119" s="99">
        <f t="shared" si="12"/>
        <v>240</v>
      </c>
      <c r="H119" s="163" t="s">
        <v>137</v>
      </c>
      <c r="I119" s="100" t="s">
        <v>834</v>
      </c>
      <c r="J119" s="100" t="str">
        <f>VLOOKUP(I119,Presupuesto!$B$11:$C$566,2,0)</f>
        <v>PRODUCTOS PAPEL Y CARTON</v>
      </c>
      <c r="K119" s="100" t="str">
        <f t="shared" si="13"/>
        <v>Posgrado</v>
      </c>
      <c r="L119" s="100" t="s">
        <v>421</v>
      </c>
    </row>
    <row r="120" spans="3:12">
      <c r="C120" s="101" t="s">
        <v>51</v>
      </c>
      <c r="D120" s="888"/>
      <c r="E120" s="203">
        <v>50</v>
      </c>
      <c r="F120" s="102">
        <v>80</v>
      </c>
      <c r="G120" s="99">
        <f t="shared" si="12"/>
        <v>4000</v>
      </c>
      <c r="H120" s="163" t="s">
        <v>137</v>
      </c>
      <c r="I120" s="100" t="s">
        <v>828</v>
      </c>
      <c r="J120" s="100" t="str">
        <f>VLOOKUP(I120,Presupuesto!$B$11:$C$566,2,0)</f>
        <v>PAPEL DE ESCRITORIO</v>
      </c>
      <c r="K120" s="100" t="str">
        <f t="shared" si="13"/>
        <v>Posgrado</v>
      </c>
      <c r="L120" s="100" t="s">
        <v>421</v>
      </c>
    </row>
    <row r="121" spans="3:12">
      <c r="C121" s="101" t="s">
        <v>131</v>
      </c>
      <c r="D121" s="888"/>
      <c r="E121" s="203">
        <v>300</v>
      </c>
      <c r="F121" s="102">
        <v>2</v>
      </c>
      <c r="G121" s="99">
        <f t="shared" si="12"/>
        <v>600</v>
      </c>
      <c r="H121" s="163" t="s">
        <v>137</v>
      </c>
      <c r="I121" s="100" t="s">
        <v>955</v>
      </c>
      <c r="J121" s="100" t="str">
        <f>VLOOKUP(I121,Presupuesto!$B$11:$C$566,2,0)</f>
        <v>UTILES DE ESCRITORIO, OFICINA Y ENSE¥ANZA</v>
      </c>
      <c r="K121" s="100" t="str">
        <f t="shared" si="13"/>
        <v>Posgrado</v>
      </c>
      <c r="L121" s="100" t="s">
        <v>421</v>
      </c>
    </row>
    <row r="122" spans="3:12">
      <c r="C122" s="101" t="s">
        <v>34</v>
      </c>
      <c r="D122" s="888"/>
      <c r="E122" s="203">
        <v>8</v>
      </c>
      <c r="F122" s="102">
        <v>20</v>
      </c>
      <c r="G122" s="99">
        <f t="shared" si="12"/>
        <v>160</v>
      </c>
      <c r="H122" s="163" t="s">
        <v>137</v>
      </c>
      <c r="I122" s="100" t="s">
        <v>955</v>
      </c>
      <c r="J122" s="100" t="str">
        <f>VLOOKUP(I122,Presupuesto!$B$11:$C$566,2,0)</f>
        <v>UTILES DE ESCRITORIO, OFICINA Y ENSE¥ANZA</v>
      </c>
      <c r="K122" s="100" t="str">
        <f t="shared" si="13"/>
        <v>Posgrado</v>
      </c>
      <c r="L122" s="100" t="s">
        <v>421</v>
      </c>
    </row>
    <row r="123" spans="3:12">
      <c r="C123" s="111" t="s">
        <v>52</v>
      </c>
      <c r="D123" s="888"/>
      <c r="E123" s="220">
        <v>0</v>
      </c>
      <c r="F123" s="121">
        <v>25</v>
      </c>
      <c r="G123" s="99">
        <f t="shared" si="12"/>
        <v>0</v>
      </c>
      <c r="H123" s="163"/>
      <c r="I123" s="100" t="s">
        <v>955</v>
      </c>
      <c r="J123" s="100" t="str">
        <f>VLOOKUP(I123,Presupuesto!$B$11:$C$566,2,0)</f>
        <v>UTILES DE ESCRITORIO, OFICINA Y ENSE¥ANZA</v>
      </c>
      <c r="K123" s="100" t="str">
        <f t="shared" si="13"/>
        <v>Posgrado</v>
      </c>
      <c r="L123" s="100" t="s">
        <v>421</v>
      </c>
    </row>
    <row r="124" spans="3:12" ht="15.75" thickBot="1">
      <c r="C124" s="224" t="s">
        <v>439</v>
      </c>
      <c r="D124" s="225">
        <v>0</v>
      </c>
      <c r="E124" s="354">
        <v>0</v>
      </c>
      <c r="F124" s="106">
        <f>HLOOKUP(C124,$AH$2:$BU$3,2,0)</f>
        <v>2000</v>
      </c>
      <c r="G124" s="99">
        <f>D124*E124*F124</f>
        <v>0</v>
      </c>
      <c r="H124" s="355" t="s">
        <v>137</v>
      </c>
      <c r="I124" s="356" t="s">
        <v>309</v>
      </c>
      <c r="J124" s="108" t="str">
        <f>VLOOKUP(I124,Presupuesto!$B$11:$C$566,2,0)</f>
        <v>VIATICOS (26200-00)</v>
      </c>
      <c r="K124" s="357" t="str">
        <f t="shared" si="13"/>
        <v>Posgrado</v>
      </c>
      <c r="L124" s="357" t="s">
        <v>421</v>
      </c>
    </row>
    <row r="127" spans="3:12" ht="15.75" thickBot="1"/>
    <row r="128" spans="3:12" ht="15.75" thickBot="1">
      <c r="C128" s="29" t="s">
        <v>43</v>
      </c>
      <c r="D128" s="30">
        <f>SUM(G134:G139)</f>
        <v>10000</v>
      </c>
    </row>
    <row r="130" spans="3:12" ht="15.75">
      <c r="C130" s="208" t="s">
        <v>400</v>
      </c>
      <c r="D130" s="432" t="s">
        <v>2041</v>
      </c>
      <c r="E130" s="95"/>
      <c r="F130" s="95"/>
      <c r="G130" s="95"/>
      <c r="H130" s="76"/>
      <c r="I130" s="76"/>
      <c r="J130" s="76"/>
      <c r="K130" s="114"/>
    </row>
    <row r="131" spans="3:12" ht="18.75">
      <c r="C131" s="216" t="str">
        <f>IFERROR(VLOOKUP(D130,'1.Desarrollo e Innov Curricular'!$E:$F,2,FALSE),IFERROR(VLOOKUP(D130,'Investigación Científica'!$E:$F,2,FALSE),IFERROR(VLOOKUP(D130,'3.Vinculación Univ. Sociedad'!$E:$F,2,FALSE),IFERROR(VLOOKUP(D130,'4. Docencia y Profesorado'!$E:$F,2,FALSE),IFERROR(VLOOKUP(D130,'5.Estudiantes y Graduados'!$E:$F,2,FALSE),IFERROR(VLOOKUP(D130,'11. Gestion Administrativa'!$E:$F,2,FALSE),IFERROR(VLOOKUP(D130,'13. Gestión Académica'!$E:$F,2,FALSE),IFERROR(VLOOKUP(D130,'8. Aseguramiento de Calidad'!$E:$F,2,FALSE),IFERROR(VLOOKUP(D130,'6.Gestión del Conocimiento'!$E:$F,2,FALSE),IFERROR(VLOOKUP(D130,'15. Gobernabilidad y Procesos'!$E:$F,2,FALSE),IFERROR(VLOOKUP(D130,'12.Gestión del Talento Humano'!$E:$F,2,FALSE),IFERROR(VLOOKUP(D130,'14. Internacionalización '!$E:$F,2,FALSE),IFERROR(VLOOKUP(D130,Posgrado!$E:$F,2,FALSE),IFERROR(VLOOKUP(D130,'9.Cultura de Innovación '!$E:$F,2,FALSE),VLOOKUP(D130,'7. Lo Esencial de la Reforma '!$E:$F,2,0)))))))))))))))</f>
        <v xml:space="preserve">Socializar el nuevo plan de la Carrera de Historia. </v>
      </c>
      <c r="D131" s="31"/>
      <c r="E131" s="95"/>
      <c r="F131" s="95"/>
      <c r="G131" s="95"/>
      <c r="H131" s="76"/>
      <c r="I131" s="76"/>
      <c r="J131" s="76"/>
      <c r="K131" s="114"/>
    </row>
    <row r="132" spans="3:12" ht="15.75" thickBot="1">
      <c r="C132" s="70"/>
      <c r="D132" s="31"/>
      <c r="E132" s="95"/>
      <c r="F132" s="95"/>
      <c r="G132" s="95"/>
      <c r="H132" s="76"/>
      <c r="I132" s="76"/>
      <c r="J132" s="76"/>
      <c r="K132" s="114"/>
    </row>
    <row r="133" spans="3:12" ht="30.75" thickBot="1">
      <c r="C133" s="128" t="s">
        <v>44</v>
      </c>
      <c r="D133" s="131" t="s">
        <v>45</v>
      </c>
      <c r="E133" s="130" t="s">
        <v>55</v>
      </c>
      <c r="F133" s="130" t="s">
        <v>57</v>
      </c>
      <c r="G133" s="129" t="s">
        <v>27</v>
      </c>
      <c r="H133" s="135" t="s">
        <v>139</v>
      </c>
      <c r="I133" s="130" t="s">
        <v>46</v>
      </c>
      <c r="J133" s="130" t="s">
        <v>140</v>
      </c>
      <c r="K133" s="130" t="s">
        <v>419</v>
      </c>
      <c r="L133" s="130" t="s">
        <v>420</v>
      </c>
    </row>
    <row r="134" spans="3:12">
      <c r="C134" s="349" t="s">
        <v>47</v>
      </c>
      <c r="D134" s="887">
        <v>100</v>
      </c>
      <c r="E134" s="350"/>
      <c r="F134" s="117">
        <v>30000</v>
      </c>
      <c r="G134" s="351">
        <f t="shared" ref="G134:G138" si="14">E134*F134</f>
        <v>0</v>
      </c>
      <c r="H134" s="352" t="s">
        <v>137</v>
      </c>
      <c r="I134" s="118" t="s">
        <v>712</v>
      </c>
      <c r="J134" s="118" t="str">
        <f>VLOOKUP(I134,Presupuesto!$B$11:$C$566,2,0)</f>
        <v>SERVICIOS DE CAPACITACION.</v>
      </c>
      <c r="K134" s="353" t="s">
        <v>1380</v>
      </c>
      <c r="L134" s="118" t="s">
        <v>403</v>
      </c>
    </row>
    <row r="135" spans="3:12">
      <c r="C135" s="101" t="s">
        <v>48</v>
      </c>
      <c r="D135" s="888"/>
      <c r="E135" s="203">
        <f>D134</f>
        <v>100</v>
      </c>
      <c r="F135" s="102">
        <v>25</v>
      </c>
      <c r="G135" s="99">
        <f t="shared" si="14"/>
        <v>2500</v>
      </c>
      <c r="H135" s="163" t="s">
        <v>1484</v>
      </c>
      <c r="I135" s="100" t="s">
        <v>730</v>
      </c>
      <c r="J135" s="100" t="str">
        <f>VLOOKUP(I135,Presupuesto!$B$11:$C$566,2,0)</f>
        <v>SERVICIOS DE IMPRENTA PUBLIC.Y REPRODUCCION</v>
      </c>
      <c r="K135" s="100" t="str">
        <f t="shared" ref="K135:K139" si="15">$K$16</f>
        <v>Posgrado</v>
      </c>
      <c r="L135" s="100" t="s">
        <v>421</v>
      </c>
    </row>
    <row r="136" spans="3:12">
      <c r="C136" s="101" t="s">
        <v>49</v>
      </c>
      <c r="D136" s="888"/>
      <c r="E136" s="203">
        <f>D134</f>
        <v>100</v>
      </c>
      <c r="F136" s="102">
        <v>70</v>
      </c>
      <c r="G136" s="99">
        <f t="shared" si="14"/>
        <v>7000</v>
      </c>
      <c r="H136" s="163" t="s">
        <v>137</v>
      </c>
      <c r="I136" s="100" t="s">
        <v>805</v>
      </c>
      <c r="J136" s="100" t="str">
        <f>VLOOKUP(I136,Presupuesto!$B$11:$C$566,2,0)</f>
        <v>ALIMENTOS B EBIDAS PARA PERSONAS</v>
      </c>
      <c r="K136" s="100" t="str">
        <f t="shared" si="15"/>
        <v>Posgrado</v>
      </c>
      <c r="L136" s="100" t="s">
        <v>405</v>
      </c>
    </row>
    <row r="137" spans="3:12">
      <c r="C137" s="101" t="s">
        <v>51</v>
      </c>
      <c r="D137" s="888"/>
      <c r="E137" s="203">
        <f>(D134*25)/500</f>
        <v>5</v>
      </c>
      <c r="F137" s="102">
        <v>80</v>
      </c>
      <c r="G137" s="99">
        <f t="shared" si="14"/>
        <v>400</v>
      </c>
      <c r="H137" s="163" t="s">
        <v>137</v>
      </c>
      <c r="I137" s="100" t="s">
        <v>828</v>
      </c>
      <c r="J137" s="100" t="str">
        <f>VLOOKUP(I137,Presupuesto!$B$11:$C$566,2,0)</f>
        <v>PAPEL DE ESCRITORIO</v>
      </c>
      <c r="K137" s="100" t="str">
        <f t="shared" si="15"/>
        <v>Posgrado</v>
      </c>
      <c r="L137" s="100" t="s">
        <v>421</v>
      </c>
    </row>
    <row r="138" spans="3:12">
      <c r="C138" s="101" t="s">
        <v>131</v>
      </c>
      <c r="D138" s="888"/>
      <c r="E138" s="203">
        <v>50</v>
      </c>
      <c r="F138" s="102">
        <v>2</v>
      </c>
      <c r="G138" s="99">
        <f t="shared" si="14"/>
        <v>100</v>
      </c>
      <c r="H138" s="163" t="s">
        <v>137</v>
      </c>
      <c r="I138" s="100" t="s">
        <v>955</v>
      </c>
      <c r="J138" s="100" t="str">
        <f>VLOOKUP(I138,Presupuesto!$B$11:$C$566,2,0)</f>
        <v>UTILES DE ESCRITORIO, OFICINA Y ENSE¥ANZA</v>
      </c>
      <c r="K138" s="100" t="str">
        <f t="shared" si="15"/>
        <v>Posgrado</v>
      </c>
      <c r="L138" s="100" t="s">
        <v>421</v>
      </c>
    </row>
    <row r="139" spans="3:12" ht="15.75" thickBot="1">
      <c r="C139" s="224" t="s">
        <v>451</v>
      </c>
      <c r="D139" s="225">
        <v>0</v>
      </c>
      <c r="E139" s="354">
        <v>0</v>
      </c>
      <c r="F139" s="106">
        <v>0</v>
      </c>
      <c r="G139" s="107">
        <f>D139*E139*F139</f>
        <v>0</v>
      </c>
      <c r="H139" s="355"/>
      <c r="I139" s="356" t="s">
        <v>309</v>
      </c>
      <c r="J139" s="108" t="str">
        <f>VLOOKUP(I139,Presupuesto!$B$11:$C$566,2,0)</f>
        <v>VIATICOS (26200-00)</v>
      </c>
      <c r="K139" s="357" t="str">
        <f t="shared" si="15"/>
        <v>Posgrado</v>
      </c>
      <c r="L139" s="357" t="s">
        <v>421</v>
      </c>
    </row>
    <row r="140" spans="3:12">
      <c r="C140" s="70"/>
      <c r="D140" s="31"/>
      <c r="E140" s="95"/>
      <c r="F140" s="95"/>
      <c r="G140" s="95"/>
      <c r="H140" s="76"/>
      <c r="I140" s="76"/>
      <c r="J140" s="76"/>
      <c r="K140" s="114"/>
    </row>
    <row r="141" spans="3:12" ht="15.75" thickBot="1"/>
    <row r="142" spans="3:12" ht="15.75" thickBot="1">
      <c r="C142" s="29" t="s">
        <v>43</v>
      </c>
      <c r="D142" s="30">
        <f>SUM(G148:G153)</f>
        <v>5000</v>
      </c>
    </row>
    <row r="144" spans="3:12" ht="15.75">
      <c r="C144" s="208" t="s">
        <v>400</v>
      </c>
      <c r="D144" s="432" t="s">
        <v>2042</v>
      </c>
      <c r="E144" s="95"/>
      <c r="F144" s="95"/>
      <c r="G144" s="95"/>
      <c r="H144" s="76"/>
      <c r="I144" s="76"/>
      <c r="J144" s="76"/>
      <c r="K144" s="114"/>
    </row>
    <row r="145" spans="3:12" ht="18.75">
      <c r="C145" s="216" t="str">
        <f>IFERROR(VLOOKUP(D144,'1.Desarrollo e Innov Curricular'!$E:$F,2,FALSE),IFERROR(VLOOKUP(D144,'Investigación Científica'!$E:$F,2,FALSE),IFERROR(VLOOKUP(D144,'3.Vinculación Univ. Sociedad'!$E:$F,2,FALSE),IFERROR(VLOOKUP(D144,'4. Docencia y Profesorado'!$E:$F,2,FALSE),IFERROR(VLOOKUP(D144,'5.Estudiantes y Graduados'!$E:$F,2,FALSE),IFERROR(VLOOKUP(D144,'11. Gestion Administrativa'!$E:$F,2,FALSE),IFERROR(VLOOKUP(D144,'13. Gestión Académica'!$E:$F,2,FALSE),IFERROR(VLOOKUP(D144,'8. Aseguramiento de Calidad'!$E:$F,2,FALSE),IFERROR(VLOOKUP(D144,'6.Gestión del Conocimiento'!$E:$F,2,FALSE),IFERROR(VLOOKUP(D144,'15. Gobernabilidad y Procesos'!$E:$F,2,FALSE),IFERROR(VLOOKUP(D144,'12.Gestión del Talento Humano'!$E:$F,2,FALSE),IFERROR(VLOOKUP(D144,'14. Internacionalización '!$E:$F,2,FALSE),IFERROR(VLOOKUP(D144,Posgrado!$E:$F,2,FALSE),IFERROR(VLOOKUP(D144,'9.Cultura de Innovación '!$E:$F,2,FALSE),VLOOKUP(D144,'7. Lo Esencial de la Reforma '!$E:$F,2,0)))))))))))))))</f>
        <v xml:space="preserve">Elaboración del  programa de la Maestría en Historia Cultural y Social. </v>
      </c>
      <c r="D145" s="31"/>
      <c r="E145" s="95"/>
      <c r="F145" s="95"/>
      <c r="G145" s="95"/>
      <c r="H145" s="76"/>
      <c r="I145" s="76"/>
      <c r="J145" s="76"/>
      <c r="K145" s="114"/>
    </row>
    <row r="146" spans="3:12" ht="15.75" thickBot="1">
      <c r="C146" s="70"/>
      <c r="D146" s="31"/>
      <c r="E146" s="95"/>
      <c r="F146" s="95"/>
      <c r="G146" s="95"/>
      <c r="H146" s="76"/>
      <c r="I146" s="76"/>
      <c r="J146" s="76"/>
      <c r="K146" s="114"/>
    </row>
    <row r="147" spans="3:12" ht="30.75" thickBot="1">
      <c r="C147" s="128" t="s">
        <v>44</v>
      </c>
      <c r="D147" s="131" t="s">
        <v>45</v>
      </c>
      <c r="E147" s="130" t="s">
        <v>55</v>
      </c>
      <c r="F147" s="130" t="s">
        <v>57</v>
      </c>
      <c r="G147" s="129" t="s">
        <v>27</v>
      </c>
      <c r="H147" s="135" t="s">
        <v>139</v>
      </c>
      <c r="I147" s="130" t="s">
        <v>46</v>
      </c>
      <c r="J147" s="130" t="s">
        <v>140</v>
      </c>
      <c r="K147" s="130" t="s">
        <v>419</v>
      </c>
      <c r="L147" s="130" t="s">
        <v>420</v>
      </c>
    </row>
    <row r="148" spans="3:12">
      <c r="C148" s="349" t="s">
        <v>47</v>
      </c>
      <c r="D148" s="887">
        <v>100</v>
      </c>
      <c r="E148" s="350"/>
      <c r="F148" s="117">
        <v>30000</v>
      </c>
      <c r="G148" s="351">
        <f t="shared" ref="G148:G152" si="16">E148*F148</f>
        <v>0</v>
      </c>
      <c r="H148" s="352" t="s">
        <v>137</v>
      </c>
      <c r="I148" s="118" t="s">
        <v>712</v>
      </c>
      <c r="J148" s="118" t="str">
        <f>VLOOKUP(I148,Presupuesto!$B$11:$C$566,2,0)</f>
        <v>SERVICIOS DE CAPACITACION.</v>
      </c>
      <c r="K148" s="353" t="s">
        <v>1380</v>
      </c>
      <c r="L148" s="118" t="s">
        <v>403</v>
      </c>
    </row>
    <row r="149" spans="3:12">
      <c r="C149" s="101" t="s">
        <v>48</v>
      </c>
      <c r="D149" s="888"/>
      <c r="E149" s="203">
        <v>200</v>
      </c>
      <c r="F149" s="102">
        <v>25</v>
      </c>
      <c r="G149" s="99">
        <f t="shared" si="16"/>
        <v>5000</v>
      </c>
      <c r="H149" s="163" t="s">
        <v>137</v>
      </c>
      <c r="I149" s="100" t="s">
        <v>730</v>
      </c>
      <c r="J149" s="100" t="str">
        <f>VLOOKUP(I149,Presupuesto!$B$11:$C$566,2,0)</f>
        <v>SERVICIOS DE IMPRENTA PUBLIC.Y REPRODUCCION</v>
      </c>
      <c r="K149" s="100" t="str">
        <f t="shared" ref="K149:K153" si="17">$K$16</f>
        <v>Posgrado</v>
      </c>
      <c r="L149" s="100" t="s">
        <v>421</v>
      </c>
    </row>
    <row r="150" spans="3:12">
      <c r="C150" s="101" t="s">
        <v>49</v>
      </c>
      <c r="D150" s="888"/>
      <c r="E150" s="203">
        <v>0</v>
      </c>
      <c r="F150" s="102">
        <v>70</v>
      </c>
      <c r="G150" s="99">
        <f t="shared" si="16"/>
        <v>0</v>
      </c>
      <c r="H150" s="163" t="s">
        <v>137</v>
      </c>
      <c r="I150" s="100" t="s">
        <v>805</v>
      </c>
      <c r="J150" s="100" t="str">
        <f>VLOOKUP(I150,Presupuesto!$B$11:$C$566,2,0)</f>
        <v>ALIMENTOS B EBIDAS PARA PERSONAS</v>
      </c>
      <c r="K150" s="100" t="str">
        <f t="shared" si="17"/>
        <v>Posgrado</v>
      </c>
      <c r="L150" s="100" t="s">
        <v>405</v>
      </c>
    </row>
    <row r="151" spans="3:12">
      <c r="C151" s="101" t="s">
        <v>51</v>
      </c>
      <c r="D151" s="888"/>
      <c r="E151" s="203">
        <v>0</v>
      </c>
      <c r="F151" s="102">
        <v>80</v>
      </c>
      <c r="G151" s="99">
        <f t="shared" si="16"/>
        <v>0</v>
      </c>
      <c r="H151" s="163" t="s">
        <v>137</v>
      </c>
      <c r="I151" s="100" t="s">
        <v>834</v>
      </c>
      <c r="J151" s="100" t="str">
        <f>VLOOKUP(I151,Presupuesto!$B$11:$C$566,2,0)</f>
        <v>PRODUCTOS PAPEL Y CARTON</v>
      </c>
      <c r="K151" s="100" t="str">
        <f t="shared" si="17"/>
        <v>Posgrado</v>
      </c>
      <c r="L151" s="100" t="s">
        <v>421</v>
      </c>
    </row>
    <row r="152" spans="3:12">
      <c r="C152" s="101" t="s">
        <v>131</v>
      </c>
      <c r="D152" s="888"/>
      <c r="E152" s="203">
        <v>0</v>
      </c>
      <c r="F152" s="102">
        <v>2</v>
      </c>
      <c r="G152" s="99">
        <f t="shared" si="16"/>
        <v>0</v>
      </c>
      <c r="H152" s="163" t="s">
        <v>137</v>
      </c>
      <c r="I152" s="100" t="s">
        <v>955</v>
      </c>
      <c r="J152" s="100" t="str">
        <f>VLOOKUP(I152,Presupuesto!$B$11:$C$566,2,0)</f>
        <v>UTILES DE ESCRITORIO, OFICINA Y ENSE¥ANZA</v>
      </c>
      <c r="K152" s="100" t="str">
        <f t="shared" si="17"/>
        <v>Posgrado</v>
      </c>
      <c r="L152" s="100" t="s">
        <v>421</v>
      </c>
    </row>
    <row r="153" spans="3:12" ht="15.75" thickBot="1">
      <c r="C153" s="224" t="s">
        <v>451</v>
      </c>
      <c r="D153" s="225">
        <v>0</v>
      </c>
      <c r="E153" s="354">
        <v>0</v>
      </c>
      <c r="F153" s="106">
        <v>0</v>
      </c>
      <c r="G153" s="107">
        <f>D153*E153*F153</f>
        <v>0</v>
      </c>
      <c r="H153" s="355"/>
      <c r="I153" s="356" t="s">
        <v>309</v>
      </c>
      <c r="J153" s="108" t="str">
        <f>VLOOKUP(I153,Presupuesto!$B$11:$C$566,2,0)</f>
        <v>VIATICOS (26200-00)</v>
      </c>
      <c r="K153" s="357" t="str">
        <f t="shared" si="17"/>
        <v>Posgrado</v>
      </c>
      <c r="L153" s="357" t="s">
        <v>421</v>
      </c>
    </row>
    <row r="155" spans="3:12" ht="15.75" thickBot="1"/>
    <row r="156" spans="3:12" ht="15.75" thickBot="1">
      <c r="C156" s="29" t="s">
        <v>43</v>
      </c>
      <c r="D156" s="30">
        <f>SUM(G162:G167)</f>
        <v>10000</v>
      </c>
    </row>
    <row r="158" spans="3:12" ht="15.75">
      <c r="C158" s="208" t="s">
        <v>400</v>
      </c>
      <c r="D158" s="432" t="s">
        <v>2043</v>
      </c>
      <c r="E158" s="95"/>
      <c r="F158" s="95"/>
      <c r="G158" s="95"/>
      <c r="H158" s="76"/>
      <c r="I158" s="76"/>
      <c r="J158" s="76"/>
      <c r="K158" s="114"/>
    </row>
    <row r="159" spans="3:12" ht="18.75">
      <c r="C159" s="216" t="str">
        <f>IFERROR(VLOOKUP(D158,'1.Desarrollo e Innov Curricular'!$E:$F,2,FALSE),IFERROR(VLOOKUP(D158,'Investigación Científica'!$E:$F,2,FALSE),IFERROR(VLOOKUP(D158,'3.Vinculación Univ. Sociedad'!$E:$F,2,FALSE),IFERROR(VLOOKUP(D158,'4. Docencia y Profesorado'!$E:$F,2,FALSE),IFERROR(VLOOKUP(D158,'5.Estudiantes y Graduados'!$E:$F,2,FALSE),IFERROR(VLOOKUP(D158,'11. Gestion Administrativa'!$E:$F,2,FALSE),IFERROR(VLOOKUP(D158,'13. Gestión Académica'!$E:$F,2,FALSE),IFERROR(VLOOKUP(D158,'8. Aseguramiento de Calidad'!$E:$F,2,FALSE),IFERROR(VLOOKUP(D158,'6.Gestión del Conocimiento'!$E:$F,2,FALSE),IFERROR(VLOOKUP(D158,'15. Gobernabilidad y Procesos'!$E:$F,2,FALSE),IFERROR(VLOOKUP(D158,'12.Gestión del Talento Humano'!$E:$F,2,FALSE),IFERROR(VLOOKUP(D158,'14. Internacionalización '!$E:$F,2,FALSE),IFERROR(VLOOKUP(D158,Posgrado!$E:$F,2,FALSE),IFERROR(VLOOKUP(D158,'9.Cultura de Innovación '!$E:$F,2,FALSE),VLOOKUP(D158,'7. Lo Esencial de la Reforma '!$E:$F,2,0)))))))))))))))</f>
        <v xml:space="preserve">Socializar el nuevo plan de estudio de la Carrera de Periodismo en dos eventos : cada uno incluye  50 participantes. </v>
      </c>
      <c r="D159" s="31"/>
      <c r="E159" s="95"/>
      <c r="F159" s="95"/>
      <c r="G159" s="95"/>
      <c r="H159" s="76"/>
      <c r="I159" s="76"/>
      <c r="J159" s="76"/>
      <c r="K159" s="114"/>
    </row>
    <row r="160" spans="3:12" ht="15.75" thickBot="1">
      <c r="C160" s="70"/>
      <c r="D160" s="31"/>
      <c r="E160" s="95"/>
      <c r="F160" s="95"/>
      <c r="G160" s="95"/>
      <c r="H160" s="76"/>
      <c r="I160" s="76"/>
      <c r="J160" s="76"/>
      <c r="K160" s="114"/>
    </row>
    <row r="161" spans="3:12" ht="30.75" thickBot="1">
      <c r="C161" s="128" t="s">
        <v>44</v>
      </c>
      <c r="D161" s="131" t="s">
        <v>45</v>
      </c>
      <c r="E161" s="130" t="s">
        <v>55</v>
      </c>
      <c r="F161" s="130" t="s">
        <v>57</v>
      </c>
      <c r="G161" s="129" t="s">
        <v>27</v>
      </c>
      <c r="H161" s="135" t="s">
        <v>139</v>
      </c>
      <c r="I161" s="130" t="s">
        <v>46</v>
      </c>
      <c r="J161" s="130" t="s">
        <v>140</v>
      </c>
      <c r="K161" s="130" t="s">
        <v>419</v>
      </c>
      <c r="L161" s="130" t="s">
        <v>420</v>
      </c>
    </row>
    <row r="162" spans="3:12">
      <c r="C162" s="349" t="s">
        <v>47</v>
      </c>
      <c r="D162" s="887">
        <v>100</v>
      </c>
      <c r="E162" s="350"/>
      <c r="F162" s="117">
        <v>30000</v>
      </c>
      <c r="G162" s="351">
        <f t="shared" ref="G162:G166" si="18">E162*F162</f>
        <v>0</v>
      </c>
      <c r="H162" s="352" t="s">
        <v>137</v>
      </c>
      <c r="I162" s="118" t="s">
        <v>712</v>
      </c>
      <c r="J162" s="118" t="str">
        <f>VLOOKUP(I162,Presupuesto!$B$11:$C$566,2,0)</f>
        <v>SERVICIOS DE CAPACITACION.</v>
      </c>
      <c r="K162" s="353" t="s">
        <v>1380</v>
      </c>
      <c r="L162" s="118" t="s">
        <v>403</v>
      </c>
    </row>
    <row r="163" spans="3:12">
      <c r="C163" s="101" t="s">
        <v>48</v>
      </c>
      <c r="D163" s="888"/>
      <c r="E163" s="203">
        <f>D162</f>
        <v>100</v>
      </c>
      <c r="F163" s="102">
        <v>25</v>
      </c>
      <c r="G163" s="99">
        <f t="shared" si="18"/>
        <v>2500</v>
      </c>
      <c r="H163" s="163" t="s">
        <v>137</v>
      </c>
      <c r="I163" s="100" t="s">
        <v>730</v>
      </c>
      <c r="J163" s="100" t="str">
        <f>VLOOKUP(I163,Presupuesto!$B$11:$C$566,2,0)</f>
        <v>SERVICIOS DE IMPRENTA PUBLIC.Y REPRODUCCION</v>
      </c>
      <c r="K163" s="100" t="s">
        <v>1380</v>
      </c>
      <c r="L163" s="100" t="s">
        <v>421</v>
      </c>
    </row>
    <row r="164" spans="3:12">
      <c r="C164" s="101" t="s">
        <v>49</v>
      </c>
      <c r="D164" s="888"/>
      <c r="E164" s="203">
        <f>D162</f>
        <v>100</v>
      </c>
      <c r="F164" s="102">
        <v>70</v>
      </c>
      <c r="G164" s="99">
        <f t="shared" si="18"/>
        <v>7000</v>
      </c>
      <c r="H164" s="163" t="s">
        <v>137</v>
      </c>
      <c r="I164" s="100" t="s">
        <v>805</v>
      </c>
      <c r="J164" s="100" t="str">
        <f>VLOOKUP(I164,Presupuesto!$B$11:$C$566,2,0)</f>
        <v>ALIMENTOS B EBIDAS PARA PERSONAS</v>
      </c>
      <c r="K164" s="100" t="s">
        <v>1380</v>
      </c>
      <c r="L164" s="100" t="s">
        <v>405</v>
      </c>
    </row>
    <row r="165" spans="3:12">
      <c r="C165" s="101" t="s">
        <v>51</v>
      </c>
      <c r="D165" s="888"/>
      <c r="E165" s="203">
        <f>(D162*25)/500</f>
        <v>5</v>
      </c>
      <c r="F165" s="102">
        <v>80</v>
      </c>
      <c r="G165" s="99">
        <f t="shared" si="18"/>
        <v>400</v>
      </c>
      <c r="H165" s="163" t="s">
        <v>137</v>
      </c>
      <c r="I165" s="100" t="s">
        <v>828</v>
      </c>
      <c r="J165" s="100" t="str">
        <f>VLOOKUP(I165,Presupuesto!$B$11:$C$566,2,0)</f>
        <v>PAPEL DE ESCRITORIO</v>
      </c>
      <c r="K165" s="100" t="str">
        <f t="shared" ref="K165:K167" si="19">$K$16</f>
        <v>Posgrado</v>
      </c>
      <c r="L165" s="100" t="s">
        <v>421</v>
      </c>
    </row>
    <row r="166" spans="3:12">
      <c r="C166" s="101" t="s">
        <v>131</v>
      </c>
      <c r="D166" s="888"/>
      <c r="E166" s="203">
        <v>50</v>
      </c>
      <c r="F166" s="102">
        <v>2</v>
      </c>
      <c r="G166" s="99">
        <f t="shared" si="18"/>
        <v>100</v>
      </c>
      <c r="H166" s="163" t="s">
        <v>137</v>
      </c>
      <c r="I166" s="100" t="s">
        <v>955</v>
      </c>
      <c r="J166" s="100" t="str">
        <f>VLOOKUP(I166,Presupuesto!$B$11:$C$566,2,0)</f>
        <v>UTILES DE ESCRITORIO, OFICINA Y ENSE¥ANZA</v>
      </c>
      <c r="K166" s="100" t="str">
        <f t="shared" si="19"/>
        <v>Posgrado</v>
      </c>
      <c r="L166" s="100" t="s">
        <v>421</v>
      </c>
    </row>
    <row r="167" spans="3:12" ht="15.75" thickBot="1">
      <c r="C167" s="224" t="s">
        <v>451</v>
      </c>
      <c r="D167" s="225">
        <v>0</v>
      </c>
      <c r="E167" s="354">
        <v>0</v>
      </c>
      <c r="F167" s="106">
        <v>0</v>
      </c>
      <c r="G167" s="107">
        <f>D167*E167*F167</f>
        <v>0</v>
      </c>
      <c r="H167" s="355"/>
      <c r="I167" s="356" t="s">
        <v>309</v>
      </c>
      <c r="J167" s="108" t="str">
        <f>VLOOKUP(I167,Presupuesto!$B$11:$C$566,2,0)</f>
        <v>VIATICOS (26200-00)</v>
      </c>
      <c r="K167" s="357" t="str">
        <f t="shared" si="19"/>
        <v>Posgrado</v>
      </c>
      <c r="L167" s="357" t="s">
        <v>421</v>
      </c>
    </row>
    <row r="170" spans="3:12" ht="15.75" thickBot="1"/>
    <row r="171" spans="3:12" ht="15.75" thickBot="1">
      <c r="C171" s="29" t="s">
        <v>43</v>
      </c>
      <c r="D171" s="30">
        <f>SUM(G177:G182)</f>
        <v>20050</v>
      </c>
    </row>
    <row r="173" spans="3:12" ht="15.75">
      <c r="C173" s="208" t="s">
        <v>400</v>
      </c>
      <c r="D173" s="432" t="s">
        <v>2069</v>
      </c>
      <c r="E173" s="95"/>
      <c r="F173" s="95"/>
      <c r="G173" s="95"/>
      <c r="H173" s="76"/>
      <c r="I173" s="76"/>
      <c r="J173" s="76"/>
      <c r="K173" s="114"/>
    </row>
    <row r="174" spans="3:12" ht="18.75">
      <c r="C174" s="216" t="str">
        <f>IFERROR(VLOOKUP(D173,'1.Desarrollo e Innov Curricular'!$E:$F,2,FALSE),IFERROR(VLOOKUP(D173,'Investigación Científica'!$E:$F,2,FALSE),IFERROR(VLOOKUP(D173,'3.Vinculación Univ. Sociedad'!$E:$F,2,FALSE),IFERROR(VLOOKUP(D173,'4. Docencia y Profesorado'!$E:$F,2,FALSE),IFERROR(VLOOKUP(D173,'5.Estudiantes y Graduados'!$E:$F,2,FALSE),IFERROR(VLOOKUP(D173,'11. Gestion Administrativa'!$E:$F,2,FALSE),IFERROR(VLOOKUP(D173,'13. Gestión Académica'!$E:$F,2,FALSE),IFERROR(VLOOKUP(D173,'8. Aseguramiento de Calidad'!$E:$F,2,FALSE),IFERROR(VLOOKUP(D173,'6.Gestión del Conocimiento'!$E:$F,2,FALSE),IFERROR(VLOOKUP(D173,'15. Gobernabilidad y Procesos'!$E:$F,2,FALSE),IFERROR(VLOOKUP(D173,'12.Gestión del Talento Humano'!$E:$F,2,FALSE),IFERROR(VLOOKUP(D173,'14. Internacionalización '!$E:$F,2,FALSE),IFERROR(VLOOKUP(D173,Posgrado!$E:$F,2,FALSE),IFERROR(VLOOKUP(D173,'9.Cultura de Innovación '!$E:$F,2,FALSE),VLOOKUP(D173,'7. Lo Esencial de la Reforma '!$E:$F,2,0)))))))))))))))</f>
        <v xml:space="preserve">Socializar la nueva oferta académica de la Facultad de Ciencias Sociales. </v>
      </c>
      <c r="D174" s="31"/>
      <c r="E174" s="95"/>
      <c r="F174" s="95"/>
      <c r="G174" s="95"/>
      <c r="H174" s="76"/>
      <c r="I174" s="76"/>
      <c r="J174" s="76"/>
      <c r="K174" s="114"/>
    </row>
    <row r="175" spans="3:12" ht="15.75" thickBot="1">
      <c r="C175" s="70"/>
      <c r="D175" s="31"/>
      <c r="E175" s="95"/>
      <c r="F175" s="95"/>
      <c r="G175" s="95"/>
      <c r="H175" s="76"/>
      <c r="I175" s="76"/>
      <c r="J175" s="76"/>
      <c r="K175" s="114"/>
    </row>
    <row r="176" spans="3:12" ht="30.75" thickBot="1">
      <c r="C176" s="128" t="s">
        <v>44</v>
      </c>
      <c r="D176" s="131" t="s">
        <v>45</v>
      </c>
      <c r="E176" s="130" t="s">
        <v>55</v>
      </c>
      <c r="F176" s="130" t="s">
        <v>57</v>
      </c>
      <c r="G176" s="129" t="s">
        <v>27</v>
      </c>
      <c r="H176" s="135" t="s">
        <v>139</v>
      </c>
      <c r="I176" s="130" t="s">
        <v>46</v>
      </c>
      <c r="J176" s="130" t="s">
        <v>140</v>
      </c>
      <c r="K176" s="130" t="s">
        <v>419</v>
      </c>
      <c r="L176" s="130" t="s">
        <v>420</v>
      </c>
    </row>
    <row r="177" spans="3:12">
      <c r="C177" s="349" t="s">
        <v>47</v>
      </c>
      <c r="D177" s="887">
        <v>250</v>
      </c>
      <c r="E177" s="350"/>
      <c r="F177" s="117">
        <v>30000</v>
      </c>
      <c r="G177" s="351">
        <f t="shared" ref="G177:G181" si="20">E177*F177</f>
        <v>0</v>
      </c>
      <c r="H177" s="352" t="s">
        <v>137</v>
      </c>
      <c r="I177" s="118" t="s">
        <v>712</v>
      </c>
      <c r="J177" s="118" t="str">
        <f>VLOOKUP(I177,Presupuesto!$B$11:$C$566,2,0)</f>
        <v>SERVICIOS DE CAPACITACION.</v>
      </c>
      <c r="K177" s="353" t="s">
        <v>1380</v>
      </c>
      <c r="L177" s="118" t="s">
        <v>403</v>
      </c>
    </row>
    <row r="178" spans="3:12">
      <c r="C178" s="101" t="s">
        <v>48</v>
      </c>
      <c r="D178" s="888"/>
      <c r="E178" s="203">
        <f>D177</f>
        <v>250</v>
      </c>
      <c r="F178" s="102">
        <v>25</v>
      </c>
      <c r="G178" s="99">
        <f t="shared" si="20"/>
        <v>6250</v>
      </c>
      <c r="H178" s="163" t="s">
        <v>137</v>
      </c>
      <c r="I178" s="100" t="s">
        <v>730</v>
      </c>
      <c r="J178" s="100" t="str">
        <f>VLOOKUP(I178,Presupuesto!$B$11:$C$566,2,0)</f>
        <v>SERVICIOS DE IMPRENTA PUBLIC.Y REPRODUCCION</v>
      </c>
      <c r="K178" s="100" t="str">
        <f t="shared" ref="K178:K182" si="21">$K$16</f>
        <v>Posgrado</v>
      </c>
      <c r="L178" s="100" t="s">
        <v>405</v>
      </c>
    </row>
    <row r="179" spans="3:12">
      <c r="C179" s="101" t="s">
        <v>49</v>
      </c>
      <c r="D179" s="888"/>
      <c r="E179" s="203">
        <f>D177</f>
        <v>250</v>
      </c>
      <c r="F179" s="102">
        <v>50</v>
      </c>
      <c r="G179" s="99">
        <f t="shared" si="20"/>
        <v>12500</v>
      </c>
      <c r="H179" s="163" t="s">
        <v>137</v>
      </c>
      <c r="I179" s="100" t="s">
        <v>805</v>
      </c>
      <c r="J179" s="100" t="str">
        <f>VLOOKUP(I179,Presupuesto!$B$11:$C$566,2,0)</f>
        <v>ALIMENTOS B EBIDAS PARA PERSONAS</v>
      </c>
      <c r="K179" s="100" t="str">
        <f t="shared" si="21"/>
        <v>Posgrado</v>
      </c>
      <c r="L179" s="100" t="s">
        <v>405</v>
      </c>
    </row>
    <row r="180" spans="3:12">
      <c r="C180" s="101" t="s">
        <v>51</v>
      </c>
      <c r="D180" s="888"/>
      <c r="E180" s="203">
        <v>10</v>
      </c>
      <c r="F180" s="102">
        <v>80</v>
      </c>
      <c r="G180" s="99">
        <f t="shared" si="20"/>
        <v>800</v>
      </c>
      <c r="H180" s="163" t="s">
        <v>137</v>
      </c>
      <c r="I180" s="100" t="s">
        <v>828</v>
      </c>
      <c r="J180" s="100" t="str">
        <f>VLOOKUP(I180,Presupuesto!$B$11:$C$566,2,0)</f>
        <v>PAPEL DE ESCRITORIO</v>
      </c>
      <c r="K180" s="100" t="str">
        <f t="shared" si="21"/>
        <v>Posgrado</v>
      </c>
      <c r="L180" s="100" t="s">
        <v>405</v>
      </c>
    </row>
    <row r="181" spans="3:12">
      <c r="C181" s="101" t="s">
        <v>131</v>
      </c>
      <c r="D181" s="888"/>
      <c r="E181" s="203">
        <v>250</v>
      </c>
      <c r="F181" s="102">
        <v>2</v>
      </c>
      <c r="G181" s="99">
        <f t="shared" si="20"/>
        <v>500</v>
      </c>
      <c r="H181" s="163" t="s">
        <v>137</v>
      </c>
      <c r="I181" s="100" t="s">
        <v>955</v>
      </c>
      <c r="J181" s="100" t="str">
        <f>VLOOKUP(I181,Presupuesto!$B$11:$C$566,2,0)</f>
        <v>UTILES DE ESCRITORIO, OFICINA Y ENSE¥ANZA</v>
      </c>
      <c r="K181" s="100" t="str">
        <f t="shared" si="21"/>
        <v>Posgrado</v>
      </c>
      <c r="L181" s="100" t="s">
        <v>405</v>
      </c>
    </row>
    <row r="182" spans="3:12" ht="15.75" thickBot="1">
      <c r="C182" s="224" t="s">
        <v>451</v>
      </c>
      <c r="D182" s="225">
        <v>0</v>
      </c>
      <c r="E182" s="354">
        <v>0</v>
      </c>
      <c r="F182" s="106">
        <v>0</v>
      </c>
      <c r="G182" s="107">
        <f>D182*E182*F182</f>
        <v>0</v>
      </c>
      <c r="H182" s="355"/>
      <c r="I182" s="356" t="s">
        <v>309</v>
      </c>
      <c r="J182" s="108" t="str">
        <f>VLOOKUP(I182,Presupuesto!$B$11:$C$566,2,0)</f>
        <v>VIATICOS (26200-00)</v>
      </c>
      <c r="K182" s="357" t="str">
        <f t="shared" si="21"/>
        <v>Posgrado</v>
      </c>
      <c r="L182" s="357" t="s">
        <v>405</v>
      </c>
    </row>
    <row r="185" spans="3:12" ht="15.75" thickBot="1"/>
    <row r="186" spans="3:12" ht="15.75" thickBot="1">
      <c r="C186" s="29" t="s">
        <v>43</v>
      </c>
      <c r="D186" s="30">
        <f>SUM(G192:G197)</f>
        <v>2000</v>
      </c>
    </row>
    <row r="188" spans="3:12" ht="15.75">
      <c r="C188" s="208" t="s">
        <v>400</v>
      </c>
      <c r="D188" s="432" t="s">
        <v>1721</v>
      </c>
      <c r="E188" s="95"/>
      <c r="F188" s="95"/>
      <c r="G188" s="95"/>
      <c r="H188" s="76"/>
      <c r="I188" s="76"/>
      <c r="J188" s="76"/>
      <c r="K188" s="114"/>
    </row>
    <row r="189" spans="3:12" ht="18.75">
      <c r="C189" s="216" t="str">
        <f>IFERROR(VLOOKUP(D188,'1.Desarrollo e Innov Curricular'!$E:$F,2,FALSE),IFERROR(VLOOKUP(D188,'Investigación Científica'!$E:$F,2,FALSE),IFERROR(VLOOKUP(D188,'3.Vinculación Univ. Sociedad'!$E:$F,2,FALSE),IFERROR(VLOOKUP(D188,'4. Docencia y Profesorado'!$E:$F,2,FALSE),IFERROR(VLOOKUP(D188,'5.Estudiantes y Graduados'!$E:$F,2,FALSE),IFERROR(VLOOKUP(D188,'11. Gestion Administrativa'!$E:$F,2,FALSE),IFERROR(VLOOKUP(D188,'13. Gestión Académica'!$E:$F,2,FALSE),IFERROR(VLOOKUP(D188,'8. Aseguramiento de Calidad'!$E:$F,2,FALSE),IFERROR(VLOOKUP(D188,'6.Gestión del Conocimiento'!$E:$F,2,FALSE),IFERROR(VLOOKUP(D188,'15. Gobernabilidad y Procesos'!$E:$F,2,FALSE),IFERROR(VLOOKUP(D188,'12.Gestión del Talento Humano'!$E:$F,2,FALSE),IFERROR(VLOOKUP(D188,'14. Internacionalización '!$E:$F,2,FALSE),IFERROR(VLOOKUP(D188,Posgrado!$E:$F,2,FALSE),IFERROR(VLOOKUP(D188,'9.Cultura de Innovación '!$E:$F,2,FALSE),VLOOKUP(D188,'7. Lo Esencial de la Reforma '!$E:$F,2,0)))))))))))))))</f>
        <v>Realizar la Investigación para la documentación antropológica e histórica de la celebración del Guancasco entre Ojojona y Lepaterique</v>
      </c>
      <c r="D189" s="31"/>
      <c r="E189" s="95"/>
      <c r="F189" s="95"/>
      <c r="G189" s="95"/>
      <c r="H189" s="76"/>
      <c r="I189" s="76"/>
      <c r="J189" s="76"/>
      <c r="K189" s="114"/>
    </row>
    <row r="190" spans="3:12" ht="15.75" thickBot="1">
      <c r="C190" s="70"/>
      <c r="D190" s="31"/>
      <c r="E190" s="95"/>
      <c r="F190" s="95"/>
      <c r="G190" s="95"/>
      <c r="H190" s="76"/>
      <c r="I190" s="76"/>
      <c r="J190" s="76"/>
      <c r="K190" s="114"/>
    </row>
    <row r="191" spans="3:12" ht="30.75" thickBot="1">
      <c r="C191" s="128" t="s">
        <v>44</v>
      </c>
      <c r="D191" s="131" t="s">
        <v>45</v>
      </c>
      <c r="E191" s="130" t="s">
        <v>55</v>
      </c>
      <c r="F191" s="130" t="s">
        <v>57</v>
      </c>
      <c r="G191" s="129" t="s">
        <v>27</v>
      </c>
      <c r="H191" s="135" t="s">
        <v>139</v>
      </c>
      <c r="I191" s="130" t="s">
        <v>46</v>
      </c>
      <c r="J191" s="130" t="s">
        <v>140</v>
      </c>
      <c r="K191" s="130" t="s">
        <v>419</v>
      </c>
      <c r="L191" s="130" t="s">
        <v>420</v>
      </c>
    </row>
    <row r="192" spans="3:12" ht="15.75" thickBot="1">
      <c r="C192" s="349" t="s">
        <v>47</v>
      </c>
      <c r="D192" s="887">
        <v>8</v>
      </c>
      <c r="E192" s="350"/>
      <c r="F192" s="117">
        <v>30000</v>
      </c>
      <c r="G192" s="351">
        <f t="shared" ref="G192:G196" si="22">E192*F192</f>
        <v>0</v>
      </c>
      <c r="H192" s="352" t="s">
        <v>137</v>
      </c>
      <c r="I192" s="118" t="s">
        <v>712</v>
      </c>
      <c r="J192" s="118" t="str">
        <f>VLOOKUP(I192,Presupuesto!$B$11:$C$566,2,0)</f>
        <v>SERVICIOS DE CAPACITACION.</v>
      </c>
      <c r="K192" s="353" t="s">
        <v>1382</v>
      </c>
      <c r="L192" s="118" t="s">
        <v>403</v>
      </c>
    </row>
    <row r="193" spans="3:12" ht="15.75" thickBot="1">
      <c r="C193" s="101" t="s">
        <v>48</v>
      </c>
      <c r="D193" s="888"/>
      <c r="E193" s="203">
        <v>8</v>
      </c>
      <c r="F193" s="102">
        <v>50</v>
      </c>
      <c r="G193" s="99">
        <f t="shared" si="22"/>
        <v>400</v>
      </c>
      <c r="H193" s="163" t="s">
        <v>137</v>
      </c>
      <c r="I193" s="100" t="s">
        <v>730</v>
      </c>
      <c r="J193" s="100" t="str">
        <f>VLOOKUP(I193,Presupuesto!$B$11:$C$566,2,0)</f>
        <v>SERVICIOS DE IMPRENTA PUBLIC.Y REPRODUCCION</v>
      </c>
      <c r="K193" s="100" t="s">
        <v>1382</v>
      </c>
      <c r="L193" s="118" t="s">
        <v>403</v>
      </c>
    </row>
    <row r="194" spans="3:12" ht="15.75" thickBot="1">
      <c r="C194" s="101" t="s">
        <v>49</v>
      </c>
      <c r="D194" s="888"/>
      <c r="E194" s="203">
        <f>D192</f>
        <v>8</v>
      </c>
      <c r="F194" s="102">
        <v>150</v>
      </c>
      <c r="G194" s="99">
        <f t="shared" si="22"/>
        <v>1200</v>
      </c>
      <c r="H194" s="163" t="s">
        <v>137</v>
      </c>
      <c r="I194" s="100" t="s">
        <v>805</v>
      </c>
      <c r="J194" s="100" t="str">
        <f>VLOOKUP(I194,Presupuesto!$B$11:$C$566,2,0)</f>
        <v>ALIMENTOS B EBIDAS PARA PERSONAS</v>
      </c>
      <c r="K194" s="100" t="s">
        <v>1382</v>
      </c>
      <c r="L194" s="118" t="s">
        <v>403</v>
      </c>
    </row>
    <row r="195" spans="3:12" ht="15.75" thickBot="1">
      <c r="C195" s="101" t="s">
        <v>2090</v>
      </c>
      <c r="D195" s="888"/>
      <c r="E195" s="203">
        <v>8</v>
      </c>
      <c r="F195" s="102">
        <v>50</v>
      </c>
      <c r="G195" s="99">
        <f t="shared" si="22"/>
        <v>400</v>
      </c>
      <c r="H195" s="163" t="s">
        <v>137</v>
      </c>
      <c r="I195" s="100" t="s">
        <v>724</v>
      </c>
      <c r="J195" s="100" t="str">
        <f>VLOOKUP(I195,Presupuesto!$B$11:$C$566,2,0)</f>
        <v>SERVICIO DE TRANSPORTE EVENTUALES</v>
      </c>
      <c r="K195" s="100" t="s">
        <v>1382</v>
      </c>
      <c r="L195" s="118" t="s">
        <v>403</v>
      </c>
    </row>
    <row r="196" spans="3:12" ht="15.75" thickBot="1">
      <c r="C196" s="101" t="s">
        <v>131</v>
      </c>
      <c r="D196" s="888"/>
      <c r="E196" s="203">
        <v>0</v>
      </c>
      <c r="F196" s="102">
        <v>0</v>
      </c>
      <c r="G196" s="99">
        <f t="shared" si="22"/>
        <v>0</v>
      </c>
      <c r="H196" s="163" t="s">
        <v>137</v>
      </c>
      <c r="I196" s="100" t="s">
        <v>955</v>
      </c>
      <c r="J196" s="100" t="str">
        <f>VLOOKUP(I196,Presupuesto!$B$11:$C$566,2,0)</f>
        <v>UTILES DE ESCRITORIO, OFICINA Y ENSE¥ANZA</v>
      </c>
      <c r="K196" s="100" t="s">
        <v>1382</v>
      </c>
      <c r="L196" s="118" t="s">
        <v>403</v>
      </c>
    </row>
    <row r="197" spans="3:12" ht="15.75" thickBot="1">
      <c r="C197" s="224" t="s">
        <v>451</v>
      </c>
      <c r="D197" s="225">
        <v>0</v>
      </c>
      <c r="E197" s="354">
        <v>0</v>
      </c>
      <c r="F197" s="106">
        <v>0</v>
      </c>
      <c r="G197" s="107">
        <f>D197*E197*F197</f>
        <v>0</v>
      </c>
      <c r="H197" s="355"/>
      <c r="I197" s="356" t="s">
        <v>309</v>
      </c>
      <c r="J197" s="108" t="str">
        <f>VLOOKUP(I197,Presupuesto!$B$11:$C$566,2,0)</f>
        <v>VIATICOS (26200-00)</v>
      </c>
      <c r="K197" s="357" t="s">
        <v>1382</v>
      </c>
      <c r="L197" s="118" t="s">
        <v>403</v>
      </c>
    </row>
    <row r="199" spans="3:12" ht="15.75" thickBot="1"/>
    <row r="200" spans="3:12" ht="15.75" thickBot="1">
      <c r="C200" s="29" t="s">
        <v>43</v>
      </c>
      <c r="D200" s="30">
        <f>SUM(G206:G211)</f>
        <v>3000</v>
      </c>
    </row>
    <row r="202" spans="3:12" ht="15.75">
      <c r="C202" s="208" t="s">
        <v>400</v>
      </c>
      <c r="D202" s="432" t="s">
        <v>1732</v>
      </c>
      <c r="E202" s="95"/>
      <c r="F202" s="95"/>
      <c r="G202" s="95"/>
      <c r="H202" s="76"/>
      <c r="I202" s="76"/>
      <c r="J202" s="76"/>
      <c r="K202" s="114"/>
    </row>
    <row r="203" spans="3:12" ht="18.75">
      <c r="C203" s="216" t="str">
        <f>IFERROR(VLOOKUP(D202,'1.Desarrollo e Innov Curricular'!$E:$F,2,FALSE),IFERROR(VLOOKUP(D202,'Investigación Científica'!$E:$F,2,FALSE),IFERROR(VLOOKUP(D202,'3.Vinculación Univ. Sociedad'!$E:$F,2,FALSE),IFERROR(VLOOKUP(D202,'4. Docencia y Profesorado'!$E:$F,2,FALSE),IFERROR(VLOOKUP(D202,'5.Estudiantes y Graduados'!$E:$F,2,FALSE),IFERROR(VLOOKUP(D202,'11. Gestion Administrativa'!$E:$F,2,FALSE),IFERROR(VLOOKUP(D202,'13. Gestión Académica'!$E:$F,2,FALSE),IFERROR(VLOOKUP(D202,'8. Aseguramiento de Calidad'!$E:$F,2,FALSE),IFERROR(VLOOKUP(D202,'6.Gestión del Conocimiento'!$E:$F,2,FALSE),IFERROR(VLOOKUP(D202,'15. Gobernabilidad y Procesos'!$E:$F,2,FALSE),IFERROR(VLOOKUP(D202,'12.Gestión del Talento Humano'!$E:$F,2,FALSE),IFERROR(VLOOKUP(D202,'14. Internacionalización '!$E:$F,2,FALSE),IFERROR(VLOOKUP(D202,Posgrado!$E:$F,2,FALSE),IFERROR(VLOOKUP(D202,'9.Cultura de Innovación '!$E:$F,2,FALSE),VLOOKUP(D202,'7. Lo Esencial de la Reforma '!$E:$F,2,0)))))))))))))))</f>
        <v>Continuar con el Proyecto Investigación Arqueológica de Rescate de la Antigua Penitenciaria Central II Fase</v>
      </c>
      <c r="D203" s="31"/>
      <c r="E203" s="95"/>
      <c r="F203" s="95"/>
      <c r="G203" s="95"/>
      <c r="H203" s="76"/>
      <c r="I203" s="76"/>
      <c r="J203" s="76"/>
      <c r="K203" s="114"/>
    </row>
    <row r="204" spans="3:12" ht="15.75" thickBot="1">
      <c r="C204" s="70"/>
      <c r="D204" s="31"/>
      <c r="E204" s="95"/>
      <c r="F204" s="95"/>
      <c r="G204" s="95"/>
      <c r="H204" s="76"/>
      <c r="I204" s="76"/>
      <c r="J204" s="76"/>
      <c r="K204" s="114"/>
    </row>
    <row r="205" spans="3:12" ht="30.75" thickBot="1">
      <c r="C205" s="128" t="s">
        <v>44</v>
      </c>
      <c r="D205" s="131" t="s">
        <v>45</v>
      </c>
      <c r="E205" s="130" t="s">
        <v>55</v>
      </c>
      <c r="F205" s="130" t="s">
        <v>57</v>
      </c>
      <c r="G205" s="129" t="s">
        <v>27</v>
      </c>
      <c r="H205" s="135" t="s">
        <v>139</v>
      </c>
      <c r="I205" s="130" t="s">
        <v>46</v>
      </c>
      <c r="J205" s="130" t="s">
        <v>140</v>
      </c>
      <c r="K205" s="130" t="s">
        <v>419</v>
      </c>
      <c r="L205" s="130" t="s">
        <v>420</v>
      </c>
    </row>
    <row r="206" spans="3:12" ht="15.75" thickBot="1">
      <c r="C206" s="349" t="s">
        <v>47</v>
      </c>
      <c r="D206" s="887">
        <v>0</v>
      </c>
      <c r="E206" s="350"/>
      <c r="F206" s="117">
        <v>30000</v>
      </c>
      <c r="G206" s="351">
        <f t="shared" ref="G206:G210" si="23">E206*F206</f>
        <v>0</v>
      </c>
      <c r="H206" s="352" t="s">
        <v>137</v>
      </c>
      <c r="I206" s="118" t="s">
        <v>712</v>
      </c>
      <c r="J206" s="118" t="str">
        <f>VLOOKUP(I206,Presupuesto!$B$11:$C$566,2,0)</f>
        <v>SERVICIOS DE CAPACITACION.</v>
      </c>
      <c r="K206" s="353" t="s">
        <v>1382</v>
      </c>
      <c r="L206" s="118" t="s">
        <v>412</v>
      </c>
    </row>
    <row r="207" spans="3:12" ht="15.75" thickBot="1">
      <c r="C207" s="101" t="s">
        <v>48</v>
      </c>
      <c r="D207" s="888"/>
      <c r="E207" s="203">
        <v>1</v>
      </c>
      <c r="F207" s="102">
        <v>760</v>
      </c>
      <c r="G207" s="99">
        <f t="shared" si="23"/>
        <v>760</v>
      </c>
      <c r="H207" s="163" t="s">
        <v>137</v>
      </c>
      <c r="I207" s="100" t="s">
        <v>730</v>
      </c>
      <c r="J207" s="100" t="str">
        <f>VLOOKUP(I207,Presupuesto!$B$11:$C$566,2,0)</f>
        <v>SERVICIOS DE IMPRENTA PUBLIC.Y REPRODUCCION</v>
      </c>
      <c r="K207" s="100" t="s">
        <v>1382</v>
      </c>
      <c r="L207" s="118" t="s">
        <v>412</v>
      </c>
    </row>
    <row r="208" spans="3:12" ht="15.75" thickBot="1">
      <c r="C208" s="101" t="s">
        <v>2091</v>
      </c>
      <c r="D208" s="888"/>
      <c r="E208" s="203">
        <v>3</v>
      </c>
      <c r="F208" s="102">
        <v>80</v>
      </c>
      <c r="G208" s="99">
        <f t="shared" si="23"/>
        <v>240</v>
      </c>
      <c r="H208" s="163" t="s">
        <v>137</v>
      </c>
      <c r="I208" s="100" t="s">
        <v>828</v>
      </c>
      <c r="J208" s="100" t="str">
        <f>VLOOKUP(I208,Presupuesto!$B$11:$C$566,2,0)</f>
        <v>PAPEL DE ESCRITORIO</v>
      </c>
      <c r="K208" s="100" t="s">
        <v>1382</v>
      </c>
      <c r="L208" s="118" t="s">
        <v>412</v>
      </c>
    </row>
    <row r="209" spans="3:12" ht="15.75" thickBot="1">
      <c r="C209" s="101" t="s">
        <v>2033</v>
      </c>
      <c r="D209" s="888"/>
      <c r="E209" s="203">
        <v>1</v>
      </c>
      <c r="F209" s="102">
        <v>2000</v>
      </c>
      <c r="G209" s="99">
        <f t="shared" si="23"/>
        <v>2000</v>
      </c>
      <c r="H209" s="163" t="s">
        <v>137</v>
      </c>
      <c r="I209" s="100" t="s">
        <v>968</v>
      </c>
      <c r="J209" s="100" t="str">
        <f>VLOOKUP(I209,Presupuesto!$B$11:$C$566,2,0)</f>
        <v>OTROS RESPUESTOS Y ACCESORIOS MENORES</v>
      </c>
      <c r="K209" s="100" t="s">
        <v>1382</v>
      </c>
      <c r="L209" s="118" t="s">
        <v>412</v>
      </c>
    </row>
    <row r="210" spans="3:12" ht="15.75" thickBot="1">
      <c r="C210" s="101" t="s">
        <v>131</v>
      </c>
      <c r="D210" s="888"/>
      <c r="E210" s="203">
        <v>0</v>
      </c>
      <c r="F210" s="102">
        <v>0</v>
      </c>
      <c r="G210" s="99">
        <f t="shared" si="23"/>
        <v>0</v>
      </c>
      <c r="H210" s="163" t="s">
        <v>137</v>
      </c>
      <c r="I210" s="100" t="s">
        <v>955</v>
      </c>
      <c r="J210" s="100" t="str">
        <f>VLOOKUP(I210,Presupuesto!$B$11:$C$566,2,0)</f>
        <v>UTILES DE ESCRITORIO, OFICINA Y ENSE¥ANZA</v>
      </c>
      <c r="K210" s="100" t="s">
        <v>1382</v>
      </c>
      <c r="L210" s="118" t="s">
        <v>412</v>
      </c>
    </row>
    <row r="211" spans="3:12" ht="15.75" thickBot="1">
      <c r="C211" s="224" t="s">
        <v>451</v>
      </c>
      <c r="D211" s="225">
        <v>0</v>
      </c>
      <c r="E211" s="354">
        <v>0</v>
      </c>
      <c r="F211" s="106">
        <v>0</v>
      </c>
      <c r="G211" s="107">
        <f>D211*E211*F211</f>
        <v>0</v>
      </c>
      <c r="H211" s="355"/>
      <c r="I211" s="356" t="s">
        <v>309</v>
      </c>
      <c r="J211" s="108" t="str">
        <f>VLOOKUP(I211,Presupuesto!$B$11:$C$566,2,0)</f>
        <v>VIATICOS (26200-00)</v>
      </c>
      <c r="K211" s="357" t="s">
        <v>1382</v>
      </c>
      <c r="L211" s="118" t="s">
        <v>412</v>
      </c>
    </row>
    <row r="213" spans="3:12" ht="15.75" thickBot="1"/>
    <row r="214" spans="3:12" ht="15.75" thickBot="1">
      <c r="C214" s="29" t="s">
        <v>43</v>
      </c>
      <c r="D214" s="30">
        <f>SUM(G220:G225)</f>
        <v>3000</v>
      </c>
    </row>
    <row r="216" spans="3:12" ht="15.75">
      <c r="C216" s="208" t="s">
        <v>400</v>
      </c>
      <c r="D216" s="432" t="s">
        <v>1733</v>
      </c>
      <c r="E216" s="95"/>
      <c r="F216" s="95"/>
      <c r="G216" s="95"/>
      <c r="H216" s="76"/>
      <c r="I216" s="76"/>
      <c r="J216" s="76"/>
      <c r="K216" s="114"/>
    </row>
    <row r="217" spans="3:12" ht="18.75">
      <c r="C217" s="216" t="str">
        <f>IFERROR(VLOOKUP(D216,'1.Desarrollo e Innov Curricular'!$E:$F,2,FALSE),IFERROR(VLOOKUP(D216,'Investigación Científica'!$E:$F,2,FALSE),IFERROR(VLOOKUP(D216,'3.Vinculación Univ. Sociedad'!$E:$F,2,FALSE),IFERROR(VLOOKUP(D216,'4. Docencia y Profesorado'!$E:$F,2,FALSE),IFERROR(VLOOKUP(D216,'5.Estudiantes y Graduados'!$E:$F,2,FALSE),IFERROR(VLOOKUP(D216,'11. Gestion Administrativa'!$E:$F,2,FALSE),IFERROR(VLOOKUP(D216,'13. Gestión Académica'!$E:$F,2,FALSE),IFERROR(VLOOKUP(D216,'8. Aseguramiento de Calidad'!$E:$F,2,FALSE),IFERROR(VLOOKUP(D216,'6.Gestión del Conocimiento'!$E:$F,2,FALSE),IFERROR(VLOOKUP(D216,'15. Gobernabilidad y Procesos'!$E:$F,2,FALSE),IFERROR(VLOOKUP(D216,'12.Gestión del Talento Humano'!$E:$F,2,FALSE),IFERROR(VLOOKUP(D216,'14. Internacionalización '!$E:$F,2,FALSE),IFERROR(VLOOKUP(D216,Posgrado!$E:$F,2,FALSE),IFERROR(VLOOKUP(D216,'9.Cultura de Innovación '!$E:$F,2,FALSE),VLOOKUP(D216,'7. Lo Esencial de la Reforma '!$E:$F,2,0)))))))))))))))</f>
        <v>Proyecto “El Cementerio General del Distrito Central”</v>
      </c>
      <c r="D217" s="31"/>
      <c r="E217" s="95"/>
      <c r="F217" s="95"/>
      <c r="G217" s="95"/>
      <c r="H217" s="76"/>
      <c r="I217" s="76"/>
      <c r="J217" s="76"/>
      <c r="K217" s="114"/>
    </row>
    <row r="218" spans="3:12" ht="15.75" thickBot="1">
      <c r="C218" s="70"/>
      <c r="D218" s="31"/>
      <c r="E218" s="95"/>
      <c r="F218" s="95"/>
      <c r="G218" s="95"/>
      <c r="H218" s="76"/>
      <c r="I218" s="76"/>
      <c r="J218" s="76"/>
      <c r="K218" s="114"/>
    </row>
    <row r="219" spans="3:12" ht="30.75" thickBot="1">
      <c r="C219" s="128" t="s">
        <v>44</v>
      </c>
      <c r="D219" s="131" t="s">
        <v>45</v>
      </c>
      <c r="E219" s="130" t="s">
        <v>55</v>
      </c>
      <c r="F219" s="130" t="s">
        <v>57</v>
      </c>
      <c r="G219" s="129" t="s">
        <v>27</v>
      </c>
      <c r="H219" s="135" t="s">
        <v>139</v>
      </c>
      <c r="I219" s="130" t="s">
        <v>46</v>
      </c>
      <c r="J219" s="130" t="s">
        <v>140</v>
      </c>
      <c r="K219" s="130" t="s">
        <v>419</v>
      </c>
      <c r="L219" s="130" t="s">
        <v>420</v>
      </c>
    </row>
    <row r="220" spans="3:12" ht="15.75" thickBot="1">
      <c r="C220" s="349" t="s">
        <v>47</v>
      </c>
      <c r="D220" s="887">
        <v>0</v>
      </c>
      <c r="E220" s="350"/>
      <c r="F220" s="117">
        <v>30000</v>
      </c>
      <c r="G220" s="351">
        <f t="shared" ref="G220:G224" si="24">E220*F220</f>
        <v>0</v>
      </c>
      <c r="H220" s="352" t="s">
        <v>137</v>
      </c>
      <c r="I220" s="118" t="s">
        <v>712</v>
      </c>
      <c r="J220" s="118" t="str">
        <f>VLOOKUP(I220,Presupuesto!$B$11:$C$566,2,0)</f>
        <v>SERVICIOS DE CAPACITACION.</v>
      </c>
      <c r="K220" s="353" t="s">
        <v>1382</v>
      </c>
      <c r="L220" s="118" t="s">
        <v>412</v>
      </c>
    </row>
    <row r="221" spans="3:12" ht="15.75" thickBot="1">
      <c r="C221" s="101" t="s">
        <v>48</v>
      </c>
      <c r="D221" s="888"/>
      <c r="E221" s="203">
        <v>1</v>
      </c>
      <c r="F221" s="102">
        <v>760</v>
      </c>
      <c r="G221" s="99">
        <f t="shared" si="24"/>
        <v>760</v>
      </c>
      <c r="H221" s="163" t="s">
        <v>137</v>
      </c>
      <c r="I221" s="100" t="s">
        <v>730</v>
      </c>
      <c r="J221" s="100" t="str">
        <f>VLOOKUP(I221,Presupuesto!$B$11:$C$566,2,0)</f>
        <v>SERVICIOS DE IMPRENTA PUBLIC.Y REPRODUCCION</v>
      </c>
      <c r="K221" s="100" t="s">
        <v>1382</v>
      </c>
      <c r="L221" s="118" t="s">
        <v>412</v>
      </c>
    </row>
    <row r="222" spans="3:12" ht="15.75" thickBot="1">
      <c r="C222" s="101" t="s">
        <v>2091</v>
      </c>
      <c r="D222" s="888"/>
      <c r="E222" s="203">
        <v>3</v>
      </c>
      <c r="F222" s="102">
        <v>80</v>
      </c>
      <c r="G222" s="99">
        <f t="shared" si="24"/>
        <v>240</v>
      </c>
      <c r="H222" s="163" t="s">
        <v>137</v>
      </c>
      <c r="I222" s="100" t="s">
        <v>828</v>
      </c>
      <c r="J222" s="100" t="str">
        <f>VLOOKUP(I222,Presupuesto!$B$11:$C$566,2,0)</f>
        <v>PAPEL DE ESCRITORIO</v>
      </c>
      <c r="K222" s="100" t="s">
        <v>1382</v>
      </c>
      <c r="L222" s="118" t="s">
        <v>412</v>
      </c>
    </row>
    <row r="223" spans="3:12" ht="15.75" thickBot="1">
      <c r="C223" s="101" t="s">
        <v>2033</v>
      </c>
      <c r="D223" s="888"/>
      <c r="E223" s="203">
        <v>1</v>
      </c>
      <c r="F223" s="102">
        <v>2000</v>
      </c>
      <c r="G223" s="99">
        <f t="shared" si="24"/>
        <v>2000</v>
      </c>
      <c r="H223" s="163" t="s">
        <v>137</v>
      </c>
      <c r="I223" s="100" t="s">
        <v>968</v>
      </c>
      <c r="J223" s="100" t="str">
        <f>VLOOKUP(I223,Presupuesto!$B$11:$C$566,2,0)</f>
        <v>OTROS RESPUESTOS Y ACCESORIOS MENORES</v>
      </c>
      <c r="K223" s="100" t="s">
        <v>1382</v>
      </c>
      <c r="L223" s="118" t="s">
        <v>412</v>
      </c>
    </row>
    <row r="224" spans="3:12" ht="15.75" thickBot="1">
      <c r="C224" s="101" t="s">
        <v>131</v>
      </c>
      <c r="D224" s="888"/>
      <c r="E224" s="203">
        <v>0</v>
      </c>
      <c r="F224" s="102">
        <v>0</v>
      </c>
      <c r="G224" s="99">
        <f t="shared" si="24"/>
        <v>0</v>
      </c>
      <c r="H224" s="163" t="s">
        <v>137</v>
      </c>
      <c r="I224" s="100" t="s">
        <v>955</v>
      </c>
      <c r="J224" s="100" t="str">
        <f>VLOOKUP(I224,Presupuesto!$B$11:$C$566,2,0)</f>
        <v>UTILES DE ESCRITORIO, OFICINA Y ENSE¥ANZA</v>
      </c>
      <c r="K224" s="100" t="s">
        <v>1382</v>
      </c>
      <c r="L224" s="118" t="s">
        <v>412</v>
      </c>
    </row>
    <row r="225" spans="3:12" ht="15.75" thickBot="1">
      <c r="C225" s="224" t="s">
        <v>451</v>
      </c>
      <c r="D225" s="225">
        <v>0</v>
      </c>
      <c r="E225" s="354">
        <v>0</v>
      </c>
      <c r="F225" s="106">
        <v>0</v>
      </c>
      <c r="G225" s="107">
        <f>D225*E225*F225</f>
        <v>0</v>
      </c>
      <c r="H225" s="355"/>
      <c r="I225" s="356" t="s">
        <v>309</v>
      </c>
      <c r="J225" s="108" t="str">
        <f>VLOOKUP(I225,Presupuesto!$B$11:$C$566,2,0)</f>
        <v>VIATICOS (26200-00)</v>
      </c>
      <c r="K225" s="357" t="s">
        <v>1382</v>
      </c>
      <c r="L225" s="118" t="s">
        <v>412</v>
      </c>
    </row>
    <row r="227" spans="3:12" ht="15.75" thickBot="1"/>
    <row r="228" spans="3:12" ht="15.75" thickBot="1">
      <c r="C228" s="29" t="s">
        <v>43</v>
      </c>
      <c r="D228" s="30">
        <f>SUM(G234:G237)</f>
        <v>25000</v>
      </c>
    </row>
    <row r="230" spans="3:12" ht="15.75">
      <c r="C230" s="208" t="s">
        <v>400</v>
      </c>
      <c r="D230" s="432" t="s">
        <v>1736</v>
      </c>
      <c r="E230" s="95"/>
      <c r="F230" s="95"/>
      <c r="G230" s="95"/>
      <c r="H230" s="76"/>
      <c r="I230" s="76"/>
      <c r="J230" s="76"/>
      <c r="K230" s="114"/>
    </row>
    <row r="231" spans="3:12" ht="18.75">
      <c r="C231" s="216" t="str">
        <f>IFERROR(VLOOKUP(D230,'1.Desarrollo e Innov Curricular'!$E:$F,2,FALSE),IFERROR(VLOOKUP(D230,'Investigación Científica'!$E:$F,2,FALSE),IFERROR(VLOOKUP(D230,'3.Vinculación Univ. Sociedad'!$E:$F,2,FALSE),IFERROR(VLOOKUP(D230,'4. Docencia y Profesorado'!$E:$F,2,FALSE),IFERROR(VLOOKUP(D230,'5.Estudiantes y Graduados'!$E:$F,2,FALSE),IFERROR(VLOOKUP(D230,'11. Gestion Administrativa'!$E:$F,2,FALSE),IFERROR(VLOOKUP(D230,'13. Gestión Académica'!$E:$F,2,FALSE),IFERROR(VLOOKUP(D230,'8. Aseguramiento de Calidad'!$E:$F,2,FALSE),IFERROR(VLOOKUP(D230,'6.Gestión del Conocimiento'!$E:$F,2,FALSE),IFERROR(VLOOKUP(D230,'15. Gobernabilidad y Procesos'!$E:$F,2,FALSE),IFERROR(VLOOKUP(D230,'12.Gestión del Talento Humano'!$E:$F,2,FALSE),IFERROR(VLOOKUP(D230,'14. Internacionalización '!$E:$F,2,FALSE),IFERROR(VLOOKUP(D230,Posgrado!$E:$F,2,FALSE),IFERROR(VLOOKUP(D230,'9.Cultura de Innovación '!$E:$F,2,FALSE),VLOOKUP(D230,'7. Lo Esencial de la Reforma '!$E:$F,2,0)))))))))))))))</f>
        <v xml:space="preserve">Realizar el diagnóstico de investigacion para la creación de los observatorios municipales. </v>
      </c>
      <c r="D231" s="31"/>
      <c r="E231" s="95"/>
      <c r="F231" s="95"/>
      <c r="G231" s="95"/>
      <c r="H231" s="76"/>
      <c r="I231" s="76"/>
      <c r="J231" s="76"/>
      <c r="K231" s="114"/>
    </row>
    <row r="232" spans="3:12" ht="15.75" thickBot="1">
      <c r="C232" s="70"/>
      <c r="D232" s="31"/>
      <c r="E232" s="95"/>
      <c r="F232" s="95"/>
      <c r="G232" s="95"/>
      <c r="H232" s="76"/>
      <c r="I232" s="76"/>
      <c r="J232" s="76"/>
      <c r="K232" s="114"/>
    </row>
    <row r="233" spans="3:12" ht="30.75" thickBot="1">
      <c r="C233" s="128" t="s">
        <v>44</v>
      </c>
      <c r="D233" s="131" t="s">
        <v>45</v>
      </c>
      <c r="E233" s="130" t="s">
        <v>55</v>
      </c>
      <c r="F233" s="130" t="s">
        <v>57</v>
      </c>
      <c r="G233" s="129" t="s">
        <v>27</v>
      </c>
      <c r="H233" s="135" t="s">
        <v>139</v>
      </c>
      <c r="I233" s="130" t="s">
        <v>46</v>
      </c>
      <c r="J233" s="130" t="s">
        <v>140</v>
      </c>
      <c r="K233" s="130" t="s">
        <v>419</v>
      </c>
      <c r="L233" s="130" t="s">
        <v>420</v>
      </c>
    </row>
    <row r="234" spans="3:12" ht="15.75" thickBot="1">
      <c r="C234" s="349" t="s">
        <v>47</v>
      </c>
      <c r="D234" s="887">
        <v>0</v>
      </c>
      <c r="E234" s="350"/>
      <c r="F234" s="117">
        <v>0</v>
      </c>
      <c r="G234" s="351">
        <f t="shared" ref="G234:G237" si="25">E234*F234</f>
        <v>0</v>
      </c>
      <c r="H234" s="352" t="s">
        <v>137</v>
      </c>
      <c r="I234" s="118" t="s">
        <v>712</v>
      </c>
      <c r="J234" s="118" t="str">
        <f>VLOOKUP(I234,Presupuesto!$B$11:$C$566,2,0)</f>
        <v>SERVICIOS DE CAPACITACION.</v>
      </c>
      <c r="K234" s="353" t="s">
        <v>1382</v>
      </c>
      <c r="L234" s="118" t="s">
        <v>410</v>
      </c>
    </row>
    <row r="235" spans="3:12" ht="15.75" thickBot="1">
      <c r="C235" s="101" t="s">
        <v>48</v>
      </c>
      <c r="D235" s="888"/>
      <c r="E235" s="203">
        <v>1</v>
      </c>
      <c r="F235" s="102">
        <v>5200</v>
      </c>
      <c r="G235" s="99">
        <f t="shared" si="25"/>
        <v>5200</v>
      </c>
      <c r="H235" s="163" t="s">
        <v>137</v>
      </c>
      <c r="I235" s="100" t="s">
        <v>730</v>
      </c>
      <c r="J235" s="100" t="str">
        <f>VLOOKUP(I235,Presupuesto!$B$11:$C$566,2,0)</f>
        <v>SERVICIOS DE IMPRENTA PUBLIC.Y REPRODUCCION</v>
      </c>
      <c r="K235" s="100" t="s">
        <v>1382</v>
      </c>
      <c r="L235" s="118" t="s">
        <v>410</v>
      </c>
    </row>
    <row r="236" spans="3:12" ht="15.75" thickBot="1">
      <c r="C236" s="224" t="s">
        <v>441</v>
      </c>
      <c r="D236" s="888"/>
      <c r="E236" s="203">
        <v>2</v>
      </c>
      <c r="F236" s="102">
        <v>6325</v>
      </c>
      <c r="G236" s="99">
        <f t="shared" si="25"/>
        <v>12650</v>
      </c>
      <c r="H236" s="163" t="s">
        <v>137</v>
      </c>
      <c r="I236" s="100" t="s">
        <v>774</v>
      </c>
      <c r="J236" s="100" t="str">
        <f>VLOOKUP(I236,Presupuesto!$B$11:$C$566,2,0)</f>
        <v>VIATICOS NACIONALES</v>
      </c>
      <c r="K236" s="100" t="s">
        <v>1382</v>
      </c>
      <c r="L236" s="118" t="s">
        <v>410</v>
      </c>
    </row>
    <row r="237" spans="3:12" ht="15.75" thickBot="1">
      <c r="C237" s="224" t="s">
        <v>469</v>
      </c>
      <c r="D237" s="225">
        <v>0</v>
      </c>
      <c r="E237" s="354">
        <v>2</v>
      </c>
      <c r="F237" s="106">
        <v>3575</v>
      </c>
      <c r="G237" s="99">
        <f t="shared" si="25"/>
        <v>7150</v>
      </c>
      <c r="H237" s="355" t="s">
        <v>137</v>
      </c>
      <c r="I237" s="356" t="s">
        <v>774</v>
      </c>
      <c r="J237" s="108" t="str">
        <f>VLOOKUP(I237,Presupuesto!$B$11:$C$566,2,0)</f>
        <v>VIATICOS NACIONALES</v>
      </c>
      <c r="K237" s="357" t="s">
        <v>1382</v>
      </c>
      <c r="L237" s="118" t="s">
        <v>410</v>
      </c>
    </row>
    <row r="240" spans="3:12" ht="15.75" thickBot="1">
      <c r="C240" s="180"/>
      <c r="D240" s="180"/>
      <c r="E240" s="180"/>
      <c r="F240" s="180"/>
      <c r="G240" s="180"/>
      <c r="H240" s="79"/>
      <c r="I240" s="180"/>
      <c r="J240" s="180"/>
      <c r="K240" s="114"/>
    </row>
    <row r="241" spans="3:12" ht="15.75" thickBot="1">
      <c r="C241" s="29" t="s">
        <v>43</v>
      </c>
      <c r="D241" s="30">
        <f>SUM(G247:G255)</f>
        <v>5000</v>
      </c>
      <c r="E241" s="95"/>
      <c r="F241" s="95"/>
      <c r="G241" s="95"/>
      <c r="H241" s="76"/>
      <c r="I241" s="76"/>
      <c r="J241" s="76"/>
      <c r="K241" s="114"/>
    </row>
    <row r="242" spans="3:12">
      <c r="C242" s="70"/>
      <c r="D242" s="31"/>
      <c r="E242" s="95"/>
      <c r="F242" s="95"/>
      <c r="G242" s="95"/>
      <c r="H242" s="76"/>
      <c r="I242" s="76"/>
      <c r="J242" s="76"/>
      <c r="K242" s="114"/>
    </row>
    <row r="243" spans="3:12" ht="15.75">
      <c r="C243" s="208" t="s">
        <v>400</v>
      </c>
      <c r="D243" s="432" t="s">
        <v>1745</v>
      </c>
      <c r="E243" s="95"/>
      <c r="F243" s="95"/>
      <c r="G243" s="95"/>
      <c r="H243" s="76"/>
      <c r="I243" s="76"/>
      <c r="J243" s="76"/>
      <c r="K243" s="114"/>
    </row>
    <row r="244" spans="3:12" ht="18.75">
      <c r="C244" s="216" t="str">
        <f>IFERROR(VLOOKUP(D243,'1.Desarrollo e Innov Curricular'!$E:$F,2,FALSE),IFERROR(VLOOKUP(D243,'Investigación Científica'!$E:$F,2,FALSE),IFERROR(VLOOKUP(D243,'3.Vinculación Univ. Sociedad'!$E:$F,2,FALSE),IFERROR(VLOOKUP(D243,'4. Docencia y Profesorado'!$E:$F,2,FALSE),IFERROR(VLOOKUP(D243,'5.Estudiantes y Graduados'!$E:$F,2,FALSE),IFERROR(VLOOKUP(D243,'11. Gestion Administrativa'!$E:$F,2,FALSE),IFERROR(VLOOKUP(D243,'13. Gestión Académica'!$E:$F,2,FALSE),IFERROR(VLOOKUP(D243,'8. Aseguramiento de Calidad'!$E:$F,2,FALSE),IFERROR(VLOOKUP(D243,'6.Gestión del Conocimiento'!$E:$F,2,FALSE),IFERROR(VLOOKUP(D243,'15. Gobernabilidad y Procesos'!$E:$F,2,FALSE),IFERROR(VLOOKUP(D243,'12.Gestión del Talento Humano'!$E:$F,2,FALSE),IFERROR(VLOOKUP(D243,'14. Internacionalización '!$E:$F,2,FALSE),IFERROR(VLOOKUP(D243,Posgrado!$E:$F,2,FALSE),IFERROR(VLOOKUP(D243,'9.Cultura de Innovación '!$E:$F,2,FALSE),VLOOKUP(D243,'7. Lo Esencial de la Reforma '!$E:$F,2,0)))))))))))))))</f>
        <v>Realizar  por lo menos (2)  proyectos de investigación incorporadas a la DICU.</v>
      </c>
      <c r="D244" s="31"/>
      <c r="E244" s="95"/>
      <c r="F244" s="95"/>
      <c r="G244" s="95"/>
      <c r="H244" s="76"/>
      <c r="I244" s="76"/>
      <c r="J244" s="76"/>
      <c r="K244" s="114"/>
    </row>
    <row r="245" spans="3:12" ht="15.75" thickBot="1">
      <c r="C245" s="70"/>
      <c r="D245" s="31"/>
      <c r="E245" s="95"/>
      <c r="F245" s="95"/>
      <c r="G245" s="95"/>
      <c r="H245" s="76"/>
      <c r="I245" s="76"/>
      <c r="J245" s="76"/>
      <c r="K245" s="114"/>
    </row>
    <row r="246" spans="3:12" ht="30.75" thickBot="1">
      <c r="C246" s="128" t="s">
        <v>44</v>
      </c>
      <c r="D246" s="131" t="s">
        <v>45</v>
      </c>
      <c r="E246" s="130" t="s">
        <v>55</v>
      </c>
      <c r="F246" s="130" t="s">
        <v>57</v>
      </c>
      <c r="G246" s="129" t="s">
        <v>27</v>
      </c>
      <c r="H246" s="135" t="s">
        <v>139</v>
      </c>
      <c r="I246" s="130" t="s">
        <v>46</v>
      </c>
      <c r="J246" s="130" t="s">
        <v>140</v>
      </c>
      <c r="K246" s="130" t="s">
        <v>419</v>
      </c>
      <c r="L246" s="130" t="s">
        <v>420</v>
      </c>
    </row>
    <row r="247" spans="3:12">
      <c r="C247" s="349" t="s">
        <v>47</v>
      </c>
      <c r="D247" s="887">
        <v>1</v>
      </c>
      <c r="E247" s="350">
        <v>0</v>
      </c>
      <c r="F247" s="117">
        <v>30000</v>
      </c>
      <c r="G247" s="351">
        <f t="shared" ref="G247:G254" si="26">E247*F247</f>
        <v>0</v>
      </c>
      <c r="H247" s="352" t="s">
        <v>1484</v>
      </c>
      <c r="I247" s="118" t="s">
        <v>712</v>
      </c>
      <c r="J247" s="118" t="str">
        <f>VLOOKUP(I247,Presupuesto!$B$11:$C$566,2,0)</f>
        <v>SERVICIOS DE CAPACITACION.</v>
      </c>
      <c r="K247" s="353" t="s">
        <v>1496</v>
      </c>
      <c r="L247" s="118" t="s">
        <v>403</v>
      </c>
    </row>
    <row r="248" spans="3:12">
      <c r="C248" s="101" t="s">
        <v>48</v>
      </c>
      <c r="D248" s="888"/>
      <c r="E248" s="203">
        <f>D247</f>
        <v>1</v>
      </c>
      <c r="F248" s="102">
        <v>4000</v>
      </c>
      <c r="G248" s="99">
        <f t="shared" si="26"/>
        <v>4000</v>
      </c>
      <c r="H248" s="163" t="s">
        <v>137</v>
      </c>
      <c r="I248" s="100" t="s">
        <v>730</v>
      </c>
      <c r="J248" s="100" t="str">
        <f>VLOOKUP(I248,Presupuesto!$B$11:$C$566,2,0)</f>
        <v>SERVICIOS DE IMPRENTA PUBLIC.Y REPRODUCCION</v>
      </c>
      <c r="K248" s="100" t="str">
        <f t="shared" ref="K248:K255" si="27">$K$16</f>
        <v>Posgrado</v>
      </c>
      <c r="L248" s="100" t="s">
        <v>421</v>
      </c>
    </row>
    <row r="249" spans="3:12">
      <c r="C249" s="101" t="s">
        <v>50</v>
      </c>
      <c r="D249" s="888"/>
      <c r="E249" s="153">
        <v>0</v>
      </c>
      <c r="F249" s="120">
        <v>10000</v>
      </c>
      <c r="G249" s="99">
        <f t="shared" si="26"/>
        <v>0</v>
      </c>
      <c r="H249" s="163"/>
      <c r="I249" s="341" t="s">
        <v>308</v>
      </c>
      <c r="J249" s="100" t="str">
        <f>VLOOKUP(I249,Presupuesto!$B$11:$C$566,2,0)</f>
        <v>PASAJES (26100-00)</v>
      </c>
      <c r="K249" s="100" t="str">
        <f t="shared" si="27"/>
        <v>Posgrado</v>
      </c>
      <c r="L249" s="100" t="s">
        <v>421</v>
      </c>
    </row>
    <row r="250" spans="3:12">
      <c r="C250" s="101" t="s">
        <v>428</v>
      </c>
      <c r="D250" s="888"/>
      <c r="E250" s="153">
        <v>1</v>
      </c>
      <c r="F250" s="120">
        <v>840</v>
      </c>
      <c r="G250" s="99">
        <f t="shared" si="26"/>
        <v>840</v>
      </c>
      <c r="H250" s="163" t="s">
        <v>137</v>
      </c>
      <c r="I250" s="100" t="s">
        <v>834</v>
      </c>
      <c r="J250" s="100" t="str">
        <f>VLOOKUP(I250,Presupuesto!$B$11:$C$566,2,0)</f>
        <v>PRODUCTOS PAPEL Y CARTON</v>
      </c>
      <c r="K250" s="100" t="str">
        <f t="shared" si="27"/>
        <v>Posgrado</v>
      </c>
      <c r="L250" s="100" t="s">
        <v>421</v>
      </c>
    </row>
    <row r="251" spans="3:12">
      <c r="C251" s="101" t="s">
        <v>51</v>
      </c>
      <c r="D251" s="888"/>
      <c r="E251" s="203">
        <v>2</v>
      </c>
      <c r="F251" s="102">
        <v>80</v>
      </c>
      <c r="G251" s="99">
        <f t="shared" si="26"/>
        <v>160</v>
      </c>
      <c r="H251" s="163" t="s">
        <v>137</v>
      </c>
      <c r="I251" s="100" t="s">
        <v>828</v>
      </c>
      <c r="J251" s="100" t="str">
        <f>VLOOKUP(I251,Presupuesto!$B$11:$C$566,2,0)</f>
        <v>PAPEL DE ESCRITORIO</v>
      </c>
      <c r="K251" s="100" t="str">
        <f t="shared" si="27"/>
        <v>Posgrado</v>
      </c>
      <c r="L251" s="100" t="s">
        <v>421</v>
      </c>
    </row>
    <row r="252" spans="3:12">
      <c r="C252" s="101" t="s">
        <v>131</v>
      </c>
      <c r="D252" s="888"/>
      <c r="E252" s="203">
        <v>0</v>
      </c>
      <c r="F252" s="102">
        <v>5</v>
      </c>
      <c r="G252" s="99">
        <f t="shared" si="26"/>
        <v>0</v>
      </c>
      <c r="H252" s="163" t="s">
        <v>137</v>
      </c>
      <c r="I252" s="100" t="s">
        <v>955</v>
      </c>
      <c r="J252" s="100" t="str">
        <f>VLOOKUP(I252,Presupuesto!$B$11:$C$566,2,0)</f>
        <v>UTILES DE ESCRITORIO, OFICINA Y ENSE¥ANZA</v>
      </c>
      <c r="K252" s="100" t="str">
        <f t="shared" si="27"/>
        <v>Posgrado</v>
      </c>
      <c r="L252" s="100" t="s">
        <v>421</v>
      </c>
    </row>
    <row r="253" spans="3:12">
      <c r="C253" s="101" t="s">
        <v>34</v>
      </c>
      <c r="D253" s="888"/>
      <c r="E253" s="203">
        <v>0</v>
      </c>
      <c r="F253" s="102">
        <v>15</v>
      </c>
      <c r="G253" s="99">
        <f t="shared" si="26"/>
        <v>0</v>
      </c>
      <c r="H253" s="163" t="s">
        <v>137</v>
      </c>
      <c r="I253" s="100" t="s">
        <v>955</v>
      </c>
      <c r="J253" s="100" t="str">
        <f>VLOOKUP(I253,Presupuesto!$B$11:$C$566,2,0)</f>
        <v>UTILES DE ESCRITORIO, OFICINA Y ENSE¥ANZA</v>
      </c>
      <c r="K253" s="100" t="str">
        <f t="shared" si="27"/>
        <v>Posgrado</v>
      </c>
      <c r="L253" s="100" t="s">
        <v>421</v>
      </c>
    </row>
    <row r="254" spans="3:12">
      <c r="C254" s="111" t="s">
        <v>52</v>
      </c>
      <c r="D254" s="888"/>
      <c r="E254" s="220">
        <v>0</v>
      </c>
      <c r="F254" s="121">
        <v>25</v>
      </c>
      <c r="G254" s="99">
        <f t="shared" si="26"/>
        <v>0</v>
      </c>
      <c r="H254" s="163"/>
      <c r="I254" s="100" t="s">
        <v>955</v>
      </c>
      <c r="J254" s="100" t="str">
        <f>VLOOKUP(I254,Presupuesto!$B$11:$C$566,2,0)</f>
        <v>UTILES DE ESCRITORIO, OFICINA Y ENSE¥ANZA</v>
      </c>
      <c r="K254" s="100" t="str">
        <f t="shared" si="27"/>
        <v>Posgrado</v>
      </c>
      <c r="L254" s="100" t="s">
        <v>421</v>
      </c>
    </row>
    <row r="255" spans="3:12" ht="15.75" thickBot="1">
      <c r="C255" s="224" t="s">
        <v>441</v>
      </c>
      <c r="D255" s="225">
        <v>0</v>
      </c>
      <c r="E255" s="354">
        <v>0</v>
      </c>
      <c r="F255" s="106">
        <f>HLOOKUP(C255,$AH$2:$BU$3,2,0)</f>
        <v>1150</v>
      </c>
      <c r="G255" s="107">
        <f>D255*E255*F255</f>
        <v>0</v>
      </c>
      <c r="H255" s="355"/>
      <c r="I255" s="356" t="s">
        <v>309</v>
      </c>
      <c r="J255" s="108" t="str">
        <f>VLOOKUP(I255,Presupuesto!$B$11:$C$566,2,0)</f>
        <v>VIATICOS (26200-00)</v>
      </c>
      <c r="K255" s="357" t="str">
        <f t="shared" si="27"/>
        <v>Posgrado</v>
      </c>
      <c r="L255" s="357" t="s">
        <v>421</v>
      </c>
    </row>
    <row r="256" spans="3:12">
      <c r="C256" s="95"/>
      <c r="E256" s="114"/>
      <c r="F256" s="114"/>
      <c r="G256" s="114"/>
      <c r="H256" s="177"/>
      <c r="I256" s="114"/>
      <c r="J256" s="114"/>
      <c r="K256" s="114"/>
    </row>
    <row r="257" spans="3:12" ht="15.75" thickBot="1"/>
    <row r="258" spans="3:12" ht="15.75" thickBot="1">
      <c r="C258" s="29" t="s">
        <v>43</v>
      </c>
      <c r="D258" s="30">
        <f>SUM(G264:G268)</f>
        <v>200000</v>
      </c>
      <c r="E258" s="95"/>
      <c r="F258" s="95"/>
      <c r="G258" s="95"/>
      <c r="H258" s="76"/>
      <c r="I258" s="76"/>
      <c r="J258" s="76"/>
      <c r="K258" s="114"/>
    </row>
    <row r="259" spans="3:12">
      <c r="C259" s="70"/>
      <c r="D259" s="31"/>
      <c r="E259" s="95"/>
      <c r="F259" s="95"/>
      <c r="G259" s="95"/>
      <c r="H259" s="76"/>
      <c r="I259" s="76"/>
      <c r="J259" s="76"/>
      <c r="K259" s="114"/>
    </row>
    <row r="260" spans="3:12" ht="15.75">
      <c r="C260" s="208" t="s">
        <v>400</v>
      </c>
      <c r="D260" s="432" t="s">
        <v>2058</v>
      </c>
      <c r="E260" s="95"/>
      <c r="F260" s="95"/>
      <c r="G260" s="95"/>
      <c r="H260" s="76"/>
      <c r="I260" s="76"/>
      <c r="J260" s="76"/>
      <c r="K260" s="114"/>
    </row>
    <row r="261" spans="3:12" ht="18.75">
      <c r="C261" s="216" t="str">
        <f>IFERROR(VLOOKUP(D260,'1.Desarrollo e Innov Curricular'!$E:$F,2,FALSE),IFERROR(VLOOKUP(D260,'Investigación Científica'!$E:$F,2,FALSE),IFERROR(VLOOKUP(D260,'3.Vinculación Univ. Sociedad'!$E:$F,2,FALSE),IFERROR(VLOOKUP(D260,'4. Docencia y Profesorado'!$E:$F,2,FALSE),IFERROR(VLOOKUP(D260,'5.Estudiantes y Graduados'!$E:$F,2,FALSE),IFERROR(VLOOKUP(D260,'11. Gestion Administrativa'!$E:$F,2,FALSE),IFERROR(VLOOKUP(D260,'13. Gestión Académica'!$E:$F,2,FALSE),IFERROR(VLOOKUP(D260,'8. Aseguramiento de Calidad'!$E:$F,2,FALSE),IFERROR(VLOOKUP(D260,'6.Gestión del Conocimiento'!$E:$F,2,FALSE),IFERROR(VLOOKUP(D260,'15. Gobernabilidad y Procesos'!$E:$F,2,FALSE),IFERROR(VLOOKUP(D260,'12.Gestión del Talento Humano'!$E:$F,2,FALSE),IFERROR(VLOOKUP(D260,'14. Internacionalización '!$E:$F,2,FALSE),IFERROR(VLOOKUP(D260,Posgrado!$E:$F,2,FALSE),IFERROR(VLOOKUP(D260,'9.Cultura de Innovación '!$E:$F,2,FALSE),VLOOKUP(D260,'7. Lo Esencial de la Reforma '!$E:$F,2,0)))))))))))))))</f>
        <v>Elaborar texto básico de Sociología general</v>
      </c>
      <c r="D261" s="31"/>
      <c r="E261" s="95"/>
      <c r="F261" s="95"/>
      <c r="G261" s="95"/>
      <c r="H261" s="76"/>
      <c r="I261" s="76"/>
      <c r="J261" s="76"/>
      <c r="K261" s="114"/>
    </row>
    <row r="262" spans="3:12" ht="15.75" thickBot="1">
      <c r="C262" s="70"/>
      <c r="D262" s="31"/>
      <c r="E262" s="95"/>
      <c r="F262" s="95"/>
      <c r="G262" s="95"/>
      <c r="H262" s="76"/>
      <c r="I262" s="76"/>
      <c r="J262" s="76"/>
      <c r="K262" s="114"/>
    </row>
    <row r="263" spans="3:12" ht="30.75" thickBot="1">
      <c r="C263" s="128" t="s">
        <v>44</v>
      </c>
      <c r="D263" s="131" t="s">
        <v>45</v>
      </c>
      <c r="E263" s="130" t="s">
        <v>55</v>
      </c>
      <c r="F263" s="130" t="s">
        <v>57</v>
      </c>
      <c r="G263" s="129" t="s">
        <v>27</v>
      </c>
      <c r="H263" s="135" t="s">
        <v>139</v>
      </c>
      <c r="I263" s="130" t="s">
        <v>46</v>
      </c>
      <c r="J263" s="130" t="s">
        <v>140</v>
      </c>
      <c r="K263" s="130" t="s">
        <v>419</v>
      </c>
      <c r="L263" s="130" t="s">
        <v>420</v>
      </c>
    </row>
    <row r="264" spans="3:12">
      <c r="C264" s="349" t="s">
        <v>47</v>
      </c>
      <c r="D264" s="887">
        <v>1</v>
      </c>
      <c r="E264" s="350">
        <v>0</v>
      </c>
      <c r="F264" s="117">
        <v>30000</v>
      </c>
      <c r="G264" s="351">
        <f t="shared" ref="G264:G267" si="28">E264*F264</f>
        <v>0</v>
      </c>
      <c r="H264" s="352" t="s">
        <v>1484</v>
      </c>
      <c r="I264" s="118" t="s">
        <v>712</v>
      </c>
      <c r="J264" s="118" t="str">
        <f>VLOOKUP(I264,Presupuesto!$B$11:$C$566,2,0)</f>
        <v>SERVICIOS DE CAPACITACION.</v>
      </c>
      <c r="K264" s="353" t="s">
        <v>1496</v>
      </c>
      <c r="L264" s="118" t="s">
        <v>403</v>
      </c>
    </row>
    <row r="265" spans="3:12">
      <c r="C265" s="101" t="s">
        <v>48</v>
      </c>
      <c r="D265" s="888"/>
      <c r="E265" s="203">
        <v>1</v>
      </c>
      <c r="F265" s="102">
        <v>200000</v>
      </c>
      <c r="G265" s="99">
        <f t="shared" si="28"/>
        <v>200000</v>
      </c>
      <c r="H265" s="163" t="s">
        <v>1484</v>
      </c>
      <c r="I265" s="100" t="s">
        <v>730</v>
      </c>
      <c r="J265" s="100" t="str">
        <f>VLOOKUP(I265,Presupuesto!$B$11:$C$566,2,0)</f>
        <v>SERVICIOS DE IMPRENTA PUBLIC.Y REPRODUCCION</v>
      </c>
      <c r="K265" s="100" t="str">
        <f t="shared" ref="K265:K268" si="29">$K$16</f>
        <v>Posgrado</v>
      </c>
      <c r="L265" s="100" t="s">
        <v>421</v>
      </c>
    </row>
    <row r="266" spans="3:12">
      <c r="C266" s="101" t="s">
        <v>50</v>
      </c>
      <c r="D266" s="888"/>
      <c r="E266" s="153">
        <v>0</v>
      </c>
      <c r="F266" s="120">
        <v>10000</v>
      </c>
      <c r="G266" s="99">
        <f t="shared" si="28"/>
        <v>0</v>
      </c>
      <c r="H266" s="163"/>
      <c r="I266" s="341" t="s">
        <v>308</v>
      </c>
      <c r="J266" s="100" t="str">
        <f>VLOOKUP(I266,Presupuesto!$B$11:$C$566,2,0)</f>
        <v>PASAJES (26100-00)</v>
      </c>
      <c r="K266" s="100" t="str">
        <f t="shared" si="29"/>
        <v>Posgrado</v>
      </c>
      <c r="L266" s="100" t="s">
        <v>421</v>
      </c>
    </row>
    <row r="267" spans="3:12">
      <c r="C267" s="101" t="s">
        <v>428</v>
      </c>
      <c r="D267" s="888"/>
      <c r="E267" s="153">
        <v>0</v>
      </c>
      <c r="F267" s="120">
        <v>840</v>
      </c>
      <c r="G267" s="99">
        <f t="shared" si="28"/>
        <v>0</v>
      </c>
      <c r="H267" s="163"/>
      <c r="I267" s="100" t="s">
        <v>834</v>
      </c>
      <c r="J267" s="100" t="str">
        <f>VLOOKUP(I267,Presupuesto!$B$11:$C$566,2,0)</f>
        <v>PRODUCTOS PAPEL Y CARTON</v>
      </c>
      <c r="K267" s="100" t="str">
        <f t="shared" si="29"/>
        <v>Posgrado</v>
      </c>
      <c r="L267" s="100" t="s">
        <v>421</v>
      </c>
    </row>
    <row r="268" spans="3:12" ht="15.75" thickBot="1">
      <c r="C268" s="224" t="s">
        <v>441</v>
      </c>
      <c r="D268" s="225">
        <v>0</v>
      </c>
      <c r="E268" s="354">
        <v>0</v>
      </c>
      <c r="F268" s="106">
        <f>HLOOKUP(C268,$AH$2:$BU$3,2,0)</f>
        <v>1150</v>
      </c>
      <c r="G268" s="107">
        <f>D268*E268*F268</f>
        <v>0</v>
      </c>
      <c r="H268" s="355"/>
      <c r="I268" s="356" t="s">
        <v>309</v>
      </c>
      <c r="J268" s="108" t="str">
        <f>VLOOKUP(I268,Presupuesto!$B$11:$C$566,2,0)</f>
        <v>VIATICOS (26200-00)</v>
      </c>
      <c r="K268" s="357" t="str">
        <f t="shared" si="29"/>
        <v>Posgrado</v>
      </c>
      <c r="L268" s="357" t="s">
        <v>421</v>
      </c>
    </row>
    <row r="269" spans="3:12">
      <c r="C269" s="95"/>
      <c r="E269" s="114"/>
      <c r="F269" s="114"/>
      <c r="G269" s="114"/>
      <c r="H269" s="177"/>
      <c r="I269" s="114"/>
      <c r="J269" s="114"/>
      <c r="K269" s="114"/>
    </row>
    <row r="271" spans="3:12" ht="15.75" thickBot="1"/>
    <row r="272" spans="3:12" ht="15.75" thickBot="1">
      <c r="C272" s="29" t="s">
        <v>43</v>
      </c>
      <c r="D272" s="30">
        <f>SUM(G278:G280)</f>
        <v>30000</v>
      </c>
      <c r="E272" s="95"/>
      <c r="F272" s="95"/>
      <c r="G272" s="95"/>
      <c r="H272" s="76"/>
      <c r="I272" s="76"/>
      <c r="J272" s="76"/>
      <c r="K272" s="114"/>
    </row>
    <row r="273" spans="3:12">
      <c r="C273" s="70"/>
      <c r="D273" s="31"/>
      <c r="E273" s="95"/>
      <c r="F273" s="95"/>
      <c r="G273" s="95"/>
      <c r="H273" s="76"/>
      <c r="I273" s="76"/>
      <c r="J273" s="76"/>
      <c r="K273" s="114"/>
    </row>
    <row r="274" spans="3:12" ht="15.75">
      <c r="C274" s="208" t="s">
        <v>400</v>
      </c>
      <c r="D274" s="432" t="s">
        <v>2059</v>
      </c>
      <c r="E274" s="95"/>
      <c r="F274" s="95"/>
      <c r="G274" s="95"/>
      <c r="H274" s="76"/>
      <c r="I274" s="76"/>
      <c r="J274" s="76"/>
      <c r="K274" s="114"/>
    </row>
    <row r="275" spans="3:12" ht="18.75">
      <c r="C275" s="216" t="str">
        <f>IFERROR(VLOOKUP(D274,'1.Desarrollo e Innov Curricular'!$E:$F,2,FALSE),IFERROR(VLOOKUP(D274,'Investigación Científica'!$E:$F,2,FALSE),IFERROR(VLOOKUP(D274,'3.Vinculación Univ. Sociedad'!$E:$F,2,FALSE),IFERROR(VLOOKUP(D274,'4. Docencia y Profesorado'!$E:$F,2,FALSE),IFERROR(VLOOKUP(D274,'5.Estudiantes y Graduados'!$E:$F,2,FALSE),IFERROR(VLOOKUP(D274,'11. Gestion Administrativa'!$E:$F,2,FALSE),IFERROR(VLOOKUP(D274,'13. Gestión Académica'!$E:$F,2,FALSE),IFERROR(VLOOKUP(D274,'8. Aseguramiento de Calidad'!$E:$F,2,FALSE),IFERROR(VLOOKUP(D274,'6.Gestión del Conocimiento'!$E:$F,2,FALSE),IFERROR(VLOOKUP(D274,'15. Gobernabilidad y Procesos'!$E:$F,2,FALSE),IFERROR(VLOOKUP(D274,'12.Gestión del Talento Humano'!$E:$F,2,FALSE),IFERROR(VLOOKUP(D274,'14. Internacionalización '!$E:$F,2,FALSE),IFERROR(VLOOKUP(D274,Posgrado!$E:$F,2,FALSE),IFERROR(VLOOKUP(D274,'9.Cultura de Innovación '!$E:$F,2,FALSE),VLOOKUP(D274,'7. Lo Esencial de la Reforma '!$E:$F,2,0)))))))))))))))</f>
        <v xml:space="preserve">Realizar estudios de opinión universitaria sobre la problemática social del país. </v>
      </c>
      <c r="D275" s="31"/>
      <c r="E275" s="95"/>
      <c r="F275" s="95"/>
      <c r="G275" s="95"/>
      <c r="H275" s="76"/>
      <c r="I275" s="76"/>
      <c r="J275" s="76"/>
      <c r="K275" s="114"/>
    </row>
    <row r="276" spans="3:12" ht="15.75" thickBot="1">
      <c r="C276" s="70"/>
      <c r="D276" s="31"/>
      <c r="E276" s="95"/>
      <c r="F276" s="95"/>
      <c r="G276" s="95"/>
      <c r="H276" s="76"/>
      <c r="I276" s="76"/>
      <c r="J276" s="76"/>
      <c r="K276" s="114"/>
    </row>
    <row r="277" spans="3:12" ht="30.75" thickBot="1">
      <c r="C277" s="128" t="s">
        <v>44</v>
      </c>
      <c r="D277" s="131" t="s">
        <v>45</v>
      </c>
      <c r="E277" s="130" t="s">
        <v>55</v>
      </c>
      <c r="F277" s="130" t="s">
        <v>57</v>
      </c>
      <c r="G277" s="129" t="s">
        <v>27</v>
      </c>
      <c r="H277" s="135" t="s">
        <v>139</v>
      </c>
      <c r="I277" s="130" t="s">
        <v>46</v>
      </c>
      <c r="J277" s="130" t="s">
        <v>140</v>
      </c>
      <c r="K277" s="130" t="s">
        <v>419</v>
      </c>
      <c r="L277" s="130" t="s">
        <v>420</v>
      </c>
    </row>
    <row r="278" spans="3:12">
      <c r="C278" s="349" t="s">
        <v>47</v>
      </c>
      <c r="D278" s="887">
        <v>1</v>
      </c>
      <c r="E278" s="350">
        <v>0</v>
      </c>
      <c r="F278" s="117">
        <v>30000</v>
      </c>
      <c r="G278" s="351">
        <f t="shared" ref="G278:G279" si="30">E278*F278</f>
        <v>0</v>
      </c>
      <c r="H278" s="352" t="s">
        <v>1484</v>
      </c>
      <c r="I278" s="118" t="s">
        <v>712</v>
      </c>
      <c r="J278" s="118" t="str">
        <f>VLOOKUP(I278,Presupuesto!$B$11:$C$566,2,0)</f>
        <v>SERVICIOS DE CAPACITACION.</v>
      </c>
      <c r="K278" s="353" t="s">
        <v>1382</v>
      </c>
      <c r="L278" s="118" t="s">
        <v>403</v>
      </c>
    </row>
    <row r="279" spans="3:12">
      <c r="C279" s="101" t="s">
        <v>48</v>
      </c>
      <c r="D279" s="888"/>
      <c r="E279" s="203">
        <v>1</v>
      </c>
      <c r="F279" s="102">
        <v>30000</v>
      </c>
      <c r="G279" s="99">
        <f t="shared" si="30"/>
        <v>30000</v>
      </c>
      <c r="H279" s="163" t="s">
        <v>137</v>
      </c>
      <c r="I279" s="100" t="s">
        <v>730</v>
      </c>
      <c r="J279" s="100" t="str">
        <f>VLOOKUP(I279,Presupuesto!$B$11:$C$566,2,0)</f>
        <v>SERVICIOS DE IMPRENTA PUBLIC.Y REPRODUCCION</v>
      </c>
      <c r="K279" s="100" t="s">
        <v>1382</v>
      </c>
      <c r="L279" s="100" t="s">
        <v>421</v>
      </c>
    </row>
    <row r="280" spans="3:12" ht="15.75" thickBot="1">
      <c r="C280" s="224" t="s">
        <v>441</v>
      </c>
      <c r="D280" s="225">
        <v>0</v>
      </c>
      <c r="E280" s="354">
        <v>0</v>
      </c>
      <c r="F280" s="106">
        <f>HLOOKUP(C280,$AH$2:$BU$3,2,0)</f>
        <v>1150</v>
      </c>
      <c r="G280" s="107">
        <f>D280*E280*F280</f>
        <v>0</v>
      </c>
      <c r="H280" s="355"/>
      <c r="I280" s="356" t="s">
        <v>309</v>
      </c>
      <c r="J280" s="108" t="str">
        <f>VLOOKUP(I280,Presupuesto!$B$11:$C$566,2,0)</f>
        <v>VIATICOS (26200-00)</v>
      </c>
      <c r="K280" s="357" t="s">
        <v>1382</v>
      </c>
      <c r="L280" s="357" t="s">
        <v>421</v>
      </c>
    </row>
    <row r="281" spans="3:12">
      <c r="C281" s="95"/>
      <c r="E281" s="114"/>
      <c r="F281" s="114"/>
      <c r="G281" s="114"/>
      <c r="H281" s="177"/>
      <c r="I281" s="114"/>
      <c r="J281" s="114"/>
      <c r="K281" s="114"/>
    </row>
    <row r="282" spans="3:12" ht="15.75" thickBot="1"/>
    <row r="283" spans="3:12" ht="15.75" thickBot="1">
      <c r="C283" s="29" t="s">
        <v>43</v>
      </c>
      <c r="D283" s="30">
        <f>SUM(G289:G291)</f>
        <v>75000</v>
      </c>
      <c r="E283" s="95"/>
      <c r="F283" s="95"/>
      <c r="G283" s="95"/>
      <c r="H283" s="76"/>
      <c r="I283" s="76"/>
      <c r="J283" s="76"/>
      <c r="K283" s="114"/>
    </row>
    <row r="284" spans="3:12">
      <c r="C284" s="70"/>
      <c r="D284" s="31"/>
      <c r="E284" s="95"/>
      <c r="F284" s="95"/>
      <c r="G284" s="95"/>
      <c r="H284" s="76"/>
      <c r="I284" s="76"/>
      <c r="J284" s="76"/>
      <c r="K284" s="114"/>
    </row>
    <row r="285" spans="3:12" ht="15.75">
      <c r="C285" s="208" t="s">
        <v>400</v>
      </c>
      <c r="D285" s="432" t="s">
        <v>2101</v>
      </c>
      <c r="E285" s="95"/>
      <c r="F285" s="95"/>
      <c r="G285" s="95"/>
      <c r="H285" s="76"/>
      <c r="I285" s="76"/>
      <c r="J285" s="76"/>
      <c r="K285" s="114"/>
    </row>
    <row r="286" spans="3:12" ht="18.75">
      <c r="C286" s="216" t="str">
        <f>IFERROR(VLOOKUP(D285,'1.Desarrollo e Innov Curricular'!$E:$F,2,FALSE),IFERROR(VLOOKUP(D285,'Investigación Científica'!$E:$F,2,FALSE),IFERROR(VLOOKUP(D285,'3.Vinculación Univ. Sociedad'!$E:$F,2,FALSE),IFERROR(VLOOKUP(D285,'4. Docencia y Profesorado'!$E:$F,2,FALSE),IFERROR(VLOOKUP(D285,'5.Estudiantes y Graduados'!$E:$F,2,FALSE),IFERROR(VLOOKUP(D285,'11. Gestion Administrativa'!$E:$F,2,FALSE),IFERROR(VLOOKUP(D285,'13. Gestión Académica'!$E:$F,2,FALSE),IFERROR(VLOOKUP(D285,'8. Aseguramiento de Calidad'!$E:$F,2,FALSE),IFERROR(VLOOKUP(D285,'6.Gestión del Conocimiento'!$E:$F,2,FALSE),IFERROR(VLOOKUP(D285,'15. Gobernabilidad y Procesos'!$E:$F,2,FALSE),IFERROR(VLOOKUP(D285,'12.Gestión del Talento Humano'!$E:$F,2,FALSE),IFERROR(VLOOKUP(D285,'14. Internacionalización '!$E:$F,2,FALSE),IFERROR(VLOOKUP(D285,Posgrado!$E:$F,2,FALSE),IFERROR(VLOOKUP(D285,'9.Cultura de Innovación '!$E:$F,2,FALSE),VLOOKUP(D285,'7. Lo Esencial de la Reforma '!$E:$F,2,0)))))))))))))))</f>
        <v>Realizar  Investigación sobre Desigualdad y Políticas Públicas (75,000)</v>
      </c>
      <c r="D286" s="31"/>
      <c r="E286" s="95"/>
      <c r="F286" s="95"/>
      <c r="G286" s="95"/>
      <c r="H286" s="76"/>
      <c r="I286" s="76"/>
      <c r="J286" s="76"/>
      <c r="K286" s="114"/>
    </row>
    <row r="287" spans="3:12" ht="15.75" thickBot="1">
      <c r="C287" s="70"/>
      <c r="D287" s="31"/>
      <c r="E287" s="95"/>
      <c r="F287" s="95"/>
      <c r="G287" s="95"/>
      <c r="H287" s="76"/>
      <c r="I287" s="76"/>
      <c r="J287" s="76"/>
      <c r="K287" s="114"/>
    </row>
    <row r="288" spans="3:12" ht="30.75" thickBot="1">
      <c r="C288" s="128" t="s">
        <v>44</v>
      </c>
      <c r="D288" s="131" t="s">
        <v>45</v>
      </c>
      <c r="E288" s="130" t="s">
        <v>55</v>
      </c>
      <c r="F288" s="130" t="s">
        <v>57</v>
      </c>
      <c r="G288" s="129" t="s">
        <v>27</v>
      </c>
      <c r="H288" s="135" t="s">
        <v>139</v>
      </c>
      <c r="I288" s="130" t="s">
        <v>46</v>
      </c>
      <c r="J288" s="130" t="s">
        <v>140</v>
      </c>
      <c r="K288" s="130" t="s">
        <v>419</v>
      </c>
      <c r="L288" s="130" t="s">
        <v>420</v>
      </c>
    </row>
    <row r="289" spans="3:12">
      <c r="C289" s="349" t="s">
        <v>47</v>
      </c>
      <c r="D289" s="887">
        <v>1</v>
      </c>
      <c r="E289" s="350">
        <v>0</v>
      </c>
      <c r="F289" s="117">
        <v>30000</v>
      </c>
      <c r="G289" s="351">
        <f t="shared" ref="G289:G290" si="31">E289*F289</f>
        <v>0</v>
      </c>
      <c r="H289" s="352" t="s">
        <v>1484</v>
      </c>
      <c r="I289" s="118" t="s">
        <v>712</v>
      </c>
      <c r="J289" s="118" t="str">
        <f>VLOOKUP(I289,Presupuesto!$B$11:$C$566,2,0)</f>
        <v>SERVICIOS DE CAPACITACION.</v>
      </c>
      <c r="K289" s="353" t="s">
        <v>1496</v>
      </c>
      <c r="L289" s="118" t="s">
        <v>403</v>
      </c>
    </row>
    <row r="290" spans="3:12">
      <c r="C290" s="101" t="s">
        <v>48</v>
      </c>
      <c r="D290" s="888"/>
      <c r="E290" s="203">
        <v>1</v>
      </c>
      <c r="F290" s="102">
        <v>75000</v>
      </c>
      <c r="G290" s="99">
        <f t="shared" si="31"/>
        <v>75000</v>
      </c>
      <c r="H290" s="163" t="s">
        <v>1484</v>
      </c>
      <c r="I290" s="100" t="s">
        <v>730</v>
      </c>
      <c r="J290" s="100" t="str">
        <f>VLOOKUP(I290,Presupuesto!$B$11:$C$566,2,0)</f>
        <v>SERVICIOS DE IMPRENTA PUBLIC.Y REPRODUCCION</v>
      </c>
      <c r="K290" s="100" t="str">
        <f t="shared" ref="K290:K291" si="32">$K$16</f>
        <v>Posgrado</v>
      </c>
      <c r="L290" s="100" t="s">
        <v>421</v>
      </c>
    </row>
    <row r="291" spans="3:12" ht="15.75" thickBot="1">
      <c r="C291" s="224" t="s">
        <v>441</v>
      </c>
      <c r="D291" s="225">
        <v>0</v>
      </c>
      <c r="E291" s="354">
        <v>0</v>
      </c>
      <c r="F291" s="106">
        <f>HLOOKUP(C291,$AH$2:$BU$3,2,0)</f>
        <v>1150</v>
      </c>
      <c r="G291" s="107">
        <f>D291*E291*F291</f>
        <v>0</v>
      </c>
      <c r="H291" s="355"/>
      <c r="I291" s="356" t="s">
        <v>309</v>
      </c>
      <c r="J291" s="108" t="str">
        <f>VLOOKUP(I291,Presupuesto!$B$11:$C$566,2,0)</f>
        <v>VIATICOS (26200-00)</v>
      </c>
      <c r="K291" s="357" t="str">
        <f t="shared" si="32"/>
        <v>Posgrado</v>
      </c>
      <c r="L291" s="357" t="s">
        <v>421</v>
      </c>
    </row>
    <row r="292" spans="3:12">
      <c r="C292" s="95"/>
      <c r="E292" s="114"/>
      <c r="F292" s="114"/>
      <c r="G292" s="114"/>
      <c r="H292" s="177"/>
      <c r="I292" s="114"/>
      <c r="J292" s="114"/>
      <c r="K292" s="114"/>
    </row>
    <row r="294" spans="3:12" ht="15.75" thickBot="1"/>
    <row r="295" spans="3:12" ht="15.75" thickBot="1">
      <c r="C295" s="29" t="s">
        <v>43</v>
      </c>
      <c r="D295" s="30">
        <f>SUM(G301:G303)</f>
        <v>225000</v>
      </c>
      <c r="E295" s="95"/>
      <c r="F295" s="95"/>
      <c r="G295" s="95"/>
      <c r="H295" s="76"/>
      <c r="I295" s="76"/>
      <c r="J295" s="76"/>
      <c r="K295" s="114"/>
    </row>
    <row r="296" spans="3:12">
      <c r="C296" s="70"/>
      <c r="D296" s="31"/>
      <c r="E296" s="95"/>
      <c r="F296" s="95"/>
      <c r="G296" s="95"/>
      <c r="H296" s="76"/>
      <c r="I296" s="76"/>
      <c r="J296" s="76"/>
      <c r="K296" s="114"/>
    </row>
    <row r="297" spans="3:12" ht="15.75">
      <c r="C297" s="208" t="s">
        <v>400</v>
      </c>
      <c r="D297" s="432" t="s">
        <v>2102</v>
      </c>
      <c r="E297" s="95"/>
      <c r="F297" s="95"/>
      <c r="G297" s="95"/>
      <c r="H297" s="76"/>
      <c r="I297" s="76"/>
      <c r="J297" s="76"/>
      <c r="K297" s="114"/>
    </row>
    <row r="298" spans="3:12" ht="18.75">
      <c r="C298" s="216" t="str">
        <f>IFERROR(VLOOKUP(D297,'1.Desarrollo e Innov Curricular'!$E:$F,2,FALSE),IFERROR(VLOOKUP(D297,'Investigación Científica'!$E:$F,2,FALSE),IFERROR(VLOOKUP(D297,'3.Vinculación Univ. Sociedad'!$E:$F,2,FALSE),IFERROR(VLOOKUP(D297,'4. Docencia y Profesorado'!$E:$F,2,FALSE),IFERROR(VLOOKUP(D297,'5.Estudiantes y Graduados'!$E:$F,2,FALSE),IFERROR(VLOOKUP(D297,'11. Gestion Administrativa'!$E:$F,2,FALSE),IFERROR(VLOOKUP(D297,'13. Gestión Académica'!$E:$F,2,FALSE),IFERROR(VLOOKUP(D297,'8. Aseguramiento de Calidad'!$E:$F,2,FALSE),IFERROR(VLOOKUP(D297,'6.Gestión del Conocimiento'!$E:$F,2,FALSE),IFERROR(VLOOKUP(D297,'15. Gobernabilidad y Procesos'!$E:$F,2,FALSE),IFERROR(VLOOKUP(D297,'12.Gestión del Talento Humano'!$E:$F,2,FALSE),IFERROR(VLOOKUP(D297,'14. Internacionalización '!$E:$F,2,FALSE),IFERROR(VLOOKUP(D297,Posgrado!$E:$F,2,FALSE),IFERROR(VLOOKUP(D297,'9.Cultura de Innovación '!$E:$F,2,FALSE),VLOOKUP(D297,'7. Lo Esencial de la Reforma '!$E:$F,2,0)))))))))))))))</f>
        <v>Realizar el proyecto de elaboración de Tres Tomos sobre la Historia de Honduras, proyectado a desarrollarse en 4 años con un costo total de 900,000.00</v>
      </c>
      <c r="D298" s="31"/>
      <c r="E298" s="95"/>
      <c r="F298" s="95"/>
      <c r="G298" s="95"/>
      <c r="H298" s="76"/>
      <c r="I298" s="76"/>
      <c r="J298" s="76"/>
      <c r="K298" s="114"/>
    </row>
    <row r="299" spans="3:12" ht="15.75" thickBot="1">
      <c r="C299" s="70"/>
      <c r="D299" s="31"/>
      <c r="E299" s="95"/>
      <c r="F299" s="95"/>
      <c r="G299" s="95"/>
      <c r="H299" s="76"/>
      <c r="I299" s="76"/>
      <c r="J299" s="76"/>
      <c r="K299" s="114"/>
    </row>
    <row r="300" spans="3:12" ht="30.75" thickBot="1">
      <c r="C300" s="128" t="s">
        <v>44</v>
      </c>
      <c r="D300" s="131" t="s">
        <v>45</v>
      </c>
      <c r="E300" s="130" t="s">
        <v>55</v>
      </c>
      <c r="F300" s="130" t="s">
        <v>57</v>
      </c>
      <c r="G300" s="129" t="s">
        <v>27</v>
      </c>
      <c r="H300" s="135" t="s">
        <v>139</v>
      </c>
      <c r="I300" s="130" t="s">
        <v>46</v>
      </c>
      <c r="J300" s="130" t="s">
        <v>140</v>
      </c>
      <c r="K300" s="130" t="s">
        <v>419</v>
      </c>
      <c r="L300" s="130" t="s">
        <v>420</v>
      </c>
    </row>
    <row r="301" spans="3:12">
      <c r="C301" s="349" t="s">
        <v>47</v>
      </c>
      <c r="D301" s="887">
        <v>1</v>
      </c>
      <c r="E301" s="350">
        <v>0</v>
      </c>
      <c r="F301" s="117">
        <v>30000</v>
      </c>
      <c r="G301" s="351">
        <f t="shared" ref="G301:G302" si="33">E301*F301</f>
        <v>0</v>
      </c>
      <c r="H301" s="352" t="s">
        <v>1484</v>
      </c>
      <c r="I301" s="118" t="s">
        <v>712</v>
      </c>
      <c r="J301" s="118" t="str">
        <f>VLOOKUP(I301,Presupuesto!$B$11:$C$566,2,0)</f>
        <v>SERVICIOS DE CAPACITACION.</v>
      </c>
      <c r="K301" s="353" t="s">
        <v>1382</v>
      </c>
      <c r="L301" s="118" t="s">
        <v>410</v>
      </c>
    </row>
    <row r="302" spans="3:12">
      <c r="C302" s="101" t="s">
        <v>48</v>
      </c>
      <c r="D302" s="888"/>
      <c r="E302" s="203">
        <v>1</v>
      </c>
      <c r="F302" s="102">
        <v>225000</v>
      </c>
      <c r="G302" s="99">
        <f t="shared" si="33"/>
        <v>225000</v>
      </c>
      <c r="H302" s="163" t="s">
        <v>1484</v>
      </c>
      <c r="I302" s="100" t="s">
        <v>730</v>
      </c>
      <c r="J302" s="100" t="str">
        <f>VLOOKUP(I302,Presupuesto!$B$11:$C$566,2,0)</f>
        <v>SERVICIOS DE IMPRENTA PUBLIC.Y REPRODUCCION</v>
      </c>
      <c r="K302" s="100" t="s">
        <v>1382</v>
      </c>
      <c r="L302" s="100" t="s">
        <v>410</v>
      </c>
    </row>
    <row r="303" spans="3:12" ht="15.75" thickBot="1">
      <c r="C303" s="224" t="s">
        <v>441</v>
      </c>
      <c r="D303" s="225">
        <v>0</v>
      </c>
      <c r="E303" s="354">
        <v>0</v>
      </c>
      <c r="F303" s="106">
        <f>HLOOKUP(C303,$AH$2:$BU$3,2,0)</f>
        <v>1150</v>
      </c>
      <c r="G303" s="107">
        <f>D303*E303*F303</f>
        <v>0</v>
      </c>
      <c r="H303" s="355"/>
      <c r="I303" s="356" t="s">
        <v>309</v>
      </c>
      <c r="J303" s="108" t="str">
        <f>VLOOKUP(I303,Presupuesto!$B$11:$C$566,2,0)</f>
        <v>VIATICOS (26200-00)</v>
      </c>
      <c r="K303" s="357" t="s">
        <v>1382</v>
      </c>
      <c r="L303" s="357" t="s">
        <v>410</v>
      </c>
    </row>
    <row r="304" spans="3:12">
      <c r="C304" s="95"/>
      <c r="E304" s="114"/>
      <c r="F304" s="114"/>
      <c r="G304" s="114"/>
      <c r="H304" s="177"/>
      <c r="I304" s="114"/>
      <c r="J304" s="114"/>
      <c r="K304" s="114"/>
    </row>
    <row r="306" spans="3:12" ht="15.75" thickBot="1"/>
    <row r="307" spans="3:12" ht="15.75" thickBot="1">
      <c r="C307" s="29" t="s">
        <v>43</v>
      </c>
      <c r="D307" s="30">
        <f>SUM(G313:G317)</f>
        <v>100000</v>
      </c>
    </row>
    <row r="309" spans="3:12" ht="15.75">
      <c r="C309" s="208" t="s">
        <v>400</v>
      </c>
      <c r="D309" s="432" t="s">
        <v>2108</v>
      </c>
      <c r="E309" s="95"/>
      <c r="F309" s="95"/>
      <c r="G309" s="95"/>
      <c r="H309" s="76"/>
      <c r="I309" s="76"/>
      <c r="J309" s="76"/>
      <c r="K309" s="114"/>
    </row>
    <row r="310" spans="3:12" ht="18.75">
      <c r="C310" s="216" t="str">
        <f>IFERROR(VLOOKUP(D309,'1.Desarrollo e Innov Curricular'!$E:$F,2,FALSE),IFERROR(VLOOKUP(D309,'Investigación Científica'!$E:$F,2,FALSE),IFERROR(VLOOKUP(D309,'3.Vinculación Univ. Sociedad'!$E:$F,2,FALSE),IFERROR(VLOOKUP(D309,'4. Docencia y Profesorado'!$E:$F,2,FALSE),IFERROR(VLOOKUP(D309,'5.Estudiantes y Graduados'!$E:$F,2,FALSE),IFERROR(VLOOKUP(D309,'11. Gestion Administrativa'!$E:$F,2,FALSE),IFERROR(VLOOKUP(D309,'13. Gestión Académica'!$E:$F,2,FALSE),IFERROR(VLOOKUP(D309,'8. Aseguramiento de Calidad'!$E:$F,2,FALSE),IFERROR(VLOOKUP(D309,'6.Gestión del Conocimiento'!$E:$F,2,FALSE),IFERROR(VLOOKUP(D309,'15. Gobernabilidad y Procesos'!$E:$F,2,FALSE),IFERROR(VLOOKUP(D309,'12.Gestión del Talento Humano'!$E:$F,2,FALSE),IFERROR(VLOOKUP(D309,'14. Internacionalización '!$E:$F,2,FALSE),IFERROR(VLOOKUP(D309,Posgrado!$E:$F,2,FALSE),IFERROR(VLOOKUP(D309,'9.Cultura de Innovación '!$E:$F,2,FALSE),VLOOKUP(D309,'7. Lo Esencial de la Reforma '!$E:$F,2,0)))))))))))))))</f>
        <v xml:space="preserve">Realizar el proyecto de Historia del periodosimo de Honduras con el departamento de Historia. </v>
      </c>
      <c r="D310" s="31"/>
      <c r="E310" s="95"/>
      <c r="F310" s="95"/>
      <c r="G310" s="95"/>
      <c r="H310" s="76"/>
      <c r="I310" s="76"/>
      <c r="J310" s="76"/>
      <c r="K310" s="114"/>
    </row>
    <row r="311" spans="3:12" ht="15.75" thickBot="1">
      <c r="C311" s="70"/>
      <c r="D311" s="31"/>
      <c r="E311" s="95"/>
      <c r="F311" s="95"/>
      <c r="G311" s="95"/>
      <c r="H311" s="76"/>
      <c r="I311" s="76"/>
      <c r="J311" s="76"/>
      <c r="K311" s="114"/>
    </row>
    <row r="312" spans="3:12" ht="30.75" thickBot="1">
      <c r="C312" s="128" t="s">
        <v>44</v>
      </c>
      <c r="D312" s="131" t="s">
        <v>45</v>
      </c>
      <c r="E312" s="130" t="s">
        <v>55</v>
      </c>
      <c r="F312" s="130" t="s">
        <v>57</v>
      </c>
      <c r="G312" s="129" t="s">
        <v>27</v>
      </c>
      <c r="H312" s="135" t="s">
        <v>139</v>
      </c>
      <c r="I312" s="130" t="s">
        <v>46</v>
      </c>
      <c r="J312" s="130" t="s">
        <v>140</v>
      </c>
      <c r="K312" s="130" t="s">
        <v>419</v>
      </c>
      <c r="L312" s="130" t="s">
        <v>420</v>
      </c>
    </row>
    <row r="313" spans="3:12">
      <c r="C313" s="349" t="s">
        <v>47</v>
      </c>
      <c r="D313" s="887">
        <v>0</v>
      </c>
      <c r="E313" s="350"/>
      <c r="F313" s="117">
        <v>30000</v>
      </c>
      <c r="G313" s="351">
        <f t="shared" ref="G313:G316" si="34">E313*F313</f>
        <v>0</v>
      </c>
      <c r="H313" s="352" t="s">
        <v>137</v>
      </c>
      <c r="I313" s="118" t="s">
        <v>712</v>
      </c>
      <c r="J313" s="118" t="str">
        <f>VLOOKUP(I313,Presupuesto!$B$11:$C$566,2,0)</f>
        <v>SERVICIOS DE CAPACITACION.</v>
      </c>
      <c r="K313" s="353" t="s">
        <v>1382</v>
      </c>
      <c r="L313" s="118" t="s">
        <v>405</v>
      </c>
    </row>
    <row r="314" spans="3:12">
      <c r="C314" s="101" t="s">
        <v>48</v>
      </c>
      <c r="D314" s="888"/>
      <c r="E314" s="203">
        <v>1</v>
      </c>
      <c r="F314" s="102">
        <v>65000</v>
      </c>
      <c r="G314" s="99">
        <f t="shared" si="34"/>
        <v>65000</v>
      </c>
      <c r="H314" s="163" t="s">
        <v>1484</v>
      </c>
      <c r="I314" s="100" t="s">
        <v>730</v>
      </c>
      <c r="J314" s="100" t="str">
        <f>VLOOKUP(I314,Presupuesto!$B$11:$C$566,2,0)</f>
        <v>SERVICIOS DE IMPRENTA PUBLIC.Y REPRODUCCION</v>
      </c>
      <c r="K314" s="100" t="s">
        <v>1382</v>
      </c>
      <c r="L314" s="100" t="s">
        <v>408</v>
      </c>
    </row>
    <row r="315" spans="3:12">
      <c r="C315" s="101" t="s">
        <v>49</v>
      </c>
      <c r="D315" s="888"/>
      <c r="E315" s="203">
        <v>5</v>
      </c>
      <c r="F315" s="102">
        <v>5000</v>
      </c>
      <c r="G315" s="99">
        <f t="shared" si="34"/>
        <v>25000</v>
      </c>
      <c r="H315" s="163" t="s">
        <v>1484</v>
      </c>
      <c r="I315" s="100" t="s">
        <v>805</v>
      </c>
      <c r="J315" s="100" t="str">
        <f>VLOOKUP(I315,Presupuesto!$B$11:$C$566,2,0)</f>
        <v>ALIMENTOS B EBIDAS PARA PERSONAS</v>
      </c>
      <c r="K315" s="100" t="s">
        <v>1382</v>
      </c>
      <c r="L315" s="100" t="s">
        <v>411</v>
      </c>
    </row>
    <row r="316" spans="3:12">
      <c r="C316" s="101" t="s">
        <v>2118</v>
      </c>
      <c r="D316" s="888"/>
      <c r="E316" s="153">
        <v>1</v>
      </c>
      <c r="F316" s="120">
        <v>10000</v>
      </c>
      <c r="G316" s="99">
        <f t="shared" si="34"/>
        <v>10000</v>
      </c>
      <c r="H316" s="163" t="s">
        <v>137</v>
      </c>
      <c r="I316" s="341" t="s">
        <v>724</v>
      </c>
      <c r="J316" s="100" t="str">
        <f>VLOOKUP(I316,Presupuesto!$B$11:$C$566,2,0)</f>
        <v>SERVICIO DE TRANSPORTE EVENTUALES</v>
      </c>
      <c r="K316" s="100" t="s">
        <v>1382</v>
      </c>
      <c r="L316" s="100" t="s">
        <v>411</v>
      </c>
    </row>
    <row r="317" spans="3:12" ht="15.75" thickBot="1">
      <c r="C317" s="224" t="s">
        <v>441</v>
      </c>
      <c r="D317" s="225">
        <v>0</v>
      </c>
      <c r="E317" s="354">
        <v>0</v>
      </c>
      <c r="F317" s="106">
        <f>HLOOKUP(C317,$AH$2:$BU$3,2,0)</f>
        <v>1150</v>
      </c>
      <c r="G317" s="107">
        <f>D317*E317*F317</f>
        <v>0</v>
      </c>
      <c r="H317" s="355"/>
      <c r="I317" s="356" t="s">
        <v>309</v>
      </c>
      <c r="J317" s="108" t="str">
        <f>VLOOKUP(I317,Presupuesto!$B$11:$C$566,2,0)</f>
        <v>VIATICOS (26200-00)</v>
      </c>
      <c r="K317" s="357" t="s">
        <v>1382</v>
      </c>
      <c r="L317" s="357" t="s">
        <v>421</v>
      </c>
    </row>
    <row r="320" spans="3:12" ht="15.75" thickBot="1"/>
    <row r="321" spans="3:12" ht="15.75" thickBot="1">
      <c r="C321" s="29" t="s">
        <v>43</v>
      </c>
      <c r="D321" s="30">
        <f>SUM(G327:G331)</f>
        <v>100000</v>
      </c>
    </row>
    <row r="323" spans="3:12" ht="15.75">
      <c r="C323" s="208" t="s">
        <v>400</v>
      </c>
      <c r="D323" s="432" t="s">
        <v>2110</v>
      </c>
      <c r="E323" s="95"/>
      <c r="F323" s="95"/>
      <c r="G323" s="95"/>
      <c r="H323" s="76"/>
      <c r="I323" s="76"/>
      <c r="J323" s="76"/>
      <c r="K323" s="114"/>
    </row>
    <row r="324" spans="3:12" ht="18.75">
      <c r="C324" s="216" t="str">
        <f>IFERROR(VLOOKUP(D323,'1.Desarrollo e Innov Curricular'!$E:$F,2,FALSE),IFERROR(VLOOKUP(D323,'Investigación Científica'!$E:$F,2,FALSE),IFERROR(VLOOKUP(D323,'3.Vinculación Univ. Sociedad'!$E:$F,2,FALSE),IFERROR(VLOOKUP(D323,'4. Docencia y Profesorado'!$E:$F,2,FALSE),IFERROR(VLOOKUP(D323,'5.Estudiantes y Graduados'!$E:$F,2,FALSE),IFERROR(VLOOKUP(D323,'11. Gestion Administrativa'!$E:$F,2,FALSE),IFERROR(VLOOKUP(D323,'13. Gestión Académica'!$E:$F,2,FALSE),IFERROR(VLOOKUP(D323,'8. Aseguramiento de Calidad'!$E:$F,2,FALSE),IFERROR(VLOOKUP(D323,'6.Gestión del Conocimiento'!$E:$F,2,FALSE),IFERROR(VLOOKUP(D323,'15. Gobernabilidad y Procesos'!$E:$F,2,FALSE),IFERROR(VLOOKUP(D323,'12.Gestión del Talento Humano'!$E:$F,2,FALSE),IFERROR(VLOOKUP(D323,'14. Internacionalización '!$E:$F,2,FALSE),IFERROR(VLOOKUP(D323,Posgrado!$E:$F,2,FALSE),IFERROR(VLOOKUP(D323,'9.Cultura de Innovación '!$E:$F,2,FALSE),VLOOKUP(D323,'7. Lo Esencial de la Reforma '!$E:$F,2,0)))))))))))))))</f>
        <v xml:space="preserve">El IIS realizará por lo menos dos investigaciones en relación a las líneas de investigación. </v>
      </c>
      <c r="D324" s="31"/>
      <c r="E324" s="95"/>
      <c r="F324" s="95"/>
      <c r="G324" s="95"/>
      <c r="H324" s="76"/>
      <c r="I324" s="76"/>
      <c r="J324" s="76"/>
      <c r="K324" s="114"/>
    </row>
    <row r="325" spans="3:12" ht="15.75" thickBot="1">
      <c r="C325" s="70"/>
      <c r="D325" s="31"/>
      <c r="E325" s="95"/>
      <c r="F325" s="95"/>
      <c r="G325" s="95"/>
      <c r="H325" s="76"/>
      <c r="I325" s="76"/>
      <c r="J325" s="76"/>
      <c r="K325" s="114"/>
    </row>
    <row r="326" spans="3:12" ht="30.75" thickBot="1">
      <c r="C326" s="128" t="s">
        <v>44</v>
      </c>
      <c r="D326" s="131" t="s">
        <v>45</v>
      </c>
      <c r="E326" s="130" t="s">
        <v>55</v>
      </c>
      <c r="F326" s="130" t="s">
        <v>57</v>
      </c>
      <c r="G326" s="129" t="s">
        <v>27</v>
      </c>
      <c r="H326" s="135" t="s">
        <v>139</v>
      </c>
      <c r="I326" s="130" t="s">
        <v>46</v>
      </c>
      <c r="J326" s="130" t="s">
        <v>140</v>
      </c>
      <c r="K326" s="130" t="s">
        <v>419</v>
      </c>
      <c r="L326" s="130" t="s">
        <v>420</v>
      </c>
    </row>
    <row r="327" spans="3:12">
      <c r="C327" s="349" t="s">
        <v>47</v>
      </c>
      <c r="D327" s="887">
        <v>0</v>
      </c>
      <c r="E327" s="350"/>
      <c r="F327" s="117">
        <v>30000</v>
      </c>
      <c r="G327" s="351">
        <f t="shared" ref="G327:G330" si="35">E327*F327</f>
        <v>0</v>
      </c>
      <c r="H327" s="352" t="s">
        <v>137</v>
      </c>
      <c r="I327" s="118" t="s">
        <v>712</v>
      </c>
      <c r="J327" s="118" t="str">
        <f>VLOOKUP(I327,Presupuesto!$B$11:$C$566,2,0)</f>
        <v>SERVICIOS DE CAPACITACION.</v>
      </c>
      <c r="K327" s="353" t="s">
        <v>1382</v>
      </c>
      <c r="L327" s="118" t="s">
        <v>405</v>
      </c>
    </row>
    <row r="328" spans="3:12">
      <c r="C328" s="101" t="s">
        <v>48</v>
      </c>
      <c r="D328" s="888"/>
      <c r="E328" s="203">
        <v>1</v>
      </c>
      <c r="F328" s="102">
        <v>65000</v>
      </c>
      <c r="G328" s="99">
        <f t="shared" si="35"/>
        <v>65000</v>
      </c>
      <c r="H328" s="163" t="s">
        <v>1484</v>
      </c>
      <c r="I328" s="100" t="s">
        <v>730</v>
      </c>
      <c r="J328" s="100" t="str">
        <f>VLOOKUP(I328,Presupuesto!$B$11:$C$566,2,0)</f>
        <v>SERVICIOS DE IMPRENTA PUBLIC.Y REPRODUCCION</v>
      </c>
      <c r="K328" s="100" t="s">
        <v>1382</v>
      </c>
      <c r="L328" s="100" t="s">
        <v>408</v>
      </c>
    </row>
    <row r="329" spans="3:12">
      <c r="C329" s="101" t="s">
        <v>49</v>
      </c>
      <c r="D329" s="888"/>
      <c r="E329" s="203">
        <v>5</v>
      </c>
      <c r="F329" s="102">
        <v>5000</v>
      </c>
      <c r="G329" s="99">
        <f t="shared" si="35"/>
        <v>25000</v>
      </c>
      <c r="H329" s="163" t="s">
        <v>1484</v>
      </c>
      <c r="I329" s="100" t="s">
        <v>805</v>
      </c>
      <c r="J329" s="100" t="str">
        <f>VLOOKUP(I329,Presupuesto!$B$11:$C$566,2,0)</f>
        <v>ALIMENTOS B EBIDAS PARA PERSONAS</v>
      </c>
      <c r="K329" s="100" t="s">
        <v>1382</v>
      </c>
      <c r="L329" s="100" t="s">
        <v>411</v>
      </c>
    </row>
    <row r="330" spans="3:12">
      <c r="C330" s="101" t="s">
        <v>2118</v>
      </c>
      <c r="D330" s="888"/>
      <c r="E330" s="153">
        <v>1</v>
      </c>
      <c r="F330" s="120">
        <v>10000</v>
      </c>
      <c r="G330" s="99">
        <f t="shared" si="35"/>
        <v>10000</v>
      </c>
      <c r="H330" s="163" t="s">
        <v>1484</v>
      </c>
      <c r="I330" s="341" t="s">
        <v>724</v>
      </c>
      <c r="J330" s="100" t="str">
        <f>VLOOKUP(I330,Presupuesto!$B$11:$C$566,2,0)</f>
        <v>SERVICIO DE TRANSPORTE EVENTUALES</v>
      </c>
      <c r="K330" s="100" t="s">
        <v>1382</v>
      </c>
      <c r="L330" s="100" t="s">
        <v>411</v>
      </c>
    </row>
    <row r="331" spans="3:12" ht="15.75" thickBot="1">
      <c r="C331" s="224" t="s">
        <v>441</v>
      </c>
      <c r="D331" s="225">
        <v>0</v>
      </c>
      <c r="E331" s="354">
        <v>0</v>
      </c>
      <c r="F331" s="106">
        <f>HLOOKUP(C331,$AH$2:$BU$3,2,0)</f>
        <v>1150</v>
      </c>
      <c r="G331" s="107">
        <f>D331*E331*F331</f>
        <v>0</v>
      </c>
      <c r="H331" s="355"/>
      <c r="I331" s="356" t="s">
        <v>309</v>
      </c>
      <c r="J331" s="108" t="str">
        <f>VLOOKUP(I331,Presupuesto!$B$11:$C$566,2,0)</f>
        <v>VIATICOS (26200-00)</v>
      </c>
      <c r="K331" s="357" t="s">
        <v>1382</v>
      </c>
      <c r="L331" s="357" t="s">
        <v>421</v>
      </c>
    </row>
    <row r="333" spans="3:12" ht="15.75" thickBot="1"/>
    <row r="334" spans="3:12" ht="15.75" thickBot="1">
      <c r="C334" s="29" t="s">
        <v>43</v>
      </c>
      <c r="D334" s="30">
        <f>SUM(G340:G344)</f>
        <v>20000</v>
      </c>
    </row>
    <row r="336" spans="3:12" ht="15.75">
      <c r="C336" s="208" t="s">
        <v>400</v>
      </c>
      <c r="D336" s="432" t="s">
        <v>2119</v>
      </c>
      <c r="E336" s="95"/>
      <c r="F336" s="95"/>
      <c r="G336" s="95"/>
      <c r="H336" s="76"/>
      <c r="I336" s="76"/>
      <c r="J336" s="76"/>
      <c r="K336" s="114"/>
    </row>
    <row r="337" spans="3:12" ht="18.75">
      <c r="C337" s="216" t="str">
        <f>IFERROR(VLOOKUP(D336,'1.Desarrollo e Innov Curricular'!$E:$F,2,FALSE),IFERROR(VLOOKUP(D336,'Investigación Científica'!$E:$F,2,FALSE),IFERROR(VLOOKUP(D336,'3.Vinculación Univ. Sociedad'!$E:$F,2,FALSE),IFERROR(VLOOKUP(D336,'4. Docencia y Profesorado'!$E:$F,2,FALSE),IFERROR(VLOOKUP(D336,'5.Estudiantes y Graduados'!$E:$F,2,FALSE),IFERROR(VLOOKUP(D336,'11. Gestion Administrativa'!$E:$F,2,FALSE),IFERROR(VLOOKUP(D336,'13. Gestión Académica'!$E:$F,2,FALSE),IFERROR(VLOOKUP(D336,'8. Aseguramiento de Calidad'!$E:$F,2,FALSE),IFERROR(VLOOKUP(D336,'6.Gestión del Conocimiento'!$E:$F,2,FALSE),IFERROR(VLOOKUP(D336,'15. Gobernabilidad y Procesos'!$E:$F,2,FALSE),IFERROR(VLOOKUP(D336,'12.Gestión del Talento Humano'!$E:$F,2,FALSE),IFERROR(VLOOKUP(D336,'14. Internacionalización '!$E:$F,2,FALSE),IFERROR(VLOOKUP(D336,Posgrado!$E:$F,2,FALSE),IFERROR(VLOOKUP(D336,'9.Cultura de Innovación '!$E:$F,2,FALSE),VLOOKUP(D336,'7. Lo Esencial de la Reforma '!$E:$F,2,0)))))))))))))))</f>
        <v xml:space="preserve">Fortalecer la investigación científica  por medio de la publicación de cuadernos estudiantiles de pensamiento político </v>
      </c>
      <c r="D337" s="31"/>
      <c r="E337" s="95"/>
      <c r="F337" s="95"/>
      <c r="G337" s="95"/>
      <c r="H337" s="76"/>
      <c r="I337" s="76"/>
      <c r="J337" s="76"/>
      <c r="K337" s="114"/>
    </row>
    <row r="338" spans="3:12" ht="15.75" thickBot="1">
      <c r="C338" s="70"/>
      <c r="D338" s="31"/>
      <c r="E338" s="95"/>
      <c r="F338" s="95"/>
      <c r="G338" s="95"/>
      <c r="H338" s="76"/>
      <c r="I338" s="76"/>
      <c r="J338" s="76"/>
      <c r="K338" s="114"/>
    </row>
    <row r="339" spans="3:12" ht="30.75" thickBot="1">
      <c r="C339" s="128" t="s">
        <v>44</v>
      </c>
      <c r="D339" s="131" t="s">
        <v>45</v>
      </c>
      <c r="E339" s="130" t="s">
        <v>55</v>
      </c>
      <c r="F339" s="130" t="s">
        <v>57</v>
      </c>
      <c r="G339" s="129" t="s">
        <v>27</v>
      </c>
      <c r="H339" s="135" t="s">
        <v>139</v>
      </c>
      <c r="I339" s="130" t="s">
        <v>46</v>
      </c>
      <c r="J339" s="130" t="s">
        <v>140</v>
      </c>
      <c r="K339" s="130" t="s">
        <v>419</v>
      </c>
      <c r="L339" s="130" t="s">
        <v>420</v>
      </c>
    </row>
    <row r="340" spans="3:12">
      <c r="C340" s="349" t="s">
        <v>47</v>
      </c>
      <c r="D340" s="887">
        <v>0</v>
      </c>
      <c r="E340" s="350"/>
      <c r="F340" s="117">
        <v>30000</v>
      </c>
      <c r="G340" s="351">
        <f t="shared" ref="G340:G343" si="36">E340*F340</f>
        <v>0</v>
      </c>
      <c r="H340" s="352" t="s">
        <v>137</v>
      </c>
      <c r="I340" s="118" t="s">
        <v>712</v>
      </c>
      <c r="J340" s="118" t="str">
        <f>VLOOKUP(I340,Presupuesto!$B$11:$C$566,2,0)</f>
        <v>SERVICIOS DE CAPACITACION.</v>
      </c>
      <c r="K340" s="353" t="s">
        <v>1382</v>
      </c>
      <c r="L340" s="118" t="s">
        <v>405</v>
      </c>
    </row>
    <row r="341" spans="3:12">
      <c r="C341" s="101" t="s">
        <v>48</v>
      </c>
      <c r="D341" s="888"/>
      <c r="E341" s="203">
        <v>1</v>
      </c>
      <c r="F341" s="102">
        <v>20000</v>
      </c>
      <c r="G341" s="99">
        <f t="shared" si="36"/>
        <v>20000</v>
      </c>
      <c r="H341" s="163" t="s">
        <v>1484</v>
      </c>
      <c r="I341" s="100" t="s">
        <v>730</v>
      </c>
      <c r="J341" s="100" t="str">
        <f>VLOOKUP(I341,Presupuesto!$B$11:$C$566,2,0)</f>
        <v>SERVICIOS DE IMPRENTA PUBLIC.Y REPRODUCCION</v>
      </c>
      <c r="K341" s="100" t="s">
        <v>1382</v>
      </c>
      <c r="L341" s="100" t="s">
        <v>411</v>
      </c>
    </row>
    <row r="342" spans="3:12">
      <c r="C342" s="101" t="s">
        <v>49</v>
      </c>
      <c r="D342" s="888"/>
      <c r="E342" s="203">
        <v>0</v>
      </c>
      <c r="F342" s="102">
        <v>5000</v>
      </c>
      <c r="G342" s="99">
        <f t="shared" si="36"/>
        <v>0</v>
      </c>
      <c r="H342" s="163" t="s">
        <v>1484</v>
      </c>
      <c r="I342" s="100" t="s">
        <v>805</v>
      </c>
      <c r="J342" s="100" t="str">
        <f>VLOOKUP(I342,Presupuesto!$B$11:$C$566,2,0)</f>
        <v>ALIMENTOS B EBIDAS PARA PERSONAS</v>
      </c>
      <c r="K342" s="100" t="s">
        <v>1382</v>
      </c>
      <c r="L342" s="100" t="s">
        <v>411</v>
      </c>
    </row>
    <row r="343" spans="3:12">
      <c r="C343" s="101" t="s">
        <v>2118</v>
      </c>
      <c r="D343" s="888"/>
      <c r="E343" s="153">
        <v>0</v>
      </c>
      <c r="F343" s="120">
        <v>10000</v>
      </c>
      <c r="G343" s="99">
        <f t="shared" si="36"/>
        <v>0</v>
      </c>
      <c r="H343" s="163" t="s">
        <v>1484</v>
      </c>
      <c r="I343" s="341" t="s">
        <v>301</v>
      </c>
      <c r="J343" s="100" t="str">
        <f>VLOOKUP(I343,Presupuesto!$B$11:$C$566,2,0)</f>
        <v>SERVICIOS DE TRANSPORTE (25100-00)</v>
      </c>
      <c r="K343" s="100" t="s">
        <v>1382</v>
      </c>
      <c r="L343" s="100" t="s">
        <v>411</v>
      </c>
    </row>
    <row r="344" spans="3:12" ht="15.75" thickBot="1">
      <c r="C344" s="224" t="s">
        <v>441</v>
      </c>
      <c r="D344" s="225">
        <v>0</v>
      </c>
      <c r="E344" s="354">
        <v>0</v>
      </c>
      <c r="F344" s="106">
        <f>HLOOKUP(C344,$AH$2:$BU$3,2,0)</f>
        <v>1150</v>
      </c>
      <c r="G344" s="107">
        <f>D344*E344*F344</f>
        <v>0</v>
      </c>
      <c r="H344" s="355"/>
      <c r="I344" s="356" t="s">
        <v>309</v>
      </c>
      <c r="J344" s="108" t="str">
        <f>VLOOKUP(I344,Presupuesto!$B$11:$C$566,2,0)</f>
        <v>VIATICOS (26200-00)</v>
      </c>
      <c r="K344" s="357" t="s">
        <v>1382</v>
      </c>
      <c r="L344" s="357" t="s">
        <v>421</v>
      </c>
    </row>
    <row r="347" spans="3:12" ht="15.75" thickBot="1"/>
    <row r="348" spans="3:12" ht="15.75" thickBot="1">
      <c r="C348" s="29" t="s">
        <v>43</v>
      </c>
      <c r="D348" s="30">
        <f>SUM(G354:G357)</f>
        <v>50000</v>
      </c>
    </row>
    <row r="350" spans="3:12" ht="15.75">
      <c r="C350" s="208" t="s">
        <v>400</v>
      </c>
      <c r="D350" s="432" t="s">
        <v>2120</v>
      </c>
      <c r="E350" s="95"/>
      <c r="F350" s="95"/>
      <c r="G350" s="95"/>
      <c r="H350" s="76"/>
      <c r="I350" s="76"/>
      <c r="J350" s="76"/>
      <c r="K350" s="114"/>
    </row>
    <row r="351" spans="3:12" ht="18.75">
      <c r="C351" s="216" t="str">
        <f>IFERROR(VLOOKUP(D350,'1.Desarrollo e Innov Curricular'!$E:$F,2,FALSE),IFERROR(VLOOKUP(D350,'Investigación Científica'!$E:$F,2,FALSE),IFERROR(VLOOKUP(D350,'3.Vinculación Univ. Sociedad'!$E:$F,2,FALSE),IFERROR(VLOOKUP(D350,'4. Docencia y Profesorado'!$E:$F,2,FALSE),IFERROR(VLOOKUP(D350,'5.Estudiantes y Graduados'!$E:$F,2,FALSE),IFERROR(VLOOKUP(D350,'11. Gestion Administrativa'!$E:$F,2,FALSE),IFERROR(VLOOKUP(D350,'13. Gestión Académica'!$E:$F,2,FALSE),IFERROR(VLOOKUP(D350,'8. Aseguramiento de Calidad'!$E:$F,2,FALSE),IFERROR(VLOOKUP(D350,'6.Gestión del Conocimiento'!$E:$F,2,FALSE),IFERROR(VLOOKUP(D350,'15. Gobernabilidad y Procesos'!$E:$F,2,FALSE),IFERROR(VLOOKUP(D350,'12.Gestión del Talento Humano'!$E:$F,2,FALSE),IFERROR(VLOOKUP(D350,'14. Internacionalización '!$E:$F,2,FALSE),IFERROR(VLOOKUP(D350,Posgrado!$E:$F,2,FALSE),IFERROR(VLOOKUP(D350,'9.Cultura de Innovación '!$E:$F,2,FALSE),VLOOKUP(D350,'7. Lo Esencial de la Reforma '!$E:$F,2,0)))))))))))))))</f>
        <v>Publicación de la Memoria del VIII Congreso Centroamericano de Antropología</v>
      </c>
      <c r="D351" s="31"/>
      <c r="E351" s="95"/>
      <c r="F351" s="95"/>
      <c r="G351" s="95"/>
      <c r="H351" s="76"/>
      <c r="I351" s="76"/>
      <c r="J351" s="76"/>
      <c r="K351" s="114"/>
    </row>
    <row r="352" spans="3:12" ht="15.75" thickBot="1">
      <c r="C352" s="70"/>
      <c r="D352" s="31"/>
      <c r="E352" s="95"/>
      <c r="F352" s="95"/>
      <c r="G352" s="95"/>
      <c r="H352" s="76"/>
      <c r="I352" s="76"/>
      <c r="J352" s="76"/>
      <c r="K352" s="114"/>
    </row>
    <row r="353" spans="3:12" ht="30.75" thickBot="1">
      <c r="C353" s="128" t="s">
        <v>44</v>
      </c>
      <c r="D353" s="131" t="s">
        <v>45</v>
      </c>
      <c r="E353" s="130" t="s">
        <v>55</v>
      </c>
      <c r="F353" s="130" t="s">
        <v>57</v>
      </c>
      <c r="G353" s="129" t="s">
        <v>27</v>
      </c>
      <c r="H353" s="135" t="s">
        <v>139</v>
      </c>
      <c r="I353" s="130" t="s">
        <v>46</v>
      </c>
      <c r="J353" s="130" t="s">
        <v>140</v>
      </c>
      <c r="K353" s="130" t="s">
        <v>419</v>
      </c>
      <c r="L353" s="130" t="s">
        <v>420</v>
      </c>
    </row>
    <row r="354" spans="3:12">
      <c r="C354" s="349" t="s">
        <v>47</v>
      </c>
      <c r="D354" s="887">
        <v>0</v>
      </c>
      <c r="E354" s="350"/>
      <c r="F354" s="117">
        <v>30000</v>
      </c>
      <c r="G354" s="351">
        <f t="shared" ref="G354:G356" si="37">E354*F354</f>
        <v>0</v>
      </c>
      <c r="H354" s="352" t="s">
        <v>137</v>
      </c>
      <c r="I354" s="118" t="s">
        <v>712</v>
      </c>
      <c r="J354" s="118" t="str">
        <f>VLOOKUP(I354,Presupuesto!$B$11:$C$566,2,0)</f>
        <v>SERVICIOS DE CAPACITACION.</v>
      </c>
      <c r="K354" s="353" t="s">
        <v>1382</v>
      </c>
      <c r="L354" s="118" t="s">
        <v>405</v>
      </c>
    </row>
    <row r="355" spans="3:12">
      <c r="C355" s="101" t="s">
        <v>48</v>
      </c>
      <c r="D355" s="888"/>
      <c r="E355" s="203">
        <v>1</v>
      </c>
      <c r="F355" s="102">
        <v>50000</v>
      </c>
      <c r="G355" s="99">
        <f t="shared" si="37"/>
        <v>50000</v>
      </c>
      <c r="H355" s="163" t="s">
        <v>1484</v>
      </c>
      <c r="I355" s="100" t="s">
        <v>730</v>
      </c>
      <c r="J355" s="100" t="str">
        <f>VLOOKUP(I355,Presupuesto!$B$11:$C$566,2,0)</f>
        <v>SERVICIOS DE IMPRENTA PUBLIC.Y REPRODUCCION</v>
      </c>
      <c r="K355" s="100" t="s">
        <v>1382</v>
      </c>
      <c r="L355" s="100" t="s">
        <v>405</v>
      </c>
    </row>
    <row r="356" spans="3:12">
      <c r="C356" s="101" t="s">
        <v>49</v>
      </c>
      <c r="D356" s="888"/>
      <c r="E356" s="203">
        <v>0</v>
      </c>
      <c r="F356" s="102">
        <v>5000</v>
      </c>
      <c r="G356" s="99">
        <f t="shared" si="37"/>
        <v>0</v>
      </c>
      <c r="H356" s="163" t="s">
        <v>1484</v>
      </c>
      <c r="I356" s="100" t="s">
        <v>805</v>
      </c>
      <c r="J356" s="100" t="str">
        <f>VLOOKUP(I356,Presupuesto!$B$11:$C$566,2,0)</f>
        <v>ALIMENTOS B EBIDAS PARA PERSONAS</v>
      </c>
      <c r="K356" s="100" t="s">
        <v>1382</v>
      </c>
      <c r="L356" s="100" t="s">
        <v>411</v>
      </c>
    </row>
    <row r="357" spans="3:12" ht="15.75" thickBot="1">
      <c r="C357" s="224" t="s">
        <v>441</v>
      </c>
      <c r="D357" s="225">
        <v>0</v>
      </c>
      <c r="E357" s="354">
        <v>0</v>
      </c>
      <c r="F357" s="106">
        <f>HLOOKUP(C357,$AH$2:$BU$3,2,0)</f>
        <v>1150</v>
      </c>
      <c r="G357" s="107">
        <f>D357*E357*F357</f>
        <v>0</v>
      </c>
      <c r="H357" s="355"/>
      <c r="I357" s="356" t="s">
        <v>309</v>
      </c>
      <c r="J357" s="108" t="str">
        <f>VLOOKUP(I357,Presupuesto!$B$11:$C$566,2,0)</f>
        <v>VIATICOS (26200-00)</v>
      </c>
      <c r="K357" s="357" t="s">
        <v>1382</v>
      </c>
      <c r="L357" s="357" t="s">
        <v>421</v>
      </c>
    </row>
    <row r="359" spans="3:12" ht="15.75" thickBot="1"/>
    <row r="360" spans="3:12" ht="15.75" thickBot="1">
      <c r="C360" s="29" t="s">
        <v>43</v>
      </c>
      <c r="D360" s="30">
        <f>SUM(G366:G368)</f>
        <v>50000</v>
      </c>
    </row>
    <row r="362" spans="3:12" ht="15.75">
      <c r="C362" s="208" t="s">
        <v>400</v>
      </c>
      <c r="D362" s="432" t="s">
        <v>2122</v>
      </c>
      <c r="E362" s="95"/>
      <c r="F362" s="95"/>
      <c r="G362" s="95"/>
      <c r="H362" s="76"/>
      <c r="I362" s="76"/>
      <c r="J362" s="76"/>
      <c r="K362" s="114"/>
    </row>
    <row r="363" spans="3:12" ht="18.75">
      <c r="C363" s="216" t="str">
        <f>IFERROR(VLOOKUP(D362,'1.Desarrollo e Innov Curricular'!$E:$F,2,FALSE),IFERROR(VLOOKUP(D362,'Investigación Científica'!$E:$F,2,FALSE),IFERROR(VLOOKUP(D362,'3.Vinculación Univ. Sociedad'!$E:$F,2,FALSE),IFERROR(VLOOKUP(D362,'4. Docencia y Profesorado'!$E:$F,2,FALSE),IFERROR(VLOOKUP(D362,'5.Estudiantes y Graduados'!$E:$F,2,FALSE),IFERROR(VLOOKUP(D362,'11. Gestion Administrativa'!$E:$F,2,FALSE),IFERROR(VLOOKUP(D362,'13. Gestión Académica'!$E:$F,2,FALSE),IFERROR(VLOOKUP(D362,'8. Aseguramiento de Calidad'!$E:$F,2,FALSE),IFERROR(VLOOKUP(D362,'6.Gestión del Conocimiento'!$E:$F,2,FALSE),IFERROR(VLOOKUP(D362,'15. Gobernabilidad y Procesos'!$E:$F,2,FALSE),IFERROR(VLOOKUP(D362,'12.Gestión del Talento Humano'!$E:$F,2,FALSE),IFERROR(VLOOKUP(D362,'14. Internacionalización '!$E:$F,2,FALSE),IFERROR(VLOOKUP(D362,Posgrado!$E:$F,2,FALSE),IFERROR(VLOOKUP(D362,'9.Cultura de Innovación '!$E:$F,2,FALSE),VLOOKUP(D362,'7. Lo Esencial de la Reforma '!$E:$F,2,0)))))))))))))))</f>
        <v xml:space="preserve">Diseñar los cuadernillos de desarrollo Local. </v>
      </c>
      <c r="D363" s="31"/>
      <c r="E363" s="95"/>
      <c r="F363" s="95"/>
      <c r="G363" s="95"/>
      <c r="H363" s="76"/>
      <c r="I363" s="76"/>
      <c r="J363" s="76"/>
      <c r="K363" s="114"/>
    </row>
    <row r="364" spans="3:12" ht="15.75" thickBot="1">
      <c r="C364" s="70"/>
      <c r="D364" s="31"/>
      <c r="E364" s="95"/>
      <c r="F364" s="95"/>
      <c r="G364" s="95"/>
      <c r="H364" s="76"/>
      <c r="I364" s="76"/>
      <c r="J364" s="76"/>
      <c r="K364" s="114"/>
    </row>
    <row r="365" spans="3:12" ht="30.75" thickBot="1">
      <c r="C365" s="128" t="s">
        <v>44</v>
      </c>
      <c r="D365" s="131" t="s">
        <v>45</v>
      </c>
      <c r="E365" s="130" t="s">
        <v>55</v>
      </c>
      <c r="F365" s="130" t="s">
        <v>57</v>
      </c>
      <c r="G365" s="129" t="s">
        <v>27</v>
      </c>
      <c r="H365" s="135" t="s">
        <v>139</v>
      </c>
      <c r="I365" s="130" t="s">
        <v>46</v>
      </c>
      <c r="J365" s="130" t="s">
        <v>140</v>
      </c>
      <c r="K365" s="130" t="s">
        <v>419</v>
      </c>
      <c r="L365" s="130" t="s">
        <v>420</v>
      </c>
    </row>
    <row r="366" spans="3:12">
      <c r="C366" s="349" t="s">
        <v>47</v>
      </c>
      <c r="D366" s="887">
        <v>0</v>
      </c>
      <c r="E366" s="350"/>
      <c r="F366" s="117">
        <v>30000</v>
      </c>
      <c r="G366" s="351">
        <f t="shared" ref="G366:G367" si="38">E366*F366</f>
        <v>0</v>
      </c>
      <c r="H366" s="352" t="s">
        <v>137</v>
      </c>
      <c r="I366" s="118" t="s">
        <v>712</v>
      </c>
      <c r="J366" s="118" t="str">
        <f>VLOOKUP(I366,Presupuesto!$B$11:$C$566,2,0)</f>
        <v>SERVICIOS DE CAPACITACION.</v>
      </c>
      <c r="K366" s="353" t="s">
        <v>1382</v>
      </c>
      <c r="L366" s="118" t="s">
        <v>405</v>
      </c>
    </row>
    <row r="367" spans="3:12">
      <c r="C367" s="101" t="s">
        <v>48</v>
      </c>
      <c r="D367" s="888"/>
      <c r="E367" s="203">
        <v>1</v>
      </c>
      <c r="F367" s="102">
        <v>50000</v>
      </c>
      <c r="G367" s="99">
        <f t="shared" si="38"/>
        <v>50000</v>
      </c>
      <c r="H367" s="163" t="s">
        <v>1484</v>
      </c>
      <c r="I367" s="100" t="s">
        <v>730</v>
      </c>
      <c r="J367" s="100" t="str">
        <f>VLOOKUP(I367,Presupuesto!$B$11:$C$566,2,0)</f>
        <v>SERVICIOS DE IMPRENTA PUBLIC.Y REPRODUCCION</v>
      </c>
      <c r="K367" s="100" t="s">
        <v>1382</v>
      </c>
      <c r="L367" s="100" t="s">
        <v>410</v>
      </c>
    </row>
    <row r="368" spans="3:12" ht="15.75" thickBot="1">
      <c r="C368" s="224" t="s">
        <v>441</v>
      </c>
      <c r="D368" s="225">
        <v>0</v>
      </c>
      <c r="E368" s="354">
        <v>0</v>
      </c>
      <c r="F368" s="106">
        <f>HLOOKUP(C368,$AH$2:$BU$3,2,0)</f>
        <v>1150</v>
      </c>
      <c r="G368" s="107">
        <f>D368*E368*F368</f>
        <v>0</v>
      </c>
      <c r="H368" s="355"/>
      <c r="I368" s="356" t="s">
        <v>309</v>
      </c>
      <c r="J368" s="108" t="str">
        <f>VLOOKUP(I368,Presupuesto!$B$11:$C$566,2,0)</f>
        <v>VIATICOS (26200-00)</v>
      </c>
      <c r="K368" s="357" t="s">
        <v>1382</v>
      </c>
      <c r="L368" s="357" t="s">
        <v>421</v>
      </c>
    </row>
    <row r="370" spans="3:12" ht="15.75" thickBot="1"/>
    <row r="371" spans="3:12" ht="15.75" thickBot="1">
      <c r="C371" s="29" t="s">
        <v>43</v>
      </c>
      <c r="D371" s="30">
        <f>SUM(G377:G379)</f>
        <v>50000</v>
      </c>
    </row>
    <row r="373" spans="3:12" ht="15.75">
      <c r="C373" s="208" t="s">
        <v>400</v>
      </c>
      <c r="D373" s="432" t="s">
        <v>2123</v>
      </c>
      <c r="E373" s="95"/>
      <c r="F373" s="95"/>
      <c r="G373" s="95"/>
      <c r="H373" s="76"/>
      <c r="I373" s="76"/>
      <c r="J373" s="76"/>
      <c r="K373" s="114"/>
    </row>
    <row r="374" spans="3:12" ht="18.75">
      <c r="C374" s="216" t="str">
        <f>IFERROR(VLOOKUP(D373,'1.Desarrollo e Innov Curricular'!$E:$F,2,FALSE),IFERROR(VLOOKUP(D373,'Investigación Científica'!$E:$F,2,FALSE),IFERROR(VLOOKUP(D373,'3.Vinculación Univ. Sociedad'!$E:$F,2,FALSE),IFERROR(VLOOKUP(D373,'4. Docencia y Profesorado'!$E:$F,2,FALSE),IFERROR(VLOOKUP(D373,'5.Estudiantes y Graduados'!$E:$F,2,FALSE),IFERROR(VLOOKUP(D373,'11. Gestion Administrativa'!$E:$F,2,FALSE),IFERROR(VLOOKUP(D373,'13. Gestión Académica'!$E:$F,2,FALSE),IFERROR(VLOOKUP(D373,'8. Aseguramiento de Calidad'!$E:$F,2,FALSE),IFERROR(VLOOKUP(D373,'6.Gestión del Conocimiento'!$E:$F,2,FALSE),IFERROR(VLOOKUP(D373,'15. Gobernabilidad y Procesos'!$E:$F,2,FALSE),IFERROR(VLOOKUP(D373,'12.Gestión del Talento Humano'!$E:$F,2,FALSE),IFERROR(VLOOKUP(D373,'14. Internacionalización '!$E:$F,2,FALSE),IFERROR(VLOOKUP(D373,Posgrado!$E:$F,2,FALSE),IFERROR(VLOOKUP(D373,'9.Cultura de Innovación '!$E:$F,2,FALSE),VLOOKUP(D373,'7. Lo Esencial de la Reforma '!$E:$F,2,0)))))))))))))))</f>
        <v xml:space="preserve">Participación , en congresos de investigación científica nacionales e internacinales  y presentar dos ponencias del propio campo disciplinar. </v>
      </c>
      <c r="D374" s="31"/>
      <c r="E374" s="95"/>
      <c r="F374" s="95"/>
      <c r="G374" s="95"/>
      <c r="H374" s="76"/>
      <c r="I374" s="76"/>
      <c r="J374" s="76"/>
      <c r="K374" s="114"/>
    </row>
    <row r="375" spans="3:12" ht="15.75" thickBot="1">
      <c r="C375" s="70"/>
      <c r="D375" s="31"/>
      <c r="E375" s="95"/>
      <c r="F375" s="95"/>
      <c r="G375" s="95"/>
      <c r="H375" s="76"/>
      <c r="I375" s="76"/>
      <c r="J375" s="76"/>
      <c r="K375" s="114"/>
    </row>
    <row r="376" spans="3:12" ht="30.75" thickBot="1">
      <c r="C376" s="128" t="s">
        <v>44</v>
      </c>
      <c r="D376" s="131" t="s">
        <v>45</v>
      </c>
      <c r="E376" s="130" t="s">
        <v>55</v>
      </c>
      <c r="F376" s="130" t="s">
        <v>57</v>
      </c>
      <c r="G376" s="129" t="s">
        <v>27</v>
      </c>
      <c r="H376" s="135" t="s">
        <v>139</v>
      </c>
      <c r="I376" s="130" t="s">
        <v>46</v>
      </c>
      <c r="J376" s="130" t="s">
        <v>140</v>
      </c>
      <c r="K376" s="130" t="s">
        <v>419</v>
      </c>
      <c r="L376" s="130" t="s">
        <v>420</v>
      </c>
    </row>
    <row r="377" spans="3:12">
      <c r="C377" s="349" t="s">
        <v>47</v>
      </c>
      <c r="D377" s="887">
        <v>0</v>
      </c>
      <c r="E377" s="350"/>
      <c r="F377" s="117">
        <v>30000</v>
      </c>
      <c r="G377" s="351">
        <f t="shared" ref="G377:G378" si="39">E377*F377</f>
        <v>0</v>
      </c>
      <c r="H377" s="352" t="s">
        <v>137</v>
      </c>
      <c r="I377" s="118" t="s">
        <v>712</v>
      </c>
      <c r="J377" s="118" t="str">
        <f>VLOOKUP(I377,Presupuesto!$B$11:$C$566,2,0)</f>
        <v>SERVICIOS DE CAPACITACION.</v>
      </c>
      <c r="K377" s="353" t="s">
        <v>1382</v>
      </c>
      <c r="L377" s="118" t="s">
        <v>405</v>
      </c>
    </row>
    <row r="378" spans="3:12">
      <c r="C378" s="101" t="s">
        <v>48</v>
      </c>
      <c r="D378" s="888"/>
      <c r="E378" s="203">
        <v>1</v>
      </c>
      <c r="F378" s="102">
        <v>50000</v>
      </c>
      <c r="G378" s="99">
        <f t="shared" si="39"/>
        <v>50000</v>
      </c>
      <c r="H378" s="163" t="s">
        <v>1484</v>
      </c>
      <c r="I378" s="100" t="s">
        <v>730</v>
      </c>
      <c r="J378" s="100" t="str">
        <f>VLOOKUP(I378,Presupuesto!$B$11:$C$566,2,0)</f>
        <v>SERVICIOS DE IMPRENTA PUBLIC.Y REPRODUCCION</v>
      </c>
      <c r="K378" s="100" t="s">
        <v>1382</v>
      </c>
      <c r="L378" s="100" t="s">
        <v>410</v>
      </c>
    </row>
    <row r="379" spans="3:12" ht="15.75" thickBot="1">
      <c r="C379" s="224" t="s">
        <v>441</v>
      </c>
      <c r="D379" s="225">
        <v>0</v>
      </c>
      <c r="E379" s="354">
        <v>0</v>
      </c>
      <c r="F379" s="106">
        <f>HLOOKUP(C379,$AH$2:$BU$3,2,0)</f>
        <v>1150</v>
      </c>
      <c r="G379" s="107">
        <f>D379*E379*F379</f>
        <v>0</v>
      </c>
      <c r="H379" s="355"/>
      <c r="I379" s="356" t="s">
        <v>309</v>
      </c>
      <c r="J379" s="108" t="str">
        <f>VLOOKUP(I379,Presupuesto!$B$11:$C$566,2,0)</f>
        <v>VIATICOS (26200-00)</v>
      </c>
      <c r="K379" s="357" t="s">
        <v>1382</v>
      </c>
      <c r="L379" s="357" t="s">
        <v>421</v>
      </c>
    </row>
    <row r="382" spans="3:12" ht="15.75" thickBot="1"/>
    <row r="383" spans="3:12" ht="15.75" thickBot="1">
      <c r="C383" s="29" t="s">
        <v>43</v>
      </c>
      <c r="D383" s="30">
        <f>SUM(G389:G391)</f>
        <v>30000</v>
      </c>
    </row>
    <row r="385" spans="3:12" ht="15.75">
      <c r="C385" s="208" t="s">
        <v>400</v>
      </c>
      <c r="D385" s="432" t="s">
        <v>2135</v>
      </c>
      <c r="E385" s="95"/>
      <c r="F385" s="95"/>
      <c r="G385" s="95"/>
      <c r="H385" s="76"/>
      <c r="I385" s="76"/>
      <c r="J385" s="76"/>
      <c r="K385" s="114"/>
    </row>
    <row r="386" spans="3:12" ht="18.75">
      <c r="C386" s="216" t="str">
        <f>IFERROR(VLOOKUP(D385,'1.Desarrollo e Innov Curricular'!$E:$F,2,FALSE),IFERROR(VLOOKUP(D385,'Investigación Científica'!$E:$F,2,FALSE),IFERROR(VLOOKUP(D385,'3.Vinculación Univ. Sociedad'!$E:$F,2,FALSE),IFERROR(VLOOKUP(D385,'4. Docencia y Profesorado'!$E:$F,2,FALSE),IFERROR(VLOOKUP(D385,'5.Estudiantes y Graduados'!$E:$F,2,FALSE),IFERROR(VLOOKUP(D385,'11. Gestion Administrativa'!$E:$F,2,FALSE),IFERROR(VLOOKUP(D385,'13. Gestión Académica'!$E:$F,2,FALSE),IFERROR(VLOOKUP(D385,'8. Aseguramiento de Calidad'!$E:$F,2,FALSE),IFERROR(VLOOKUP(D385,'6.Gestión del Conocimiento'!$E:$F,2,FALSE),IFERROR(VLOOKUP(D385,'15. Gobernabilidad y Procesos'!$E:$F,2,FALSE),IFERROR(VLOOKUP(D385,'12.Gestión del Talento Humano'!$E:$F,2,FALSE),IFERROR(VLOOKUP(D385,'14. Internacionalización '!$E:$F,2,FALSE),IFERROR(VLOOKUP(D385,Posgrado!$E:$F,2,FALSE),IFERROR(VLOOKUP(D385,'9.Cultura de Innovación '!$E:$F,2,FALSE),VLOOKUP(D385,'7. Lo Esencial de la Reforma '!$E:$F,2,0)))))))))))))))</f>
        <v>Realizar la publicación semestral de la Revista del Depto. de Sociología</v>
      </c>
      <c r="D386" s="31"/>
      <c r="E386" s="95"/>
      <c r="F386" s="95"/>
      <c r="G386" s="95"/>
      <c r="H386" s="76"/>
      <c r="I386" s="76"/>
      <c r="J386" s="76"/>
      <c r="K386" s="114"/>
    </row>
    <row r="387" spans="3:12" ht="15.75" thickBot="1">
      <c r="C387" s="70"/>
      <c r="D387" s="31"/>
      <c r="E387" s="95"/>
      <c r="F387" s="95"/>
      <c r="G387" s="95"/>
      <c r="H387" s="76"/>
      <c r="I387" s="76"/>
      <c r="J387" s="76"/>
      <c r="K387" s="114"/>
    </row>
    <row r="388" spans="3:12" ht="30.75" thickBot="1">
      <c r="C388" s="128" t="s">
        <v>44</v>
      </c>
      <c r="D388" s="131" t="s">
        <v>45</v>
      </c>
      <c r="E388" s="130" t="s">
        <v>55</v>
      </c>
      <c r="F388" s="130" t="s">
        <v>57</v>
      </c>
      <c r="G388" s="129" t="s">
        <v>27</v>
      </c>
      <c r="H388" s="135" t="s">
        <v>139</v>
      </c>
      <c r="I388" s="130" t="s">
        <v>46</v>
      </c>
      <c r="J388" s="130" t="s">
        <v>140</v>
      </c>
      <c r="K388" s="130" t="s">
        <v>419</v>
      </c>
      <c r="L388" s="130" t="s">
        <v>420</v>
      </c>
    </row>
    <row r="389" spans="3:12">
      <c r="C389" s="349" t="s">
        <v>47</v>
      </c>
      <c r="D389" s="887">
        <v>0</v>
      </c>
      <c r="E389" s="350"/>
      <c r="F389" s="117">
        <v>30000</v>
      </c>
      <c r="G389" s="351">
        <f t="shared" ref="G389:G390" si="40">E389*F389</f>
        <v>0</v>
      </c>
      <c r="H389" s="352" t="s">
        <v>137</v>
      </c>
      <c r="I389" s="118" t="s">
        <v>712</v>
      </c>
      <c r="J389" s="118" t="str">
        <f>VLOOKUP(I389,Presupuesto!$B$11:$C$566,2,0)</f>
        <v>SERVICIOS DE CAPACITACION.</v>
      </c>
      <c r="K389" s="353" t="s">
        <v>1382</v>
      </c>
      <c r="L389" s="118" t="s">
        <v>405</v>
      </c>
    </row>
    <row r="390" spans="3:12">
      <c r="C390" s="101" t="s">
        <v>48</v>
      </c>
      <c r="D390" s="888"/>
      <c r="E390" s="203">
        <v>1</v>
      </c>
      <c r="F390" s="102">
        <v>30000</v>
      </c>
      <c r="G390" s="99">
        <f t="shared" si="40"/>
        <v>30000</v>
      </c>
      <c r="H390" s="163" t="s">
        <v>1484</v>
      </c>
      <c r="I390" s="100" t="s">
        <v>730</v>
      </c>
      <c r="J390" s="100" t="str">
        <f>VLOOKUP(I390,Presupuesto!$B$11:$C$566,2,0)</f>
        <v>SERVICIOS DE IMPRENTA PUBLIC.Y REPRODUCCION</v>
      </c>
      <c r="K390" s="100" t="s">
        <v>1382</v>
      </c>
      <c r="L390" s="100" t="s">
        <v>410</v>
      </c>
    </row>
    <row r="391" spans="3:12" ht="15.75" thickBot="1">
      <c r="C391" s="224" t="s">
        <v>441</v>
      </c>
      <c r="D391" s="225">
        <v>0</v>
      </c>
      <c r="E391" s="354">
        <v>0</v>
      </c>
      <c r="F391" s="106">
        <f>HLOOKUP(C391,$AH$2:$BU$3,2,0)</f>
        <v>1150</v>
      </c>
      <c r="G391" s="107">
        <f>D391*E391*F391</f>
        <v>0</v>
      </c>
      <c r="H391" s="355"/>
      <c r="I391" s="356" t="s">
        <v>309</v>
      </c>
      <c r="J391" s="108" t="str">
        <f>VLOOKUP(I391,Presupuesto!$B$11:$C$566,2,0)</f>
        <v>VIATICOS (26200-00)</v>
      </c>
      <c r="K391" s="357" t="s">
        <v>1382</v>
      </c>
      <c r="L391" s="357" t="s">
        <v>421</v>
      </c>
    </row>
    <row r="394" spans="3:12" ht="15.75" thickBot="1"/>
    <row r="395" spans="3:12" ht="15.75" thickBot="1">
      <c r="C395" s="29" t="s">
        <v>43</v>
      </c>
      <c r="D395" s="30">
        <f>SUM(G401:G403)</f>
        <v>109725</v>
      </c>
    </row>
    <row r="397" spans="3:12" ht="15.75">
      <c r="C397" s="208" t="s">
        <v>400</v>
      </c>
      <c r="D397" s="432" t="s">
        <v>2124</v>
      </c>
      <c r="E397" s="95"/>
      <c r="F397" s="95"/>
      <c r="G397" s="95"/>
      <c r="H397" s="76"/>
      <c r="I397" s="76"/>
      <c r="J397" s="76"/>
      <c r="K397" s="114"/>
    </row>
    <row r="398" spans="3:12" ht="18.75">
      <c r="C398" s="216" t="str">
        <f>IFERROR(VLOOKUP(D397,'1.Desarrollo e Innov Curricular'!$E:$F,2,FALSE),IFERROR(VLOOKUP(D397,'Investigación Científica'!$E:$F,2,FALSE),IFERROR(VLOOKUP(D397,'3.Vinculación Univ. Sociedad'!$E:$F,2,FALSE),IFERROR(VLOOKUP(D397,'4. Docencia y Profesorado'!$E:$F,2,FALSE),IFERROR(VLOOKUP(D397,'5.Estudiantes y Graduados'!$E:$F,2,FALSE),IFERROR(VLOOKUP(D397,'11. Gestion Administrativa'!$E:$F,2,FALSE),IFERROR(VLOOKUP(D397,'13. Gestión Académica'!$E:$F,2,FALSE),IFERROR(VLOOKUP(D397,'8. Aseguramiento de Calidad'!$E:$F,2,FALSE),IFERROR(VLOOKUP(D397,'6.Gestión del Conocimiento'!$E:$F,2,FALSE),IFERROR(VLOOKUP(D397,'15. Gobernabilidad y Procesos'!$E:$F,2,FALSE),IFERROR(VLOOKUP(D397,'12.Gestión del Talento Humano'!$E:$F,2,FALSE),IFERROR(VLOOKUP(D397,'14. Internacionalización '!$E:$F,2,FALSE),IFERROR(VLOOKUP(D397,Posgrado!$E:$F,2,FALSE),IFERROR(VLOOKUP(D397,'9.Cultura de Innovación '!$E:$F,2,FALSE),VLOOKUP(D397,'7. Lo Esencial de la Reforma '!$E:$F,2,0)))))))))))))))</f>
        <v>Participación de 5 docentes en el congreso Centroamericano de Sociología ACAS 2015.</v>
      </c>
      <c r="D398" s="31"/>
      <c r="E398" s="95"/>
      <c r="F398" s="95"/>
      <c r="G398" s="95"/>
      <c r="H398" s="76"/>
      <c r="I398" s="76"/>
      <c r="J398" s="76"/>
      <c r="K398" s="114"/>
    </row>
    <row r="399" spans="3:12" ht="15.75" thickBot="1">
      <c r="C399" s="70"/>
      <c r="D399" s="31"/>
      <c r="E399" s="95"/>
      <c r="F399" s="95"/>
      <c r="G399" s="95"/>
      <c r="H399" s="76"/>
      <c r="I399" s="76"/>
      <c r="J399" s="76"/>
      <c r="K399" s="114"/>
    </row>
    <row r="400" spans="3:12" ht="30.75" thickBot="1">
      <c r="C400" s="128" t="s">
        <v>44</v>
      </c>
      <c r="D400" s="131" t="s">
        <v>45</v>
      </c>
      <c r="E400" s="130" t="s">
        <v>55</v>
      </c>
      <c r="F400" s="130" t="s">
        <v>57</v>
      </c>
      <c r="G400" s="129" t="s">
        <v>27</v>
      </c>
      <c r="H400" s="135" t="s">
        <v>139</v>
      </c>
      <c r="I400" s="130" t="s">
        <v>46</v>
      </c>
      <c r="J400" s="130" t="s">
        <v>140</v>
      </c>
      <c r="K400" s="130" t="s">
        <v>419</v>
      </c>
      <c r="L400" s="130" t="s">
        <v>420</v>
      </c>
    </row>
    <row r="401" spans="3:12">
      <c r="C401" s="349" t="s">
        <v>47</v>
      </c>
      <c r="D401" s="887">
        <v>0</v>
      </c>
      <c r="E401" s="350"/>
      <c r="F401" s="117">
        <v>30000</v>
      </c>
      <c r="G401" s="351">
        <f t="shared" ref="G401:G403" si="41">E401*F401</f>
        <v>0</v>
      </c>
      <c r="H401" s="352" t="s">
        <v>137</v>
      </c>
      <c r="I401" s="118" t="s">
        <v>712</v>
      </c>
      <c r="J401" s="118" t="str">
        <f>VLOOKUP(I401,Presupuesto!$B$11:$C$566,2,0)</f>
        <v>SERVICIOS DE CAPACITACION.</v>
      </c>
      <c r="K401" s="353" t="s">
        <v>1382</v>
      </c>
      <c r="L401" s="118" t="s">
        <v>405</v>
      </c>
    </row>
    <row r="402" spans="3:12">
      <c r="C402" s="101" t="s">
        <v>2138</v>
      </c>
      <c r="D402" s="888"/>
      <c r="E402" s="203">
        <v>5</v>
      </c>
      <c r="F402" s="102">
        <v>2640</v>
      </c>
      <c r="G402" s="99">
        <f>E402*F402</f>
        <v>13200</v>
      </c>
      <c r="H402" s="163" t="s">
        <v>1484</v>
      </c>
      <c r="I402" s="100" t="s">
        <v>768</v>
      </c>
      <c r="J402" s="100" t="str">
        <f>VLOOKUP(I402,Presupuesto!$B$11:$C$566,2,0)</f>
        <v>PASAJES AL EXTERIOR</v>
      </c>
      <c r="K402" s="100" t="s">
        <v>1382</v>
      </c>
      <c r="L402" s="100" t="s">
        <v>410</v>
      </c>
    </row>
    <row r="403" spans="3:12" ht="15.75" thickBot="1">
      <c r="C403" s="224" t="s">
        <v>459</v>
      </c>
      <c r="D403" s="225">
        <v>5</v>
      </c>
      <c r="E403" s="354">
        <v>5</v>
      </c>
      <c r="F403" s="106">
        <v>19305</v>
      </c>
      <c r="G403" s="99">
        <f t="shared" si="41"/>
        <v>96525</v>
      </c>
      <c r="H403" s="355" t="s">
        <v>1484</v>
      </c>
      <c r="I403" s="356" t="s">
        <v>780</v>
      </c>
      <c r="J403" s="108" t="str">
        <f>VLOOKUP(I403,Presupuesto!$B$11:$C$566,2,0)</f>
        <v>VIATICOS AL EXTERIOR</v>
      </c>
      <c r="K403" s="357" t="s">
        <v>1382</v>
      </c>
      <c r="L403" s="357" t="s">
        <v>421</v>
      </c>
    </row>
    <row r="406" spans="3:12" ht="15.75" thickBot="1"/>
    <row r="407" spans="3:12" ht="15.75" thickBot="1">
      <c r="C407" s="29" t="s">
        <v>43</v>
      </c>
      <c r="D407" s="30">
        <f>SUM(G413:G417)</f>
        <v>100000</v>
      </c>
    </row>
    <row r="409" spans="3:12" ht="15.75">
      <c r="C409" s="208" t="s">
        <v>400</v>
      </c>
      <c r="D409" s="432" t="s">
        <v>2127</v>
      </c>
      <c r="E409" s="95"/>
      <c r="F409" s="95"/>
      <c r="G409" s="95"/>
      <c r="H409" s="76"/>
      <c r="I409" s="76"/>
      <c r="J409" s="76"/>
      <c r="K409" s="114"/>
    </row>
    <row r="410" spans="3:12" ht="18.75">
      <c r="C410" s="216" t="str">
        <f>IFERROR(VLOOKUP(D409,'1.Desarrollo e Innov Curricular'!$E:$F,2,FALSE),IFERROR(VLOOKUP(D409,'Investigación Científica'!$E:$F,2,FALSE),IFERROR(VLOOKUP(D409,'3.Vinculación Univ. Sociedad'!$E:$F,2,FALSE),IFERROR(VLOOKUP(D409,'4. Docencia y Profesorado'!$E:$F,2,FALSE),IFERROR(VLOOKUP(D409,'5.Estudiantes y Graduados'!$E:$F,2,FALSE),IFERROR(VLOOKUP(D409,'11. Gestion Administrativa'!$E:$F,2,FALSE),IFERROR(VLOOKUP(D409,'13. Gestión Académica'!$E:$F,2,FALSE),IFERROR(VLOOKUP(D409,'8. Aseguramiento de Calidad'!$E:$F,2,FALSE),IFERROR(VLOOKUP(D409,'6.Gestión del Conocimiento'!$E:$F,2,FALSE),IFERROR(VLOOKUP(D409,'15. Gobernabilidad y Procesos'!$E:$F,2,FALSE),IFERROR(VLOOKUP(D409,'12.Gestión del Talento Humano'!$E:$F,2,FALSE),IFERROR(VLOOKUP(D409,'14. Internacionalización '!$E:$F,2,FALSE),IFERROR(VLOOKUP(D409,Posgrado!$E:$F,2,FALSE),IFERROR(VLOOKUP(D409,'9.Cultura de Innovación '!$E:$F,2,FALSE),VLOOKUP(D409,'7. Lo Esencial de la Reforma '!$E:$F,2,0)))))))))))))))</f>
        <v xml:space="preserve">Realizar al menos un proyecto de investigación aprobado por la Dirección de Investigación científica. </v>
      </c>
      <c r="D410" s="31"/>
      <c r="E410" s="95"/>
      <c r="F410" s="95"/>
      <c r="G410" s="95"/>
      <c r="H410" s="76"/>
      <c r="I410" s="76"/>
      <c r="J410" s="76"/>
      <c r="K410" s="114"/>
    </row>
    <row r="411" spans="3:12" ht="15.75" thickBot="1">
      <c r="C411" s="70"/>
      <c r="D411" s="31"/>
      <c r="E411" s="95"/>
      <c r="F411" s="95"/>
      <c r="G411" s="95"/>
      <c r="H411" s="76"/>
      <c r="I411" s="76"/>
      <c r="J411" s="76"/>
      <c r="K411" s="114"/>
    </row>
    <row r="412" spans="3:12" ht="30.75" thickBot="1">
      <c r="C412" s="128" t="s">
        <v>44</v>
      </c>
      <c r="D412" s="131" t="s">
        <v>45</v>
      </c>
      <c r="E412" s="130" t="s">
        <v>55</v>
      </c>
      <c r="F412" s="130" t="s">
        <v>57</v>
      </c>
      <c r="G412" s="129" t="s">
        <v>27</v>
      </c>
      <c r="H412" s="135" t="s">
        <v>139</v>
      </c>
      <c r="I412" s="130" t="s">
        <v>46</v>
      </c>
      <c r="J412" s="130" t="s">
        <v>140</v>
      </c>
      <c r="K412" s="130" t="s">
        <v>419</v>
      </c>
      <c r="L412" s="130" t="s">
        <v>420</v>
      </c>
    </row>
    <row r="413" spans="3:12">
      <c r="C413" s="349" t="s">
        <v>47</v>
      </c>
      <c r="D413" s="887">
        <v>0</v>
      </c>
      <c r="E413" s="350"/>
      <c r="F413" s="117">
        <v>30000</v>
      </c>
      <c r="G413" s="351">
        <f t="shared" ref="G413:G416" si="42">E413*F413</f>
        <v>0</v>
      </c>
      <c r="H413" s="352" t="s">
        <v>137</v>
      </c>
      <c r="I413" s="118" t="s">
        <v>712</v>
      </c>
      <c r="J413" s="118" t="str">
        <f>VLOOKUP(I413,Presupuesto!$B$11:$C$566,2,0)</f>
        <v>SERVICIOS DE CAPACITACION.</v>
      </c>
      <c r="K413" s="353" t="s">
        <v>1382</v>
      </c>
      <c r="L413" s="118" t="s">
        <v>405</v>
      </c>
    </row>
    <row r="414" spans="3:12">
      <c r="C414" s="101" t="s">
        <v>48</v>
      </c>
      <c r="D414" s="888"/>
      <c r="E414" s="203">
        <v>1</v>
      </c>
      <c r="F414" s="102">
        <v>65000</v>
      </c>
      <c r="G414" s="99">
        <f t="shared" si="42"/>
        <v>65000</v>
      </c>
      <c r="H414" s="163" t="s">
        <v>1484</v>
      </c>
      <c r="I414" s="100" t="s">
        <v>730</v>
      </c>
      <c r="J414" s="100" t="str">
        <f>VLOOKUP(I414,Presupuesto!$B$11:$C$566,2,0)</f>
        <v>SERVICIOS DE IMPRENTA PUBLIC.Y REPRODUCCION</v>
      </c>
      <c r="K414" s="100" t="s">
        <v>1382</v>
      </c>
      <c r="L414" s="100" t="s">
        <v>408</v>
      </c>
    </row>
    <row r="415" spans="3:12">
      <c r="C415" s="101" t="s">
        <v>49</v>
      </c>
      <c r="D415" s="888"/>
      <c r="E415" s="203">
        <v>5</v>
      </c>
      <c r="F415" s="102">
        <v>5000</v>
      </c>
      <c r="G415" s="99">
        <f t="shared" si="42"/>
        <v>25000</v>
      </c>
      <c r="H415" s="163" t="s">
        <v>1484</v>
      </c>
      <c r="I415" s="100" t="s">
        <v>805</v>
      </c>
      <c r="J415" s="100" t="str">
        <f>VLOOKUP(I415,Presupuesto!$B$11:$C$566,2,0)</f>
        <v>ALIMENTOS B EBIDAS PARA PERSONAS</v>
      </c>
      <c r="K415" s="100" t="s">
        <v>1382</v>
      </c>
      <c r="L415" s="100" t="s">
        <v>411</v>
      </c>
    </row>
    <row r="416" spans="3:12">
      <c r="C416" s="101" t="s">
        <v>2118</v>
      </c>
      <c r="D416" s="888"/>
      <c r="E416" s="153">
        <v>1</v>
      </c>
      <c r="F416" s="120">
        <v>10000</v>
      </c>
      <c r="G416" s="99">
        <f t="shared" si="42"/>
        <v>10000</v>
      </c>
      <c r="H416" s="163" t="s">
        <v>1484</v>
      </c>
      <c r="I416" s="341" t="s">
        <v>724</v>
      </c>
      <c r="J416" s="100" t="str">
        <f>VLOOKUP(I416,Presupuesto!$B$11:$C$566,2,0)</f>
        <v>SERVICIO DE TRANSPORTE EVENTUALES</v>
      </c>
      <c r="K416" s="100" t="s">
        <v>1382</v>
      </c>
      <c r="L416" s="100" t="s">
        <v>411</v>
      </c>
    </row>
    <row r="417" spans="3:12" ht="15.75" thickBot="1">
      <c r="C417" s="224" t="s">
        <v>441</v>
      </c>
      <c r="D417" s="225">
        <v>0</v>
      </c>
      <c r="E417" s="354">
        <v>0</v>
      </c>
      <c r="F417" s="106">
        <f>HLOOKUP(C417,$AH$2:$BU$3,2,0)</f>
        <v>1150</v>
      </c>
      <c r="G417" s="107">
        <f>D417*E417*F417</f>
        <v>0</v>
      </c>
      <c r="H417" s="355"/>
      <c r="I417" s="356" t="s">
        <v>309</v>
      </c>
      <c r="J417" s="108" t="str">
        <f>VLOOKUP(I417,Presupuesto!$B$11:$C$566,2,0)</f>
        <v>VIATICOS (26200-00)</v>
      </c>
      <c r="K417" s="357" t="s">
        <v>1382</v>
      </c>
      <c r="L417" s="357" t="s">
        <v>421</v>
      </c>
    </row>
    <row r="419" spans="3:12" ht="15.75" thickBot="1"/>
    <row r="420" spans="3:12" ht="15.75" thickBot="1">
      <c r="C420" s="29" t="s">
        <v>43</v>
      </c>
      <c r="D420" s="30">
        <f>SUM(G426:G428)</f>
        <v>50000</v>
      </c>
    </row>
    <row r="422" spans="3:12" ht="15.75">
      <c r="C422" s="208" t="s">
        <v>400</v>
      </c>
      <c r="D422" s="432" t="s">
        <v>2131</v>
      </c>
      <c r="E422" s="95"/>
      <c r="F422" s="95"/>
      <c r="G422" s="95"/>
      <c r="H422" s="76"/>
      <c r="I422" s="76"/>
      <c r="J422" s="76"/>
      <c r="K422" s="114"/>
    </row>
    <row r="423" spans="3:12" ht="18.75">
      <c r="C423" s="216" t="str">
        <f>IFERROR(VLOOKUP(D422,'1.Desarrollo e Innov Curricular'!$E:$F,2,FALSE),IFERROR(VLOOKUP(D422,'Investigación Científica'!$E:$F,2,FALSE),IFERROR(VLOOKUP(D422,'3.Vinculación Univ. Sociedad'!$E:$F,2,FALSE),IFERROR(VLOOKUP(D422,'4. Docencia y Profesorado'!$E:$F,2,FALSE),IFERROR(VLOOKUP(D422,'5.Estudiantes y Graduados'!$E:$F,2,FALSE),IFERROR(VLOOKUP(D422,'11. Gestion Administrativa'!$E:$F,2,FALSE),IFERROR(VLOOKUP(D422,'13. Gestión Académica'!$E:$F,2,FALSE),IFERROR(VLOOKUP(D422,'8. Aseguramiento de Calidad'!$E:$F,2,FALSE),IFERROR(VLOOKUP(D422,'6.Gestión del Conocimiento'!$E:$F,2,FALSE),IFERROR(VLOOKUP(D422,'15. Gobernabilidad y Procesos'!$E:$F,2,FALSE),IFERROR(VLOOKUP(D422,'12.Gestión del Talento Humano'!$E:$F,2,FALSE),IFERROR(VLOOKUP(D422,'14. Internacionalización '!$E:$F,2,FALSE),IFERROR(VLOOKUP(D422,Posgrado!$E:$F,2,FALSE),IFERROR(VLOOKUP(D422,'9.Cultura de Innovación '!$E:$F,2,FALSE),VLOOKUP(D422,'7. Lo Esencial de la Reforma '!$E:$F,2,0)))))))))))))))</f>
        <v xml:space="preserve">Realizar la publicación de la Revista de la Facultad al menos dos veces al año. </v>
      </c>
      <c r="D423" s="31"/>
      <c r="E423" s="95"/>
      <c r="F423" s="95"/>
      <c r="G423" s="95"/>
      <c r="H423" s="76"/>
      <c r="I423" s="76"/>
      <c r="J423" s="76"/>
      <c r="K423" s="114"/>
    </row>
    <row r="424" spans="3:12" ht="15.75" thickBot="1">
      <c r="C424" s="70"/>
      <c r="D424" s="31"/>
      <c r="E424" s="95"/>
      <c r="F424" s="95"/>
      <c r="G424" s="95"/>
      <c r="H424" s="76"/>
      <c r="I424" s="76"/>
      <c r="J424" s="76"/>
      <c r="K424" s="114"/>
    </row>
    <row r="425" spans="3:12" ht="30.75" thickBot="1">
      <c r="C425" s="128" t="s">
        <v>44</v>
      </c>
      <c r="D425" s="131" t="s">
        <v>45</v>
      </c>
      <c r="E425" s="130" t="s">
        <v>55</v>
      </c>
      <c r="F425" s="130" t="s">
        <v>57</v>
      </c>
      <c r="G425" s="129" t="s">
        <v>27</v>
      </c>
      <c r="H425" s="135" t="s">
        <v>139</v>
      </c>
      <c r="I425" s="130" t="s">
        <v>46</v>
      </c>
      <c r="J425" s="130" t="s">
        <v>140</v>
      </c>
      <c r="K425" s="130" t="s">
        <v>419</v>
      </c>
      <c r="L425" s="130" t="s">
        <v>420</v>
      </c>
    </row>
    <row r="426" spans="3:12">
      <c r="C426" s="349" t="s">
        <v>47</v>
      </c>
      <c r="D426" s="887">
        <v>0</v>
      </c>
      <c r="E426" s="350"/>
      <c r="F426" s="117">
        <v>30000</v>
      </c>
      <c r="G426" s="351">
        <f t="shared" ref="G426:G427" si="43">E426*F426</f>
        <v>0</v>
      </c>
      <c r="H426" s="352" t="s">
        <v>137</v>
      </c>
      <c r="I426" s="118" t="s">
        <v>712</v>
      </c>
      <c r="J426" s="118" t="str">
        <f>VLOOKUP(I426,Presupuesto!$B$11:$C$566,2,0)</f>
        <v>SERVICIOS DE CAPACITACION.</v>
      </c>
      <c r="K426" s="353" t="s">
        <v>1382</v>
      </c>
      <c r="L426" s="118" t="s">
        <v>405</v>
      </c>
    </row>
    <row r="427" spans="3:12">
      <c r="C427" s="101" t="s">
        <v>48</v>
      </c>
      <c r="D427" s="888"/>
      <c r="E427" s="203">
        <v>1</v>
      </c>
      <c r="F427" s="102">
        <v>50000</v>
      </c>
      <c r="G427" s="99">
        <f t="shared" si="43"/>
        <v>50000</v>
      </c>
      <c r="H427" s="163" t="s">
        <v>137</v>
      </c>
      <c r="I427" s="100" t="s">
        <v>730</v>
      </c>
      <c r="J427" s="100" t="str">
        <f>VLOOKUP(I427,Presupuesto!$B$11:$C$566,2,0)</f>
        <v>SERVICIOS DE IMPRENTA PUBLIC.Y REPRODUCCION</v>
      </c>
      <c r="K427" s="100" t="s">
        <v>1382</v>
      </c>
      <c r="L427" s="100" t="s">
        <v>410</v>
      </c>
    </row>
    <row r="428" spans="3:12" ht="15.75" thickBot="1">
      <c r="C428" s="224" t="s">
        <v>441</v>
      </c>
      <c r="D428" s="225">
        <v>0</v>
      </c>
      <c r="E428" s="354">
        <v>0</v>
      </c>
      <c r="F428" s="106">
        <f>HLOOKUP(C428,$AH$2:$BU$3,2,0)</f>
        <v>1150</v>
      </c>
      <c r="G428" s="107">
        <f>D428*E428*F428</f>
        <v>0</v>
      </c>
      <c r="H428" s="355"/>
      <c r="I428" s="356" t="s">
        <v>309</v>
      </c>
      <c r="J428" s="108" t="str">
        <f>VLOOKUP(I428,Presupuesto!$B$11:$C$566,2,0)</f>
        <v>VIATICOS (26200-00)</v>
      </c>
      <c r="K428" s="357" t="s">
        <v>1382</v>
      </c>
      <c r="L428" s="357" t="s">
        <v>421</v>
      </c>
    </row>
    <row r="431" spans="3:12" ht="15.75" thickBot="1"/>
    <row r="432" spans="3:12" ht="15.75" thickBot="1">
      <c r="C432" s="29" t="s">
        <v>43</v>
      </c>
      <c r="D432" s="30">
        <f>SUM(G438:G440)</f>
        <v>63000</v>
      </c>
    </row>
    <row r="434" spans="3:12" ht="15.75">
      <c r="C434" s="208" t="s">
        <v>400</v>
      </c>
      <c r="D434" s="432" t="s">
        <v>2148</v>
      </c>
      <c r="E434" s="95"/>
      <c r="F434" s="95"/>
      <c r="G434" s="95"/>
      <c r="H434" s="76"/>
      <c r="I434" s="76"/>
      <c r="J434" s="76"/>
      <c r="K434" s="114"/>
    </row>
    <row r="435" spans="3:12" ht="18.75">
      <c r="C435" s="216" t="str">
        <f>IFERROR(VLOOKUP(D434,'1.Desarrollo e Innov Curricular'!$E:$F,2,FALSE),IFERROR(VLOOKUP(D434,'Investigación Científica'!$E:$F,2,FALSE),IFERROR(VLOOKUP(D434,'3.Vinculación Univ. Sociedad'!$E:$F,2,FALSE),IFERROR(VLOOKUP(D434,'4. Docencia y Profesorado'!$E:$F,2,FALSE),IFERROR(VLOOKUP(D434,'5.Estudiantes y Graduados'!$E:$F,2,FALSE),IFERROR(VLOOKUP(D434,'11. Gestion Administrativa'!$E:$F,2,FALSE),IFERROR(VLOOKUP(D434,'13. Gestión Académica'!$E:$F,2,FALSE),IFERROR(VLOOKUP(D434,'8. Aseguramiento de Calidad'!$E:$F,2,FALSE),IFERROR(VLOOKUP(D434,'6.Gestión del Conocimiento'!$E:$F,2,FALSE),IFERROR(VLOOKUP(D434,'15. Gobernabilidad y Procesos'!$E:$F,2,FALSE),IFERROR(VLOOKUP(D434,'12.Gestión del Talento Humano'!$E:$F,2,FALSE),IFERROR(VLOOKUP(D434,'14. Internacionalización '!$E:$F,2,FALSE),IFERROR(VLOOKUP(D434,Posgrado!$E:$F,2,FALSE),IFERROR(VLOOKUP(D434,'9.Cultura de Innovación '!$E:$F,2,FALSE),VLOOKUP(D434,'7. Lo Esencial de la Reforma '!$E:$F,2,0)))))))))))))))</f>
        <v xml:space="preserve">Socializar el proyecto de investigación a los centros regionales para la historia del periodismo </v>
      </c>
      <c r="D435" s="31"/>
      <c r="E435" s="95"/>
      <c r="F435" s="95"/>
      <c r="G435" s="95"/>
      <c r="H435" s="76"/>
      <c r="I435" s="76"/>
      <c r="J435" s="76"/>
      <c r="K435" s="114"/>
    </row>
    <row r="436" spans="3:12" ht="15.75" thickBot="1">
      <c r="C436" s="70"/>
      <c r="D436" s="31"/>
      <c r="E436" s="95"/>
      <c r="F436" s="95"/>
      <c r="G436" s="95"/>
      <c r="H436" s="76"/>
      <c r="I436" s="76"/>
      <c r="J436" s="76"/>
      <c r="K436" s="114"/>
    </row>
    <row r="437" spans="3:12" ht="30.75" thickBot="1">
      <c r="C437" s="128" t="s">
        <v>44</v>
      </c>
      <c r="D437" s="131" t="s">
        <v>45</v>
      </c>
      <c r="E437" s="130" t="s">
        <v>55</v>
      </c>
      <c r="F437" s="130" t="s">
        <v>57</v>
      </c>
      <c r="G437" s="129" t="s">
        <v>27</v>
      </c>
      <c r="H437" s="135" t="s">
        <v>139</v>
      </c>
      <c r="I437" s="130" t="s">
        <v>46</v>
      </c>
      <c r="J437" s="130" t="s">
        <v>140</v>
      </c>
      <c r="K437" s="130" t="s">
        <v>419</v>
      </c>
      <c r="L437" s="130" t="s">
        <v>420</v>
      </c>
    </row>
    <row r="438" spans="3:12">
      <c r="C438" s="349" t="s">
        <v>47</v>
      </c>
      <c r="D438" s="887">
        <v>0</v>
      </c>
      <c r="E438" s="350"/>
      <c r="F438" s="117">
        <v>30000</v>
      </c>
      <c r="G438" s="351">
        <f t="shared" ref="G438:G439" si="44">E438*F438</f>
        <v>0</v>
      </c>
      <c r="H438" s="352" t="s">
        <v>137</v>
      </c>
      <c r="I438" s="118" t="s">
        <v>712</v>
      </c>
      <c r="J438" s="118" t="str">
        <f>VLOOKUP(I438,Presupuesto!$B$11:$C$566,2,0)</f>
        <v>SERVICIOS DE CAPACITACION.</v>
      </c>
      <c r="K438" s="353" t="s">
        <v>1382</v>
      </c>
      <c r="L438" s="118" t="s">
        <v>405</v>
      </c>
    </row>
    <row r="439" spans="3:12">
      <c r="C439" s="101" t="s">
        <v>48</v>
      </c>
      <c r="D439" s="888"/>
      <c r="E439" s="203">
        <v>0</v>
      </c>
      <c r="F439" s="102">
        <v>0</v>
      </c>
      <c r="G439" s="99">
        <f t="shared" si="44"/>
        <v>0</v>
      </c>
      <c r="H439" s="163" t="s">
        <v>1484</v>
      </c>
      <c r="I439" s="100" t="s">
        <v>730</v>
      </c>
      <c r="J439" s="100" t="str">
        <f>VLOOKUP(I439,Presupuesto!$B$11:$C$566,2,0)</f>
        <v>SERVICIOS DE IMPRENTA PUBLIC.Y REPRODUCCION</v>
      </c>
      <c r="K439" s="100" t="s">
        <v>1382</v>
      </c>
      <c r="L439" s="100" t="s">
        <v>410</v>
      </c>
    </row>
    <row r="440" spans="3:12" ht="15.75" thickBot="1">
      <c r="C440" s="224" t="s">
        <v>439</v>
      </c>
      <c r="D440" s="225">
        <v>3</v>
      </c>
      <c r="E440" s="354">
        <v>10.5</v>
      </c>
      <c r="F440" s="106">
        <f>HLOOKUP(C440,$AH$2:$BU$3,2,0)</f>
        <v>2000</v>
      </c>
      <c r="G440" s="107">
        <f>D440*E440*F440</f>
        <v>63000</v>
      </c>
      <c r="H440" s="355" t="s">
        <v>1484</v>
      </c>
      <c r="I440" s="356" t="s">
        <v>774</v>
      </c>
      <c r="J440" s="108" t="str">
        <f>VLOOKUP(I440,Presupuesto!$B$11:$C$566,2,0)</f>
        <v>VIATICOS NACIONALES</v>
      </c>
      <c r="K440" s="357" t="s">
        <v>1382</v>
      </c>
      <c r="L440" s="357" t="s">
        <v>421</v>
      </c>
    </row>
    <row r="443" spans="3:12" ht="15.75" thickBot="1"/>
    <row r="444" spans="3:12" ht="15.75" thickBot="1">
      <c r="C444" s="29" t="s">
        <v>43</v>
      </c>
      <c r="D444" s="30">
        <f>SUM(G450:G453)</f>
        <v>30000</v>
      </c>
    </row>
    <row r="446" spans="3:12" ht="15.75">
      <c r="C446" s="208" t="s">
        <v>400</v>
      </c>
      <c r="D446" s="432" t="s">
        <v>2163</v>
      </c>
      <c r="E446" s="95"/>
      <c r="F446" s="95"/>
      <c r="G446" s="95"/>
      <c r="H446" s="76"/>
      <c r="I446" s="76"/>
      <c r="J446" s="76"/>
      <c r="K446" s="114"/>
    </row>
    <row r="447" spans="3:12" ht="18.75">
      <c r="C447" s="216" t="str">
        <f>IFERROR(VLOOKUP(D446,'1.Desarrollo e Innov Curricular'!$E:$F,2,FALSE),IFERROR(VLOOKUP(D446,'Investigación Científica'!$E:$F,2,FALSE),IFERROR(VLOOKUP(D446,'3.Vinculación Univ. Sociedad'!$E:$F,2,FALSE),IFERROR(VLOOKUP(D446,'4. Docencia y Profesorado'!$E:$F,2,FALSE),IFERROR(VLOOKUP(D446,'5.Estudiantes y Graduados'!$E:$F,2,FALSE),IFERROR(VLOOKUP(D446,'11. Gestion Administrativa'!$E:$F,2,FALSE),IFERROR(VLOOKUP(D446,'13. Gestión Académica'!$E:$F,2,FALSE),IFERROR(VLOOKUP(D446,'8. Aseguramiento de Calidad'!$E:$F,2,FALSE),IFERROR(VLOOKUP(D446,'6.Gestión del Conocimiento'!$E:$F,2,FALSE),IFERROR(VLOOKUP(D446,'15. Gobernabilidad y Procesos'!$E:$F,2,FALSE),IFERROR(VLOOKUP(D446,'12.Gestión del Talento Humano'!$E:$F,2,FALSE),IFERROR(VLOOKUP(D446,'14. Internacionalización '!$E:$F,2,FALSE),IFERROR(VLOOKUP(D446,Posgrado!$E:$F,2,FALSE),IFERROR(VLOOKUP(D446,'9.Cultura de Innovación '!$E:$F,2,FALSE),VLOOKUP(D446,'7. Lo Esencial de la Reforma '!$E:$F,2,0)))))))))))))))</f>
        <v xml:space="preserve">Lanzamiento de la creación del instituto y socialización de las líneas de investigación. </v>
      </c>
      <c r="D447" s="31"/>
      <c r="E447" s="95"/>
      <c r="F447" s="95"/>
      <c r="G447" s="95"/>
      <c r="H447" s="76"/>
      <c r="I447" s="76"/>
      <c r="J447" s="76"/>
      <c r="K447" s="114"/>
    </row>
    <row r="448" spans="3:12" ht="15.75" thickBot="1">
      <c r="C448" s="70"/>
      <c r="D448" s="31"/>
      <c r="E448" s="95"/>
      <c r="F448" s="95"/>
      <c r="G448" s="95"/>
      <c r="H448" s="76"/>
      <c r="I448" s="76"/>
      <c r="J448" s="76"/>
      <c r="K448" s="114"/>
    </row>
    <row r="449" spans="3:12" ht="30.75" thickBot="1">
      <c r="C449" s="128" t="s">
        <v>44</v>
      </c>
      <c r="D449" s="131" t="s">
        <v>45</v>
      </c>
      <c r="E449" s="130" t="s">
        <v>55</v>
      </c>
      <c r="F449" s="130" t="s">
        <v>57</v>
      </c>
      <c r="G449" s="129" t="s">
        <v>27</v>
      </c>
      <c r="H449" s="135" t="s">
        <v>139</v>
      </c>
      <c r="I449" s="130" t="s">
        <v>46</v>
      </c>
      <c r="J449" s="130" t="s">
        <v>140</v>
      </c>
      <c r="K449" s="130" t="s">
        <v>419</v>
      </c>
      <c r="L449" s="130" t="s">
        <v>420</v>
      </c>
    </row>
    <row r="450" spans="3:12">
      <c r="C450" s="349" t="s">
        <v>47</v>
      </c>
      <c r="D450" s="887">
        <v>0</v>
      </c>
      <c r="E450" s="350"/>
      <c r="F450" s="117">
        <v>30000</v>
      </c>
      <c r="G450" s="351">
        <f t="shared" ref="G450:G453" si="45">E450*F450</f>
        <v>0</v>
      </c>
      <c r="H450" s="352" t="s">
        <v>137</v>
      </c>
      <c r="I450" s="118" t="s">
        <v>712</v>
      </c>
      <c r="J450" s="118" t="str">
        <f>VLOOKUP(I450,Presupuesto!$B$11:$C$566,2,0)</f>
        <v>SERVICIOS DE CAPACITACION.</v>
      </c>
      <c r="K450" s="353" t="s">
        <v>1382</v>
      </c>
      <c r="L450" s="118" t="s">
        <v>405</v>
      </c>
    </row>
    <row r="451" spans="3:12">
      <c r="C451" s="101" t="s">
        <v>2164</v>
      </c>
      <c r="D451" s="888"/>
      <c r="E451" s="203">
        <v>120</v>
      </c>
      <c r="F451" s="102">
        <v>50</v>
      </c>
      <c r="G451" s="99">
        <f t="shared" si="45"/>
        <v>6000</v>
      </c>
      <c r="H451" s="163" t="s">
        <v>137</v>
      </c>
      <c r="I451" s="100" t="s">
        <v>744</v>
      </c>
      <c r="J451" s="100" t="str">
        <f>VLOOKUP(I451,Presupuesto!$B$11:$C$566,2,0)</f>
        <v>PUBLICIDAD Y PROPAGANDA</v>
      </c>
      <c r="K451" s="100" t="s">
        <v>1382</v>
      </c>
      <c r="L451" s="100" t="s">
        <v>408</v>
      </c>
    </row>
    <row r="452" spans="3:12">
      <c r="C452" s="101" t="s">
        <v>49</v>
      </c>
      <c r="D452" s="888"/>
      <c r="E452" s="203">
        <v>120</v>
      </c>
      <c r="F452" s="102">
        <v>200</v>
      </c>
      <c r="G452" s="99">
        <f t="shared" si="45"/>
        <v>24000</v>
      </c>
      <c r="H452" s="163" t="s">
        <v>137</v>
      </c>
      <c r="I452" s="100" t="s">
        <v>805</v>
      </c>
      <c r="J452" s="100" t="str">
        <f>VLOOKUP(I452,Presupuesto!$B$11:$C$566,2,0)</f>
        <v>ALIMENTOS B EBIDAS PARA PERSONAS</v>
      </c>
      <c r="K452" s="100" t="s">
        <v>1382</v>
      </c>
      <c r="L452" s="100" t="s">
        <v>411</v>
      </c>
    </row>
    <row r="453" spans="3:12">
      <c r="C453" s="101" t="s">
        <v>2118</v>
      </c>
      <c r="D453" s="888"/>
      <c r="E453" s="153">
        <v>0</v>
      </c>
      <c r="F453" s="120">
        <v>0</v>
      </c>
      <c r="G453" s="99">
        <f t="shared" si="45"/>
        <v>0</v>
      </c>
      <c r="H453" s="163" t="s">
        <v>1484</v>
      </c>
      <c r="I453" s="341" t="s">
        <v>301</v>
      </c>
      <c r="J453" s="100" t="str">
        <f>VLOOKUP(I453,Presupuesto!$B$11:$C$566,2,0)</f>
        <v>SERVICIOS DE TRANSPORTE (25100-00)</v>
      </c>
      <c r="K453" s="100" t="s">
        <v>1382</v>
      </c>
      <c r="L453" s="100" t="s">
        <v>411</v>
      </c>
    </row>
    <row r="454" spans="3:12" ht="15.75" thickBot="1">
      <c r="C454" s="224" t="s">
        <v>441</v>
      </c>
      <c r="D454" s="225">
        <v>0</v>
      </c>
      <c r="E454" s="354">
        <v>0</v>
      </c>
      <c r="F454" s="106">
        <f>HLOOKUP(C454,$AH$2:$BU$3,2,0)</f>
        <v>1150</v>
      </c>
      <c r="G454" s="107">
        <f>D454*E454*F454</f>
        <v>0</v>
      </c>
      <c r="H454" s="355"/>
      <c r="I454" s="356" t="s">
        <v>309</v>
      </c>
      <c r="J454" s="108" t="str">
        <f>VLOOKUP(I454,Presupuesto!$B$11:$C$566,2,0)</f>
        <v>VIATICOS (26200-00)</v>
      </c>
      <c r="K454" s="357" t="s">
        <v>1382</v>
      </c>
      <c r="L454" s="357" t="s">
        <v>421</v>
      </c>
    </row>
    <row r="456" spans="3:12">
      <c r="C456" s="677" t="s">
        <v>2172</v>
      </c>
    </row>
    <row r="457" spans="3:12" ht="15.75" thickBot="1"/>
    <row r="458" spans="3:12" ht="15.75" thickBot="1">
      <c r="C458" s="29" t="s">
        <v>43</v>
      </c>
      <c r="D458" s="30">
        <f>SUM(G464:G468)</f>
        <v>36225</v>
      </c>
    </row>
    <row r="460" spans="3:12" ht="15.75">
      <c r="C460" s="208" t="s">
        <v>400</v>
      </c>
      <c r="D460" s="432" t="s">
        <v>2165</v>
      </c>
      <c r="E460" s="95"/>
      <c r="F460" s="95"/>
      <c r="G460" s="95"/>
      <c r="H460" s="76"/>
      <c r="I460" s="76"/>
      <c r="J460" s="76"/>
      <c r="K460" s="114"/>
    </row>
    <row r="461" spans="3:12" ht="18.75">
      <c r="C461" s="216" t="str">
        <f>IFERROR(VLOOKUP(D460,'1.Desarrollo e Innov Curricular'!$E:$F,2,FALSE),IFERROR(VLOOKUP(D460,'Investigación Científica'!$E:$F,2,FALSE),IFERROR(VLOOKUP(D460,'3.Vinculación Univ. Sociedad'!$E:$F,2,FALSE),IFERROR(VLOOKUP(D460,'4. Docencia y Profesorado'!$E:$F,2,FALSE),IFERROR(VLOOKUP(D460,'5.Estudiantes y Graduados'!$E:$F,2,FALSE),IFERROR(VLOOKUP(D460,'11. Gestion Administrativa'!$E:$F,2,FALSE),IFERROR(VLOOKUP(D460,'13. Gestión Académica'!$E:$F,2,FALSE),IFERROR(VLOOKUP(D460,'8. Aseguramiento de Calidad'!$E:$F,2,FALSE),IFERROR(VLOOKUP(D460,'6.Gestión del Conocimiento'!$E:$F,2,FALSE),IFERROR(VLOOKUP(D460,'15. Gobernabilidad y Procesos'!$E:$F,2,FALSE),IFERROR(VLOOKUP(D460,'12.Gestión del Talento Humano'!$E:$F,2,FALSE),IFERROR(VLOOKUP(D460,'14. Internacionalización '!$E:$F,2,FALSE),IFERROR(VLOOKUP(D460,Posgrado!$E:$F,2,FALSE),IFERROR(VLOOKUP(D460,'9.Cultura de Innovación '!$E:$F,2,FALSE),VLOOKUP(D460,'7. Lo Esencial de la Reforma '!$E:$F,2,0)))))))))))))))</f>
        <v>Proyecto Diagnostico de la Comunidad de Yaramanguila de Intibucá</v>
      </c>
      <c r="D461" s="31"/>
      <c r="E461" s="95"/>
      <c r="F461" s="95"/>
      <c r="G461" s="95"/>
      <c r="H461" s="76"/>
      <c r="I461" s="76"/>
      <c r="J461" s="76"/>
      <c r="K461" s="114"/>
    </row>
    <row r="462" spans="3:12" ht="15.75" thickBot="1">
      <c r="C462" s="70"/>
      <c r="D462" s="31"/>
      <c r="E462" s="95"/>
      <c r="F462" s="95"/>
      <c r="G462" s="95"/>
      <c r="H462" s="76"/>
      <c r="I462" s="76"/>
      <c r="J462" s="76"/>
      <c r="K462" s="114"/>
    </row>
    <row r="463" spans="3:12" ht="30.75" thickBot="1">
      <c r="C463" s="128" t="s">
        <v>44</v>
      </c>
      <c r="D463" s="131" t="s">
        <v>45</v>
      </c>
      <c r="E463" s="130" t="s">
        <v>55</v>
      </c>
      <c r="F463" s="130" t="s">
        <v>57</v>
      </c>
      <c r="G463" s="129" t="s">
        <v>27</v>
      </c>
      <c r="H463" s="135" t="s">
        <v>139</v>
      </c>
      <c r="I463" s="130" t="s">
        <v>46</v>
      </c>
      <c r="J463" s="130" t="s">
        <v>140</v>
      </c>
      <c r="K463" s="130" t="s">
        <v>419</v>
      </c>
      <c r="L463" s="130" t="s">
        <v>420</v>
      </c>
    </row>
    <row r="464" spans="3:12">
      <c r="C464" s="349" t="s">
        <v>47</v>
      </c>
      <c r="D464" s="887">
        <v>0</v>
      </c>
      <c r="E464" s="350"/>
      <c r="F464" s="117">
        <v>30000</v>
      </c>
      <c r="G464" s="351">
        <f t="shared" ref="G464:G467" si="46">E464*F464</f>
        <v>0</v>
      </c>
      <c r="H464" s="352" t="s">
        <v>137</v>
      </c>
      <c r="I464" s="118" t="s">
        <v>712</v>
      </c>
      <c r="J464" s="118" t="str">
        <f>VLOOKUP(I464,Presupuesto!$B$11:$C$566,2,0)</f>
        <v>SERVICIOS DE CAPACITACION.</v>
      </c>
      <c r="K464" s="353" t="s">
        <v>1382</v>
      </c>
      <c r="L464" s="118" t="s">
        <v>405</v>
      </c>
    </row>
    <row r="465" spans="3:12">
      <c r="C465" s="101" t="s">
        <v>2164</v>
      </c>
      <c r="D465" s="888"/>
      <c r="E465" s="203">
        <v>0</v>
      </c>
      <c r="F465" s="102">
        <v>50</v>
      </c>
      <c r="G465" s="99">
        <f t="shared" si="46"/>
        <v>0</v>
      </c>
      <c r="H465" s="163" t="s">
        <v>137</v>
      </c>
      <c r="I465" s="100" t="s">
        <v>304</v>
      </c>
      <c r="J465" s="100" t="str">
        <f>VLOOKUP(I465,Presupuesto!$B$11:$C$566,2,0)</f>
        <v>PUBLICIDAD Y PROPAGANDA</v>
      </c>
      <c r="K465" s="100" t="s">
        <v>1382</v>
      </c>
      <c r="L465" s="100" t="s">
        <v>408</v>
      </c>
    </row>
    <row r="466" spans="3:12">
      <c r="C466" s="101" t="s">
        <v>49</v>
      </c>
      <c r="D466" s="888"/>
      <c r="E466" s="203">
        <v>0</v>
      </c>
      <c r="F466" s="102">
        <v>200</v>
      </c>
      <c r="G466" s="99">
        <f t="shared" si="46"/>
        <v>0</v>
      </c>
      <c r="H466" s="163" t="s">
        <v>137</v>
      </c>
      <c r="I466" s="100" t="s">
        <v>805</v>
      </c>
      <c r="J466" s="100" t="str">
        <f>VLOOKUP(I466,Presupuesto!$B$11:$C$566,2,0)</f>
        <v>ALIMENTOS B EBIDAS PARA PERSONAS</v>
      </c>
      <c r="K466" s="100" t="s">
        <v>1382</v>
      </c>
      <c r="L466" s="100" t="s">
        <v>408</v>
      </c>
    </row>
    <row r="467" spans="3:12">
      <c r="C467" s="101" t="s">
        <v>2118</v>
      </c>
      <c r="D467" s="888"/>
      <c r="E467" s="153">
        <v>0</v>
      </c>
      <c r="F467" s="120">
        <v>0</v>
      </c>
      <c r="G467" s="99">
        <f t="shared" si="46"/>
        <v>0</v>
      </c>
      <c r="H467" s="163" t="s">
        <v>1484</v>
      </c>
      <c r="I467" s="341" t="s">
        <v>301</v>
      </c>
      <c r="J467" s="100" t="str">
        <f>VLOOKUP(I467,Presupuesto!$B$11:$C$566,2,0)</f>
        <v>SERVICIOS DE TRANSPORTE (25100-00)</v>
      </c>
      <c r="K467" s="100" t="s">
        <v>1382</v>
      </c>
      <c r="L467" s="100" t="s">
        <v>411</v>
      </c>
    </row>
    <row r="468" spans="3:12" ht="15.75" thickBot="1">
      <c r="C468" s="224" t="s">
        <v>441</v>
      </c>
      <c r="D468" s="225">
        <v>3</v>
      </c>
      <c r="E468" s="354">
        <v>10.5</v>
      </c>
      <c r="F468" s="106">
        <f>HLOOKUP(C468,$AH$2:$BU$3,2,0)</f>
        <v>1150</v>
      </c>
      <c r="G468" s="107">
        <f>D468*E468*F468</f>
        <v>36225</v>
      </c>
      <c r="H468" s="355" t="s">
        <v>1484</v>
      </c>
      <c r="I468" s="356" t="s">
        <v>774</v>
      </c>
      <c r="J468" s="108" t="str">
        <f>VLOOKUP(I468,Presupuesto!$B$11:$C$566,2,0)</f>
        <v>VIATICOS NACIONALES</v>
      </c>
      <c r="K468" s="357" t="s">
        <v>1382</v>
      </c>
      <c r="L468" s="357" t="s">
        <v>421</v>
      </c>
    </row>
    <row r="471" spans="3:12" ht="15.75" thickBot="1"/>
    <row r="472" spans="3:12" ht="15.75" thickBot="1">
      <c r="C472" s="29" t="s">
        <v>43</v>
      </c>
      <c r="D472" s="30">
        <f>SUM(G478:G482)</f>
        <v>24150</v>
      </c>
    </row>
    <row r="474" spans="3:12" ht="15.75">
      <c r="C474" s="208" t="s">
        <v>400</v>
      </c>
      <c r="D474" s="432" t="s">
        <v>2166</v>
      </c>
      <c r="E474" s="95"/>
      <c r="F474" s="95"/>
      <c r="G474" s="95"/>
      <c r="H474" s="76"/>
      <c r="I474" s="76"/>
      <c r="J474" s="76"/>
      <c r="K474" s="114"/>
    </row>
    <row r="475" spans="3:12" ht="18.75">
      <c r="C475" s="216" t="str">
        <f>IFERROR(VLOOKUP(D474,'1.Desarrollo e Innov Curricular'!$E:$F,2,FALSE),IFERROR(VLOOKUP(D474,'Investigación Científica'!$E:$F,2,FALSE),IFERROR(VLOOKUP(D474,'3.Vinculación Univ. Sociedad'!$E:$F,2,FALSE),IFERROR(VLOOKUP(D474,'4. Docencia y Profesorado'!$E:$F,2,FALSE),IFERROR(VLOOKUP(D474,'5.Estudiantes y Graduados'!$E:$F,2,FALSE),IFERROR(VLOOKUP(D474,'11. Gestion Administrativa'!$E:$F,2,FALSE),IFERROR(VLOOKUP(D474,'13. Gestión Académica'!$E:$F,2,FALSE),IFERROR(VLOOKUP(D474,'8. Aseguramiento de Calidad'!$E:$F,2,FALSE),IFERROR(VLOOKUP(D474,'6.Gestión del Conocimiento'!$E:$F,2,FALSE),IFERROR(VLOOKUP(D474,'15. Gobernabilidad y Procesos'!$E:$F,2,FALSE),IFERROR(VLOOKUP(D474,'12.Gestión del Talento Humano'!$E:$F,2,FALSE),IFERROR(VLOOKUP(D474,'14. Internacionalización '!$E:$F,2,FALSE),IFERROR(VLOOKUP(D474,Posgrado!$E:$F,2,FALSE),IFERROR(VLOOKUP(D474,'9.Cultura de Innovación '!$E:$F,2,FALSE),VLOOKUP(D474,'7. Lo Esencial de la Reforma '!$E:$F,2,0)))))))))))))))</f>
        <v>Validación y entrega Diagnostico Socio-Cultural en la Comunidad de Cristales y la Comunidad de San Juan. Colon.</v>
      </c>
      <c r="D475" s="31"/>
      <c r="E475" s="95"/>
      <c r="F475" s="95"/>
      <c r="G475" s="95"/>
      <c r="H475" s="76"/>
      <c r="I475" s="76"/>
      <c r="J475" s="76"/>
      <c r="K475" s="114"/>
    </row>
    <row r="476" spans="3:12" ht="15.75" thickBot="1">
      <c r="C476" s="70"/>
      <c r="D476" s="31"/>
      <c r="E476" s="95"/>
      <c r="F476" s="95"/>
      <c r="G476" s="95"/>
      <c r="H476" s="76"/>
      <c r="I476" s="76"/>
      <c r="J476" s="76"/>
      <c r="K476" s="114"/>
    </row>
    <row r="477" spans="3:12" ht="30.75" thickBot="1">
      <c r="C477" s="128" t="s">
        <v>44</v>
      </c>
      <c r="D477" s="131" t="s">
        <v>45</v>
      </c>
      <c r="E477" s="130" t="s">
        <v>55</v>
      </c>
      <c r="F477" s="130" t="s">
        <v>57</v>
      </c>
      <c r="G477" s="129" t="s">
        <v>27</v>
      </c>
      <c r="H477" s="135" t="s">
        <v>139</v>
      </c>
      <c r="I477" s="130" t="s">
        <v>46</v>
      </c>
      <c r="J477" s="130" t="s">
        <v>140</v>
      </c>
      <c r="K477" s="130" t="s">
        <v>419</v>
      </c>
      <c r="L477" s="130" t="s">
        <v>420</v>
      </c>
    </row>
    <row r="478" spans="3:12">
      <c r="C478" s="349" t="s">
        <v>47</v>
      </c>
      <c r="D478" s="887">
        <v>0</v>
      </c>
      <c r="E478" s="350"/>
      <c r="F478" s="117">
        <v>30000</v>
      </c>
      <c r="G478" s="351">
        <f t="shared" ref="G478:G481" si="47">E478*F478</f>
        <v>0</v>
      </c>
      <c r="H478" s="352" t="s">
        <v>137</v>
      </c>
      <c r="I478" s="118" t="s">
        <v>712</v>
      </c>
      <c r="J478" s="118" t="str">
        <f>VLOOKUP(I478,Presupuesto!$B$11:$C$566,2,0)</f>
        <v>SERVICIOS DE CAPACITACION.</v>
      </c>
      <c r="K478" s="353" t="s">
        <v>1382</v>
      </c>
      <c r="L478" s="118" t="s">
        <v>405</v>
      </c>
    </row>
    <row r="479" spans="3:12">
      <c r="C479" s="101" t="s">
        <v>2164</v>
      </c>
      <c r="D479" s="888"/>
      <c r="E479" s="203">
        <v>0</v>
      </c>
      <c r="F479" s="102">
        <v>50</v>
      </c>
      <c r="G479" s="99">
        <f t="shared" si="47"/>
        <v>0</v>
      </c>
      <c r="H479" s="163" t="s">
        <v>137</v>
      </c>
      <c r="I479" s="100" t="s">
        <v>304</v>
      </c>
      <c r="J479" s="100" t="str">
        <f>VLOOKUP(I479,Presupuesto!$B$11:$C$566,2,0)</f>
        <v>PUBLICIDAD Y PROPAGANDA</v>
      </c>
      <c r="K479" s="100" t="s">
        <v>1382</v>
      </c>
      <c r="L479" s="100" t="s">
        <v>408</v>
      </c>
    </row>
    <row r="480" spans="3:12">
      <c r="C480" s="101" t="s">
        <v>49</v>
      </c>
      <c r="D480" s="888"/>
      <c r="E480" s="203">
        <v>0</v>
      </c>
      <c r="F480" s="102">
        <v>200</v>
      </c>
      <c r="G480" s="99">
        <f t="shared" si="47"/>
        <v>0</v>
      </c>
      <c r="H480" s="163" t="s">
        <v>137</v>
      </c>
      <c r="I480" s="100" t="s">
        <v>805</v>
      </c>
      <c r="J480" s="100" t="str">
        <f>VLOOKUP(I480,Presupuesto!$B$11:$C$566,2,0)</f>
        <v>ALIMENTOS B EBIDAS PARA PERSONAS</v>
      </c>
      <c r="K480" s="100" t="s">
        <v>1382</v>
      </c>
      <c r="L480" s="100" t="s">
        <v>408</v>
      </c>
    </row>
    <row r="481" spans="3:12">
      <c r="C481" s="101" t="s">
        <v>2118</v>
      </c>
      <c r="D481" s="888"/>
      <c r="E481" s="153">
        <v>0</v>
      </c>
      <c r="F481" s="120">
        <v>0</v>
      </c>
      <c r="G481" s="99">
        <f t="shared" si="47"/>
        <v>0</v>
      </c>
      <c r="H481" s="163" t="s">
        <v>1484</v>
      </c>
      <c r="I481" s="341" t="s">
        <v>301</v>
      </c>
      <c r="J481" s="100" t="str">
        <f>VLOOKUP(I481,Presupuesto!$B$11:$C$566,2,0)</f>
        <v>SERVICIOS DE TRANSPORTE (25100-00)</v>
      </c>
      <c r="K481" s="100" t="s">
        <v>1382</v>
      </c>
      <c r="L481" s="100" t="s">
        <v>411</v>
      </c>
    </row>
    <row r="482" spans="3:12" ht="15.75" thickBot="1">
      <c r="C482" s="224" t="s">
        <v>441</v>
      </c>
      <c r="D482" s="225">
        <v>3</v>
      </c>
      <c r="E482" s="354">
        <v>7</v>
      </c>
      <c r="F482" s="106">
        <f>HLOOKUP(C482,$AH$2:$BU$3,2,0)</f>
        <v>1150</v>
      </c>
      <c r="G482" s="107">
        <f>D482*E482*F482</f>
        <v>24150</v>
      </c>
      <c r="H482" s="355" t="s">
        <v>137</v>
      </c>
      <c r="I482" s="356" t="s">
        <v>774</v>
      </c>
      <c r="J482" s="108" t="str">
        <f>VLOOKUP(I482,Presupuesto!$B$11:$C$566,2,0)</f>
        <v>VIATICOS NACIONALES</v>
      </c>
      <c r="K482" s="357" t="s">
        <v>1382</v>
      </c>
      <c r="L482" s="357" t="s">
        <v>405</v>
      </c>
    </row>
    <row r="485" spans="3:12" ht="15.75" thickBot="1"/>
    <row r="486" spans="3:12" ht="15.75" thickBot="1">
      <c r="C486" s="29" t="s">
        <v>43</v>
      </c>
      <c r="D486" s="30">
        <f>SUM(G492:G497)</f>
        <v>2000</v>
      </c>
    </row>
    <row r="488" spans="3:12" ht="15.75">
      <c r="C488" s="208" t="s">
        <v>400</v>
      </c>
      <c r="D488" s="432" t="s">
        <v>2168</v>
      </c>
      <c r="E488" s="95"/>
      <c r="F488" s="95"/>
      <c r="G488" s="95"/>
      <c r="H488" s="76"/>
      <c r="I488" s="76"/>
      <c r="J488" s="76"/>
      <c r="K488" s="114"/>
    </row>
    <row r="489" spans="3:12" ht="18.75">
      <c r="C489" s="216" t="str">
        <f>IFERROR(VLOOKUP(D488,'1.Desarrollo e Innov Curricular'!$E:$F,2,FALSE),IFERROR(VLOOKUP(D488,'Investigación Científica'!$E:$F,2,FALSE),IFERROR(VLOOKUP(D488,'3.Vinculación Univ. Sociedad'!$E:$F,2,FALSE),IFERROR(VLOOKUP(D488,'4. Docencia y Profesorado'!$E:$F,2,FALSE),IFERROR(VLOOKUP(D488,'5.Estudiantes y Graduados'!$E:$F,2,FALSE),IFERROR(VLOOKUP(D488,'11. Gestion Administrativa'!$E:$F,2,FALSE),IFERROR(VLOOKUP(D488,'13. Gestión Académica'!$E:$F,2,FALSE),IFERROR(VLOOKUP(D488,'8. Aseguramiento de Calidad'!$E:$F,2,FALSE),IFERROR(VLOOKUP(D488,'6.Gestión del Conocimiento'!$E:$F,2,FALSE),IFERROR(VLOOKUP(D488,'15. Gobernabilidad y Procesos'!$E:$F,2,FALSE),IFERROR(VLOOKUP(D488,'12.Gestión del Talento Humano'!$E:$F,2,FALSE),IFERROR(VLOOKUP(D488,'14. Internacionalización '!$E:$F,2,FALSE),IFERROR(VLOOKUP(D488,Posgrado!$E:$F,2,FALSE),IFERROR(VLOOKUP(D488,'9.Cultura de Innovación '!$E:$F,2,FALSE),VLOOKUP(D488,'7. Lo Esencial de la Reforma '!$E:$F,2,0)))))))))))))))</f>
        <v>Participación del proyecto  de Atención Integral de las enfermedades crónicas  Degenerativas</v>
      </c>
      <c r="D489" s="31"/>
      <c r="E489" s="95"/>
      <c r="F489" s="95"/>
      <c r="G489" s="95"/>
      <c r="H489" s="76"/>
      <c r="I489" s="76"/>
      <c r="J489" s="76"/>
      <c r="K489" s="114"/>
    </row>
    <row r="490" spans="3:12" ht="15.75" thickBot="1">
      <c r="C490" s="70"/>
      <c r="D490" s="31"/>
      <c r="E490" s="95"/>
      <c r="F490" s="95"/>
      <c r="G490" s="95"/>
      <c r="H490" s="76"/>
      <c r="I490" s="76"/>
      <c r="J490" s="76"/>
      <c r="K490" s="114"/>
    </row>
    <row r="491" spans="3:12" ht="30.75" thickBot="1">
      <c r="C491" s="128" t="s">
        <v>44</v>
      </c>
      <c r="D491" s="131" t="s">
        <v>45</v>
      </c>
      <c r="E491" s="130" t="s">
        <v>55</v>
      </c>
      <c r="F491" s="130" t="s">
        <v>57</v>
      </c>
      <c r="G491" s="129" t="s">
        <v>27</v>
      </c>
      <c r="H491" s="135" t="s">
        <v>139</v>
      </c>
      <c r="I491" s="130" t="s">
        <v>46</v>
      </c>
      <c r="J491" s="130" t="s">
        <v>140</v>
      </c>
      <c r="K491" s="130" t="s">
        <v>419</v>
      </c>
      <c r="L491" s="130" t="s">
        <v>420</v>
      </c>
    </row>
    <row r="492" spans="3:12">
      <c r="C492" s="349" t="s">
        <v>47</v>
      </c>
      <c r="D492" s="887">
        <v>0</v>
      </c>
      <c r="E492" s="350"/>
      <c r="F492" s="117">
        <v>30000</v>
      </c>
      <c r="G492" s="351">
        <f t="shared" ref="G492:G496" si="48">E492*F492</f>
        <v>0</v>
      </c>
      <c r="H492" s="352" t="s">
        <v>137</v>
      </c>
      <c r="I492" s="118" t="s">
        <v>712</v>
      </c>
      <c r="J492" s="118" t="str">
        <f>VLOOKUP(I492,Presupuesto!$B$11:$C$566,2,0)</f>
        <v>SERVICIOS DE CAPACITACION.</v>
      </c>
      <c r="K492" s="353" t="s">
        <v>482</v>
      </c>
      <c r="L492" s="118" t="s">
        <v>405</v>
      </c>
    </row>
    <row r="493" spans="3:12">
      <c r="C493" s="101" t="s">
        <v>2091</v>
      </c>
      <c r="D493" s="888"/>
      <c r="E493" s="203">
        <v>10</v>
      </c>
      <c r="F493" s="102">
        <v>80</v>
      </c>
      <c r="G493" s="99">
        <f t="shared" si="48"/>
        <v>800</v>
      </c>
      <c r="H493" s="163" t="s">
        <v>137</v>
      </c>
      <c r="I493" s="100" t="s">
        <v>828</v>
      </c>
      <c r="J493" s="100" t="str">
        <f>VLOOKUP(I493,Presupuesto!$B$11:$C$566,2,0)</f>
        <v>PAPEL DE ESCRITORIO</v>
      </c>
      <c r="K493" s="100" t="s">
        <v>482</v>
      </c>
      <c r="L493" s="100" t="s">
        <v>408</v>
      </c>
    </row>
    <row r="494" spans="3:12">
      <c r="C494" s="101" t="s">
        <v>2170</v>
      </c>
      <c r="D494" s="888"/>
      <c r="E494" s="203">
        <v>100</v>
      </c>
      <c r="F494" s="102">
        <v>5</v>
      </c>
      <c r="G494" s="99">
        <f t="shared" si="48"/>
        <v>500</v>
      </c>
      <c r="H494" s="163" t="s">
        <v>137</v>
      </c>
      <c r="I494" s="100" t="s">
        <v>834</v>
      </c>
      <c r="J494" s="100" t="str">
        <f>VLOOKUP(I494,Presupuesto!$B$11:$C$566,2,0)</f>
        <v>PRODUCTOS PAPEL Y CARTON</v>
      </c>
      <c r="K494" s="100" t="s">
        <v>482</v>
      </c>
      <c r="L494" s="100" t="s">
        <v>408</v>
      </c>
    </row>
    <row r="495" spans="3:12">
      <c r="C495" s="101" t="s">
        <v>34</v>
      </c>
      <c r="D495" s="888"/>
      <c r="E495" s="203">
        <v>50</v>
      </c>
      <c r="F495" s="102">
        <v>10</v>
      </c>
      <c r="G495" s="99">
        <f t="shared" si="48"/>
        <v>500</v>
      </c>
      <c r="H495" s="163" t="s">
        <v>137</v>
      </c>
      <c r="I495" s="100" t="s">
        <v>955</v>
      </c>
      <c r="J495" s="100" t="str">
        <f>VLOOKUP(I495,Presupuesto!$B$11:$C$566,2,0)</f>
        <v>UTILES DE ESCRITORIO, OFICINA Y ENSE¥ANZA</v>
      </c>
      <c r="K495" s="100" t="s">
        <v>482</v>
      </c>
      <c r="L495" s="100"/>
    </row>
    <row r="496" spans="3:12">
      <c r="C496" s="101" t="s">
        <v>2171</v>
      </c>
      <c r="D496" s="888"/>
      <c r="E496" s="153">
        <v>2</v>
      </c>
      <c r="F496" s="120">
        <v>100</v>
      </c>
      <c r="G496" s="99">
        <f t="shared" si="48"/>
        <v>200</v>
      </c>
      <c r="H496" s="163" t="s">
        <v>137</v>
      </c>
      <c r="I496" s="341" t="s">
        <v>834</v>
      </c>
      <c r="J496" s="100" t="str">
        <f>VLOOKUP(I496,Presupuesto!$B$11:$C$566,2,0)</f>
        <v>PRODUCTOS PAPEL Y CARTON</v>
      </c>
      <c r="K496" s="100" t="s">
        <v>482</v>
      </c>
      <c r="L496" s="100" t="s">
        <v>411</v>
      </c>
    </row>
    <row r="497" spans="3:12" ht="15.75" thickBot="1">
      <c r="C497" s="224" t="s">
        <v>441</v>
      </c>
      <c r="D497" s="225">
        <v>3</v>
      </c>
      <c r="E497" s="354">
        <v>0</v>
      </c>
      <c r="F497" s="106">
        <f>HLOOKUP(C497,$AH$2:$BU$3,2,0)</f>
        <v>1150</v>
      </c>
      <c r="G497" s="107">
        <f>D497*E497*F497</f>
        <v>0</v>
      </c>
      <c r="H497" s="355" t="s">
        <v>137</v>
      </c>
      <c r="I497" s="356" t="s">
        <v>309</v>
      </c>
      <c r="J497" s="108" t="str">
        <f>VLOOKUP(I497,Presupuesto!$B$11:$C$566,2,0)</f>
        <v>VIATICOS (26200-00)</v>
      </c>
      <c r="K497" s="357" t="s">
        <v>482</v>
      </c>
      <c r="L497" s="357" t="s">
        <v>405</v>
      </c>
    </row>
    <row r="499" spans="3:12" ht="15.75" thickBot="1"/>
    <row r="500" spans="3:12" ht="15.75" thickBot="1">
      <c r="C500" s="29" t="s">
        <v>43</v>
      </c>
      <c r="D500" s="30">
        <f>SUM(G506:G508)</f>
        <v>30000</v>
      </c>
    </row>
    <row r="502" spans="3:12" ht="15.75">
      <c r="C502" s="208" t="s">
        <v>400</v>
      </c>
      <c r="D502" s="432" t="s">
        <v>2173</v>
      </c>
      <c r="E502" s="95"/>
      <c r="F502" s="95"/>
      <c r="G502" s="95"/>
      <c r="H502" s="76"/>
      <c r="I502" s="76"/>
      <c r="J502" s="76"/>
      <c r="K502" s="114"/>
    </row>
    <row r="503" spans="3:12" ht="18.75">
      <c r="C503" s="216" t="str">
        <f>IFERROR(VLOOKUP(D502,'1.Desarrollo e Innov Curricular'!$E:$F,2,FALSE),IFERROR(VLOOKUP(D502,'Investigación Científica'!$E:$F,2,FALSE),IFERROR(VLOOKUP(D502,'3.Vinculación Univ. Sociedad'!$E:$F,2,FALSE),IFERROR(VLOOKUP(D502,'4. Docencia y Profesorado'!$E:$F,2,FALSE),IFERROR(VLOOKUP(D502,'5.Estudiantes y Graduados'!$E:$F,2,FALSE),IFERROR(VLOOKUP(D502,'11. Gestion Administrativa'!$E:$F,2,FALSE),IFERROR(VLOOKUP(D502,'13. Gestión Académica'!$E:$F,2,FALSE),IFERROR(VLOOKUP(D502,'8. Aseguramiento de Calidad'!$E:$F,2,FALSE),IFERROR(VLOOKUP(D502,'6.Gestión del Conocimiento'!$E:$F,2,FALSE),IFERROR(VLOOKUP(D502,'15. Gobernabilidad y Procesos'!$E:$F,2,FALSE),IFERROR(VLOOKUP(D502,'12.Gestión del Talento Humano'!$E:$F,2,FALSE),IFERROR(VLOOKUP(D502,'14. Internacionalización '!$E:$F,2,FALSE),IFERROR(VLOOKUP(D502,Posgrado!$E:$F,2,FALSE),IFERROR(VLOOKUP(D502,'9.Cultura de Innovación '!$E:$F,2,FALSE),VLOOKUP(D502,'7. Lo Esencial de la Reforma '!$E:$F,2,0)))))))))))))))</f>
        <v xml:space="preserve">Dotar de apoyo de la bibliografía sobre la disciplina en Desaroolo Local. </v>
      </c>
      <c r="D503" s="31"/>
      <c r="E503" s="95"/>
      <c r="F503" s="95"/>
      <c r="G503" s="95"/>
      <c r="H503" s="76"/>
      <c r="I503" s="76"/>
      <c r="J503" s="76"/>
      <c r="K503" s="114"/>
    </row>
    <row r="504" spans="3:12" ht="15.75" thickBot="1">
      <c r="C504" s="70"/>
      <c r="D504" s="31"/>
      <c r="E504" s="95"/>
      <c r="F504" s="95"/>
      <c r="G504" s="95"/>
      <c r="H504" s="76"/>
      <c r="I504" s="76"/>
      <c r="J504" s="76"/>
      <c r="K504" s="114"/>
    </row>
    <row r="505" spans="3:12" ht="30.75" thickBot="1">
      <c r="C505" s="128" t="s">
        <v>44</v>
      </c>
      <c r="D505" s="131" t="s">
        <v>45</v>
      </c>
      <c r="E505" s="130" t="s">
        <v>55</v>
      </c>
      <c r="F505" s="130" t="s">
        <v>57</v>
      </c>
      <c r="G505" s="129" t="s">
        <v>27</v>
      </c>
      <c r="H505" s="135" t="s">
        <v>139</v>
      </c>
      <c r="I505" s="130" t="s">
        <v>46</v>
      </c>
      <c r="J505" s="130" t="s">
        <v>140</v>
      </c>
      <c r="K505" s="130" t="s">
        <v>419</v>
      </c>
      <c r="L505" s="130" t="s">
        <v>420</v>
      </c>
    </row>
    <row r="506" spans="3:12">
      <c r="C506" s="349" t="s">
        <v>2176</v>
      </c>
      <c r="D506" s="887">
        <v>0</v>
      </c>
      <c r="E506" s="350">
        <v>1</v>
      </c>
      <c r="F506" s="117">
        <v>22000</v>
      </c>
      <c r="G506" s="351">
        <f t="shared" ref="G506:G507" si="49">E506*F506</f>
        <v>22000</v>
      </c>
      <c r="H506" s="352" t="s">
        <v>137</v>
      </c>
      <c r="I506" s="118" t="s">
        <v>838</v>
      </c>
      <c r="J506" s="118" t="str">
        <f>VLOOKUP(I506,Presupuesto!$B$11:$C$566,2,0)</f>
        <v>LIBROS REVISTAS Y PERIODICOS</v>
      </c>
      <c r="K506" s="689" t="s">
        <v>482</v>
      </c>
      <c r="L506" s="118" t="s">
        <v>405</v>
      </c>
    </row>
    <row r="507" spans="3:12">
      <c r="C507" s="101" t="s">
        <v>2177</v>
      </c>
      <c r="D507" s="888"/>
      <c r="E507" s="203">
        <v>1</v>
      </c>
      <c r="F507" s="102">
        <v>8000</v>
      </c>
      <c r="G507" s="99">
        <f t="shared" si="49"/>
        <v>8000</v>
      </c>
      <c r="H507" s="163" t="s">
        <v>137</v>
      </c>
      <c r="I507" s="100" t="s">
        <v>834</v>
      </c>
      <c r="J507" s="100" t="str">
        <f>VLOOKUP(I507,Presupuesto!$B$11:$C$566,2,0)</f>
        <v>PRODUCTOS PAPEL Y CARTON</v>
      </c>
      <c r="K507" s="100" t="s">
        <v>482</v>
      </c>
      <c r="L507" s="100" t="s">
        <v>408</v>
      </c>
    </row>
    <row r="508" spans="3:12" ht="15.75" thickBot="1">
      <c r="C508" s="224" t="s">
        <v>441</v>
      </c>
      <c r="D508" s="225">
        <v>3</v>
      </c>
      <c r="E508" s="354">
        <v>0</v>
      </c>
      <c r="F508" s="106">
        <f>HLOOKUP(C508,$AH$2:$BU$3,2,0)</f>
        <v>1150</v>
      </c>
      <c r="G508" s="107">
        <f>D508*E508*F508</f>
        <v>0</v>
      </c>
      <c r="H508" s="355" t="s">
        <v>137</v>
      </c>
      <c r="I508" s="356" t="s">
        <v>309</v>
      </c>
      <c r="J508" s="108" t="str">
        <f>VLOOKUP(I508,Presupuesto!$B$11:$C$566,2,0)</f>
        <v>VIATICOS (26200-00)</v>
      </c>
      <c r="K508" s="357" t="s">
        <v>482</v>
      </c>
      <c r="L508" s="357" t="s">
        <v>405</v>
      </c>
    </row>
    <row r="511" spans="3:12" ht="15.75" thickBot="1"/>
    <row r="512" spans="3:12" ht="15.75" thickBot="1">
      <c r="C512" s="29" t="s">
        <v>43</v>
      </c>
      <c r="D512" s="30">
        <f>SUM(G518:G525)</f>
        <v>100000</v>
      </c>
    </row>
    <row r="514" spans="3:12" ht="15.75">
      <c r="C514" s="208" t="s">
        <v>400</v>
      </c>
      <c r="D514" s="432" t="s">
        <v>2178</v>
      </c>
      <c r="E514" s="95"/>
      <c r="F514" s="95"/>
      <c r="G514" s="95"/>
      <c r="H514" s="76"/>
      <c r="I514" s="76"/>
      <c r="J514" s="76"/>
      <c r="K514" s="114"/>
    </row>
    <row r="515" spans="3:12" ht="18.75">
      <c r="C515" s="216" t="str">
        <f>IFERROR(VLOOKUP(D514,'1.Desarrollo e Innov Curricular'!$E:$F,2,FALSE),IFERROR(VLOOKUP(D514,'Investigación Científica'!$E:$F,2,FALSE),IFERROR(VLOOKUP(D514,'3.Vinculación Univ. Sociedad'!$E:$F,2,FALSE),IFERROR(VLOOKUP(D514,'4. Docencia y Profesorado'!$E:$F,2,FALSE),IFERROR(VLOOKUP(D514,'5.Estudiantes y Graduados'!$E:$F,2,FALSE),IFERROR(VLOOKUP(D514,'11. Gestion Administrativa'!$E:$F,2,FALSE),IFERROR(VLOOKUP(D514,'13. Gestión Académica'!$E:$F,2,FALSE),IFERROR(VLOOKUP(D514,'8. Aseguramiento de Calidad'!$E:$F,2,FALSE),IFERROR(VLOOKUP(D514,'6.Gestión del Conocimiento'!$E:$F,2,FALSE),IFERROR(VLOOKUP(D514,'15. Gobernabilidad y Procesos'!$E:$F,2,FALSE),IFERROR(VLOOKUP(D514,'12.Gestión del Talento Humano'!$E:$F,2,FALSE),IFERROR(VLOOKUP(D514,'14. Internacionalización '!$E:$F,2,FALSE),IFERROR(VLOOKUP(D514,Posgrado!$E:$F,2,FALSE),IFERROR(VLOOKUP(D514,'9.Cultura de Innovación '!$E:$F,2,FALSE),VLOOKUP(D514,'7. Lo Esencial de la Reforma '!$E:$F,2,0)))))))))))))))</f>
        <v>Proyecto Escuela de Formación de Liderazgo social</v>
      </c>
      <c r="D515" s="31"/>
      <c r="E515" s="95"/>
      <c r="F515" s="95"/>
      <c r="G515" s="95"/>
      <c r="H515" s="76"/>
      <c r="I515" s="76"/>
      <c r="J515" s="76"/>
      <c r="K515" s="114"/>
    </row>
    <row r="516" spans="3:12" ht="15.75" thickBot="1">
      <c r="C516" s="70"/>
      <c r="D516" s="31"/>
      <c r="E516" s="95"/>
      <c r="F516" s="95"/>
      <c r="G516" s="95"/>
      <c r="H516" s="76"/>
      <c r="I516" s="76"/>
      <c r="J516" s="76"/>
      <c r="K516" s="114"/>
    </row>
    <row r="517" spans="3:12" ht="30.75" thickBot="1">
      <c r="C517" s="128" t="s">
        <v>44</v>
      </c>
      <c r="D517" s="131" t="s">
        <v>45</v>
      </c>
      <c r="E517" s="130" t="s">
        <v>55</v>
      </c>
      <c r="F517" s="695" t="s">
        <v>57</v>
      </c>
      <c r="G517" s="696" t="s">
        <v>27</v>
      </c>
      <c r="H517" s="697" t="s">
        <v>139</v>
      </c>
      <c r="I517" s="130" t="s">
        <v>46</v>
      </c>
      <c r="J517" s="130" t="s">
        <v>140</v>
      </c>
      <c r="K517" s="130" t="s">
        <v>419</v>
      </c>
      <c r="L517" s="130" t="s">
        <v>420</v>
      </c>
    </row>
    <row r="518" spans="3:12" ht="15.75" thickBot="1">
      <c r="C518" s="349" t="s">
        <v>2190</v>
      </c>
      <c r="D518" s="887">
        <v>1</v>
      </c>
      <c r="E518" s="691">
        <v>100</v>
      </c>
      <c r="F518" s="698">
        <v>73.66</v>
      </c>
      <c r="G518" s="698">
        <f t="shared" ref="G518:G524" si="50">E518*F518</f>
        <v>7366</v>
      </c>
      <c r="H518" s="167" t="s">
        <v>137</v>
      </c>
      <c r="I518" s="118" t="s">
        <v>832</v>
      </c>
      <c r="J518" s="118" t="str">
        <f>VLOOKUP(I518,Presupuesto!$B$11:$C$566,2,0)</f>
        <v>PRODUCTOS DE ARTES GRAFICAS</v>
      </c>
      <c r="K518" s="689" t="s">
        <v>482</v>
      </c>
      <c r="L518" s="118" t="s">
        <v>405</v>
      </c>
    </row>
    <row r="519" spans="3:12" ht="15.75" thickBot="1">
      <c r="C519" s="97" t="s">
        <v>2191</v>
      </c>
      <c r="D519" s="888"/>
      <c r="E519" s="692">
        <v>1</v>
      </c>
      <c r="F519" s="698">
        <v>30000</v>
      </c>
      <c r="G519" s="698">
        <f t="shared" si="50"/>
        <v>30000</v>
      </c>
      <c r="H519" s="167" t="s">
        <v>1484</v>
      </c>
      <c r="I519" s="100" t="s">
        <v>712</v>
      </c>
      <c r="J519" s="118" t="str">
        <f>VLOOKUP(I519,Presupuesto!$B$11:$C$566,2,0)</f>
        <v>SERVICIOS DE CAPACITACION.</v>
      </c>
      <c r="K519" s="690" t="s">
        <v>482</v>
      </c>
      <c r="L519" s="100"/>
    </row>
    <row r="520" spans="3:12" ht="15.75" thickBot="1">
      <c r="C520" s="97" t="s">
        <v>2192</v>
      </c>
      <c r="D520" s="888"/>
      <c r="E520" s="692">
        <v>100</v>
      </c>
      <c r="F520" s="698">
        <v>100</v>
      </c>
      <c r="G520" s="698">
        <f t="shared" si="50"/>
        <v>10000</v>
      </c>
      <c r="H520" s="167" t="s">
        <v>137</v>
      </c>
      <c r="I520" s="100" t="s">
        <v>805</v>
      </c>
      <c r="J520" s="118" t="str">
        <f>VLOOKUP(I520,Presupuesto!$B$11:$C$566,2,0)</f>
        <v>ALIMENTOS B EBIDAS PARA PERSONAS</v>
      </c>
      <c r="K520" s="690" t="s">
        <v>482</v>
      </c>
      <c r="L520" s="100"/>
    </row>
    <row r="521" spans="3:12" ht="15.75" thickBot="1">
      <c r="C521" s="97" t="s">
        <v>2057</v>
      </c>
      <c r="D521" s="888"/>
      <c r="E521" s="692">
        <v>1</v>
      </c>
      <c r="F521" s="698">
        <v>22000</v>
      </c>
      <c r="G521" s="698">
        <f t="shared" ref="G521:G523" si="51">E521*F521</f>
        <v>22000</v>
      </c>
      <c r="H521" s="167" t="s">
        <v>1484</v>
      </c>
      <c r="I521" s="100" t="s">
        <v>768</v>
      </c>
      <c r="J521" s="118" t="str">
        <f>VLOOKUP(I521,Presupuesto!$B$11:$C$566,2,0)</f>
        <v>PASAJES AL EXTERIOR</v>
      </c>
      <c r="K521" s="690" t="s">
        <v>482</v>
      </c>
      <c r="L521" s="100"/>
    </row>
    <row r="522" spans="3:12" ht="15.75" thickBot="1">
      <c r="C522" s="97" t="s">
        <v>2194</v>
      </c>
      <c r="D522" s="888"/>
      <c r="E522" s="692">
        <v>1</v>
      </c>
      <c r="F522" s="698">
        <v>5634</v>
      </c>
      <c r="G522" s="698">
        <f t="shared" si="51"/>
        <v>5634</v>
      </c>
      <c r="H522" s="167" t="s">
        <v>137</v>
      </c>
      <c r="I522" s="100" t="s">
        <v>955</v>
      </c>
      <c r="J522" s="118" t="str">
        <f>VLOOKUP(I522,Presupuesto!$B$11:$C$566,2,0)</f>
        <v>UTILES DE ESCRITORIO, OFICINA Y ENSE¥ANZA</v>
      </c>
      <c r="K522" s="690" t="s">
        <v>482</v>
      </c>
      <c r="L522" s="100"/>
    </row>
    <row r="523" spans="3:12">
      <c r="C523" s="97" t="s">
        <v>2164</v>
      </c>
      <c r="D523" s="888"/>
      <c r="E523" s="692">
        <v>1</v>
      </c>
      <c r="F523" s="698">
        <v>15000</v>
      </c>
      <c r="G523" s="698">
        <f t="shared" si="51"/>
        <v>15000</v>
      </c>
      <c r="H523" s="167" t="s">
        <v>137</v>
      </c>
      <c r="I523" s="100" t="s">
        <v>744</v>
      </c>
      <c r="J523" s="118" t="str">
        <f>VLOOKUP(I523,Presupuesto!$B$11:$C$566,2,0)</f>
        <v>PUBLICIDAD Y PROPAGANDA</v>
      </c>
      <c r="K523" s="690" t="s">
        <v>482</v>
      </c>
      <c r="L523" s="100"/>
    </row>
    <row r="524" spans="3:12">
      <c r="C524" s="101" t="s">
        <v>2177</v>
      </c>
      <c r="D524" s="888"/>
      <c r="E524" s="693">
        <v>100</v>
      </c>
      <c r="F524" s="698">
        <v>100</v>
      </c>
      <c r="G524" s="698">
        <f t="shared" si="50"/>
        <v>10000</v>
      </c>
      <c r="H524" s="167" t="s">
        <v>137</v>
      </c>
      <c r="I524" s="100" t="s">
        <v>834</v>
      </c>
      <c r="J524" s="100" t="str">
        <f>VLOOKUP(I524,Presupuesto!$B$11:$C$566,2,0)</f>
        <v>PRODUCTOS PAPEL Y CARTON</v>
      </c>
      <c r="K524" s="690" t="s">
        <v>482</v>
      </c>
      <c r="L524" s="100" t="s">
        <v>408</v>
      </c>
    </row>
    <row r="525" spans="3:12" ht="15.75" thickBot="1">
      <c r="C525" s="224" t="s">
        <v>441</v>
      </c>
      <c r="D525" s="225">
        <v>3</v>
      </c>
      <c r="E525" s="694">
        <v>0</v>
      </c>
      <c r="F525" s="699">
        <f>HLOOKUP(C525,$AH$2:$BU$3,2,0)</f>
        <v>1150</v>
      </c>
      <c r="G525" s="699">
        <f>D525*E525*F525</f>
        <v>0</v>
      </c>
      <c r="H525" s="700" t="s">
        <v>137</v>
      </c>
      <c r="I525" s="356" t="s">
        <v>309</v>
      </c>
      <c r="J525" s="108" t="str">
        <f>VLOOKUP(I525,Presupuesto!$B$11:$C$566,2,0)</f>
        <v>VIATICOS (26200-00)</v>
      </c>
      <c r="K525" s="357" t="s">
        <v>482</v>
      </c>
      <c r="L525" s="357" t="s">
        <v>405</v>
      </c>
    </row>
    <row r="527" spans="3:12" ht="15.75" thickBot="1"/>
    <row r="528" spans="3:12" ht="15.75" thickBot="1">
      <c r="C528" s="29" t="s">
        <v>43</v>
      </c>
      <c r="D528" s="30">
        <f>SUM(G534:G536)</f>
        <v>44550</v>
      </c>
    </row>
    <row r="530" spans="3:12" ht="15.75">
      <c r="C530" s="208" t="s">
        <v>400</v>
      </c>
      <c r="D530" s="432" t="s">
        <v>2181</v>
      </c>
      <c r="E530" s="95"/>
      <c r="F530" s="95"/>
      <c r="G530" s="95"/>
      <c r="H530" s="76"/>
      <c r="I530" s="76"/>
      <c r="J530" s="76"/>
      <c r="K530" s="114"/>
    </row>
    <row r="531" spans="3:12" ht="18.75">
      <c r="C531" s="216" t="str">
        <f>IFERROR(VLOOKUP(D530,'1.Desarrollo e Innov Curricular'!$E:$F,2,FALSE),IFERROR(VLOOKUP(D530,'Investigación Científica'!$E:$F,2,FALSE),IFERROR(VLOOKUP(D530,'3.Vinculación Univ. Sociedad'!$E:$F,2,FALSE),IFERROR(VLOOKUP(D530,'4. Docencia y Profesorado'!$E:$F,2,FALSE),IFERROR(VLOOKUP(D530,'5.Estudiantes y Graduados'!$E:$F,2,FALSE),IFERROR(VLOOKUP(D530,'11. Gestion Administrativa'!$E:$F,2,FALSE),IFERROR(VLOOKUP(D530,'13. Gestión Académica'!$E:$F,2,FALSE),IFERROR(VLOOKUP(D530,'8. Aseguramiento de Calidad'!$E:$F,2,FALSE),IFERROR(VLOOKUP(D530,'6.Gestión del Conocimiento'!$E:$F,2,FALSE),IFERROR(VLOOKUP(D530,'15. Gobernabilidad y Procesos'!$E:$F,2,FALSE),IFERROR(VLOOKUP(D530,'12.Gestión del Talento Humano'!$E:$F,2,FALSE),IFERROR(VLOOKUP(D530,'14. Internacionalización '!$E:$F,2,FALSE),IFERROR(VLOOKUP(D530,Posgrado!$E:$F,2,FALSE),IFERROR(VLOOKUP(D530,'9.Cultura de Innovación '!$E:$F,2,FALSE),VLOOKUP(D530,'7. Lo Esencial de la Reforma '!$E:$F,2,0)))))))))))))))</f>
        <v xml:space="preserve">Participación de la Carrera de Periodismo en el Proyecto Atención Primaria de Salud( APS), en coordinación con Dirección de Vinculación - UNAH </v>
      </c>
      <c r="D531" s="31"/>
      <c r="E531" s="95"/>
      <c r="F531" s="95"/>
      <c r="G531" s="95"/>
      <c r="H531" s="76"/>
      <c r="I531" s="76"/>
      <c r="J531" s="76"/>
      <c r="K531" s="114"/>
    </row>
    <row r="532" spans="3:12" ht="15.75" thickBot="1">
      <c r="C532" s="70"/>
      <c r="D532" s="31"/>
      <c r="E532" s="95"/>
      <c r="F532" s="95"/>
      <c r="G532" s="95"/>
      <c r="H532" s="76"/>
      <c r="I532" s="76"/>
      <c r="J532" s="76"/>
      <c r="K532" s="114"/>
    </row>
    <row r="533" spans="3:12" ht="30.75" thickBot="1">
      <c r="C533" s="128" t="s">
        <v>44</v>
      </c>
      <c r="D533" s="131" t="s">
        <v>45</v>
      </c>
      <c r="E533" s="130" t="s">
        <v>55</v>
      </c>
      <c r="F533" s="695" t="s">
        <v>57</v>
      </c>
      <c r="G533" s="696" t="s">
        <v>27</v>
      </c>
      <c r="H533" s="697" t="s">
        <v>139</v>
      </c>
      <c r="I533" s="130" t="s">
        <v>46</v>
      </c>
      <c r="J533" s="130" t="s">
        <v>140</v>
      </c>
      <c r="K533" s="130" t="s">
        <v>419</v>
      </c>
      <c r="L533" s="130" t="s">
        <v>420</v>
      </c>
    </row>
    <row r="534" spans="3:12" ht="15.75" thickBot="1">
      <c r="C534" s="725" t="s">
        <v>441</v>
      </c>
      <c r="D534" s="889">
        <v>3</v>
      </c>
      <c r="E534" s="693">
        <v>16.5</v>
      </c>
      <c r="F534" s="698">
        <v>1150</v>
      </c>
      <c r="G534" s="698">
        <f t="shared" ref="G534:G536" si="52">E534*F534</f>
        <v>18975</v>
      </c>
      <c r="H534" s="167" t="s">
        <v>137</v>
      </c>
      <c r="I534" s="100" t="s">
        <v>774</v>
      </c>
      <c r="J534" s="100" t="str">
        <f>VLOOKUP(I534,Presupuesto!$B$11:$C$566,2,0)</f>
        <v>VIATICOS NACIONALES</v>
      </c>
      <c r="K534" s="690" t="s">
        <v>482</v>
      </c>
      <c r="L534" s="100" t="s">
        <v>408</v>
      </c>
    </row>
    <row r="535" spans="3:12" ht="15.75" thickBot="1">
      <c r="C535" s="725" t="s">
        <v>445</v>
      </c>
      <c r="D535" s="889"/>
      <c r="E535" s="693">
        <v>16.5</v>
      </c>
      <c r="F535" s="698">
        <v>900</v>
      </c>
      <c r="G535" s="698">
        <f t="shared" si="52"/>
        <v>14850</v>
      </c>
      <c r="H535" s="721" t="s">
        <v>137</v>
      </c>
      <c r="I535" s="722" t="s">
        <v>774</v>
      </c>
      <c r="J535" s="100" t="str">
        <f>VLOOKUP(I535,Presupuesto!$B$11:$C$566,2,0)</f>
        <v>VIATICOS NACIONALES</v>
      </c>
      <c r="K535" s="723"/>
      <c r="L535" s="722"/>
    </row>
    <row r="536" spans="3:12" ht="15.75" thickBot="1">
      <c r="C536" s="725" t="s">
        <v>449</v>
      </c>
      <c r="D536" s="890"/>
      <c r="E536" s="693">
        <v>16.5</v>
      </c>
      <c r="F536" s="698">
        <v>650</v>
      </c>
      <c r="G536" s="698">
        <f t="shared" si="52"/>
        <v>10725</v>
      </c>
      <c r="H536" s="700" t="s">
        <v>137</v>
      </c>
      <c r="I536" s="356" t="s">
        <v>774</v>
      </c>
      <c r="J536" s="108" t="str">
        <f>VLOOKUP(I536,Presupuesto!$B$11:$C$566,2,0)</f>
        <v>VIATICOS NACIONALES</v>
      </c>
      <c r="K536" s="357" t="s">
        <v>482</v>
      </c>
      <c r="L536" s="357" t="s">
        <v>405</v>
      </c>
    </row>
    <row r="537" spans="3:12">
      <c r="C537" s="724"/>
    </row>
    <row r="539" spans="3:12" ht="15.75" thickBot="1"/>
    <row r="540" spans="3:12" ht="15.75" thickBot="1">
      <c r="C540" s="29" t="s">
        <v>43</v>
      </c>
      <c r="D540" s="30">
        <f>SUM(G546:G547)</f>
        <v>29700</v>
      </c>
    </row>
    <row r="542" spans="3:12" ht="15.75">
      <c r="C542" s="208" t="s">
        <v>400</v>
      </c>
      <c r="D542" s="432" t="s">
        <v>2219</v>
      </c>
      <c r="E542" s="95"/>
      <c r="F542" s="95"/>
      <c r="G542" s="95"/>
      <c r="H542" s="76"/>
      <c r="I542" s="76"/>
      <c r="J542" s="76"/>
      <c r="K542" s="114"/>
    </row>
    <row r="543" spans="3:12" ht="18.75">
      <c r="C543" s="216" t="str">
        <f>IFERROR(VLOOKUP(D542,'1.Desarrollo e Innov Curricular'!$E:$F,2,FALSE),IFERROR(VLOOKUP(D542,'Investigación Científica'!$E:$F,2,FALSE),IFERROR(VLOOKUP(D542,'3.Vinculación Univ. Sociedad'!$E:$F,2,FALSE),IFERROR(VLOOKUP(D542,'4. Docencia y Profesorado'!$E:$F,2,FALSE),IFERROR(VLOOKUP(D542,'5.Estudiantes y Graduados'!$E:$F,2,FALSE),IFERROR(VLOOKUP(D542,'11. Gestion Administrativa'!$E:$F,2,FALSE),IFERROR(VLOOKUP(D542,'13. Gestión Académica'!$E:$F,2,FALSE),IFERROR(VLOOKUP(D542,'8. Aseguramiento de Calidad'!$E:$F,2,FALSE),IFERROR(VLOOKUP(D542,'6.Gestión del Conocimiento'!$E:$F,2,FALSE),IFERROR(VLOOKUP(D542,'15. Gobernabilidad y Procesos'!$E:$F,2,FALSE),IFERROR(VLOOKUP(D542,'12.Gestión del Talento Humano'!$E:$F,2,FALSE),IFERROR(VLOOKUP(D542,'14. Internacionalización '!$E:$F,2,FALSE),IFERROR(VLOOKUP(D542,Posgrado!$E:$F,2,FALSE),IFERROR(VLOOKUP(D542,'9.Cultura de Innovación '!$E:$F,2,FALSE),VLOOKUP(D542,'7. Lo Esencial de la Reforma '!$E:$F,2,0)))))))))))))))</f>
        <v>Realizar al menos (3) convenios o cartas de intención  con instituciones públicas, privadas , municipalidades, otras..</v>
      </c>
      <c r="D543" s="31"/>
      <c r="E543" s="95"/>
      <c r="F543" s="95"/>
      <c r="G543" s="95"/>
      <c r="H543" s="76"/>
      <c r="I543" s="76"/>
      <c r="J543" s="76"/>
      <c r="K543" s="114"/>
    </row>
    <row r="544" spans="3:12" ht="15.75" thickBot="1">
      <c r="C544" s="70"/>
      <c r="D544" s="31"/>
      <c r="E544" s="95"/>
      <c r="F544" s="95"/>
      <c r="G544" s="95"/>
      <c r="H544" s="76"/>
      <c r="I544" s="76"/>
      <c r="J544" s="76"/>
      <c r="K544" s="114"/>
    </row>
    <row r="545" spans="3:12" ht="30.75" thickBot="1">
      <c r="C545" s="128" t="s">
        <v>44</v>
      </c>
      <c r="D545" s="131" t="s">
        <v>45</v>
      </c>
      <c r="E545" s="130" t="s">
        <v>55</v>
      </c>
      <c r="F545" s="695" t="s">
        <v>57</v>
      </c>
      <c r="G545" s="696" t="s">
        <v>27</v>
      </c>
      <c r="H545" s="697" t="s">
        <v>139</v>
      </c>
      <c r="I545" s="130" t="s">
        <v>46</v>
      </c>
      <c r="J545" s="130" t="s">
        <v>140</v>
      </c>
      <c r="K545" s="130" t="s">
        <v>419</v>
      </c>
      <c r="L545" s="130" t="s">
        <v>420</v>
      </c>
    </row>
    <row r="546" spans="3:12" ht="15.75" thickBot="1">
      <c r="C546" s="725" t="s">
        <v>441</v>
      </c>
      <c r="D546" s="889">
        <v>2</v>
      </c>
      <c r="E546" s="693">
        <v>16.5</v>
      </c>
      <c r="F546" s="698">
        <v>1150</v>
      </c>
      <c r="G546" s="698">
        <f t="shared" ref="G546:G547" si="53">E546*F546</f>
        <v>18975</v>
      </c>
      <c r="H546" s="167" t="s">
        <v>137</v>
      </c>
      <c r="I546" s="100" t="s">
        <v>774</v>
      </c>
      <c r="J546" s="100" t="str">
        <f>VLOOKUP(I546,Presupuesto!$B$11:$C$566,2,0)</f>
        <v>VIATICOS NACIONALES</v>
      </c>
      <c r="K546" s="690" t="s">
        <v>482</v>
      </c>
      <c r="L546" s="100" t="s">
        <v>408</v>
      </c>
    </row>
    <row r="547" spans="3:12" ht="15.75" thickBot="1">
      <c r="C547" s="725" t="s">
        <v>449</v>
      </c>
      <c r="D547" s="890"/>
      <c r="E547" s="693">
        <v>16.5</v>
      </c>
      <c r="F547" s="698">
        <v>650</v>
      </c>
      <c r="G547" s="698">
        <f t="shared" si="53"/>
        <v>10725</v>
      </c>
      <c r="H547" s="700" t="s">
        <v>137</v>
      </c>
      <c r="I547" s="356" t="s">
        <v>774</v>
      </c>
      <c r="J547" s="108" t="str">
        <f>VLOOKUP(I547,Presupuesto!$B$11:$C$566,2,0)</f>
        <v>VIATICOS NACIONALES</v>
      </c>
      <c r="K547" s="357" t="s">
        <v>482</v>
      </c>
      <c r="L547" s="357" t="s">
        <v>405</v>
      </c>
    </row>
    <row r="548" spans="3:12">
      <c r="C548" s="724"/>
    </row>
    <row r="549" spans="3:12" ht="15.75" thickBot="1"/>
    <row r="550" spans="3:12" ht="15.75" thickBot="1">
      <c r="C550" s="29" t="s">
        <v>43</v>
      </c>
      <c r="D550" s="30">
        <f>SUM(G556:G558)</f>
        <v>99500</v>
      </c>
    </row>
    <row r="552" spans="3:12" ht="15.75">
      <c r="C552" s="208" t="s">
        <v>400</v>
      </c>
      <c r="D552" s="432" t="s">
        <v>2220</v>
      </c>
      <c r="E552" s="95"/>
      <c r="F552" s="95"/>
      <c r="G552" s="95"/>
      <c r="H552" s="76"/>
      <c r="I552" s="76"/>
      <c r="J552" s="76"/>
      <c r="K552" s="114"/>
    </row>
    <row r="553" spans="3:12" ht="18.75">
      <c r="C553" s="216" t="str">
        <f>IFERROR(VLOOKUP(D552,'1.Desarrollo e Innov Curricular'!$E:$F,2,FALSE),IFERROR(VLOOKUP(D552,'Investigación Científica'!$E:$F,2,FALSE),IFERROR(VLOOKUP(D552,'3.Vinculación Univ. Sociedad'!$E:$F,2,FALSE),IFERROR(VLOOKUP(D552,'4. Docencia y Profesorado'!$E:$F,2,FALSE),IFERROR(VLOOKUP(D552,'5.Estudiantes y Graduados'!$E:$F,2,FALSE),IFERROR(VLOOKUP(D552,'11. Gestion Administrativa'!$E:$F,2,FALSE),IFERROR(VLOOKUP(D552,'13. Gestión Académica'!$E:$F,2,FALSE),IFERROR(VLOOKUP(D552,'8. Aseguramiento de Calidad'!$E:$F,2,FALSE),IFERROR(VLOOKUP(D552,'6.Gestión del Conocimiento'!$E:$F,2,FALSE),IFERROR(VLOOKUP(D552,'15. Gobernabilidad y Procesos'!$E:$F,2,FALSE),IFERROR(VLOOKUP(D552,'12.Gestión del Talento Humano'!$E:$F,2,FALSE),IFERROR(VLOOKUP(D552,'14. Internacionalización '!$E:$F,2,FALSE),IFERROR(VLOOKUP(D552,Posgrado!$E:$F,2,FALSE),IFERROR(VLOOKUP(D552,'9.Cultura de Innovación '!$E:$F,2,FALSE),VLOOKUP(D552,'7. Lo Esencial de la Reforma '!$E:$F,2,0)))))))))))))))</f>
        <v xml:space="preserve">Contribuir al desarrollo  de la PAT por medio de giras de supervisión a los estudiantes de la carrera de Trabajo Social. </v>
      </c>
      <c r="D553" s="31"/>
      <c r="E553" s="95"/>
      <c r="F553" s="95"/>
      <c r="G553" s="95"/>
      <c r="H553" s="76"/>
      <c r="I553" s="76"/>
      <c r="J553" s="76"/>
      <c r="K553" s="114"/>
    </row>
    <row r="554" spans="3:12" ht="15.75" thickBot="1">
      <c r="C554" s="70"/>
      <c r="D554" s="31"/>
      <c r="E554" s="95"/>
      <c r="F554" s="95"/>
      <c r="G554" s="95"/>
      <c r="H554" s="76"/>
      <c r="I554" s="76"/>
      <c r="J554" s="76"/>
      <c r="K554" s="114"/>
    </row>
    <row r="555" spans="3:12" ht="30.75" thickBot="1">
      <c r="C555" s="128" t="s">
        <v>44</v>
      </c>
      <c r="D555" s="140" t="s">
        <v>45</v>
      </c>
      <c r="E555" s="695" t="s">
        <v>55</v>
      </c>
      <c r="F555" s="695" t="s">
        <v>57</v>
      </c>
      <c r="G555" s="696" t="s">
        <v>27</v>
      </c>
      <c r="H555" s="697" t="s">
        <v>139</v>
      </c>
      <c r="I555" s="695" t="s">
        <v>46</v>
      </c>
      <c r="J555" s="695" t="s">
        <v>140</v>
      </c>
      <c r="K555" s="695" t="s">
        <v>419</v>
      </c>
      <c r="L555" s="695" t="s">
        <v>420</v>
      </c>
    </row>
    <row r="556" spans="3:12" s="781" customFormat="1" ht="15.75" thickBot="1">
      <c r="C556" s="782" t="s">
        <v>2317</v>
      </c>
      <c r="D556" s="784">
        <v>5</v>
      </c>
      <c r="E556" s="734">
        <v>5</v>
      </c>
      <c r="F556" s="698">
        <v>10000</v>
      </c>
      <c r="G556" s="698">
        <f t="shared" ref="G556" si="54">E556*F556</f>
        <v>50000</v>
      </c>
      <c r="H556" s="167" t="s">
        <v>137</v>
      </c>
      <c r="I556" s="648" t="s">
        <v>762</v>
      </c>
      <c r="J556" s="648" t="str">
        <f>VLOOKUP(I556,Presupuesto!$B$11:$C$566,2,0)</f>
        <v>PASAJES NACIONALES</v>
      </c>
      <c r="K556" s="750" t="s">
        <v>482</v>
      </c>
      <c r="L556" s="648" t="s">
        <v>408</v>
      </c>
    </row>
    <row r="557" spans="3:12" ht="15.75" thickBot="1">
      <c r="C557" s="783" t="s">
        <v>441</v>
      </c>
      <c r="D557" s="891">
        <v>2</v>
      </c>
      <c r="E557" s="734">
        <v>27.5</v>
      </c>
      <c r="F557" s="698">
        <v>1150</v>
      </c>
      <c r="G557" s="698">
        <f t="shared" ref="G557:G558" si="55">E557*F557</f>
        <v>31625</v>
      </c>
      <c r="H557" s="167" t="s">
        <v>137</v>
      </c>
      <c r="I557" s="648" t="s">
        <v>774</v>
      </c>
      <c r="J557" s="648" t="str">
        <f>VLOOKUP(I557,Presupuesto!$B$11:$C$566,2,0)</f>
        <v>VIATICOS NACIONALES</v>
      </c>
      <c r="K557" s="750" t="s">
        <v>482</v>
      </c>
      <c r="L557" s="648" t="s">
        <v>408</v>
      </c>
    </row>
    <row r="558" spans="3:12" ht="15.75" thickBot="1">
      <c r="C558" s="783" t="s">
        <v>449</v>
      </c>
      <c r="D558" s="891"/>
      <c r="E558" s="734">
        <v>27.5</v>
      </c>
      <c r="F558" s="698">
        <v>650</v>
      </c>
      <c r="G558" s="698">
        <f t="shared" si="55"/>
        <v>17875</v>
      </c>
      <c r="H558" s="167" t="s">
        <v>137</v>
      </c>
      <c r="I558" s="649" t="s">
        <v>774</v>
      </c>
      <c r="J558" s="648" t="str">
        <f>VLOOKUP(I558,Presupuesto!$B$11:$C$566,2,0)</f>
        <v>VIATICOS NACIONALES</v>
      </c>
      <c r="K558" s="648" t="s">
        <v>482</v>
      </c>
      <c r="L558" s="648" t="s">
        <v>405</v>
      </c>
    </row>
    <row r="559" spans="3:12">
      <c r="C559" s="724"/>
    </row>
    <row r="560" spans="3:12" ht="15.75" thickBot="1"/>
    <row r="561" spans="3:12" ht="15.75" thickBot="1">
      <c r="C561" s="29" t="s">
        <v>43</v>
      </c>
      <c r="D561" s="30">
        <f>SUM(G567:G568)</f>
        <v>40500</v>
      </c>
    </row>
    <row r="563" spans="3:12" ht="15.75">
      <c r="C563" s="208" t="s">
        <v>400</v>
      </c>
      <c r="D563" s="432" t="s">
        <v>2221</v>
      </c>
      <c r="E563" s="95"/>
      <c r="F563" s="95"/>
      <c r="G563" s="95"/>
      <c r="H563" s="76"/>
      <c r="I563" s="76"/>
      <c r="J563" s="76"/>
      <c r="K563" s="114"/>
    </row>
    <row r="564" spans="3:12" ht="18.75">
      <c r="C564" s="216" t="str">
        <f>IFERROR(VLOOKUP(D563,'1.Desarrollo e Innov Curricular'!$E:$F,2,FALSE),IFERROR(VLOOKUP(D563,'Investigación Científica'!$E:$F,2,FALSE),IFERROR(VLOOKUP(D563,'3.Vinculación Univ. Sociedad'!$E:$F,2,FALSE),IFERROR(VLOOKUP(D563,'4. Docencia y Profesorado'!$E:$F,2,FALSE),IFERROR(VLOOKUP(D563,'5.Estudiantes y Graduados'!$E:$F,2,FALSE),IFERROR(VLOOKUP(D563,'11. Gestion Administrativa'!$E:$F,2,FALSE),IFERROR(VLOOKUP(D563,'13. Gestión Académica'!$E:$F,2,FALSE),IFERROR(VLOOKUP(D563,'8. Aseguramiento de Calidad'!$E:$F,2,FALSE),IFERROR(VLOOKUP(D563,'6.Gestión del Conocimiento'!$E:$F,2,FALSE),IFERROR(VLOOKUP(D563,'15. Gobernabilidad y Procesos'!$E:$F,2,FALSE),IFERROR(VLOOKUP(D563,'12.Gestión del Talento Humano'!$E:$F,2,FALSE),IFERROR(VLOOKUP(D563,'14. Internacionalización '!$E:$F,2,FALSE),IFERROR(VLOOKUP(D563,Posgrado!$E:$F,2,FALSE),IFERROR(VLOOKUP(D563,'9.Cultura de Innovación '!$E:$F,2,FALSE),VLOOKUP(D563,'7. Lo Esencial de la Reforma '!$E:$F,2,0)))))))))))))))</f>
        <v>Creación y formulación del proyecto de apoyo técnico  a las alcaldías municipales con la carrera de Técnico en Desarrollo Local.</v>
      </c>
      <c r="D564" s="31"/>
      <c r="E564" s="95"/>
      <c r="F564" s="95"/>
      <c r="G564" s="95"/>
      <c r="H564" s="76"/>
      <c r="I564" s="76"/>
      <c r="J564" s="76"/>
      <c r="K564" s="114"/>
    </row>
    <row r="565" spans="3:12" ht="15.75" thickBot="1">
      <c r="C565" s="70"/>
      <c r="D565" s="31"/>
      <c r="E565" s="95"/>
      <c r="F565" s="95"/>
      <c r="G565" s="95"/>
      <c r="H565" s="76"/>
      <c r="I565" s="76"/>
      <c r="J565" s="76"/>
      <c r="K565" s="114"/>
    </row>
    <row r="566" spans="3:12" ht="30.75" thickBot="1">
      <c r="C566" s="128" t="s">
        <v>44</v>
      </c>
      <c r="D566" s="131" t="s">
        <v>45</v>
      </c>
      <c r="E566" s="130" t="s">
        <v>55</v>
      </c>
      <c r="F566" s="695" t="s">
        <v>57</v>
      </c>
      <c r="G566" s="696" t="s">
        <v>27</v>
      </c>
      <c r="H566" s="697" t="s">
        <v>139</v>
      </c>
      <c r="I566" s="130" t="s">
        <v>46</v>
      </c>
      <c r="J566" s="130" t="s">
        <v>140</v>
      </c>
      <c r="K566" s="130" t="s">
        <v>419</v>
      </c>
      <c r="L566" s="130" t="s">
        <v>420</v>
      </c>
    </row>
    <row r="567" spans="3:12" ht="15.75" thickBot="1">
      <c r="C567" s="725" t="s">
        <v>441</v>
      </c>
      <c r="D567" s="889">
        <v>2</v>
      </c>
      <c r="E567" s="693">
        <v>22.5</v>
      </c>
      <c r="F567" s="698">
        <v>1150</v>
      </c>
      <c r="G567" s="698">
        <f t="shared" ref="G567:G568" si="56">E567*F567</f>
        <v>25875</v>
      </c>
      <c r="H567" s="167" t="s">
        <v>137</v>
      </c>
      <c r="I567" s="100" t="s">
        <v>774</v>
      </c>
      <c r="J567" s="100" t="str">
        <f>VLOOKUP(I567,Presupuesto!$B$11:$C$566,2,0)</f>
        <v>VIATICOS NACIONALES</v>
      </c>
      <c r="K567" s="690" t="s">
        <v>482</v>
      </c>
      <c r="L567" s="100" t="s">
        <v>408</v>
      </c>
    </row>
    <row r="568" spans="3:12" ht="15.75" thickBot="1">
      <c r="C568" s="725" t="s">
        <v>449</v>
      </c>
      <c r="D568" s="890"/>
      <c r="E568" s="693">
        <v>22.5</v>
      </c>
      <c r="F568" s="698">
        <v>650</v>
      </c>
      <c r="G568" s="698">
        <f t="shared" si="56"/>
        <v>14625</v>
      </c>
      <c r="H568" s="700" t="s">
        <v>137</v>
      </c>
      <c r="I568" s="356" t="s">
        <v>774</v>
      </c>
      <c r="J568" s="108" t="str">
        <f>VLOOKUP(I568,Presupuesto!$B$11:$C$566,2,0)</f>
        <v>VIATICOS NACIONALES</v>
      </c>
      <c r="K568" s="357" t="s">
        <v>482</v>
      </c>
      <c r="L568" s="357" t="s">
        <v>405</v>
      </c>
    </row>
    <row r="569" spans="3:12">
      <c r="C569" s="724"/>
    </row>
    <row r="570" spans="3:12" ht="15.75" thickBot="1"/>
    <row r="571" spans="3:12" ht="15.75" thickBot="1">
      <c r="C571" s="29" t="s">
        <v>43</v>
      </c>
      <c r="D571" s="30">
        <f>SUM(G577:G578)</f>
        <v>18900</v>
      </c>
    </row>
    <row r="573" spans="3:12" ht="15.75">
      <c r="C573" s="208" t="s">
        <v>400</v>
      </c>
      <c r="D573" s="432" t="s">
        <v>2224</v>
      </c>
      <c r="E573" s="95"/>
      <c r="F573" s="95"/>
      <c r="G573" s="95"/>
      <c r="H573" s="76"/>
      <c r="I573" s="76"/>
      <c r="J573" s="76"/>
      <c r="K573" s="114"/>
    </row>
    <row r="574" spans="3:12" ht="18.75">
      <c r="C574" s="216" t="str">
        <f>IFERROR(VLOOKUP(D573,'1.Desarrollo e Innov Curricular'!$E:$F,2,FALSE),IFERROR(VLOOKUP(D573,'Investigación Científica'!$E:$F,2,FALSE),IFERROR(VLOOKUP(D573,'3.Vinculación Univ. Sociedad'!$E:$F,2,FALSE),IFERROR(VLOOKUP(D573,'4. Docencia y Profesorado'!$E:$F,2,FALSE),IFERROR(VLOOKUP(D573,'5.Estudiantes y Graduados'!$E:$F,2,FALSE),IFERROR(VLOOKUP(D573,'11. Gestion Administrativa'!$E:$F,2,FALSE),IFERROR(VLOOKUP(D573,'13. Gestión Académica'!$E:$F,2,FALSE),IFERROR(VLOOKUP(D573,'8. Aseguramiento de Calidad'!$E:$F,2,FALSE),IFERROR(VLOOKUP(D573,'6.Gestión del Conocimiento'!$E:$F,2,FALSE),IFERROR(VLOOKUP(D573,'15. Gobernabilidad y Procesos'!$E:$F,2,FALSE),IFERROR(VLOOKUP(D573,'12.Gestión del Talento Humano'!$E:$F,2,FALSE),IFERROR(VLOOKUP(D573,'14. Internacionalización '!$E:$F,2,FALSE),IFERROR(VLOOKUP(D573,Posgrado!$E:$F,2,FALSE),IFERROR(VLOOKUP(D573,'9.Cultura de Innovación '!$E:$F,2,FALSE),VLOOKUP(D573,'7. Lo Esencial de la Reforma '!$E:$F,2,0)))))))))))))))</f>
        <v xml:space="preserve">Establecer una  alianza  estretégica con dos municipios para  promover la realización de prácticas profesionales de los estudiantes. </v>
      </c>
      <c r="D574" s="31"/>
      <c r="E574" s="95"/>
      <c r="F574" s="95"/>
      <c r="G574" s="95"/>
      <c r="H574" s="76"/>
      <c r="I574" s="76"/>
      <c r="J574" s="76"/>
      <c r="K574" s="114"/>
    </row>
    <row r="575" spans="3:12" ht="15.75" thickBot="1">
      <c r="C575" s="70"/>
      <c r="D575" s="31"/>
      <c r="E575" s="95"/>
      <c r="F575" s="95"/>
      <c r="G575" s="95"/>
      <c r="H575" s="76"/>
      <c r="I575" s="76"/>
      <c r="J575" s="76"/>
      <c r="K575" s="114"/>
    </row>
    <row r="576" spans="3:12" ht="30.75" thickBot="1">
      <c r="C576" s="128" t="s">
        <v>44</v>
      </c>
      <c r="D576" s="131" t="s">
        <v>45</v>
      </c>
      <c r="E576" s="130" t="s">
        <v>55</v>
      </c>
      <c r="F576" s="695" t="s">
        <v>57</v>
      </c>
      <c r="G576" s="696" t="s">
        <v>27</v>
      </c>
      <c r="H576" s="697" t="s">
        <v>139</v>
      </c>
      <c r="I576" s="130" t="s">
        <v>46</v>
      </c>
      <c r="J576" s="130" t="s">
        <v>140</v>
      </c>
      <c r="K576" s="130" t="s">
        <v>419</v>
      </c>
      <c r="L576" s="130" t="s">
        <v>420</v>
      </c>
    </row>
    <row r="577" spans="3:12" ht="15.75" thickBot="1">
      <c r="C577" s="725" t="s">
        <v>441</v>
      </c>
      <c r="D577" s="889">
        <v>2</v>
      </c>
      <c r="E577" s="693">
        <v>10.5</v>
      </c>
      <c r="F577" s="698">
        <v>1150</v>
      </c>
      <c r="G577" s="698">
        <f t="shared" ref="G577:G578" si="57">E577*F577</f>
        <v>12075</v>
      </c>
      <c r="H577" s="167" t="s">
        <v>137</v>
      </c>
      <c r="I577" s="100" t="s">
        <v>774</v>
      </c>
      <c r="J577" s="100" t="str">
        <f>VLOOKUP(I577,Presupuesto!$B$11:$C$566,2,0)</f>
        <v>VIATICOS NACIONALES</v>
      </c>
      <c r="K577" s="690" t="s">
        <v>482</v>
      </c>
      <c r="L577" s="100" t="s">
        <v>408</v>
      </c>
    </row>
    <row r="578" spans="3:12" ht="15.75" thickBot="1">
      <c r="C578" s="725" t="s">
        <v>449</v>
      </c>
      <c r="D578" s="890"/>
      <c r="E578" s="693">
        <v>10.5</v>
      </c>
      <c r="F578" s="698">
        <v>650</v>
      </c>
      <c r="G578" s="698">
        <f t="shared" si="57"/>
        <v>6825</v>
      </c>
      <c r="H578" s="700" t="s">
        <v>137</v>
      </c>
      <c r="I578" s="356" t="s">
        <v>774</v>
      </c>
      <c r="J578" s="108" t="str">
        <f>VLOOKUP(I578,Presupuesto!$B$11:$C$566,2,0)</f>
        <v>VIATICOS NACIONALES</v>
      </c>
      <c r="K578" s="357" t="s">
        <v>482</v>
      </c>
      <c r="L578" s="357" t="s">
        <v>405</v>
      </c>
    </row>
    <row r="579" spans="3:12">
      <c r="C579" s="724"/>
    </row>
    <row r="581" spans="3:12" ht="15.75" thickBot="1"/>
    <row r="582" spans="3:12" ht="15.75" thickBot="1">
      <c r="C582" s="29" t="s">
        <v>43</v>
      </c>
      <c r="D582" s="30">
        <f>SUM(G588:G591)</f>
        <v>125050</v>
      </c>
    </row>
    <row r="584" spans="3:12" ht="15.75">
      <c r="C584" s="208" t="s">
        <v>400</v>
      </c>
      <c r="D584" s="432" t="s">
        <v>2225</v>
      </c>
      <c r="E584" s="95"/>
      <c r="F584" s="95"/>
      <c r="G584" s="95"/>
      <c r="H584" s="76"/>
      <c r="I584" s="76"/>
      <c r="J584" s="76"/>
      <c r="K584" s="114"/>
    </row>
    <row r="585" spans="3:12" ht="18.75">
      <c r="C585" s="216" t="str">
        <f>IFERROR(VLOOKUP(D584,'1.Desarrollo e Innov Curricular'!$E:$F,2,FALSE),IFERROR(VLOOKUP(D584,'Investigación Científica'!$E:$F,2,FALSE),IFERROR(VLOOKUP(D584,'3.Vinculación Univ. Sociedad'!$E:$F,2,FALSE),IFERROR(VLOOKUP(D584,'4. Docencia y Profesorado'!$E:$F,2,FALSE),IFERROR(VLOOKUP(D584,'5.Estudiantes y Graduados'!$E:$F,2,FALSE),IFERROR(VLOOKUP(D584,'11. Gestion Administrativa'!$E:$F,2,FALSE),IFERROR(VLOOKUP(D584,'13. Gestión Académica'!$E:$F,2,FALSE),IFERROR(VLOOKUP(D584,'8. Aseguramiento de Calidad'!$E:$F,2,FALSE),IFERROR(VLOOKUP(D584,'6.Gestión del Conocimiento'!$E:$F,2,FALSE),IFERROR(VLOOKUP(D584,'15. Gobernabilidad y Procesos'!$E:$F,2,FALSE),IFERROR(VLOOKUP(D584,'12.Gestión del Talento Humano'!$E:$F,2,FALSE),IFERROR(VLOOKUP(D584,'14. Internacionalización '!$E:$F,2,FALSE),IFERROR(VLOOKUP(D584,Posgrado!$E:$F,2,FALSE),IFERROR(VLOOKUP(D584,'9.Cultura de Innovación '!$E:$F,2,FALSE),VLOOKUP(D584,'7. Lo Esencial de la Reforma '!$E:$F,2,0)))))))))))))))</f>
        <v xml:space="preserve">Realizar giras de trabajo para establecer proyectos de vinculación en beneficio de la comunidad. </v>
      </c>
      <c r="D585" s="31"/>
      <c r="E585" s="95"/>
      <c r="F585" s="95"/>
      <c r="G585" s="95"/>
      <c r="H585" s="76"/>
      <c r="I585" s="76"/>
      <c r="J585" s="76"/>
      <c r="K585" s="114"/>
    </row>
    <row r="586" spans="3:12" ht="15.75" thickBot="1">
      <c r="C586" s="70"/>
      <c r="D586" s="31"/>
      <c r="E586" s="95"/>
      <c r="F586" s="95"/>
      <c r="G586" s="95"/>
      <c r="H586" s="76"/>
      <c r="I586" s="76"/>
      <c r="J586" s="76"/>
      <c r="K586" s="114"/>
    </row>
    <row r="587" spans="3:12" ht="30.75" thickBot="1">
      <c r="C587" s="128" t="s">
        <v>44</v>
      </c>
      <c r="D587" s="131" t="s">
        <v>45</v>
      </c>
      <c r="E587" s="130" t="s">
        <v>55</v>
      </c>
      <c r="F587" s="695" t="s">
        <v>57</v>
      </c>
      <c r="G587" s="696" t="s">
        <v>27</v>
      </c>
      <c r="H587" s="697" t="s">
        <v>139</v>
      </c>
      <c r="I587" s="130" t="s">
        <v>46</v>
      </c>
      <c r="J587" s="130" t="s">
        <v>140</v>
      </c>
      <c r="K587" s="130" t="s">
        <v>419</v>
      </c>
      <c r="L587" s="130" t="s">
        <v>420</v>
      </c>
    </row>
    <row r="588" spans="3:12" ht="15.75" thickBot="1">
      <c r="C588" s="725" t="s">
        <v>436</v>
      </c>
      <c r="D588" s="889">
        <v>4</v>
      </c>
      <c r="E588" s="693">
        <v>30.5</v>
      </c>
      <c r="F588" s="698">
        <v>1400</v>
      </c>
      <c r="G588" s="698">
        <f t="shared" ref="G588:G591" si="58">E588*F588</f>
        <v>42700</v>
      </c>
      <c r="H588" s="167" t="s">
        <v>137</v>
      </c>
      <c r="I588" s="100" t="s">
        <v>774</v>
      </c>
      <c r="J588" s="100" t="str">
        <f>VLOOKUP(I588,Presupuesto!$B$11:$C$566,2,0)</f>
        <v>VIATICOS NACIONALES</v>
      </c>
      <c r="K588" s="690" t="s">
        <v>482</v>
      </c>
      <c r="L588" s="100" t="s">
        <v>408</v>
      </c>
    </row>
    <row r="589" spans="3:12" ht="15.75" thickBot="1">
      <c r="C589" s="725" t="s">
        <v>445</v>
      </c>
      <c r="D589" s="889"/>
      <c r="E589" s="693">
        <v>30.5</v>
      </c>
      <c r="F589" s="698">
        <v>900</v>
      </c>
      <c r="G589" s="698">
        <f t="shared" si="58"/>
        <v>27450</v>
      </c>
      <c r="H589" s="721" t="s">
        <v>137</v>
      </c>
      <c r="I589" s="100" t="s">
        <v>774</v>
      </c>
      <c r="J589" s="100" t="str">
        <f>VLOOKUP(I589,Presupuesto!$B$11:$C$566,2,0)</f>
        <v>VIATICOS NACIONALES</v>
      </c>
      <c r="K589" s="723" t="s">
        <v>482</v>
      </c>
      <c r="L589" s="722" t="s">
        <v>404</v>
      </c>
    </row>
    <row r="590" spans="3:12" ht="15.75" thickBot="1">
      <c r="C590" s="725" t="s">
        <v>449</v>
      </c>
      <c r="D590" s="889"/>
      <c r="E590" s="693">
        <v>30.5</v>
      </c>
      <c r="F590" s="698">
        <v>650</v>
      </c>
      <c r="G590" s="698">
        <f t="shared" si="58"/>
        <v>19825</v>
      </c>
      <c r="H590" s="721" t="s">
        <v>137</v>
      </c>
      <c r="I590" s="100" t="s">
        <v>774</v>
      </c>
      <c r="J590" s="100" t="str">
        <f>VLOOKUP(I590,Presupuesto!$B$11:$C$566,2,0)</f>
        <v>VIATICOS NACIONALES</v>
      </c>
      <c r="K590" s="723" t="s">
        <v>482</v>
      </c>
      <c r="L590" s="722" t="s">
        <v>409</v>
      </c>
    </row>
    <row r="591" spans="3:12" ht="15.75" thickBot="1">
      <c r="C591" s="725" t="s">
        <v>441</v>
      </c>
      <c r="D591" s="890"/>
      <c r="E591" s="693">
        <v>30.5</v>
      </c>
      <c r="F591" s="698">
        <v>1150</v>
      </c>
      <c r="G591" s="698">
        <f t="shared" si="58"/>
        <v>35075</v>
      </c>
      <c r="H591" s="700" t="s">
        <v>137</v>
      </c>
      <c r="I591" s="356" t="s">
        <v>774</v>
      </c>
      <c r="J591" s="108" t="str">
        <f>VLOOKUP(I591,Presupuesto!$B$11:$C$566,2,0)</f>
        <v>VIATICOS NACIONALES</v>
      </c>
      <c r="K591" s="357" t="s">
        <v>482</v>
      </c>
      <c r="L591" s="357" t="s">
        <v>410</v>
      </c>
    </row>
    <row r="592" spans="3:12">
      <c r="C592" s="724"/>
    </row>
    <row r="593" spans="3:12" ht="15.75" thickBot="1"/>
    <row r="594" spans="3:12" ht="15.75" thickBot="1">
      <c r="C594" s="29" t="s">
        <v>43</v>
      </c>
      <c r="D594" s="30">
        <f>SUM(G600:G602)</f>
        <v>120000</v>
      </c>
    </row>
    <row r="596" spans="3:12" ht="15.75">
      <c r="C596" s="208" t="s">
        <v>400</v>
      </c>
      <c r="D596" s="432" t="s">
        <v>2229</v>
      </c>
      <c r="E596" s="95"/>
      <c r="F596" s="95"/>
      <c r="G596" s="95"/>
      <c r="H596" s="76"/>
      <c r="I596" s="76"/>
      <c r="J596" s="76"/>
      <c r="K596" s="114"/>
    </row>
    <row r="597" spans="3:12" ht="18.75">
      <c r="C597" s="216" t="str">
        <f>IFERROR(VLOOKUP(D596,'1.Desarrollo e Innov Curricular'!$E:$F,2,FALSE),IFERROR(VLOOKUP(D596,'Investigación Científica'!$E:$F,2,FALSE),IFERROR(VLOOKUP(D596,'3.Vinculación Univ. Sociedad'!$E:$F,2,FALSE),IFERROR(VLOOKUP(D596,'4. Docencia y Profesorado'!$E:$F,2,FALSE),IFERROR(VLOOKUP(D596,'5.Estudiantes y Graduados'!$E:$F,2,FALSE),IFERROR(VLOOKUP(D596,'11. Gestion Administrativa'!$E:$F,2,FALSE),IFERROR(VLOOKUP(D596,'13. Gestión Académica'!$E:$F,2,FALSE),IFERROR(VLOOKUP(D596,'8. Aseguramiento de Calidad'!$E:$F,2,FALSE),IFERROR(VLOOKUP(D596,'6.Gestión del Conocimiento'!$E:$F,2,FALSE),IFERROR(VLOOKUP(D596,'15. Gobernabilidad y Procesos'!$E:$F,2,FALSE),IFERROR(VLOOKUP(D596,'12.Gestión del Talento Humano'!$E:$F,2,FALSE),IFERROR(VLOOKUP(D596,'14. Internacionalización '!$E:$F,2,FALSE),IFERROR(VLOOKUP(D596,Posgrado!$E:$F,2,FALSE),IFERROR(VLOOKUP(D596,'9.Cultura de Innovación '!$E:$F,2,FALSE),VLOOKUP(D596,'7. Lo Esencial de la Reforma '!$E:$F,2,0)))))))))))))))</f>
        <v xml:space="preserve">Elaboración de una revista que de a conocer los logros y aportes de la carrera de trabajo social en los proyectos de vinculación. </v>
      </c>
      <c r="D597" s="31"/>
      <c r="E597" s="95"/>
      <c r="F597" s="95"/>
      <c r="G597" s="95"/>
      <c r="H597" s="76"/>
      <c r="I597" s="76"/>
      <c r="J597" s="76"/>
      <c r="K597" s="114"/>
    </row>
    <row r="598" spans="3:12" ht="15.75" thickBot="1">
      <c r="C598" s="70"/>
      <c r="D598" s="31"/>
      <c r="E598" s="95"/>
      <c r="F598" s="95"/>
      <c r="G598" s="95"/>
      <c r="H598" s="76"/>
      <c r="I598" s="76"/>
      <c r="J598" s="76"/>
      <c r="K598" s="114"/>
    </row>
    <row r="599" spans="3:12" ht="30.75" thickBot="1">
      <c r="C599" s="128" t="s">
        <v>44</v>
      </c>
      <c r="D599" s="131" t="s">
        <v>45</v>
      </c>
      <c r="E599" s="130" t="s">
        <v>55</v>
      </c>
      <c r="F599" s="695" t="s">
        <v>57</v>
      </c>
      <c r="G599" s="696" t="s">
        <v>27</v>
      </c>
      <c r="H599" s="697" t="s">
        <v>139</v>
      </c>
      <c r="I599" s="130" t="s">
        <v>46</v>
      </c>
      <c r="J599" s="130" t="s">
        <v>140</v>
      </c>
      <c r="K599" s="130" t="s">
        <v>419</v>
      </c>
      <c r="L599" s="130" t="s">
        <v>420</v>
      </c>
    </row>
    <row r="600" spans="3:12" ht="15.75" thickBot="1">
      <c r="C600" s="349" t="s">
        <v>2231</v>
      </c>
      <c r="D600" s="887">
        <v>1</v>
      </c>
      <c r="E600" s="691">
        <v>2</v>
      </c>
      <c r="F600" s="698">
        <v>60000</v>
      </c>
      <c r="G600" s="698">
        <f t="shared" ref="G600:G601" si="59">E600*F600</f>
        <v>120000</v>
      </c>
      <c r="H600" s="167" t="s">
        <v>1484</v>
      </c>
      <c r="I600" s="118" t="s">
        <v>730</v>
      </c>
      <c r="J600" s="118" t="str">
        <f>VLOOKUP(I600,Presupuesto!$B$11:$C$566,2,0)</f>
        <v>SERVICIOS DE IMPRENTA PUBLIC.Y REPRODUCCION</v>
      </c>
      <c r="K600" s="689" t="s">
        <v>482</v>
      </c>
      <c r="L600" s="118" t="s">
        <v>405</v>
      </c>
    </row>
    <row r="601" spans="3:12">
      <c r="C601" s="97" t="s">
        <v>2191</v>
      </c>
      <c r="D601" s="888"/>
      <c r="E601" s="692">
        <v>0</v>
      </c>
      <c r="F601" s="698">
        <v>30000</v>
      </c>
      <c r="G601" s="698">
        <f t="shared" si="59"/>
        <v>0</v>
      </c>
      <c r="H601" s="167" t="s">
        <v>1484</v>
      </c>
      <c r="I601" s="100" t="s">
        <v>712</v>
      </c>
      <c r="J601" s="118" t="str">
        <f>VLOOKUP(I601,Presupuesto!$B$11:$C$566,2,0)</f>
        <v>SERVICIOS DE CAPACITACION.</v>
      </c>
      <c r="K601" s="690" t="s">
        <v>482</v>
      </c>
      <c r="L601" s="100"/>
    </row>
    <row r="602" spans="3:12" ht="15.75" thickBot="1">
      <c r="C602" s="224" t="s">
        <v>441</v>
      </c>
      <c r="D602" s="225">
        <v>3</v>
      </c>
      <c r="E602" s="694">
        <v>0</v>
      </c>
      <c r="F602" s="699">
        <f>HLOOKUP(C602,$AH$2:$BU$3,2,0)</f>
        <v>1150</v>
      </c>
      <c r="G602" s="699">
        <f>D602*E602*F602</f>
        <v>0</v>
      </c>
      <c r="H602" s="700" t="s">
        <v>137</v>
      </c>
      <c r="I602" s="356" t="s">
        <v>309</v>
      </c>
      <c r="J602" s="108" t="str">
        <f>VLOOKUP(I602,Presupuesto!$B$11:$C$566,2,0)</f>
        <v>VIATICOS (26200-00)</v>
      </c>
      <c r="K602" s="357" t="s">
        <v>482</v>
      </c>
      <c r="L602" s="357" t="s">
        <v>405</v>
      </c>
    </row>
    <row r="606" spans="3:12">
      <c r="C606" s="729" t="s">
        <v>2232</v>
      </c>
    </row>
    <row r="608" spans="3:12" ht="15.75" thickBot="1"/>
    <row r="609" spans="3:12" ht="15.75" thickBot="1">
      <c r="C609" s="29" t="s">
        <v>43</v>
      </c>
      <c r="D609" s="30">
        <f>SUM(G615:G616)</f>
        <v>57080</v>
      </c>
    </row>
    <row r="611" spans="3:12" ht="15.75">
      <c r="C611" s="208" t="s">
        <v>400</v>
      </c>
      <c r="D611" s="432" t="s">
        <v>2233</v>
      </c>
      <c r="E611" s="95"/>
      <c r="F611" s="95"/>
      <c r="G611" s="95"/>
      <c r="H611" s="76"/>
      <c r="I611" s="76"/>
      <c r="J611" s="76"/>
      <c r="K611" s="114"/>
    </row>
    <row r="612" spans="3:12" ht="18.75">
      <c r="C612" s="216" t="str">
        <f>IFERROR(VLOOKUP(D611,'1.Desarrollo e Innov Curricular'!$E:$F,2,FALSE),IFERROR(VLOOKUP(D611,'Investigación Científica'!$E:$F,2,FALSE),IFERROR(VLOOKUP(D611,'3.Vinculación Univ. Sociedad'!$E:$F,2,FALSE),IFERROR(VLOOKUP(D611,'4. Docencia y Profesorado'!$E:$F,2,FALSE),IFERROR(VLOOKUP(D611,'5.Estudiantes y Graduados'!$E:$F,2,FALSE),IFERROR(VLOOKUP(D611,'11. Gestion Administrativa'!$E:$F,2,FALSE),IFERROR(VLOOKUP(D611,'13. Gestión Académica'!$E:$F,2,FALSE),IFERROR(VLOOKUP(D611,'8. Aseguramiento de Calidad'!$E:$F,2,FALSE),IFERROR(VLOOKUP(D611,'6.Gestión del Conocimiento'!$E:$F,2,FALSE),IFERROR(VLOOKUP(D611,'15. Gobernabilidad y Procesos'!$E:$F,2,FALSE),IFERROR(VLOOKUP(D611,'12.Gestión del Talento Humano'!$E:$F,2,FALSE),IFERROR(VLOOKUP(D611,'14. Internacionalización '!$E:$F,2,FALSE),IFERROR(VLOOKUP(D611,Posgrado!$E:$F,2,FALSE),IFERROR(VLOOKUP(D611,'9.Cultura de Innovación '!$E:$F,2,FALSE),VLOOKUP(D611,'7. Lo Esencial de la Reforma '!$E:$F,2,0)))))))))))))))</f>
        <v xml:space="preserve">Participación en el congreso Iberoamericano de políticas públicas. </v>
      </c>
      <c r="D612" s="31"/>
      <c r="E612" s="95"/>
      <c r="F612" s="95"/>
      <c r="G612" s="95"/>
      <c r="H612" s="76"/>
      <c r="I612" s="76"/>
      <c r="J612" s="76"/>
      <c r="K612" s="114"/>
    </row>
    <row r="613" spans="3:12" ht="15.75" thickBot="1">
      <c r="C613" s="70"/>
      <c r="D613" s="31"/>
      <c r="E613" s="95"/>
      <c r="F613" s="95"/>
      <c r="G613" s="95"/>
      <c r="H613" s="76"/>
      <c r="I613" s="76"/>
      <c r="J613" s="76"/>
      <c r="K613" s="114"/>
    </row>
    <row r="614" spans="3:12" ht="30.75" thickBot="1">
      <c r="C614" s="128" t="s">
        <v>44</v>
      </c>
      <c r="D614" s="131" t="s">
        <v>45</v>
      </c>
      <c r="E614" s="130" t="s">
        <v>55</v>
      </c>
      <c r="F614" s="695" t="s">
        <v>57</v>
      </c>
      <c r="G614" s="696" t="s">
        <v>27</v>
      </c>
      <c r="H614" s="697" t="s">
        <v>139</v>
      </c>
      <c r="I614" s="130" t="s">
        <v>46</v>
      </c>
      <c r="J614" s="130" t="s">
        <v>140</v>
      </c>
      <c r="K614" s="130" t="s">
        <v>419</v>
      </c>
      <c r="L614" s="130" t="s">
        <v>420</v>
      </c>
    </row>
    <row r="615" spans="3:12">
      <c r="C615" s="349" t="s">
        <v>2234</v>
      </c>
      <c r="D615" s="678">
        <v>1</v>
      </c>
      <c r="E615" s="691">
        <v>1</v>
      </c>
      <c r="F615" s="698">
        <v>33140</v>
      </c>
      <c r="G615" s="698">
        <f t="shared" ref="G615" si="60">E615*F615</f>
        <v>33140</v>
      </c>
      <c r="H615" s="167" t="s">
        <v>1484</v>
      </c>
      <c r="I615" s="118" t="s">
        <v>768</v>
      </c>
      <c r="J615" s="118" t="str">
        <f>VLOOKUP(I615,Presupuesto!$B$11:$C$566,2,0)</f>
        <v>PASAJES AL EXTERIOR</v>
      </c>
      <c r="K615" s="689" t="s">
        <v>1381</v>
      </c>
      <c r="L615" s="118" t="s">
        <v>421</v>
      </c>
    </row>
    <row r="616" spans="3:12" ht="15.75" thickBot="1">
      <c r="C616" s="224" t="s">
        <v>461</v>
      </c>
      <c r="D616" s="225">
        <v>1</v>
      </c>
      <c r="E616" s="694">
        <v>4.75</v>
      </c>
      <c r="F616" s="699">
        <f>HLOOKUP(C616,$AH$2:$BU$3,2,0)</f>
        <v>5040</v>
      </c>
      <c r="G616" s="699">
        <f>D616*E616*F616</f>
        <v>23940</v>
      </c>
      <c r="H616" s="700" t="s">
        <v>137</v>
      </c>
      <c r="I616" s="356" t="s">
        <v>780</v>
      </c>
      <c r="J616" s="108" t="str">
        <f>VLOOKUP(I616,Presupuesto!$B$11:$C$566,2,0)</f>
        <v>VIATICOS AL EXTERIOR</v>
      </c>
      <c r="K616" s="357" t="s">
        <v>1381</v>
      </c>
      <c r="L616" s="357" t="s">
        <v>421</v>
      </c>
    </row>
    <row r="618" spans="3:12" ht="15.75" thickBot="1"/>
    <row r="619" spans="3:12" ht="15.75" thickBot="1">
      <c r="C619" s="29" t="s">
        <v>43</v>
      </c>
      <c r="D619" s="30">
        <f>SUM(G625:G626)</f>
        <v>43940</v>
      </c>
    </row>
    <row r="621" spans="3:12" ht="15.75">
      <c r="C621" s="208" t="s">
        <v>400</v>
      </c>
      <c r="D621" s="432" t="s">
        <v>2236</v>
      </c>
      <c r="E621" s="95"/>
      <c r="F621" s="95"/>
      <c r="G621" s="95"/>
      <c r="H621" s="76"/>
      <c r="I621" s="76"/>
      <c r="J621" s="76"/>
      <c r="K621" s="114"/>
    </row>
    <row r="622" spans="3:12" ht="18.75">
      <c r="C622" s="216" t="str">
        <f>IFERROR(VLOOKUP(D621,'1.Desarrollo e Innov Curricular'!$E:$F,2,FALSE),IFERROR(VLOOKUP(D621,'Investigación Científica'!$E:$F,2,FALSE),IFERROR(VLOOKUP(D621,'3.Vinculación Univ. Sociedad'!$E:$F,2,FALSE),IFERROR(VLOOKUP(D621,'4. Docencia y Profesorado'!$E:$F,2,FALSE),IFERROR(VLOOKUP(D621,'5.Estudiantes y Graduados'!$E:$F,2,FALSE),IFERROR(VLOOKUP(D621,'11. Gestion Administrativa'!$E:$F,2,FALSE),IFERROR(VLOOKUP(D621,'13. Gestión Académica'!$E:$F,2,FALSE),IFERROR(VLOOKUP(D621,'8. Aseguramiento de Calidad'!$E:$F,2,FALSE),IFERROR(VLOOKUP(D621,'6.Gestión del Conocimiento'!$E:$F,2,FALSE),IFERROR(VLOOKUP(D621,'15. Gobernabilidad y Procesos'!$E:$F,2,FALSE),IFERROR(VLOOKUP(D621,'12.Gestión del Talento Humano'!$E:$F,2,FALSE),IFERROR(VLOOKUP(D621,'14. Internacionalización '!$E:$F,2,FALSE),IFERROR(VLOOKUP(D621,Posgrado!$E:$F,2,FALSE),IFERROR(VLOOKUP(D621,'9.Cultura de Innovación '!$E:$F,2,FALSE),VLOOKUP(D621,'7. Lo Esencial de la Reforma '!$E:$F,2,0)))))))))))))))</f>
        <v>Participación de docentes y alumnos en el X Congreso Centroamericano de Antropología. Con ponencia</v>
      </c>
      <c r="D622" s="31"/>
      <c r="E622" s="95"/>
      <c r="F622" s="95"/>
      <c r="G622" s="95"/>
      <c r="H622" s="76"/>
      <c r="I622" s="76"/>
      <c r="J622" s="76"/>
      <c r="K622" s="114"/>
    </row>
    <row r="623" spans="3:12" ht="15.75" thickBot="1">
      <c r="C623" s="70"/>
      <c r="D623" s="31"/>
      <c r="E623" s="95"/>
      <c r="F623" s="95"/>
      <c r="G623" s="95"/>
      <c r="H623" s="76"/>
      <c r="I623" s="76"/>
      <c r="J623" s="76"/>
      <c r="K623" s="114"/>
    </row>
    <row r="624" spans="3:12" ht="30.75" thickBot="1">
      <c r="C624" s="128" t="s">
        <v>44</v>
      </c>
      <c r="D624" s="131" t="s">
        <v>45</v>
      </c>
      <c r="E624" s="130" t="s">
        <v>55</v>
      </c>
      <c r="F624" s="695" t="s">
        <v>57</v>
      </c>
      <c r="G624" s="696" t="s">
        <v>27</v>
      </c>
      <c r="H624" s="697" t="s">
        <v>139</v>
      </c>
      <c r="I624" s="130" t="s">
        <v>46</v>
      </c>
      <c r="J624" s="130" t="s">
        <v>140</v>
      </c>
      <c r="K624" s="130" t="s">
        <v>419</v>
      </c>
      <c r="L624" s="130" t="s">
        <v>420</v>
      </c>
    </row>
    <row r="625" spans="3:12">
      <c r="C625" s="349" t="s">
        <v>2234</v>
      </c>
      <c r="D625" s="678">
        <v>1</v>
      </c>
      <c r="E625" s="691">
        <v>1</v>
      </c>
      <c r="F625" s="698">
        <v>20000</v>
      </c>
      <c r="G625" s="698">
        <f t="shared" ref="G625" si="61">E625*F625</f>
        <v>20000</v>
      </c>
      <c r="H625" s="167" t="s">
        <v>1484</v>
      </c>
      <c r="I625" s="118" t="s">
        <v>768</v>
      </c>
      <c r="J625" s="118" t="str">
        <f>VLOOKUP(I625,Presupuesto!$B$11:$C$566,2,0)</f>
        <v>PASAJES AL EXTERIOR</v>
      </c>
      <c r="K625" s="689" t="s">
        <v>1381</v>
      </c>
      <c r="L625" s="118" t="s">
        <v>421</v>
      </c>
    </row>
    <row r="626" spans="3:12" ht="15.75" thickBot="1">
      <c r="C626" s="224" t="s">
        <v>461</v>
      </c>
      <c r="D626" s="225">
        <v>1</v>
      </c>
      <c r="E626" s="694">
        <v>4.75</v>
      </c>
      <c r="F626" s="699">
        <f>HLOOKUP(C626,$AH$2:$BU$3,2,0)</f>
        <v>5040</v>
      </c>
      <c r="G626" s="699">
        <f>D626*E626*F626</f>
        <v>23940</v>
      </c>
      <c r="H626" s="700" t="s">
        <v>137</v>
      </c>
      <c r="I626" s="356" t="s">
        <v>780</v>
      </c>
      <c r="J626" s="108" t="str">
        <f>VLOOKUP(I626,Presupuesto!$B$11:$C$566,2,0)</f>
        <v>VIATICOS AL EXTERIOR</v>
      </c>
      <c r="K626" s="357" t="s">
        <v>1381</v>
      </c>
      <c r="L626" s="357" t="s">
        <v>421</v>
      </c>
    </row>
    <row r="628" spans="3:12" ht="15.75" thickBot="1"/>
    <row r="629" spans="3:12" ht="15.75" thickBot="1">
      <c r="C629" s="29" t="s">
        <v>43</v>
      </c>
      <c r="D629" s="30">
        <f>SUM(G635:G638)</f>
        <v>5350</v>
      </c>
    </row>
    <row r="631" spans="3:12" ht="15.75">
      <c r="C631" s="208" t="s">
        <v>400</v>
      </c>
      <c r="D631" s="432" t="s">
        <v>2239</v>
      </c>
      <c r="E631" s="95"/>
      <c r="F631" s="95"/>
      <c r="G631" s="95"/>
      <c r="H631" s="76"/>
      <c r="I631" s="76"/>
      <c r="J631" s="76"/>
      <c r="K631" s="114"/>
    </row>
    <row r="632" spans="3:12" ht="18.75">
      <c r="C632" s="216" t="str">
        <f>IFERROR(VLOOKUP(D631,'1.Desarrollo e Innov Curricular'!$E:$F,2,FALSE),IFERROR(VLOOKUP(D631,'Investigación Científica'!$E:$F,2,FALSE),IFERROR(VLOOKUP(D631,'3.Vinculación Univ. Sociedad'!$E:$F,2,FALSE),IFERROR(VLOOKUP(D631,'4. Docencia y Profesorado'!$E:$F,2,FALSE),IFERROR(VLOOKUP(D631,'5.Estudiantes y Graduados'!$E:$F,2,FALSE),IFERROR(VLOOKUP(D631,'11. Gestion Administrativa'!$E:$F,2,FALSE),IFERROR(VLOOKUP(D631,'13. Gestión Académica'!$E:$F,2,FALSE),IFERROR(VLOOKUP(D631,'8. Aseguramiento de Calidad'!$E:$F,2,FALSE),IFERROR(VLOOKUP(D631,'6.Gestión del Conocimiento'!$E:$F,2,FALSE),IFERROR(VLOOKUP(D631,'15. Gobernabilidad y Procesos'!$E:$F,2,FALSE),IFERROR(VLOOKUP(D631,'12.Gestión del Talento Humano'!$E:$F,2,FALSE),IFERROR(VLOOKUP(D631,'14. Internacionalización '!$E:$F,2,FALSE),IFERROR(VLOOKUP(D631,Posgrado!$E:$F,2,FALSE),IFERROR(VLOOKUP(D631,'9.Cultura de Innovación '!$E:$F,2,FALSE),VLOOKUP(D631,'7. Lo Esencial de la Reforma '!$E:$F,2,0)))))))))))))))</f>
        <v xml:space="preserve">Realizar un encuentro con el personal docente de la carrera de Desarrollo Local. </v>
      </c>
      <c r="D632" s="31"/>
      <c r="E632" s="95"/>
      <c r="F632" s="95"/>
      <c r="G632" s="95"/>
      <c r="H632" s="76"/>
      <c r="I632" s="76"/>
      <c r="J632" s="76"/>
      <c r="K632" s="114"/>
    </row>
    <row r="633" spans="3:12" ht="15.75" thickBot="1">
      <c r="C633" s="70"/>
      <c r="D633" s="31"/>
      <c r="E633" s="95"/>
      <c r="F633" s="95"/>
      <c r="G633" s="95"/>
      <c r="H633" s="76"/>
      <c r="I633" s="76"/>
      <c r="J633" s="76"/>
      <c r="K633" s="114"/>
    </row>
    <row r="634" spans="3:12" ht="30.75" thickBot="1">
      <c r="C634" s="730" t="s">
        <v>44</v>
      </c>
      <c r="D634" s="140" t="s">
        <v>45</v>
      </c>
      <c r="E634" s="695" t="s">
        <v>55</v>
      </c>
      <c r="F634" s="695" t="s">
        <v>57</v>
      </c>
      <c r="G634" s="696" t="s">
        <v>27</v>
      </c>
      <c r="H634" s="697" t="s">
        <v>139</v>
      </c>
      <c r="I634" s="130" t="s">
        <v>46</v>
      </c>
      <c r="J634" s="130" t="s">
        <v>140</v>
      </c>
      <c r="K634" s="130" t="s">
        <v>419</v>
      </c>
      <c r="L634" s="130" t="s">
        <v>420</v>
      </c>
    </row>
    <row r="635" spans="3:12" ht="15.75" thickBot="1">
      <c r="C635" s="653" t="s">
        <v>2192</v>
      </c>
      <c r="D635" s="679">
        <v>10</v>
      </c>
      <c r="E635" s="734">
        <v>10</v>
      </c>
      <c r="F635" s="698">
        <v>200</v>
      </c>
      <c r="G635" s="698">
        <f t="shared" ref="G635:G637" si="62">E635*F635</f>
        <v>2000</v>
      </c>
      <c r="H635" s="167" t="s">
        <v>1484</v>
      </c>
      <c r="I635" s="118" t="s">
        <v>805</v>
      </c>
      <c r="J635" s="118" t="str">
        <f>VLOOKUP(I635,Presupuesto!$B$11:$C$566,2,0)</f>
        <v>ALIMENTOS B EBIDAS PARA PERSONAS</v>
      </c>
      <c r="K635" s="689" t="s">
        <v>1381</v>
      </c>
      <c r="L635" s="118" t="s">
        <v>421</v>
      </c>
    </row>
    <row r="636" spans="3:12" ht="15.75" thickBot="1">
      <c r="C636" s="653" t="s">
        <v>2241</v>
      </c>
      <c r="D636" s="679">
        <v>10</v>
      </c>
      <c r="E636" s="734">
        <v>10</v>
      </c>
      <c r="F636" s="698">
        <v>35</v>
      </c>
      <c r="G636" s="698">
        <f t="shared" si="62"/>
        <v>350</v>
      </c>
      <c r="H636" s="721" t="s">
        <v>137</v>
      </c>
      <c r="I636" s="648" t="s">
        <v>834</v>
      </c>
      <c r="J636" s="118" t="str">
        <f>VLOOKUP(I636,Presupuesto!$B$11:$C$566,2,0)</f>
        <v>PRODUCTOS PAPEL Y CARTON</v>
      </c>
      <c r="K636" s="723" t="s">
        <v>1381</v>
      </c>
      <c r="L636" s="722"/>
    </row>
    <row r="637" spans="3:12">
      <c r="C637" s="653" t="s">
        <v>2242</v>
      </c>
      <c r="D637" s="679">
        <v>30</v>
      </c>
      <c r="E637" s="734">
        <v>30</v>
      </c>
      <c r="F637" s="698">
        <v>100</v>
      </c>
      <c r="G637" s="698">
        <f t="shared" si="62"/>
        <v>3000</v>
      </c>
      <c r="H637" s="721" t="s">
        <v>137</v>
      </c>
      <c r="I637" s="648" t="s">
        <v>955</v>
      </c>
      <c r="J637" s="118" t="str">
        <f>VLOOKUP(I637,Presupuesto!$B$11:$C$566,2,0)</f>
        <v>UTILES DE ESCRITORIO, OFICINA Y ENSE¥ANZA</v>
      </c>
      <c r="K637" s="723" t="s">
        <v>1381</v>
      </c>
      <c r="L637" s="722"/>
    </row>
    <row r="638" spans="3:12" ht="15.75" thickBot="1">
      <c r="C638" s="731" t="s">
        <v>461</v>
      </c>
      <c r="D638" s="225">
        <v>1</v>
      </c>
      <c r="E638" s="732">
        <v>0</v>
      </c>
      <c r="F638" s="733">
        <v>0</v>
      </c>
      <c r="G638" s="733">
        <f>D638*E638*F638</f>
        <v>0</v>
      </c>
      <c r="H638" s="700" t="s">
        <v>137</v>
      </c>
      <c r="I638" s="356" t="s">
        <v>309</v>
      </c>
      <c r="J638" s="108" t="str">
        <f>VLOOKUP(I638,Presupuesto!$B$11:$C$566,2,0)</f>
        <v>VIATICOS (26200-00)</v>
      </c>
      <c r="K638" s="357" t="s">
        <v>1381</v>
      </c>
      <c r="L638" s="357" t="s">
        <v>421</v>
      </c>
    </row>
    <row r="641" spans="3:12" ht="15.75" thickBot="1"/>
    <row r="642" spans="3:12" ht="15.75" thickBot="1">
      <c r="C642" s="29" t="s">
        <v>43</v>
      </c>
      <c r="D642" s="30">
        <f>SUM(G648:G649)</f>
        <v>43940</v>
      </c>
    </row>
    <row r="644" spans="3:12" ht="15.75">
      <c r="C644" s="208" t="s">
        <v>400</v>
      </c>
      <c r="D644" s="432" t="s">
        <v>2245</v>
      </c>
      <c r="E644" s="95"/>
      <c r="F644" s="95"/>
      <c r="G644" s="95"/>
      <c r="H644" s="76"/>
      <c r="I644" s="76"/>
      <c r="J644" s="76"/>
      <c r="K644" s="114"/>
    </row>
    <row r="645" spans="3:12" ht="18.75">
      <c r="C645" s="216" t="str">
        <f>IFERROR(VLOOKUP(D644,'1.Desarrollo e Innov Curricular'!$E:$F,2,FALSE),IFERROR(VLOOKUP(D644,'Investigación Científica'!$E:$F,2,FALSE),IFERROR(VLOOKUP(D644,'3.Vinculación Univ. Sociedad'!$E:$F,2,FALSE),IFERROR(VLOOKUP(D644,'4. Docencia y Profesorado'!$E:$F,2,FALSE),IFERROR(VLOOKUP(D644,'5.Estudiantes y Graduados'!$E:$F,2,FALSE),IFERROR(VLOOKUP(D644,'11. Gestion Administrativa'!$E:$F,2,FALSE),IFERROR(VLOOKUP(D644,'13. Gestión Académica'!$E:$F,2,FALSE),IFERROR(VLOOKUP(D644,'8. Aseguramiento de Calidad'!$E:$F,2,FALSE),IFERROR(VLOOKUP(D644,'6.Gestión del Conocimiento'!$E:$F,2,FALSE),IFERROR(VLOOKUP(D644,'15. Gobernabilidad y Procesos'!$E:$F,2,FALSE),IFERROR(VLOOKUP(D644,'12.Gestión del Talento Humano'!$E:$F,2,FALSE),IFERROR(VLOOKUP(D644,'14. Internacionalización '!$E:$F,2,FALSE),IFERROR(VLOOKUP(D644,Posgrado!$E:$F,2,FALSE),IFERROR(VLOOKUP(D644,'9.Cultura de Innovación '!$E:$F,2,FALSE),VLOOKUP(D644,'7. Lo Esencial de la Reforma '!$E:$F,2,0)))))))))))))))</f>
        <v>Programar al menos (2) docentes que participen en un programa de actualización a nivel internacional.</v>
      </c>
      <c r="D645" s="31"/>
      <c r="E645" s="95"/>
      <c r="F645" s="95"/>
      <c r="G645" s="95"/>
      <c r="H645" s="76"/>
      <c r="I645" s="76"/>
      <c r="J645" s="76"/>
      <c r="K645" s="114"/>
    </row>
    <row r="646" spans="3:12" ht="15.75" thickBot="1">
      <c r="C646" s="70"/>
      <c r="D646" s="31"/>
      <c r="E646" s="95"/>
      <c r="F646" s="95"/>
      <c r="G646" s="95"/>
      <c r="H646" s="76"/>
      <c r="I646" s="76"/>
      <c r="J646" s="76"/>
      <c r="K646" s="114"/>
    </row>
    <row r="647" spans="3:12" ht="30.75" thickBot="1">
      <c r="C647" s="128" t="s">
        <v>44</v>
      </c>
      <c r="D647" s="131" t="s">
        <v>45</v>
      </c>
      <c r="E647" s="130" t="s">
        <v>55</v>
      </c>
      <c r="F647" s="695" t="s">
        <v>57</v>
      </c>
      <c r="G647" s="696" t="s">
        <v>27</v>
      </c>
      <c r="H647" s="697" t="s">
        <v>139</v>
      </c>
      <c r="I647" s="130" t="s">
        <v>46</v>
      </c>
      <c r="J647" s="130" t="s">
        <v>140</v>
      </c>
      <c r="K647" s="130" t="s">
        <v>419</v>
      </c>
      <c r="L647" s="130" t="s">
        <v>420</v>
      </c>
    </row>
    <row r="648" spans="3:12">
      <c r="C648" s="349" t="s">
        <v>2234</v>
      </c>
      <c r="D648" s="678">
        <v>1</v>
      </c>
      <c r="E648" s="691">
        <v>1</v>
      </c>
      <c r="F648" s="698">
        <v>20000</v>
      </c>
      <c r="G648" s="698">
        <f t="shared" ref="G648" si="63">E648*F648</f>
        <v>20000</v>
      </c>
      <c r="H648" s="167" t="s">
        <v>1484</v>
      </c>
      <c r="I648" s="118" t="s">
        <v>768</v>
      </c>
      <c r="J648" s="118" t="str">
        <f>VLOOKUP(I648,Presupuesto!$B$11:$C$566,2,0)</f>
        <v>PASAJES AL EXTERIOR</v>
      </c>
      <c r="K648" s="689" t="s">
        <v>1381</v>
      </c>
      <c r="L648" s="118" t="s">
        <v>421</v>
      </c>
    </row>
    <row r="649" spans="3:12" ht="15.75" thickBot="1">
      <c r="C649" s="224" t="s">
        <v>461</v>
      </c>
      <c r="D649" s="225">
        <v>1</v>
      </c>
      <c r="E649" s="694">
        <v>4.75</v>
      </c>
      <c r="F649" s="699">
        <f>HLOOKUP(C649,$AH$2:$BU$3,2,0)</f>
        <v>5040</v>
      </c>
      <c r="G649" s="699">
        <f>D649*E649*F649</f>
        <v>23940</v>
      </c>
      <c r="H649" s="700" t="s">
        <v>137</v>
      </c>
      <c r="I649" s="356" t="s">
        <v>780</v>
      </c>
      <c r="J649" s="108" t="str">
        <f>VLOOKUP(I649,Presupuesto!$B$11:$C$566,2,0)</f>
        <v>VIATICOS AL EXTERIOR</v>
      </c>
      <c r="K649" s="357" t="s">
        <v>1381</v>
      </c>
      <c r="L649" s="357" t="s">
        <v>421</v>
      </c>
    </row>
    <row r="651" spans="3:12" ht="15.75" thickBot="1"/>
    <row r="652" spans="3:12" ht="15.75" thickBot="1">
      <c r="C652" s="29" t="s">
        <v>43</v>
      </c>
      <c r="D652" s="30">
        <f>SUM(G658:G665)</f>
        <v>81020</v>
      </c>
    </row>
    <row r="654" spans="3:12" ht="15.75">
      <c r="C654" s="208" t="s">
        <v>400</v>
      </c>
      <c r="D654" s="432" t="s">
        <v>2246</v>
      </c>
      <c r="E654" s="95"/>
      <c r="F654" s="95"/>
      <c r="G654" s="95"/>
      <c r="H654" s="76"/>
      <c r="I654" s="76"/>
      <c r="J654" s="76"/>
      <c r="K654" s="114"/>
    </row>
    <row r="655" spans="3:12" ht="18.75">
      <c r="C655" s="216" t="str">
        <f>IFERROR(VLOOKUP(D654,'1.Desarrollo e Innov Curricular'!$E:$F,2,FALSE),IFERROR(VLOOKUP(D654,'Investigación Científica'!$E:$F,2,FALSE),IFERROR(VLOOKUP(D654,'3.Vinculación Univ. Sociedad'!$E:$F,2,FALSE),IFERROR(VLOOKUP(D654,'4. Docencia y Profesorado'!$E:$F,2,FALSE),IFERROR(VLOOKUP(D654,'5.Estudiantes y Graduados'!$E:$F,2,FALSE),IFERROR(VLOOKUP(D654,'11. Gestion Administrativa'!$E:$F,2,FALSE),IFERROR(VLOOKUP(D654,'13. Gestión Académica'!$E:$F,2,FALSE),IFERROR(VLOOKUP(D654,'8. Aseguramiento de Calidad'!$E:$F,2,FALSE),IFERROR(VLOOKUP(D654,'6.Gestión del Conocimiento'!$E:$F,2,FALSE),IFERROR(VLOOKUP(D654,'15. Gobernabilidad y Procesos'!$E:$F,2,FALSE),IFERROR(VLOOKUP(D654,'12.Gestión del Talento Humano'!$E:$F,2,FALSE),IFERROR(VLOOKUP(D654,'14. Internacionalización '!$E:$F,2,FALSE),IFERROR(VLOOKUP(D654,Posgrado!$E:$F,2,FALSE),IFERROR(VLOOKUP(D654,'9.Cultura de Innovación '!$E:$F,2,FALSE),VLOOKUP(D654,'7. Lo Esencial de la Reforma '!$E:$F,2,0)))))))))))))))</f>
        <v xml:space="preserve">Realizar cursos de formacion docente  en la disciplina  de sociología. </v>
      </c>
      <c r="D655" s="31"/>
      <c r="E655" s="95"/>
      <c r="F655" s="95"/>
      <c r="G655" s="95"/>
      <c r="H655" s="76"/>
      <c r="I655" s="76"/>
      <c r="J655" s="76"/>
      <c r="K655" s="114"/>
    </row>
    <row r="656" spans="3:12" ht="15.75" thickBot="1">
      <c r="C656" s="70"/>
      <c r="D656" s="31"/>
      <c r="E656" s="95"/>
      <c r="F656" s="95"/>
      <c r="G656" s="95"/>
      <c r="H656" s="76"/>
      <c r="I656" s="76"/>
      <c r="J656" s="76"/>
      <c r="K656" s="114"/>
    </row>
    <row r="657" spans="3:12" ht="30.75" thickBot="1">
      <c r="C657" s="128" t="s">
        <v>44</v>
      </c>
      <c r="D657" s="131" t="s">
        <v>45</v>
      </c>
      <c r="E657" s="130" t="s">
        <v>55</v>
      </c>
      <c r="F657" s="695" t="s">
        <v>57</v>
      </c>
      <c r="G657" s="696" t="s">
        <v>27</v>
      </c>
      <c r="H657" s="697" t="s">
        <v>139</v>
      </c>
      <c r="I657" s="130" t="s">
        <v>46</v>
      </c>
      <c r="J657" s="130" t="s">
        <v>140</v>
      </c>
      <c r="K657" s="130" t="s">
        <v>419</v>
      </c>
      <c r="L657" s="130" t="s">
        <v>420</v>
      </c>
    </row>
    <row r="658" spans="3:12" ht="15.75" thickBot="1">
      <c r="C658" s="349" t="s">
        <v>2190</v>
      </c>
      <c r="D658" s="887">
        <v>30</v>
      </c>
      <c r="E658" s="691">
        <v>1</v>
      </c>
      <c r="F658" s="698">
        <v>1800</v>
      </c>
      <c r="G658" s="698">
        <f t="shared" ref="G658:G664" si="64">E658*F658</f>
        <v>1800</v>
      </c>
      <c r="H658" s="167" t="s">
        <v>1484</v>
      </c>
      <c r="I658" s="118" t="s">
        <v>838</v>
      </c>
      <c r="J658" s="118" t="str">
        <f>VLOOKUP(I658,Presupuesto!$B$11:$C$566,2,0)</f>
        <v>LIBROS REVISTAS Y PERIODICOS</v>
      </c>
      <c r="K658" s="690" t="s">
        <v>1381</v>
      </c>
      <c r="L658" s="118" t="s">
        <v>405</v>
      </c>
    </row>
    <row r="659" spans="3:12" ht="15.75" thickBot="1">
      <c r="C659" s="97" t="s">
        <v>2191</v>
      </c>
      <c r="D659" s="888"/>
      <c r="E659" s="692">
        <v>3</v>
      </c>
      <c r="F659" s="698">
        <v>10000</v>
      </c>
      <c r="G659" s="698">
        <f t="shared" si="64"/>
        <v>30000</v>
      </c>
      <c r="H659" s="167" t="s">
        <v>1484</v>
      </c>
      <c r="I659" s="100" t="s">
        <v>712</v>
      </c>
      <c r="J659" s="118" t="str">
        <f>VLOOKUP(I659,Presupuesto!$B$11:$C$566,2,0)</f>
        <v>SERVICIOS DE CAPACITACION.</v>
      </c>
      <c r="K659" s="690" t="s">
        <v>1381</v>
      </c>
      <c r="L659" s="100"/>
    </row>
    <row r="660" spans="3:12" ht="15.75" thickBot="1">
      <c r="C660" s="97" t="s">
        <v>2192</v>
      </c>
      <c r="D660" s="888"/>
      <c r="E660" s="692">
        <v>3</v>
      </c>
      <c r="F660" s="698">
        <v>13500</v>
      </c>
      <c r="G660" s="698">
        <f t="shared" si="64"/>
        <v>40500</v>
      </c>
      <c r="H660" s="167" t="s">
        <v>1484</v>
      </c>
      <c r="I660" s="100" t="s">
        <v>805</v>
      </c>
      <c r="J660" s="118" t="str">
        <f>VLOOKUP(I660,Presupuesto!$B$11:$C$566,2,0)</f>
        <v>ALIMENTOS B EBIDAS PARA PERSONAS</v>
      </c>
      <c r="K660" s="690" t="s">
        <v>1381</v>
      </c>
      <c r="L660" s="100"/>
    </row>
    <row r="661" spans="3:12" ht="15.75" thickBot="1">
      <c r="C661" s="97" t="s">
        <v>2247</v>
      </c>
      <c r="D661" s="888"/>
      <c r="E661" s="692">
        <v>10</v>
      </c>
      <c r="F661" s="698">
        <v>80</v>
      </c>
      <c r="G661" s="698">
        <f t="shared" si="64"/>
        <v>800</v>
      </c>
      <c r="H661" s="167" t="s">
        <v>137</v>
      </c>
      <c r="I661" s="100" t="s">
        <v>828</v>
      </c>
      <c r="J661" s="118" t="str">
        <f>VLOOKUP(I661,Presupuesto!$B$11:$C$566,2,0)</f>
        <v>PAPEL DE ESCRITORIO</v>
      </c>
      <c r="K661" s="690" t="s">
        <v>1381</v>
      </c>
      <c r="L661" s="100"/>
    </row>
    <row r="662" spans="3:12" ht="15.75" thickBot="1">
      <c r="C662" s="97" t="s">
        <v>2194</v>
      </c>
      <c r="D662" s="888"/>
      <c r="E662" s="692">
        <v>3</v>
      </c>
      <c r="F662" s="698">
        <v>240</v>
      </c>
      <c r="G662" s="698">
        <f t="shared" si="64"/>
        <v>720</v>
      </c>
      <c r="H662" s="167" t="s">
        <v>137</v>
      </c>
      <c r="I662" s="100" t="s">
        <v>955</v>
      </c>
      <c r="J662" s="118" t="str">
        <f>VLOOKUP(I662,Presupuesto!$B$11:$C$566,2,0)</f>
        <v>UTILES DE ESCRITORIO, OFICINA Y ENSE¥ANZA</v>
      </c>
      <c r="K662" s="690" t="s">
        <v>1381</v>
      </c>
      <c r="L662" s="100"/>
    </row>
    <row r="663" spans="3:12">
      <c r="C663" s="97" t="s">
        <v>2164</v>
      </c>
      <c r="D663" s="888"/>
      <c r="E663" s="692">
        <v>3</v>
      </c>
      <c r="F663" s="698">
        <v>1350</v>
      </c>
      <c r="G663" s="698">
        <f t="shared" si="64"/>
        <v>4050</v>
      </c>
      <c r="H663" s="167" t="s">
        <v>1484</v>
      </c>
      <c r="I663" s="100" t="s">
        <v>744</v>
      </c>
      <c r="J663" s="118" t="str">
        <f>VLOOKUP(I663,Presupuesto!$B$11:$C$566,2,0)</f>
        <v>PUBLICIDAD Y PROPAGANDA</v>
      </c>
      <c r="K663" s="690" t="s">
        <v>1381</v>
      </c>
      <c r="L663" s="100"/>
    </row>
    <row r="664" spans="3:12">
      <c r="C664" s="101" t="s">
        <v>2248</v>
      </c>
      <c r="D664" s="888"/>
      <c r="E664" s="692">
        <v>3</v>
      </c>
      <c r="F664" s="698">
        <v>1050</v>
      </c>
      <c r="G664" s="698">
        <f t="shared" si="64"/>
        <v>3150</v>
      </c>
      <c r="H664" s="167" t="s">
        <v>137</v>
      </c>
      <c r="I664" s="100" t="s">
        <v>834</v>
      </c>
      <c r="J664" s="100" t="str">
        <f>VLOOKUP(I664,Presupuesto!$B$11:$C$566,2,0)</f>
        <v>PRODUCTOS PAPEL Y CARTON</v>
      </c>
      <c r="K664" s="690" t="s">
        <v>1381</v>
      </c>
      <c r="L664" s="100" t="s">
        <v>408</v>
      </c>
    </row>
    <row r="665" spans="3:12" ht="15.75" thickBot="1">
      <c r="C665" s="224" t="s">
        <v>441</v>
      </c>
      <c r="D665" s="735">
        <v>3</v>
      </c>
      <c r="E665" s="694">
        <v>0</v>
      </c>
      <c r="F665" s="699">
        <f>HLOOKUP(C665,$AH$2:$BU$3,2,0)</f>
        <v>1150</v>
      </c>
      <c r="G665" s="699">
        <f>D665*E665*F665</f>
        <v>0</v>
      </c>
      <c r="H665" s="700" t="s">
        <v>137</v>
      </c>
      <c r="I665" s="356" t="s">
        <v>309</v>
      </c>
      <c r="J665" s="108" t="str">
        <f>VLOOKUP(I665,Presupuesto!$B$11:$C$566,2,0)</f>
        <v>VIATICOS (26200-00)</v>
      </c>
      <c r="K665" s="690" t="s">
        <v>1381</v>
      </c>
      <c r="L665" s="357" t="s">
        <v>405</v>
      </c>
    </row>
    <row r="668" spans="3:12" ht="15.75" thickBot="1"/>
    <row r="669" spans="3:12" ht="15.75" thickBot="1">
      <c r="C669" s="29" t="s">
        <v>43</v>
      </c>
      <c r="D669" s="30">
        <f>SUM(G675:G676)</f>
        <v>30000</v>
      </c>
    </row>
    <row r="671" spans="3:12" ht="15.75">
      <c r="C671" s="208" t="s">
        <v>400</v>
      </c>
      <c r="D671" s="432" t="s">
        <v>2249</v>
      </c>
      <c r="E671" s="95"/>
      <c r="F671" s="95"/>
      <c r="G671" s="95"/>
      <c r="H671" s="76"/>
      <c r="I671" s="76"/>
      <c r="J671" s="76"/>
      <c r="K671" s="114"/>
    </row>
    <row r="672" spans="3:12" ht="18.75">
      <c r="C672" s="216" t="str">
        <f>IFERROR(VLOOKUP(D671,'1.Desarrollo e Innov Curricular'!$E:$F,2,FALSE),IFERROR(VLOOKUP(D671,'Investigación Científica'!$E:$F,2,FALSE),IFERROR(VLOOKUP(D671,'3.Vinculación Univ. Sociedad'!$E:$F,2,FALSE),IFERROR(VLOOKUP(D671,'4. Docencia y Profesorado'!$E:$F,2,FALSE),IFERROR(VLOOKUP(D671,'5.Estudiantes y Graduados'!$E:$F,2,FALSE),IFERROR(VLOOKUP(D671,'11. Gestion Administrativa'!$E:$F,2,FALSE),IFERROR(VLOOKUP(D671,'13. Gestión Académica'!$E:$F,2,FALSE),IFERROR(VLOOKUP(D671,'8. Aseguramiento de Calidad'!$E:$F,2,FALSE),IFERROR(VLOOKUP(D671,'6.Gestión del Conocimiento'!$E:$F,2,FALSE),IFERROR(VLOOKUP(D671,'15. Gobernabilidad y Procesos'!$E:$F,2,FALSE),IFERROR(VLOOKUP(D671,'12.Gestión del Talento Humano'!$E:$F,2,FALSE),IFERROR(VLOOKUP(D671,'14. Internacionalización '!$E:$F,2,FALSE),IFERROR(VLOOKUP(D671,Posgrado!$E:$F,2,FALSE),IFERROR(VLOOKUP(D671,'9.Cultura de Innovación '!$E:$F,2,FALSE),VLOOKUP(D671,'7. Lo Esencial de la Reforma '!$E:$F,2,0)))))))))))))))</f>
        <v>Desarrollar permanente un programa de formación docente de la enseñanza de la sociología general</v>
      </c>
      <c r="D672" s="31"/>
      <c r="E672" s="95"/>
      <c r="F672" s="95"/>
      <c r="G672" s="95"/>
      <c r="H672" s="76"/>
      <c r="I672" s="76"/>
      <c r="J672" s="76"/>
      <c r="K672" s="114"/>
    </row>
    <row r="673" spans="3:12" ht="15.75" thickBot="1">
      <c r="C673" s="70"/>
      <c r="D673" s="31"/>
      <c r="E673" s="95"/>
      <c r="F673" s="95"/>
      <c r="G673" s="95"/>
      <c r="H673" s="76"/>
      <c r="I673" s="76"/>
      <c r="J673" s="76"/>
      <c r="K673" s="114"/>
    </row>
    <row r="674" spans="3:12" ht="30.75" thickBot="1">
      <c r="C674" s="128" t="s">
        <v>44</v>
      </c>
      <c r="D674" s="131" t="s">
        <v>45</v>
      </c>
      <c r="E674" s="130" t="s">
        <v>55</v>
      </c>
      <c r="F674" s="130" t="s">
        <v>57</v>
      </c>
      <c r="G674" s="129" t="s">
        <v>27</v>
      </c>
      <c r="H674" s="135" t="s">
        <v>139</v>
      </c>
      <c r="I674" s="130" t="s">
        <v>46</v>
      </c>
      <c r="J674" s="130" t="s">
        <v>140</v>
      </c>
      <c r="K674" s="130" t="s">
        <v>419</v>
      </c>
      <c r="L674" s="130" t="s">
        <v>420</v>
      </c>
    </row>
    <row r="675" spans="3:12">
      <c r="C675" s="349" t="s">
        <v>47</v>
      </c>
      <c r="D675" s="807">
        <v>0</v>
      </c>
      <c r="E675" s="350">
        <v>1</v>
      </c>
      <c r="F675" s="117">
        <v>30000</v>
      </c>
      <c r="G675" s="351">
        <f t="shared" ref="G675" si="65">E675*F675</f>
        <v>30000</v>
      </c>
      <c r="H675" s="352" t="s">
        <v>1484</v>
      </c>
      <c r="I675" s="118" t="s">
        <v>712</v>
      </c>
      <c r="J675" s="118" t="str">
        <f>VLOOKUP(I675,Presupuesto!$B$11:$C$566,2,0)</f>
        <v>SERVICIOS DE CAPACITACION.</v>
      </c>
      <c r="K675" s="353" t="s">
        <v>1381</v>
      </c>
      <c r="L675" s="118" t="s">
        <v>409</v>
      </c>
    </row>
    <row r="676" spans="3:12" ht="15.75" thickBot="1">
      <c r="C676" s="224" t="s">
        <v>441</v>
      </c>
      <c r="D676" s="737">
        <v>3</v>
      </c>
      <c r="E676" s="354">
        <v>0</v>
      </c>
      <c r="F676" s="106">
        <f>HLOOKUP(C676,$AH$2:$BU$3,2,0)</f>
        <v>1150</v>
      </c>
      <c r="G676" s="107">
        <f>D676*E676*F676</f>
        <v>0</v>
      </c>
      <c r="H676" s="355" t="s">
        <v>137</v>
      </c>
      <c r="I676" s="356" t="s">
        <v>309</v>
      </c>
      <c r="J676" s="108" t="str">
        <f>VLOOKUP(I676,Presupuesto!$B$11:$C$566,2,0)</f>
        <v>VIATICOS (26200-00)</v>
      </c>
      <c r="K676" s="357" t="s">
        <v>482</v>
      </c>
      <c r="L676" s="357" t="s">
        <v>405</v>
      </c>
    </row>
    <row r="682" spans="3:12" ht="15.75" thickBot="1"/>
    <row r="683" spans="3:12" ht="15.75" thickBot="1">
      <c r="C683" s="29" t="s">
        <v>43</v>
      </c>
      <c r="D683" s="30">
        <f>SUM(G689:G696)</f>
        <v>23180</v>
      </c>
    </row>
    <row r="685" spans="3:12" ht="15.75">
      <c r="C685" s="208" t="s">
        <v>400</v>
      </c>
      <c r="D685" s="432" t="s">
        <v>2252</v>
      </c>
      <c r="E685" s="95"/>
      <c r="F685" s="95"/>
      <c r="G685" s="95"/>
      <c r="H685" s="76"/>
      <c r="I685" s="76"/>
      <c r="J685" s="76"/>
      <c r="K685" s="114"/>
    </row>
    <row r="686" spans="3:12" ht="18.75">
      <c r="C686" s="216" t="str">
        <f>IFERROR(VLOOKUP(D685,'1.Desarrollo e Innov Curricular'!$E:$F,2,FALSE),IFERROR(VLOOKUP(D685,'Investigación Científica'!$E:$F,2,FALSE),IFERROR(VLOOKUP(D685,'3.Vinculación Univ. Sociedad'!$E:$F,2,FALSE),IFERROR(VLOOKUP(D685,'4. Docencia y Profesorado'!$E:$F,2,FALSE),IFERROR(VLOOKUP(D685,'5.Estudiantes y Graduados'!$E:$F,2,FALSE),IFERROR(VLOOKUP(D685,'11. Gestion Administrativa'!$E:$F,2,FALSE),IFERROR(VLOOKUP(D685,'13. Gestión Académica'!$E:$F,2,FALSE),IFERROR(VLOOKUP(D685,'8. Aseguramiento de Calidad'!$E:$F,2,FALSE),IFERROR(VLOOKUP(D685,'6.Gestión del Conocimiento'!$E:$F,2,FALSE),IFERROR(VLOOKUP(D685,'15. Gobernabilidad y Procesos'!$E:$F,2,FALSE),IFERROR(VLOOKUP(D685,'12.Gestión del Talento Humano'!$E:$F,2,FALSE),IFERROR(VLOOKUP(D685,'14. Internacionalización '!$E:$F,2,FALSE),IFERROR(VLOOKUP(D685,Posgrado!$E:$F,2,FALSE),IFERROR(VLOOKUP(D685,'9.Cultura de Innovación '!$E:$F,2,FALSE),VLOOKUP(D685,'7. Lo Esencial de la Reforma '!$E:$F,2,0)))))))))))))))</f>
        <v>Desarrollar  un Diploma relacionado a la Historia de Honduras, Metodologí ay enseñanza de la Historia. Con la participaión de 40 personas.</v>
      </c>
      <c r="D686" s="31"/>
      <c r="E686" s="95"/>
      <c r="F686" s="95"/>
      <c r="G686" s="95"/>
      <c r="H686" s="76"/>
      <c r="I686" s="76"/>
      <c r="J686" s="76"/>
      <c r="K686" s="114"/>
    </row>
    <row r="687" spans="3:12" ht="15.75" thickBot="1">
      <c r="C687" s="70"/>
      <c r="D687" s="31"/>
      <c r="E687" s="95"/>
      <c r="F687" s="95"/>
      <c r="G687" s="95"/>
      <c r="H687" s="76"/>
      <c r="I687" s="76"/>
      <c r="J687" s="76"/>
      <c r="K687" s="114"/>
    </row>
    <row r="688" spans="3:12" ht="30.75" thickBot="1">
      <c r="C688" s="128" t="s">
        <v>44</v>
      </c>
      <c r="D688" s="131" t="s">
        <v>45</v>
      </c>
      <c r="E688" s="130" t="s">
        <v>55</v>
      </c>
      <c r="F688" s="695" t="s">
        <v>57</v>
      </c>
      <c r="G688" s="696" t="s">
        <v>27</v>
      </c>
      <c r="H688" s="697" t="s">
        <v>139</v>
      </c>
      <c r="I688" s="130" t="s">
        <v>46</v>
      </c>
      <c r="J688" s="130" t="s">
        <v>140</v>
      </c>
      <c r="K688" s="130" t="s">
        <v>419</v>
      </c>
      <c r="L688" s="130" t="s">
        <v>420</v>
      </c>
    </row>
    <row r="689" spans="3:12" ht="15.75" thickBot="1">
      <c r="C689" s="349" t="s">
        <v>2190</v>
      </c>
      <c r="D689" s="887">
        <v>40</v>
      </c>
      <c r="E689" s="691">
        <v>1</v>
      </c>
      <c r="F689" s="698">
        <v>1800</v>
      </c>
      <c r="G689" s="698">
        <f t="shared" ref="G689:G695" si="66">E689*F689</f>
        <v>1800</v>
      </c>
      <c r="H689" s="167" t="s">
        <v>1484</v>
      </c>
      <c r="I689" s="118" t="s">
        <v>838</v>
      </c>
      <c r="J689" s="118" t="str">
        <f>VLOOKUP(I689,Presupuesto!$B$11:$C$566,2,0)</f>
        <v>LIBROS REVISTAS Y PERIODICOS</v>
      </c>
      <c r="K689" s="690" t="s">
        <v>1381</v>
      </c>
      <c r="L689" s="118" t="s">
        <v>405</v>
      </c>
    </row>
    <row r="690" spans="3:12" ht="15.75" thickBot="1">
      <c r="C690" s="97" t="s">
        <v>2191</v>
      </c>
      <c r="D690" s="888"/>
      <c r="E690" s="692">
        <v>2</v>
      </c>
      <c r="F690" s="698">
        <v>5000</v>
      </c>
      <c r="G690" s="698">
        <f t="shared" si="66"/>
        <v>10000</v>
      </c>
      <c r="H690" s="167" t="s">
        <v>1484</v>
      </c>
      <c r="I690" s="100" t="s">
        <v>712</v>
      </c>
      <c r="J690" s="118" t="str">
        <f>VLOOKUP(I690,Presupuesto!$B$11:$C$566,2,0)</f>
        <v>SERVICIOS DE CAPACITACION.</v>
      </c>
      <c r="K690" s="690" t="s">
        <v>1381</v>
      </c>
      <c r="L690" s="100"/>
    </row>
    <row r="691" spans="3:12" ht="15.75" thickBot="1">
      <c r="C691" s="97" t="s">
        <v>2192</v>
      </c>
      <c r="D691" s="888"/>
      <c r="E691" s="692">
        <v>2</v>
      </c>
      <c r="F691" s="698">
        <v>2500</v>
      </c>
      <c r="G691" s="698">
        <f t="shared" si="66"/>
        <v>5000</v>
      </c>
      <c r="H691" s="167" t="s">
        <v>1484</v>
      </c>
      <c r="I691" s="100" t="s">
        <v>805</v>
      </c>
      <c r="J691" s="118" t="str">
        <f>VLOOKUP(I691,Presupuesto!$B$11:$C$566,2,0)</f>
        <v>ALIMENTOS B EBIDAS PARA PERSONAS</v>
      </c>
      <c r="K691" s="690" t="s">
        <v>1381</v>
      </c>
      <c r="L691" s="100"/>
    </row>
    <row r="692" spans="3:12" ht="15.75" thickBot="1">
      <c r="C692" s="97" t="s">
        <v>2247</v>
      </c>
      <c r="D692" s="888"/>
      <c r="E692" s="692">
        <v>5</v>
      </c>
      <c r="F692" s="698">
        <v>80</v>
      </c>
      <c r="G692" s="698">
        <f t="shared" si="66"/>
        <v>400</v>
      </c>
      <c r="H692" s="167" t="s">
        <v>137</v>
      </c>
      <c r="I692" s="100" t="s">
        <v>828</v>
      </c>
      <c r="J692" s="118" t="str">
        <f>VLOOKUP(I692,Presupuesto!$B$11:$C$566,2,0)</f>
        <v>PAPEL DE ESCRITORIO</v>
      </c>
      <c r="K692" s="690" t="s">
        <v>1381</v>
      </c>
      <c r="L692" s="100"/>
    </row>
    <row r="693" spans="3:12" ht="15.75" thickBot="1">
      <c r="C693" s="97" t="s">
        <v>2194</v>
      </c>
      <c r="D693" s="888"/>
      <c r="E693" s="692">
        <v>2</v>
      </c>
      <c r="F693" s="698">
        <v>240</v>
      </c>
      <c r="G693" s="698">
        <f t="shared" si="66"/>
        <v>480</v>
      </c>
      <c r="H693" s="167" t="s">
        <v>137</v>
      </c>
      <c r="I693" s="100" t="s">
        <v>955</v>
      </c>
      <c r="J693" s="118" t="str">
        <f>VLOOKUP(I693,Presupuesto!$B$11:$C$566,2,0)</f>
        <v>UTILES DE ESCRITORIO, OFICINA Y ENSE¥ANZA</v>
      </c>
      <c r="K693" s="690" t="s">
        <v>1381</v>
      </c>
      <c r="L693" s="100"/>
    </row>
    <row r="694" spans="3:12">
      <c r="C694" s="97" t="s">
        <v>2164</v>
      </c>
      <c r="D694" s="888"/>
      <c r="E694" s="692">
        <v>2</v>
      </c>
      <c r="F694" s="698">
        <v>1350</v>
      </c>
      <c r="G694" s="698">
        <f t="shared" si="66"/>
        <v>2700</v>
      </c>
      <c r="H694" s="167" t="s">
        <v>1484</v>
      </c>
      <c r="I694" s="100" t="s">
        <v>744</v>
      </c>
      <c r="J694" s="118" t="str">
        <f>VLOOKUP(I694,Presupuesto!$B$11:$C$566,2,0)</f>
        <v>PUBLICIDAD Y PROPAGANDA</v>
      </c>
      <c r="K694" s="690" t="s">
        <v>1381</v>
      </c>
      <c r="L694" s="100"/>
    </row>
    <row r="695" spans="3:12">
      <c r="C695" s="101" t="s">
        <v>2248</v>
      </c>
      <c r="D695" s="888"/>
      <c r="E695" s="692">
        <v>2</v>
      </c>
      <c r="F695" s="698">
        <v>1400</v>
      </c>
      <c r="G695" s="698">
        <f t="shared" si="66"/>
        <v>2800</v>
      </c>
      <c r="H695" s="167" t="s">
        <v>137</v>
      </c>
      <c r="I695" s="100" t="s">
        <v>834</v>
      </c>
      <c r="J695" s="100" t="str">
        <f>VLOOKUP(I695,Presupuesto!$B$11:$C$566,2,0)</f>
        <v>PRODUCTOS PAPEL Y CARTON</v>
      </c>
      <c r="K695" s="690" t="s">
        <v>1381</v>
      </c>
      <c r="L695" s="100" t="s">
        <v>408</v>
      </c>
    </row>
    <row r="696" spans="3:12" ht="15.75" thickBot="1">
      <c r="C696" s="224" t="s">
        <v>441</v>
      </c>
      <c r="D696" s="735">
        <v>3</v>
      </c>
      <c r="E696" s="694">
        <v>0</v>
      </c>
      <c r="F696" s="699">
        <f>HLOOKUP(C696,$AH$2:$BU$3,2,0)</f>
        <v>1150</v>
      </c>
      <c r="G696" s="699">
        <f>D696*E696*F696</f>
        <v>0</v>
      </c>
      <c r="H696" s="700" t="s">
        <v>137</v>
      </c>
      <c r="I696" s="356" t="s">
        <v>309</v>
      </c>
      <c r="J696" s="108" t="str">
        <f>VLOOKUP(I696,Presupuesto!$B$11:$C$566,2,0)</f>
        <v>VIATICOS (26200-00)</v>
      </c>
      <c r="K696" s="690" t="s">
        <v>1381</v>
      </c>
      <c r="L696" s="357" t="s">
        <v>405</v>
      </c>
    </row>
    <row r="698" spans="3:12" ht="15.75" thickBot="1"/>
    <row r="699" spans="3:12" ht="15.75" thickBot="1">
      <c r="C699" s="29" t="s">
        <v>43</v>
      </c>
      <c r="D699" s="30">
        <f>SUM(G705:G712)</f>
        <v>16000</v>
      </c>
    </row>
    <row r="701" spans="3:12" ht="15.75">
      <c r="C701" s="208" t="s">
        <v>400</v>
      </c>
      <c r="D701" s="432" t="s">
        <v>2256</v>
      </c>
      <c r="E701" s="95"/>
      <c r="F701" s="95"/>
      <c r="G701" s="95"/>
      <c r="H701" s="76"/>
      <c r="I701" s="76"/>
      <c r="J701" s="76"/>
      <c r="K701" s="114"/>
    </row>
    <row r="702" spans="3:12" ht="18.75">
      <c r="C702" s="216" t="str">
        <f>IFERROR(VLOOKUP(D701,'1.Desarrollo e Innov Curricular'!$E:$F,2,FALSE),IFERROR(VLOOKUP(D701,'Investigación Científica'!$E:$F,2,FALSE),IFERROR(VLOOKUP(D701,'3.Vinculación Univ. Sociedad'!$E:$F,2,FALSE),IFERROR(VLOOKUP(D701,'4. Docencia y Profesorado'!$E:$F,2,FALSE),IFERROR(VLOOKUP(D701,'5.Estudiantes y Graduados'!$E:$F,2,FALSE),IFERROR(VLOOKUP(D701,'11. Gestion Administrativa'!$E:$F,2,FALSE),IFERROR(VLOOKUP(D701,'13. Gestión Académica'!$E:$F,2,FALSE),IFERROR(VLOOKUP(D701,'8. Aseguramiento de Calidad'!$E:$F,2,FALSE),IFERROR(VLOOKUP(D701,'6.Gestión del Conocimiento'!$E:$F,2,FALSE),IFERROR(VLOOKUP(D701,'15. Gobernabilidad y Procesos'!$E:$F,2,FALSE),IFERROR(VLOOKUP(D701,'12.Gestión del Talento Humano'!$E:$F,2,FALSE),IFERROR(VLOOKUP(D701,'14. Internacionalización '!$E:$F,2,FALSE),IFERROR(VLOOKUP(D701,Posgrado!$E:$F,2,FALSE),IFERROR(VLOOKUP(D701,'9.Cultura de Innovación '!$E:$F,2,FALSE),VLOOKUP(D701,'7. Lo Esencial de la Reforma '!$E:$F,2,0)))))))))))))))</f>
        <v xml:space="preserve">Realizar reuniones mensuales para evaluar el desempeño y monitorear el cumplimiento de las actividades y metas de las carreras. </v>
      </c>
      <c r="D702" s="31"/>
      <c r="E702" s="95"/>
      <c r="F702" s="95"/>
      <c r="G702" s="95"/>
      <c r="H702" s="76"/>
      <c r="I702" s="76"/>
      <c r="J702" s="76"/>
      <c r="K702" s="114"/>
    </row>
    <row r="703" spans="3:12" ht="15.75" thickBot="1">
      <c r="C703" s="70"/>
      <c r="D703" s="31"/>
      <c r="E703" s="95"/>
      <c r="F703" s="95"/>
      <c r="G703" s="95"/>
      <c r="H703" s="76"/>
      <c r="I703" s="76"/>
      <c r="J703" s="76"/>
      <c r="K703" s="114"/>
    </row>
    <row r="704" spans="3:12" ht="30.75" thickBot="1">
      <c r="C704" s="128" t="s">
        <v>44</v>
      </c>
      <c r="D704" s="131" t="s">
        <v>45</v>
      </c>
      <c r="E704" s="130" t="s">
        <v>55</v>
      </c>
      <c r="F704" s="695" t="s">
        <v>57</v>
      </c>
      <c r="G704" s="696" t="s">
        <v>27</v>
      </c>
      <c r="H704" s="697" t="s">
        <v>139</v>
      </c>
      <c r="I704" s="130" t="s">
        <v>46</v>
      </c>
      <c r="J704" s="130" t="s">
        <v>140</v>
      </c>
      <c r="K704" s="130" t="s">
        <v>419</v>
      </c>
      <c r="L704" s="130" t="s">
        <v>420</v>
      </c>
    </row>
    <row r="705" spans="3:12" ht="15.75" thickBot="1">
      <c r="C705" s="349" t="s">
        <v>2190</v>
      </c>
      <c r="D705" s="887">
        <v>20</v>
      </c>
      <c r="E705" s="691">
        <v>0</v>
      </c>
      <c r="F705" s="691">
        <v>0</v>
      </c>
      <c r="G705" s="698">
        <f t="shared" ref="G705:G711" si="67">E705*F705</f>
        <v>0</v>
      </c>
      <c r="H705" s="167" t="s">
        <v>1484</v>
      </c>
      <c r="I705" s="118" t="s">
        <v>838</v>
      </c>
      <c r="J705" s="118" t="str">
        <f>VLOOKUP(I705,Presupuesto!$B$11:$C$566,2,0)</f>
        <v>LIBROS REVISTAS Y PERIODICOS</v>
      </c>
      <c r="K705" s="690" t="s">
        <v>1381</v>
      </c>
      <c r="L705" s="118" t="s">
        <v>405</v>
      </c>
    </row>
    <row r="706" spans="3:12" ht="15.75" thickBot="1">
      <c r="C706" s="97" t="s">
        <v>2191</v>
      </c>
      <c r="D706" s="888"/>
      <c r="E706" s="691">
        <v>0</v>
      </c>
      <c r="F706" s="691">
        <v>0</v>
      </c>
      <c r="G706" s="698">
        <f t="shared" si="67"/>
        <v>0</v>
      </c>
      <c r="H706" s="167" t="s">
        <v>1484</v>
      </c>
      <c r="I706" s="100" t="s">
        <v>712</v>
      </c>
      <c r="J706" s="118" t="str">
        <f>VLOOKUP(I706,Presupuesto!$B$11:$C$566,2,0)</f>
        <v>SERVICIOS DE CAPACITACION.</v>
      </c>
      <c r="K706" s="690" t="s">
        <v>1381</v>
      </c>
      <c r="L706" s="100"/>
    </row>
    <row r="707" spans="3:12" ht="15.75" thickBot="1">
      <c r="C707" s="97" t="s">
        <v>2192</v>
      </c>
      <c r="D707" s="888"/>
      <c r="E707" s="692">
        <v>80</v>
      </c>
      <c r="F707" s="698">
        <v>200</v>
      </c>
      <c r="G707" s="698">
        <f t="shared" si="67"/>
        <v>16000</v>
      </c>
      <c r="H707" s="167" t="s">
        <v>137</v>
      </c>
      <c r="I707" s="100" t="s">
        <v>805</v>
      </c>
      <c r="J707" s="118" t="str">
        <f>VLOOKUP(I707,Presupuesto!$B$11:$C$566,2,0)</f>
        <v>ALIMENTOS B EBIDAS PARA PERSONAS</v>
      </c>
      <c r="K707" s="690" t="s">
        <v>1381</v>
      </c>
      <c r="L707" s="100"/>
    </row>
    <row r="708" spans="3:12" ht="15.75" thickBot="1">
      <c r="C708" s="97" t="s">
        <v>2247</v>
      </c>
      <c r="D708" s="888"/>
      <c r="E708" s="692">
        <v>0</v>
      </c>
      <c r="F708" s="692">
        <v>0</v>
      </c>
      <c r="G708" s="698">
        <f t="shared" si="67"/>
        <v>0</v>
      </c>
      <c r="H708" s="167" t="s">
        <v>137</v>
      </c>
      <c r="I708" s="100" t="s">
        <v>828</v>
      </c>
      <c r="J708" s="118" t="str">
        <f>VLOOKUP(I708,Presupuesto!$B$11:$C$566,2,0)</f>
        <v>PAPEL DE ESCRITORIO</v>
      </c>
      <c r="K708" s="690" t="s">
        <v>1381</v>
      </c>
      <c r="L708" s="100"/>
    </row>
    <row r="709" spans="3:12" ht="15.75" thickBot="1">
      <c r="C709" s="97" t="s">
        <v>2194</v>
      </c>
      <c r="D709" s="888"/>
      <c r="E709" s="692">
        <v>0</v>
      </c>
      <c r="F709" s="692">
        <v>0</v>
      </c>
      <c r="G709" s="698">
        <f t="shared" si="67"/>
        <v>0</v>
      </c>
      <c r="H709" s="167" t="s">
        <v>137</v>
      </c>
      <c r="I709" s="100" t="s">
        <v>955</v>
      </c>
      <c r="J709" s="118" t="str">
        <f>VLOOKUP(I709,Presupuesto!$B$11:$C$566,2,0)</f>
        <v>UTILES DE ESCRITORIO, OFICINA Y ENSE¥ANZA</v>
      </c>
      <c r="K709" s="690" t="s">
        <v>1381</v>
      </c>
      <c r="L709" s="100"/>
    </row>
    <row r="710" spans="3:12">
      <c r="C710" s="97" t="s">
        <v>2164</v>
      </c>
      <c r="D710" s="888"/>
      <c r="E710" s="692">
        <v>0</v>
      </c>
      <c r="F710" s="692">
        <v>0</v>
      </c>
      <c r="G710" s="698">
        <f t="shared" si="67"/>
        <v>0</v>
      </c>
      <c r="H710" s="167" t="s">
        <v>1484</v>
      </c>
      <c r="I710" s="100" t="s">
        <v>744</v>
      </c>
      <c r="J710" s="118" t="str">
        <f>VLOOKUP(I710,Presupuesto!$B$11:$C$566,2,0)</f>
        <v>PUBLICIDAD Y PROPAGANDA</v>
      </c>
      <c r="K710" s="690" t="s">
        <v>1381</v>
      </c>
      <c r="L710" s="100"/>
    </row>
    <row r="711" spans="3:12">
      <c r="C711" s="101" t="s">
        <v>2248</v>
      </c>
      <c r="D711" s="888"/>
      <c r="E711" s="692">
        <v>0</v>
      </c>
      <c r="F711" s="692">
        <v>0</v>
      </c>
      <c r="G711" s="698">
        <f t="shared" si="67"/>
        <v>0</v>
      </c>
      <c r="H711" s="167" t="s">
        <v>137</v>
      </c>
      <c r="I711" s="100" t="s">
        <v>834</v>
      </c>
      <c r="J711" s="100" t="str">
        <f>VLOOKUP(I711,Presupuesto!$B$11:$C$566,2,0)</f>
        <v>PRODUCTOS PAPEL Y CARTON</v>
      </c>
      <c r="K711" s="690" t="s">
        <v>1381</v>
      </c>
      <c r="L711" s="100" t="s">
        <v>408</v>
      </c>
    </row>
    <row r="712" spans="3:12" ht="15.75" thickBot="1">
      <c r="C712" s="224" t="s">
        <v>441</v>
      </c>
      <c r="D712" s="735">
        <v>3</v>
      </c>
      <c r="E712" s="692">
        <v>0</v>
      </c>
      <c r="F712" s="692">
        <v>0</v>
      </c>
      <c r="G712" s="699">
        <f>D712*E712*F712</f>
        <v>0</v>
      </c>
      <c r="H712" s="700" t="s">
        <v>137</v>
      </c>
      <c r="I712" s="356" t="s">
        <v>309</v>
      </c>
      <c r="J712" s="108" t="str">
        <f>VLOOKUP(I712,Presupuesto!$B$11:$C$566,2,0)</f>
        <v>VIATICOS (26200-00)</v>
      </c>
      <c r="K712" s="690" t="s">
        <v>1381</v>
      </c>
      <c r="L712" s="357" t="s">
        <v>405</v>
      </c>
    </row>
    <row r="714" spans="3:12" ht="15.75" thickBot="1"/>
    <row r="715" spans="3:12" ht="15.75" thickBot="1">
      <c r="C715" s="29" t="s">
        <v>43</v>
      </c>
      <c r="D715" s="30">
        <f>SUM(G721:G722)</f>
        <v>87880</v>
      </c>
    </row>
    <row r="717" spans="3:12" ht="15.75">
      <c r="C717" s="208" t="s">
        <v>400</v>
      </c>
      <c r="D717" s="432" t="s">
        <v>2257</v>
      </c>
      <c r="E717" s="95"/>
      <c r="F717" s="95"/>
      <c r="G717" s="95"/>
      <c r="H717" s="76"/>
      <c r="I717" s="76"/>
      <c r="J717" s="76"/>
      <c r="K717" s="114"/>
    </row>
    <row r="718" spans="3:12" ht="18.75">
      <c r="C718" s="216" t="str">
        <f>IFERROR(VLOOKUP(D717,'1.Desarrollo e Innov Curricular'!$E:$F,2,FALSE),IFERROR(VLOOKUP(D717,'Investigación Científica'!$E:$F,2,FALSE),IFERROR(VLOOKUP(D717,'3.Vinculación Univ. Sociedad'!$E:$F,2,FALSE),IFERROR(VLOOKUP(D717,'4. Docencia y Profesorado'!$E:$F,2,FALSE),IFERROR(VLOOKUP(D717,'5.Estudiantes y Graduados'!$E:$F,2,FALSE),IFERROR(VLOOKUP(D717,'11. Gestion Administrativa'!$E:$F,2,FALSE),IFERROR(VLOOKUP(D717,'13. Gestión Académica'!$E:$F,2,FALSE),IFERROR(VLOOKUP(D717,'8. Aseguramiento de Calidad'!$E:$F,2,FALSE),IFERROR(VLOOKUP(D717,'6.Gestión del Conocimiento'!$E:$F,2,FALSE),IFERROR(VLOOKUP(D717,'15. Gobernabilidad y Procesos'!$E:$F,2,FALSE),IFERROR(VLOOKUP(D717,'12.Gestión del Talento Humano'!$E:$F,2,FALSE),IFERROR(VLOOKUP(D717,'14. Internacionalización '!$E:$F,2,FALSE),IFERROR(VLOOKUP(D717,Posgrado!$E:$F,2,FALSE),IFERROR(VLOOKUP(D717,'9.Cultura de Innovación '!$E:$F,2,FALSE),VLOOKUP(D717,'7. Lo Esencial de la Reforma '!$E:$F,2,0)))))))))))))))</f>
        <v xml:space="preserve">Participación en congresos y seminarios para el fortalecimiento de la Facultad. </v>
      </c>
      <c r="D718" s="31"/>
      <c r="E718" s="95"/>
      <c r="F718" s="95"/>
      <c r="G718" s="95"/>
      <c r="H718" s="76"/>
      <c r="I718" s="76"/>
      <c r="J718" s="76"/>
      <c r="K718" s="114"/>
    </row>
    <row r="719" spans="3:12" ht="15.75" thickBot="1">
      <c r="C719" s="70"/>
      <c r="D719" s="31"/>
      <c r="E719" s="95"/>
      <c r="F719" s="95"/>
      <c r="G719" s="95"/>
      <c r="H719" s="76"/>
      <c r="I719" s="76"/>
      <c r="J719" s="76"/>
      <c r="K719" s="114"/>
    </row>
    <row r="720" spans="3:12" ht="30.75" thickBot="1">
      <c r="C720" s="128" t="s">
        <v>44</v>
      </c>
      <c r="D720" s="131" t="s">
        <v>45</v>
      </c>
      <c r="E720" s="130" t="s">
        <v>55</v>
      </c>
      <c r="F720" s="695" t="s">
        <v>57</v>
      </c>
      <c r="G720" s="696" t="s">
        <v>27</v>
      </c>
      <c r="H720" s="697" t="s">
        <v>139</v>
      </c>
      <c r="I720" s="130" t="s">
        <v>46</v>
      </c>
      <c r="J720" s="130" t="s">
        <v>140</v>
      </c>
      <c r="K720" s="130" t="s">
        <v>419</v>
      </c>
      <c r="L720" s="130" t="s">
        <v>420</v>
      </c>
    </row>
    <row r="721" spans="3:12">
      <c r="C721" s="349" t="s">
        <v>2234</v>
      </c>
      <c r="D721" s="736">
        <v>1</v>
      </c>
      <c r="E721" s="691">
        <v>2</v>
      </c>
      <c r="F721" s="698">
        <v>20000</v>
      </c>
      <c r="G721" s="698">
        <f t="shared" ref="G721" si="68">E721*F721</f>
        <v>40000</v>
      </c>
      <c r="H721" s="167" t="s">
        <v>137</v>
      </c>
      <c r="I721" s="118" t="s">
        <v>768</v>
      </c>
      <c r="J721" s="118" t="str">
        <f>VLOOKUP(I721,Presupuesto!$B$11:$C$566,2,0)</f>
        <v>PASAJES AL EXTERIOR</v>
      </c>
      <c r="K721" s="689" t="s">
        <v>1381</v>
      </c>
      <c r="L721" s="118" t="s">
        <v>421</v>
      </c>
    </row>
    <row r="722" spans="3:12" ht="15.75" thickBot="1">
      <c r="C722" s="224" t="s">
        <v>461</v>
      </c>
      <c r="D722" s="735">
        <v>1</v>
      </c>
      <c r="E722" s="694">
        <v>9.5</v>
      </c>
      <c r="F722" s="699">
        <f>HLOOKUP(C722,$AH$2:$BU$3,2,0)</f>
        <v>5040</v>
      </c>
      <c r="G722" s="699">
        <f>D722*E722*F722</f>
        <v>47880</v>
      </c>
      <c r="H722" s="700" t="s">
        <v>137</v>
      </c>
      <c r="I722" s="356" t="s">
        <v>780</v>
      </c>
      <c r="J722" s="108" t="str">
        <f>VLOOKUP(I722,Presupuesto!$B$11:$C$566,2,0)</f>
        <v>VIATICOS AL EXTERIOR</v>
      </c>
      <c r="K722" s="357" t="s">
        <v>1381</v>
      </c>
      <c r="L722" s="357" t="s">
        <v>421</v>
      </c>
    </row>
    <row r="725" spans="3:12">
      <c r="C725" s="729" t="s">
        <v>1383</v>
      </c>
    </row>
    <row r="726" spans="3:12" ht="15.75" thickBot="1"/>
    <row r="727" spans="3:12" ht="15.75" thickBot="1">
      <c r="C727" s="29" t="s">
        <v>43</v>
      </c>
      <c r="D727" s="30">
        <f>SUM(G733:G740)</f>
        <v>15200</v>
      </c>
    </row>
    <row r="729" spans="3:12" ht="15.75">
      <c r="C729" s="208" t="s">
        <v>400</v>
      </c>
      <c r="D729" s="432" t="s">
        <v>2258</v>
      </c>
      <c r="E729" s="95"/>
      <c r="F729" s="95"/>
      <c r="G729" s="95"/>
      <c r="H729" s="76"/>
      <c r="I729" s="76"/>
      <c r="J729" s="76"/>
      <c r="K729" s="114"/>
    </row>
    <row r="730" spans="3:12" ht="18.75">
      <c r="C730" s="216" t="str">
        <f>IFERROR(VLOOKUP(D729,'1.Desarrollo e Innov Curricular'!$E:$F,2,FALSE),IFERROR(VLOOKUP(D729,'Investigación Científica'!$E:$F,2,FALSE),IFERROR(VLOOKUP(D729,'3.Vinculación Univ. Sociedad'!$E:$F,2,FALSE),IFERROR(VLOOKUP(D729,'4. Docencia y Profesorado'!$E:$F,2,FALSE),IFERROR(VLOOKUP(D729,'5.Estudiantes y Graduados'!$E:$F,2,FALSE),IFERROR(VLOOKUP(D729,'11. Gestion Administrativa'!$E:$F,2,FALSE),IFERROR(VLOOKUP(D729,'13. Gestión Académica'!$E:$F,2,FALSE),IFERROR(VLOOKUP(D729,'8. Aseguramiento de Calidad'!$E:$F,2,FALSE),IFERROR(VLOOKUP(D729,'6.Gestión del Conocimiento'!$E:$F,2,FALSE),IFERROR(VLOOKUP(D729,'15. Gobernabilidad y Procesos'!$E:$F,2,FALSE),IFERROR(VLOOKUP(D729,'12.Gestión del Talento Humano'!$E:$F,2,FALSE),IFERROR(VLOOKUP(D729,'14. Internacionalización '!$E:$F,2,FALSE),IFERROR(VLOOKUP(D729,Posgrado!$E:$F,2,FALSE),IFERROR(VLOOKUP(D729,'9.Cultura de Innovación '!$E:$F,2,FALSE),VLOOKUP(D729,'7. Lo Esencial de la Reforma '!$E:$F,2,0)))))))))))))))</f>
        <v xml:space="preserve">Desarrollar campañas de promoción de la salud para la prevención y atención integral </v>
      </c>
      <c r="D730" s="31"/>
      <c r="E730" s="95"/>
      <c r="F730" s="95"/>
      <c r="G730" s="95"/>
      <c r="H730" s="76"/>
      <c r="I730" s="76"/>
      <c r="J730" s="76"/>
      <c r="K730" s="114"/>
    </row>
    <row r="731" spans="3:12" ht="15.75" thickBot="1">
      <c r="C731" s="70"/>
      <c r="D731" s="31"/>
      <c r="E731" s="95"/>
      <c r="F731" s="95"/>
      <c r="G731" s="95"/>
      <c r="H731" s="76"/>
      <c r="I731" s="76"/>
      <c r="J731" s="76"/>
      <c r="K731" s="114"/>
    </row>
    <row r="732" spans="3:12" ht="30.75" thickBot="1">
      <c r="C732" s="128" t="s">
        <v>44</v>
      </c>
      <c r="D732" s="131" t="s">
        <v>45</v>
      </c>
      <c r="E732" s="130" t="s">
        <v>55</v>
      </c>
      <c r="F732" s="695" t="s">
        <v>57</v>
      </c>
      <c r="G732" s="696" t="s">
        <v>27</v>
      </c>
      <c r="H732" s="697" t="s">
        <v>139</v>
      </c>
      <c r="I732" s="130" t="s">
        <v>46</v>
      </c>
      <c r="J732" s="130" t="s">
        <v>140</v>
      </c>
      <c r="K732" s="130" t="s">
        <v>419</v>
      </c>
      <c r="L732" s="130" t="s">
        <v>420</v>
      </c>
    </row>
    <row r="733" spans="3:12" ht="15.75" thickBot="1">
      <c r="C733" s="349" t="s">
        <v>2259</v>
      </c>
      <c r="D733" s="887">
        <v>20</v>
      </c>
      <c r="E733" s="691">
        <v>1</v>
      </c>
      <c r="F733" s="691">
        <v>15200</v>
      </c>
      <c r="G733" s="698">
        <f t="shared" ref="G733:G739" si="69">E733*F733</f>
        <v>15200</v>
      </c>
      <c r="H733" s="167" t="s">
        <v>1484</v>
      </c>
      <c r="I733" s="118" t="s">
        <v>730</v>
      </c>
      <c r="J733" s="118" t="str">
        <f>VLOOKUP(I733,Presupuesto!$B$11:$C$566,2,0)</f>
        <v>SERVICIOS DE IMPRENTA PUBLIC.Y REPRODUCCION</v>
      </c>
      <c r="K733" s="690" t="s">
        <v>1383</v>
      </c>
      <c r="L733" s="118" t="s">
        <v>405</v>
      </c>
    </row>
    <row r="734" spans="3:12" ht="15.75" thickBot="1">
      <c r="C734" s="97" t="s">
        <v>2191</v>
      </c>
      <c r="D734" s="888"/>
      <c r="E734" s="691">
        <v>0</v>
      </c>
      <c r="F734" s="691">
        <v>0</v>
      </c>
      <c r="G734" s="698">
        <f t="shared" si="69"/>
        <v>0</v>
      </c>
      <c r="H734" s="167" t="s">
        <v>1484</v>
      </c>
      <c r="I734" s="100" t="s">
        <v>712</v>
      </c>
      <c r="J734" s="118" t="str">
        <f>VLOOKUP(I734,Presupuesto!$B$11:$C$566,2,0)</f>
        <v>SERVICIOS DE CAPACITACION.</v>
      </c>
      <c r="K734" s="690" t="s">
        <v>1383</v>
      </c>
      <c r="L734" s="100"/>
    </row>
    <row r="735" spans="3:12" ht="15.75" thickBot="1">
      <c r="C735" s="97" t="s">
        <v>2192</v>
      </c>
      <c r="D735" s="888"/>
      <c r="E735" s="691">
        <v>0</v>
      </c>
      <c r="F735" s="691">
        <v>0</v>
      </c>
      <c r="G735" s="698">
        <f t="shared" si="69"/>
        <v>0</v>
      </c>
      <c r="H735" s="167" t="s">
        <v>137</v>
      </c>
      <c r="I735" s="100" t="s">
        <v>805</v>
      </c>
      <c r="J735" s="118" t="str">
        <f>VLOOKUP(I735,Presupuesto!$B$11:$C$566,2,0)</f>
        <v>ALIMENTOS B EBIDAS PARA PERSONAS</v>
      </c>
      <c r="K735" s="690" t="s">
        <v>1383</v>
      </c>
      <c r="L735" s="100"/>
    </row>
    <row r="736" spans="3:12" ht="15.75" thickBot="1">
      <c r="C736" s="97" t="s">
        <v>2247</v>
      </c>
      <c r="D736" s="888"/>
      <c r="E736" s="692">
        <v>0</v>
      </c>
      <c r="F736" s="692">
        <v>0</v>
      </c>
      <c r="G736" s="698">
        <f t="shared" si="69"/>
        <v>0</v>
      </c>
      <c r="H736" s="167" t="s">
        <v>137</v>
      </c>
      <c r="I736" s="100" t="s">
        <v>828</v>
      </c>
      <c r="J736" s="118" t="str">
        <f>VLOOKUP(I736,Presupuesto!$B$11:$C$566,2,0)</f>
        <v>PAPEL DE ESCRITORIO</v>
      </c>
      <c r="K736" s="690" t="s">
        <v>1383</v>
      </c>
      <c r="L736" s="100"/>
    </row>
    <row r="737" spans="3:12" ht="15.75" thickBot="1">
      <c r="C737" s="97" t="s">
        <v>2194</v>
      </c>
      <c r="D737" s="888"/>
      <c r="E737" s="692">
        <v>0</v>
      </c>
      <c r="F737" s="692">
        <v>0</v>
      </c>
      <c r="G737" s="698">
        <f t="shared" si="69"/>
        <v>0</v>
      </c>
      <c r="H737" s="167" t="s">
        <v>137</v>
      </c>
      <c r="I737" s="100" t="s">
        <v>955</v>
      </c>
      <c r="J737" s="118" t="str">
        <f>VLOOKUP(I737,Presupuesto!$B$11:$C$566,2,0)</f>
        <v>UTILES DE ESCRITORIO, OFICINA Y ENSE¥ANZA</v>
      </c>
      <c r="K737" s="690" t="s">
        <v>1383</v>
      </c>
      <c r="L737" s="100"/>
    </row>
    <row r="738" spans="3:12">
      <c r="C738" s="97" t="s">
        <v>2164</v>
      </c>
      <c r="D738" s="888"/>
      <c r="E738" s="692">
        <v>0</v>
      </c>
      <c r="F738" s="692">
        <v>0</v>
      </c>
      <c r="G738" s="698">
        <f t="shared" si="69"/>
        <v>0</v>
      </c>
      <c r="H738" s="167" t="s">
        <v>1484</v>
      </c>
      <c r="I738" s="100" t="s">
        <v>744</v>
      </c>
      <c r="J738" s="118" t="str">
        <f>VLOOKUP(I738,Presupuesto!$B$11:$C$566,2,0)</f>
        <v>PUBLICIDAD Y PROPAGANDA</v>
      </c>
      <c r="K738" s="690" t="s">
        <v>1383</v>
      </c>
      <c r="L738" s="100"/>
    </row>
    <row r="739" spans="3:12">
      <c r="C739" s="101" t="s">
        <v>2248</v>
      </c>
      <c r="D739" s="888"/>
      <c r="E739" s="692">
        <v>0</v>
      </c>
      <c r="F739" s="692">
        <v>0</v>
      </c>
      <c r="G739" s="698">
        <f t="shared" si="69"/>
        <v>0</v>
      </c>
      <c r="H739" s="167" t="s">
        <v>137</v>
      </c>
      <c r="I739" s="100" t="s">
        <v>834</v>
      </c>
      <c r="J739" s="100" t="str">
        <f>VLOOKUP(I739,Presupuesto!$B$11:$C$566,2,0)</f>
        <v>PRODUCTOS PAPEL Y CARTON</v>
      </c>
      <c r="K739" s="690" t="s">
        <v>1383</v>
      </c>
      <c r="L739" s="100" t="s">
        <v>408</v>
      </c>
    </row>
    <row r="740" spans="3:12" ht="15.75" thickBot="1">
      <c r="C740" s="224" t="s">
        <v>441</v>
      </c>
      <c r="D740" s="735">
        <v>3</v>
      </c>
      <c r="E740" s="692">
        <v>0</v>
      </c>
      <c r="F740" s="692">
        <v>0</v>
      </c>
      <c r="G740" s="699">
        <f>D740*E740*F740</f>
        <v>0</v>
      </c>
      <c r="H740" s="700" t="s">
        <v>137</v>
      </c>
      <c r="I740" s="356" t="s">
        <v>309</v>
      </c>
      <c r="J740" s="108" t="str">
        <f>VLOOKUP(I740,Presupuesto!$B$11:$C$566,2,0)</f>
        <v>VIATICOS (26200-00)</v>
      </c>
      <c r="K740" s="690" t="s">
        <v>1383</v>
      </c>
      <c r="L740" s="357" t="s">
        <v>405</v>
      </c>
    </row>
    <row r="742" spans="3:12" ht="15.75" thickBot="1"/>
    <row r="743" spans="3:12" ht="15.75" thickBot="1">
      <c r="C743" s="29" t="s">
        <v>43</v>
      </c>
      <c r="D743" s="30">
        <f>SUM(G749:G750)</f>
        <v>40500</v>
      </c>
    </row>
    <row r="745" spans="3:12" ht="15.75">
      <c r="C745" s="208" t="s">
        <v>400</v>
      </c>
      <c r="D745" s="432" t="s">
        <v>2260</v>
      </c>
      <c r="E745" s="95"/>
      <c r="F745" s="95"/>
      <c r="G745" s="95"/>
      <c r="H745" s="76"/>
      <c r="I745" s="76"/>
      <c r="J745" s="76"/>
      <c r="K745" s="114"/>
    </row>
    <row r="746" spans="3:12" ht="18.75">
      <c r="C746" s="216" t="str">
        <f>IFERROR(VLOOKUP(D745,'1.Desarrollo e Innov Curricular'!$E:$F,2,FALSE),IFERROR(VLOOKUP(D745,'Investigación Científica'!$E:$F,2,FALSE),IFERROR(VLOOKUP(D745,'3.Vinculación Univ. Sociedad'!$E:$F,2,FALSE),IFERROR(VLOOKUP(D745,'4. Docencia y Profesorado'!$E:$F,2,FALSE),IFERROR(VLOOKUP(D745,'5.Estudiantes y Graduados'!$E:$F,2,FALSE),IFERROR(VLOOKUP(D745,'11. Gestion Administrativa'!$E:$F,2,FALSE),IFERROR(VLOOKUP(D745,'13. Gestión Académica'!$E:$F,2,FALSE),IFERROR(VLOOKUP(D745,'8. Aseguramiento de Calidad'!$E:$F,2,FALSE),IFERROR(VLOOKUP(D745,'6.Gestión del Conocimiento'!$E:$F,2,FALSE),IFERROR(VLOOKUP(D745,'15. Gobernabilidad y Procesos'!$E:$F,2,FALSE),IFERROR(VLOOKUP(D745,'12.Gestión del Talento Humano'!$E:$F,2,FALSE),IFERROR(VLOOKUP(D745,'14. Internacionalización '!$E:$F,2,FALSE),IFERROR(VLOOKUP(D745,Posgrado!$E:$F,2,FALSE),IFERROR(VLOOKUP(D745,'9.Cultura de Innovación '!$E:$F,2,FALSE),VLOOKUP(D745,'7. Lo Esencial de la Reforma '!$E:$F,2,0)))))))))))))))</f>
        <v xml:space="preserve">Realización de trabajo de campo en la mayoría de las asignaturas. </v>
      </c>
      <c r="D746" s="31"/>
      <c r="E746" s="95"/>
      <c r="F746" s="95"/>
      <c r="G746" s="95"/>
      <c r="H746" s="76"/>
      <c r="I746" s="76"/>
      <c r="J746" s="76"/>
      <c r="K746" s="114"/>
    </row>
    <row r="747" spans="3:12" ht="15.75" thickBot="1">
      <c r="C747" s="70"/>
      <c r="D747" s="31"/>
      <c r="E747" s="95"/>
      <c r="F747" s="95"/>
      <c r="G747" s="95"/>
      <c r="H747" s="76"/>
      <c r="I747" s="76"/>
      <c r="J747" s="76"/>
      <c r="K747" s="114"/>
    </row>
    <row r="748" spans="3:12" ht="30.75" thickBot="1">
      <c r="C748" s="128" t="s">
        <v>44</v>
      </c>
      <c r="D748" s="131" t="s">
        <v>45</v>
      </c>
      <c r="E748" s="130" t="s">
        <v>55</v>
      </c>
      <c r="F748" s="695" t="s">
        <v>57</v>
      </c>
      <c r="G748" s="696" t="s">
        <v>27</v>
      </c>
      <c r="H748" s="697" t="s">
        <v>139</v>
      </c>
      <c r="I748" s="130" t="s">
        <v>46</v>
      </c>
      <c r="J748" s="130" t="s">
        <v>140</v>
      </c>
      <c r="K748" s="130" t="s">
        <v>419</v>
      </c>
      <c r="L748" s="130" t="s">
        <v>420</v>
      </c>
    </row>
    <row r="749" spans="3:12" ht="15.75" thickBot="1">
      <c r="C749" s="725" t="s">
        <v>441</v>
      </c>
      <c r="D749" s="889">
        <v>2</v>
      </c>
      <c r="E749" s="693">
        <v>22.5</v>
      </c>
      <c r="F749" s="698">
        <v>1150</v>
      </c>
      <c r="G749" s="698">
        <f t="shared" ref="G749:G750" si="70">E749*F749</f>
        <v>25875</v>
      </c>
      <c r="H749" s="167" t="s">
        <v>137</v>
      </c>
      <c r="I749" s="100" t="s">
        <v>774</v>
      </c>
      <c r="J749" s="100" t="str">
        <f>VLOOKUP(I749,Presupuesto!$B$11:$C$566,2,0)</f>
        <v>VIATICOS NACIONALES</v>
      </c>
      <c r="K749" s="690" t="s">
        <v>1383</v>
      </c>
      <c r="L749" s="100" t="s">
        <v>408</v>
      </c>
    </row>
    <row r="750" spans="3:12" ht="15.75" thickBot="1">
      <c r="C750" s="725" t="s">
        <v>449</v>
      </c>
      <c r="D750" s="890"/>
      <c r="E750" s="693">
        <v>22.5</v>
      </c>
      <c r="F750" s="698">
        <v>650</v>
      </c>
      <c r="G750" s="698">
        <f t="shared" si="70"/>
        <v>14625</v>
      </c>
      <c r="H750" s="700" t="s">
        <v>137</v>
      </c>
      <c r="I750" s="100" t="s">
        <v>774</v>
      </c>
      <c r="J750" s="108" t="str">
        <f>VLOOKUP(I750,Presupuesto!$B$11:$C$566,2,0)</f>
        <v>VIATICOS NACIONALES</v>
      </c>
      <c r="K750" s="690" t="s">
        <v>1383</v>
      </c>
      <c r="L750" s="357" t="s">
        <v>405</v>
      </c>
    </row>
    <row r="751" spans="3:12" ht="15.75" thickBot="1"/>
    <row r="752" spans="3:12" ht="15.75" thickBot="1">
      <c r="C752" s="29" t="s">
        <v>43</v>
      </c>
      <c r="D752" s="30">
        <f>SUM(G758:G766)</f>
        <v>100000</v>
      </c>
    </row>
    <row r="754" spans="3:12" ht="15.75">
      <c r="C754" s="208" t="s">
        <v>400</v>
      </c>
      <c r="D754" s="432" t="s">
        <v>2262</v>
      </c>
      <c r="E754" s="95"/>
      <c r="F754" s="95"/>
      <c r="G754" s="95"/>
      <c r="H754" s="76"/>
      <c r="I754" s="76"/>
    </row>
    <row r="755" spans="3:12" ht="18.75">
      <c r="C755" s="216" t="str">
        <f>IFERROR(VLOOKUP(D754,'1.Desarrollo e Innov Curricular'!$E:$F,2,FALSE),IFERROR(VLOOKUP(D754,'Investigación Científica'!$E:$F,2,FALSE),IFERROR(VLOOKUP(D754,'3.Vinculación Univ. Sociedad'!$E:$F,2,FALSE),IFERROR(VLOOKUP(D754,'4. Docencia y Profesorado'!$E:$F,2,FALSE),IFERROR(VLOOKUP(D754,'5.Estudiantes y Graduados'!$E:$F,2,FALSE),IFERROR(VLOOKUP(D754,'11. Gestion Administrativa'!$E:$F,2,FALSE),IFERROR(VLOOKUP(D754,'13. Gestión Académica'!$E:$F,2,FALSE),IFERROR(VLOOKUP(D754,'8. Aseguramiento de Calidad'!$E:$F,2,FALSE),IFERROR(VLOOKUP(D754,'6.Gestión del Conocimiento'!$E:$F,2,FALSE),IFERROR(VLOOKUP(D754,'15. Gobernabilidad y Procesos'!$E:$F,2,FALSE),IFERROR(VLOOKUP(D754,'12.Gestión del Talento Humano'!$E:$F,2,FALSE),IFERROR(VLOOKUP(D754,'14. Internacionalización '!$E:$F,2,FALSE),IFERROR(VLOOKUP(D754,Posgrado!$E:$F,2,FALSE),IFERROR(VLOOKUP(D754,'9.Cultura de Innovación '!$E:$F,2,FALSE),VLOOKUP(D754,'7. Lo Esencial de la Reforma '!$E:$F,2,0)))))))))))))))</f>
        <v xml:space="preserve">Rediseñar la feria Cultural sobre desarrollo local para lograr el compromiso de la carrera. </v>
      </c>
      <c r="D755" s="31"/>
      <c r="E755" s="95"/>
      <c r="F755" s="95"/>
      <c r="G755" s="95"/>
      <c r="H755" s="76"/>
      <c r="I755" s="76"/>
    </row>
    <row r="756" spans="3:12" ht="15.75" thickBot="1"/>
    <row r="757" spans="3:12" ht="30">
      <c r="C757" s="751" t="s">
        <v>44</v>
      </c>
      <c r="D757" s="752" t="s">
        <v>45</v>
      </c>
      <c r="E757" s="753" t="s">
        <v>55</v>
      </c>
      <c r="F757" s="753" t="s">
        <v>57</v>
      </c>
      <c r="G757" s="754" t="s">
        <v>27</v>
      </c>
      <c r="H757" s="755" t="s">
        <v>139</v>
      </c>
      <c r="I757" s="753" t="s">
        <v>46</v>
      </c>
      <c r="J757" s="753" t="s">
        <v>140</v>
      </c>
      <c r="K757" s="753" t="s">
        <v>419</v>
      </c>
      <c r="L757" s="756" t="s">
        <v>420</v>
      </c>
    </row>
    <row r="758" spans="3:12">
      <c r="C758" s="757" t="s">
        <v>2259</v>
      </c>
      <c r="D758" s="886">
        <v>200</v>
      </c>
      <c r="E758" s="734">
        <v>1</v>
      </c>
      <c r="F758" s="734">
        <v>10300</v>
      </c>
      <c r="G758" s="698">
        <f t="shared" ref="G758:G765" si="71">E758*F758</f>
        <v>10300</v>
      </c>
      <c r="H758" s="167" t="s">
        <v>1484</v>
      </c>
      <c r="I758" s="648" t="s">
        <v>848</v>
      </c>
      <c r="J758" s="648" t="str">
        <f>VLOOKUP(I758,Presupuesto!$B$11:$C$566,2,0)</f>
        <v>TEXTOS DE ENSE¥ANZA</v>
      </c>
      <c r="K758" s="750" t="s">
        <v>1383</v>
      </c>
      <c r="L758" s="758" t="s">
        <v>405</v>
      </c>
    </row>
    <row r="759" spans="3:12">
      <c r="C759" s="757" t="s">
        <v>2273</v>
      </c>
      <c r="D759" s="886"/>
      <c r="E759" s="734">
        <v>200</v>
      </c>
      <c r="F759" s="734">
        <v>100</v>
      </c>
      <c r="G759" s="698">
        <f t="shared" si="71"/>
        <v>20000</v>
      </c>
      <c r="H759" s="167" t="s">
        <v>1484</v>
      </c>
      <c r="I759" s="648" t="s">
        <v>821</v>
      </c>
      <c r="J759" s="648" t="str">
        <f>VLOOKUP(I759,Presupuesto!$B$11:$C$566,2,0)</f>
        <v>PRENDA DE VESTIR</v>
      </c>
      <c r="K759" s="750" t="s">
        <v>1383</v>
      </c>
      <c r="L759" s="758"/>
    </row>
    <row r="760" spans="3:12">
      <c r="C760" s="757" t="s">
        <v>2273</v>
      </c>
      <c r="D760" s="886"/>
      <c r="E760" s="734">
        <v>200</v>
      </c>
      <c r="F760" s="734">
        <v>90</v>
      </c>
      <c r="G760" s="698">
        <f t="shared" si="71"/>
        <v>18000</v>
      </c>
      <c r="H760" s="167" t="s">
        <v>1484</v>
      </c>
      <c r="I760" s="648" t="s">
        <v>821</v>
      </c>
      <c r="J760" s="648" t="str">
        <f>VLOOKUP(I760,Presupuesto!$B$11:$C$566,2,0)</f>
        <v>PRENDA DE VESTIR</v>
      </c>
      <c r="K760" s="750" t="s">
        <v>1383</v>
      </c>
      <c r="L760" s="758"/>
    </row>
    <row r="761" spans="3:12">
      <c r="C761" s="757" t="s">
        <v>2192</v>
      </c>
      <c r="D761" s="886"/>
      <c r="E761" s="734">
        <v>200</v>
      </c>
      <c r="F761" s="734">
        <v>200</v>
      </c>
      <c r="G761" s="698">
        <f t="shared" si="71"/>
        <v>40000</v>
      </c>
      <c r="H761" s="167" t="s">
        <v>1484</v>
      </c>
      <c r="I761" s="648" t="s">
        <v>805</v>
      </c>
      <c r="J761" s="648" t="str">
        <f>VLOOKUP(I761,Presupuesto!$B$11:$C$566,2,0)</f>
        <v>ALIMENTOS B EBIDAS PARA PERSONAS</v>
      </c>
      <c r="K761" s="750" t="s">
        <v>1383</v>
      </c>
      <c r="L761" s="758"/>
    </row>
    <row r="762" spans="3:12">
      <c r="C762" s="757" t="s">
        <v>2247</v>
      </c>
      <c r="D762" s="886"/>
      <c r="E762" s="734">
        <v>10</v>
      </c>
      <c r="F762" s="734">
        <v>80</v>
      </c>
      <c r="G762" s="698">
        <f t="shared" si="71"/>
        <v>800</v>
      </c>
      <c r="H762" s="167" t="s">
        <v>137</v>
      </c>
      <c r="I762" s="648" t="s">
        <v>828</v>
      </c>
      <c r="J762" s="648" t="str">
        <f>VLOOKUP(I762,Presupuesto!$B$11:$C$566,2,0)</f>
        <v>PAPEL DE ESCRITORIO</v>
      </c>
      <c r="K762" s="750" t="s">
        <v>1383</v>
      </c>
      <c r="L762" s="758"/>
    </row>
    <row r="763" spans="3:12">
      <c r="C763" s="757" t="s">
        <v>2194</v>
      </c>
      <c r="D763" s="886"/>
      <c r="E763" s="734">
        <v>260</v>
      </c>
      <c r="F763" s="734">
        <v>15</v>
      </c>
      <c r="G763" s="698">
        <f t="shared" si="71"/>
        <v>3900</v>
      </c>
      <c r="H763" s="167" t="s">
        <v>137</v>
      </c>
      <c r="I763" s="648" t="s">
        <v>955</v>
      </c>
      <c r="J763" s="648" t="str">
        <f>VLOOKUP(I763,Presupuesto!$B$11:$C$566,2,0)</f>
        <v>UTILES DE ESCRITORIO, OFICINA Y ENSE¥ANZA</v>
      </c>
      <c r="K763" s="750" t="s">
        <v>1383</v>
      </c>
      <c r="L763" s="758"/>
    </row>
    <row r="764" spans="3:12">
      <c r="C764" s="757" t="s">
        <v>2164</v>
      </c>
      <c r="D764" s="886"/>
      <c r="E764" s="734">
        <v>0</v>
      </c>
      <c r="F764" s="734">
        <v>0</v>
      </c>
      <c r="G764" s="698">
        <f t="shared" si="71"/>
        <v>0</v>
      </c>
      <c r="H764" s="167" t="s">
        <v>1484</v>
      </c>
      <c r="I764" s="648" t="s">
        <v>744</v>
      </c>
      <c r="J764" s="648" t="str">
        <f>VLOOKUP(I764,Presupuesto!$B$11:$C$566,2,0)</f>
        <v>PUBLICIDAD Y PROPAGANDA</v>
      </c>
      <c r="K764" s="750" t="s">
        <v>1383</v>
      </c>
      <c r="L764" s="758"/>
    </row>
    <row r="765" spans="3:12">
      <c r="C765" s="757" t="s">
        <v>2248</v>
      </c>
      <c r="D765" s="886"/>
      <c r="E765" s="734">
        <v>200</v>
      </c>
      <c r="F765" s="734">
        <v>35</v>
      </c>
      <c r="G765" s="698">
        <f t="shared" si="71"/>
        <v>7000</v>
      </c>
      <c r="H765" s="167" t="s">
        <v>137</v>
      </c>
      <c r="I765" s="648" t="s">
        <v>834</v>
      </c>
      <c r="J765" s="648" t="str">
        <f>VLOOKUP(I765,Presupuesto!$B$11:$C$566,2,0)</f>
        <v>PRODUCTOS PAPEL Y CARTON</v>
      </c>
      <c r="K765" s="750" t="s">
        <v>1383</v>
      </c>
      <c r="L765" s="758" t="s">
        <v>408</v>
      </c>
    </row>
    <row r="766" spans="3:12" ht="15.75" thickBot="1">
      <c r="C766" s="759" t="s">
        <v>441</v>
      </c>
      <c r="D766" s="760">
        <v>3</v>
      </c>
      <c r="E766" s="761">
        <v>0</v>
      </c>
      <c r="F766" s="761">
        <v>0</v>
      </c>
      <c r="G766" s="699">
        <f>D766*E766*F766</f>
        <v>0</v>
      </c>
      <c r="H766" s="700" t="s">
        <v>137</v>
      </c>
      <c r="I766" s="762" t="s">
        <v>309</v>
      </c>
      <c r="J766" s="763" t="str">
        <f>VLOOKUP(I766,Presupuesto!$B$11:$C$566,2,0)</f>
        <v>VIATICOS (26200-00)</v>
      </c>
      <c r="K766" s="764" t="s">
        <v>1383</v>
      </c>
      <c r="L766" s="765" t="s">
        <v>405</v>
      </c>
    </row>
    <row r="767" spans="3:12" s="747" customFormat="1" ht="15.75" thickBot="1">
      <c r="C767" s="748"/>
      <c r="D767" s="749"/>
      <c r="E767" s="744"/>
      <c r="F767" s="744"/>
      <c r="G767" s="745"/>
      <c r="H767" s="742"/>
      <c r="I767" s="743"/>
      <c r="J767" s="743"/>
      <c r="K767" s="746"/>
      <c r="L767" s="743"/>
    </row>
    <row r="768" spans="3:12" ht="15.75" thickBot="1">
      <c r="C768" s="29" t="s">
        <v>43</v>
      </c>
      <c r="D768" s="30">
        <f>SUM(G774:G781)</f>
        <v>19999.5</v>
      </c>
    </row>
    <row r="770" spans="3:12" ht="15.75">
      <c r="C770" s="208" t="s">
        <v>400</v>
      </c>
      <c r="D770" s="432" t="s">
        <v>2264</v>
      </c>
      <c r="E770" s="95"/>
      <c r="F770" s="95"/>
      <c r="G770" s="95"/>
      <c r="H770" s="76"/>
      <c r="I770" s="76"/>
      <c r="J770" s="76"/>
      <c r="K770" s="114"/>
    </row>
    <row r="771" spans="3:12" ht="18.75">
      <c r="C771" s="216" t="str">
        <f>IFERROR(VLOOKUP(D770,'1.Desarrollo e Innov Curricular'!$E:$F,2,FALSE),IFERROR(VLOOKUP(D770,'Investigación Científica'!$E:$F,2,FALSE),IFERROR(VLOOKUP(D770,'3.Vinculación Univ. Sociedad'!$E:$F,2,FALSE),IFERROR(VLOOKUP(D770,'4. Docencia y Profesorado'!$E:$F,2,FALSE),IFERROR(VLOOKUP(D770,'5.Estudiantes y Graduados'!$E:$F,2,FALSE),IFERROR(VLOOKUP(D770,'11. Gestion Administrativa'!$E:$F,2,FALSE),IFERROR(VLOOKUP(D770,'13. Gestión Académica'!$E:$F,2,FALSE),IFERROR(VLOOKUP(D770,'8. Aseguramiento de Calidad'!$E:$F,2,FALSE),IFERROR(VLOOKUP(D770,'6.Gestión del Conocimiento'!$E:$F,2,FALSE),IFERROR(VLOOKUP(D770,'15. Gobernabilidad y Procesos'!$E:$F,2,FALSE),IFERROR(VLOOKUP(D770,'12.Gestión del Talento Humano'!$E:$F,2,FALSE),IFERROR(VLOOKUP(D770,'14. Internacionalización '!$E:$F,2,FALSE),IFERROR(VLOOKUP(D770,Posgrado!$E:$F,2,FALSE),IFERROR(VLOOKUP(D770,'9.Cultura de Innovación '!$E:$F,2,FALSE),VLOOKUP(D770,'7. Lo Esencial de la Reforma '!$E:$F,2,0)))))))))))))))</f>
        <v>Realizar la Semana Científica y Culturasl de las Carreras del Departamento de Sociología.</v>
      </c>
      <c r="D771" s="31"/>
      <c r="E771" s="95"/>
      <c r="F771" s="95"/>
      <c r="G771" s="95"/>
      <c r="H771" s="76"/>
      <c r="I771" s="76"/>
      <c r="J771" s="76"/>
      <c r="K771" s="114"/>
    </row>
    <row r="772" spans="3:12" ht="15.75" thickBot="1">
      <c r="C772" s="70"/>
      <c r="D772" s="31"/>
      <c r="E772" s="95"/>
      <c r="F772" s="95"/>
      <c r="G772" s="95"/>
      <c r="H772" s="76"/>
      <c r="I772" s="76"/>
      <c r="J772" s="76"/>
      <c r="K772" s="114"/>
    </row>
    <row r="773" spans="3:12" ht="30.75" thickBot="1">
      <c r="C773" s="128" t="s">
        <v>44</v>
      </c>
      <c r="D773" s="131" t="s">
        <v>45</v>
      </c>
      <c r="E773" s="130" t="s">
        <v>55</v>
      </c>
      <c r="F773" s="695" t="s">
        <v>57</v>
      </c>
      <c r="G773" s="696" t="s">
        <v>27</v>
      </c>
      <c r="H773" s="697" t="s">
        <v>139</v>
      </c>
      <c r="I773" s="130" t="s">
        <v>46</v>
      </c>
      <c r="J773" s="130" t="s">
        <v>140</v>
      </c>
      <c r="K773" s="130" t="s">
        <v>419</v>
      </c>
      <c r="L773" s="130" t="s">
        <v>420</v>
      </c>
    </row>
    <row r="774" spans="3:12" ht="15.75" thickBot="1">
      <c r="C774" s="349" t="s">
        <v>2259</v>
      </c>
      <c r="D774" s="887">
        <v>20</v>
      </c>
      <c r="E774" s="691">
        <v>1</v>
      </c>
      <c r="F774" s="691">
        <v>15200</v>
      </c>
      <c r="G774" s="698">
        <f t="shared" ref="G774:G780" si="72">E774*F774</f>
        <v>15200</v>
      </c>
      <c r="H774" s="167" t="s">
        <v>1484</v>
      </c>
      <c r="I774" s="118" t="s">
        <v>730</v>
      </c>
      <c r="J774" s="118" t="str">
        <f>VLOOKUP(I774,Presupuesto!$B$11:$C$566,2,0)</f>
        <v>SERVICIOS DE IMPRENTA PUBLIC.Y REPRODUCCION</v>
      </c>
      <c r="K774" s="690" t="s">
        <v>1383</v>
      </c>
      <c r="L774" s="118" t="s">
        <v>405</v>
      </c>
    </row>
    <row r="775" spans="3:12" ht="15.75" thickBot="1">
      <c r="C775" s="97" t="s">
        <v>2191</v>
      </c>
      <c r="D775" s="888"/>
      <c r="E775" s="691">
        <v>0</v>
      </c>
      <c r="F775" s="691">
        <v>0</v>
      </c>
      <c r="G775" s="698">
        <f t="shared" si="72"/>
        <v>0</v>
      </c>
      <c r="H775" s="167" t="s">
        <v>1484</v>
      </c>
      <c r="I775" s="100" t="s">
        <v>712</v>
      </c>
      <c r="J775" s="118" t="str">
        <f>VLOOKUP(I775,Presupuesto!$B$11:$C$566,2,0)</f>
        <v>SERVICIOS DE CAPACITACION.</v>
      </c>
      <c r="K775" s="690" t="s">
        <v>1383</v>
      </c>
      <c r="L775" s="100"/>
    </row>
    <row r="776" spans="3:12" ht="15.75" thickBot="1">
      <c r="C776" s="97" t="s">
        <v>2192</v>
      </c>
      <c r="D776" s="888"/>
      <c r="E776" s="691">
        <v>0</v>
      </c>
      <c r="F776" s="691">
        <v>0</v>
      </c>
      <c r="G776" s="698">
        <f t="shared" si="72"/>
        <v>0</v>
      </c>
      <c r="H776" s="167" t="s">
        <v>137</v>
      </c>
      <c r="I776" s="100" t="s">
        <v>805</v>
      </c>
      <c r="J776" s="118" t="str">
        <f>VLOOKUP(I776,Presupuesto!$B$11:$C$566,2,0)</f>
        <v>ALIMENTOS B EBIDAS PARA PERSONAS</v>
      </c>
      <c r="K776" s="690" t="s">
        <v>1383</v>
      </c>
      <c r="L776" s="100"/>
    </row>
    <row r="777" spans="3:12" ht="15.75" thickBot="1">
      <c r="C777" s="97" t="s">
        <v>2247</v>
      </c>
      <c r="D777" s="888"/>
      <c r="E777" s="692">
        <v>10</v>
      </c>
      <c r="F777" s="692">
        <v>80</v>
      </c>
      <c r="G777" s="698">
        <f t="shared" si="72"/>
        <v>800</v>
      </c>
      <c r="H777" s="167" t="s">
        <v>137</v>
      </c>
      <c r="I777" s="100" t="s">
        <v>828</v>
      </c>
      <c r="J777" s="118" t="str">
        <f>VLOOKUP(I777,Presupuesto!$B$11:$C$566,2,0)</f>
        <v>PAPEL DE ESCRITORIO</v>
      </c>
      <c r="K777" s="690" t="s">
        <v>1383</v>
      </c>
      <c r="L777" s="100"/>
    </row>
    <row r="778" spans="3:12" ht="15.75" thickBot="1">
      <c r="C778" s="97" t="s">
        <v>2194</v>
      </c>
      <c r="D778" s="888"/>
      <c r="E778" s="692">
        <v>111</v>
      </c>
      <c r="F778" s="692">
        <v>4.5</v>
      </c>
      <c r="G778" s="698">
        <f t="shared" si="72"/>
        <v>499.5</v>
      </c>
      <c r="H778" s="167" t="s">
        <v>137</v>
      </c>
      <c r="I778" s="100" t="s">
        <v>955</v>
      </c>
      <c r="J778" s="118" t="str">
        <f>VLOOKUP(I778,Presupuesto!$B$11:$C$566,2,0)</f>
        <v>UTILES DE ESCRITORIO, OFICINA Y ENSE¥ANZA</v>
      </c>
      <c r="K778" s="690" t="s">
        <v>1383</v>
      </c>
      <c r="L778" s="100"/>
    </row>
    <row r="779" spans="3:12">
      <c r="C779" s="97" t="s">
        <v>2164</v>
      </c>
      <c r="D779" s="888"/>
      <c r="E779" s="692">
        <v>0</v>
      </c>
      <c r="F779" s="692">
        <v>0</v>
      </c>
      <c r="G779" s="698">
        <f t="shared" si="72"/>
        <v>0</v>
      </c>
      <c r="H779" s="167" t="s">
        <v>1484</v>
      </c>
      <c r="I779" s="100" t="s">
        <v>744</v>
      </c>
      <c r="J779" s="118" t="str">
        <f>VLOOKUP(I779,Presupuesto!$B$11:$C$566,2,0)</f>
        <v>PUBLICIDAD Y PROPAGANDA</v>
      </c>
      <c r="K779" s="690" t="s">
        <v>1383</v>
      </c>
      <c r="L779" s="100"/>
    </row>
    <row r="780" spans="3:12">
      <c r="C780" s="101" t="s">
        <v>2248</v>
      </c>
      <c r="D780" s="888"/>
      <c r="E780" s="692">
        <v>100</v>
      </c>
      <c r="F780" s="692">
        <v>35</v>
      </c>
      <c r="G780" s="698">
        <f t="shared" si="72"/>
        <v>3500</v>
      </c>
      <c r="H780" s="167" t="s">
        <v>137</v>
      </c>
      <c r="I780" s="100" t="s">
        <v>834</v>
      </c>
      <c r="J780" s="100" t="str">
        <f>VLOOKUP(I780,Presupuesto!$B$11:$C$566,2,0)</f>
        <v>PRODUCTOS PAPEL Y CARTON</v>
      </c>
      <c r="K780" s="690" t="s">
        <v>1383</v>
      </c>
      <c r="L780" s="100" t="s">
        <v>408</v>
      </c>
    </row>
    <row r="781" spans="3:12" ht="15.75" thickBot="1">
      <c r="C781" s="224" t="s">
        <v>441</v>
      </c>
      <c r="D781" s="735">
        <v>3</v>
      </c>
      <c r="E781" s="692">
        <v>0</v>
      </c>
      <c r="F781" s="692">
        <v>0</v>
      </c>
      <c r="G781" s="699">
        <f>D781*E781*F781</f>
        <v>0</v>
      </c>
      <c r="H781" s="700" t="s">
        <v>137</v>
      </c>
      <c r="I781" s="356" t="s">
        <v>309</v>
      </c>
      <c r="J781" s="108" t="str">
        <f>VLOOKUP(I781,Presupuesto!$B$11:$C$566,2,0)</f>
        <v>VIATICOS (26200-00)</v>
      </c>
      <c r="K781" s="690" t="s">
        <v>1383</v>
      </c>
      <c r="L781" s="357" t="s">
        <v>405</v>
      </c>
    </row>
    <row r="783" spans="3:12" ht="15.75" thickBot="1"/>
    <row r="784" spans="3:12" ht="15.75" thickBot="1">
      <c r="C784" s="29" t="s">
        <v>43</v>
      </c>
      <c r="D784" s="30">
        <f>SUM(G790:G791)</f>
        <v>9900</v>
      </c>
    </row>
    <row r="786" spans="3:12" ht="15.75">
      <c r="C786" s="208" t="s">
        <v>400</v>
      </c>
      <c r="D786" s="432" t="s">
        <v>2266</v>
      </c>
      <c r="E786" s="95"/>
      <c r="F786" s="95"/>
      <c r="G786" s="95"/>
      <c r="H786" s="76"/>
      <c r="I786" s="76"/>
      <c r="J786" s="76"/>
      <c r="K786" s="114"/>
    </row>
    <row r="787" spans="3:12" ht="18.75">
      <c r="C787" s="216" t="str">
        <f>IFERROR(VLOOKUP(D786,'1.Desarrollo e Innov Curricular'!$E:$F,2,FALSE),IFERROR(VLOOKUP(D786,'Investigación Científica'!$E:$F,2,FALSE),IFERROR(VLOOKUP(D786,'3.Vinculación Univ. Sociedad'!$E:$F,2,FALSE),IFERROR(VLOOKUP(D786,'4. Docencia y Profesorado'!$E:$F,2,FALSE),IFERROR(VLOOKUP(D786,'5.Estudiantes y Graduados'!$E:$F,2,FALSE),IFERROR(VLOOKUP(D786,'11. Gestion Administrativa'!$E:$F,2,FALSE),IFERROR(VLOOKUP(D786,'13. Gestión Académica'!$E:$F,2,FALSE),IFERROR(VLOOKUP(D786,'8. Aseguramiento de Calidad'!$E:$F,2,FALSE),IFERROR(VLOOKUP(D786,'6.Gestión del Conocimiento'!$E:$F,2,FALSE),IFERROR(VLOOKUP(D786,'15. Gobernabilidad y Procesos'!$E:$F,2,FALSE),IFERROR(VLOOKUP(D786,'12.Gestión del Talento Humano'!$E:$F,2,FALSE),IFERROR(VLOOKUP(D786,'14. Internacionalización '!$E:$F,2,FALSE),IFERROR(VLOOKUP(D786,Posgrado!$E:$F,2,FALSE),IFERROR(VLOOKUP(D786,'9.Cultura de Innovación '!$E:$F,2,FALSE),VLOOKUP(D786,'7. Lo Esencial de la Reforma '!$E:$F,2,0)))))))))))))))</f>
        <v>Desarrollar visitas de campo a experiencias exitosas de desarrollo local</v>
      </c>
      <c r="D787" s="31"/>
      <c r="E787" s="95"/>
      <c r="F787" s="95"/>
      <c r="G787" s="95"/>
      <c r="H787" s="76"/>
      <c r="I787" s="76"/>
      <c r="J787" s="76"/>
      <c r="K787" s="114"/>
    </row>
    <row r="788" spans="3:12" ht="15.75" thickBot="1">
      <c r="C788" s="70"/>
      <c r="D788" s="31"/>
      <c r="E788" s="95"/>
      <c r="F788" s="95"/>
      <c r="G788" s="95"/>
      <c r="H788" s="76"/>
      <c r="I788" s="76"/>
      <c r="J788" s="76"/>
      <c r="K788" s="114"/>
    </row>
    <row r="789" spans="3:12" ht="30.75" thickBot="1">
      <c r="C789" s="128" t="s">
        <v>44</v>
      </c>
      <c r="D789" s="131" t="s">
        <v>45</v>
      </c>
      <c r="E789" s="130" t="s">
        <v>55</v>
      </c>
      <c r="F789" s="695" t="s">
        <v>57</v>
      </c>
      <c r="G789" s="696" t="s">
        <v>27</v>
      </c>
      <c r="H789" s="697" t="s">
        <v>139</v>
      </c>
      <c r="I789" s="130" t="s">
        <v>46</v>
      </c>
      <c r="J789" s="130" t="s">
        <v>140</v>
      </c>
      <c r="K789" s="130" t="s">
        <v>419</v>
      </c>
      <c r="L789" s="130" t="s">
        <v>420</v>
      </c>
    </row>
    <row r="790" spans="3:12" ht="15.75" thickBot="1">
      <c r="C790" s="725" t="s">
        <v>441</v>
      </c>
      <c r="D790" s="889">
        <v>2</v>
      </c>
      <c r="E790" s="693">
        <v>5.5</v>
      </c>
      <c r="F790" s="698">
        <v>1150</v>
      </c>
      <c r="G790" s="698">
        <f t="shared" ref="G790:G791" si="73">E790*F790</f>
        <v>6325</v>
      </c>
      <c r="H790" s="167" t="s">
        <v>137</v>
      </c>
      <c r="I790" s="100" t="s">
        <v>774</v>
      </c>
      <c r="J790" s="100" t="str">
        <f>VLOOKUP(I790,Presupuesto!$B$11:$C$566,2,0)</f>
        <v>VIATICOS NACIONALES</v>
      </c>
      <c r="K790" s="690" t="s">
        <v>1383</v>
      </c>
      <c r="L790" s="100" t="s">
        <v>408</v>
      </c>
    </row>
    <row r="791" spans="3:12" ht="15.75" thickBot="1">
      <c r="C791" s="725" t="s">
        <v>449</v>
      </c>
      <c r="D791" s="890"/>
      <c r="E791" s="693">
        <v>5.5</v>
      </c>
      <c r="F791" s="698">
        <v>650</v>
      </c>
      <c r="G791" s="698">
        <f t="shared" si="73"/>
        <v>3575</v>
      </c>
      <c r="H791" s="700" t="s">
        <v>137</v>
      </c>
      <c r="I791" s="100" t="s">
        <v>774</v>
      </c>
      <c r="J791" s="108" t="str">
        <f>VLOOKUP(I791,Presupuesto!$B$11:$C$566,2,0)</f>
        <v>VIATICOS NACIONALES</v>
      </c>
      <c r="K791" s="690" t="s">
        <v>1383</v>
      </c>
      <c r="L791" s="357" t="s">
        <v>405</v>
      </c>
    </row>
    <row r="793" spans="3:12" ht="15.75" thickBot="1"/>
    <row r="794" spans="3:12" ht="15.75" thickBot="1">
      <c r="C794" s="29" t="s">
        <v>43</v>
      </c>
      <c r="D794" s="30">
        <f>SUM(G800:G801)</f>
        <v>24700</v>
      </c>
    </row>
    <row r="796" spans="3:12" ht="15.75">
      <c r="C796" s="208" t="s">
        <v>400</v>
      </c>
      <c r="D796" s="432" t="s">
        <v>2267</v>
      </c>
      <c r="E796" s="95"/>
      <c r="F796" s="95"/>
      <c r="G796" s="95"/>
      <c r="H796" s="76"/>
      <c r="I796" s="76"/>
      <c r="J796" s="76"/>
      <c r="K796" s="114"/>
    </row>
    <row r="797" spans="3:12" ht="18.75">
      <c r="C797" s="216" t="str">
        <f>IFERROR(VLOOKUP(D796,'1.Desarrollo e Innov Curricular'!$E:$F,2,FALSE),IFERROR(VLOOKUP(D796,'Investigación Científica'!$E:$F,2,FALSE),IFERROR(VLOOKUP(D796,'3.Vinculación Univ. Sociedad'!$E:$F,2,FALSE),IFERROR(VLOOKUP(D796,'4. Docencia y Profesorado'!$E:$F,2,FALSE),IFERROR(VLOOKUP(D796,'5.Estudiantes y Graduados'!$E:$F,2,FALSE),IFERROR(VLOOKUP(D796,'11. Gestion Administrativa'!$E:$F,2,FALSE),IFERROR(VLOOKUP(D796,'13. Gestión Académica'!$E:$F,2,FALSE),IFERROR(VLOOKUP(D796,'8. Aseguramiento de Calidad'!$E:$F,2,FALSE),IFERROR(VLOOKUP(D796,'6.Gestión del Conocimiento'!$E:$F,2,FALSE),IFERROR(VLOOKUP(D796,'15. Gobernabilidad y Procesos'!$E:$F,2,FALSE),IFERROR(VLOOKUP(D796,'12.Gestión del Talento Humano'!$E:$F,2,FALSE),IFERROR(VLOOKUP(D796,'14. Internacionalización '!$E:$F,2,FALSE),IFERROR(VLOOKUP(D796,Posgrado!$E:$F,2,FALSE),IFERROR(VLOOKUP(D796,'9.Cultura de Innovación '!$E:$F,2,FALSE),VLOOKUP(D796,'7. Lo Esencial de la Reforma '!$E:$F,2,0)))))))))))))))</f>
        <v xml:space="preserve">Se realizará un estudio de mercado para la determinación de la oferta y demanda de la Carrera de Trabajo Social en el Valle de Sula. </v>
      </c>
      <c r="D797" s="31"/>
      <c r="E797" s="95"/>
      <c r="F797" s="95"/>
      <c r="G797" s="95"/>
      <c r="H797" s="76"/>
      <c r="I797" s="76"/>
      <c r="J797" s="76"/>
      <c r="K797" s="114"/>
    </row>
    <row r="798" spans="3:12" ht="15.75" thickBot="1">
      <c r="C798" s="70"/>
      <c r="D798" s="31"/>
      <c r="E798" s="95"/>
      <c r="F798" s="95"/>
      <c r="G798" s="95"/>
      <c r="H798" s="76"/>
      <c r="I798" s="76"/>
      <c r="J798" s="76"/>
      <c r="K798" s="114"/>
    </row>
    <row r="799" spans="3:12" ht="30.75" thickBot="1">
      <c r="C799" s="128" t="s">
        <v>44</v>
      </c>
      <c r="D799" s="131" t="s">
        <v>45</v>
      </c>
      <c r="E799" s="130" t="s">
        <v>55</v>
      </c>
      <c r="F799" s="695" t="s">
        <v>57</v>
      </c>
      <c r="G799" s="696" t="s">
        <v>27</v>
      </c>
      <c r="H799" s="697" t="s">
        <v>139</v>
      </c>
      <c r="I799" s="130" t="s">
        <v>46</v>
      </c>
      <c r="J799" s="130" t="s">
        <v>140</v>
      </c>
      <c r="K799" s="130" t="s">
        <v>419</v>
      </c>
      <c r="L799" s="130" t="s">
        <v>420</v>
      </c>
    </row>
    <row r="800" spans="3:12" ht="15.75" thickBot="1">
      <c r="C800" s="725" t="s">
        <v>439</v>
      </c>
      <c r="D800" s="889">
        <v>2</v>
      </c>
      <c r="E800" s="693">
        <v>9.5</v>
      </c>
      <c r="F800" s="698">
        <v>2000</v>
      </c>
      <c r="G800" s="698">
        <f t="shared" ref="G800:G801" si="74">E800*F800</f>
        <v>19000</v>
      </c>
      <c r="H800" s="167" t="s">
        <v>137</v>
      </c>
      <c r="I800" s="100" t="s">
        <v>774</v>
      </c>
      <c r="J800" s="100" t="str">
        <f>VLOOKUP(I800,Presupuesto!$B$11:$C$566,2,0)</f>
        <v>VIATICOS NACIONALES</v>
      </c>
      <c r="K800" s="690" t="s">
        <v>1383</v>
      </c>
      <c r="L800" s="100" t="s">
        <v>408</v>
      </c>
    </row>
    <row r="801" spans="3:12" ht="15.75" thickBot="1">
      <c r="C801" s="725" t="s">
        <v>447</v>
      </c>
      <c r="D801" s="890"/>
      <c r="E801" s="693">
        <v>4.75</v>
      </c>
      <c r="F801" s="698">
        <v>1200</v>
      </c>
      <c r="G801" s="698">
        <f t="shared" si="74"/>
        <v>5700</v>
      </c>
      <c r="H801" s="700" t="s">
        <v>137</v>
      </c>
      <c r="I801" s="100" t="s">
        <v>774</v>
      </c>
      <c r="J801" s="108" t="str">
        <f>VLOOKUP(I801,Presupuesto!$B$11:$C$566,2,0)</f>
        <v>VIATICOS NACIONALES</v>
      </c>
      <c r="K801" s="690" t="s">
        <v>1383</v>
      </c>
      <c r="L801" s="357" t="s">
        <v>405</v>
      </c>
    </row>
    <row r="803" spans="3:12" ht="15.75" thickBot="1"/>
    <row r="804" spans="3:12" ht="15.75" thickBot="1">
      <c r="C804" s="29" t="s">
        <v>43</v>
      </c>
      <c r="D804" s="30">
        <f>SUM(G810:G810)</f>
        <v>25000</v>
      </c>
    </row>
    <row r="806" spans="3:12" ht="15.75">
      <c r="C806" s="208" t="s">
        <v>400</v>
      </c>
      <c r="D806" s="432" t="s">
        <v>2268</v>
      </c>
      <c r="E806" s="95"/>
      <c r="F806" s="95"/>
      <c r="G806" s="95"/>
      <c r="H806" s="76"/>
      <c r="I806" s="76"/>
    </row>
    <row r="807" spans="3:12" ht="18.75">
      <c r="C807" s="216" t="str">
        <f>IFERROR(VLOOKUP(D806,'1.Desarrollo e Innov Curricular'!$E:$F,2,FALSE),IFERROR(VLOOKUP(D806,'Investigación Científica'!$E:$F,2,FALSE),IFERROR(VLOOKUP(D806,'3.Vinculación Univ. Sociedad'!$E:$F,2,FALSE),IFERROR(VLOOKUP(D806,'4. Docencia y Profesorado'!$E:$F,2,FALSE),IFERROR(VLOOKUP(D806,'5.Estudiantes y Graduados'!$E:$F,2,FALSE),IFERROR(VLOOKUP(D806,'11. Gestion Administrativa'!$E:$F,2,FALSE),IFERROR(VLOOKUP(D806,'13. Gestión Académica'!$E:$F,2,FALSE),IFERROR(VLOOKUP(D806,'8. Aseguramiento de Calidad'!$E:$F,2,FALSE),IFERROR(VLOOKUP(D806,'6.Gestión del Conocimiento'!$E:$F,2,FALSE),IFERROR(VLOOKUP(D806,'15. Gobernabilidad y Procesos'!$E:$F,2,FALSE),IFERROR(VLOOKUP(D806,'12.Gestión del Talento Humano'!$E:$F,2,FALSE),IFERROR(VLOOKUP(D806,'14. Internacionalización '!$E:$F,2,FALSE),IFERROR(VLOOKUP(D806,Posgrado!$E:$F,2,FALSE),IFERROR(VLOOKUP(D806,'9.Cultura de Innovación '!$E:$F,2,FALSE),VLOOKUP(D806,'7. Lo Esencial de la Reforma '!$E:$F,2,0)))))))))))))))</f>
        <v xml:space="preserve">Actualizar bibliográfica pertinente al área de conocimiento de Trabajo Social. </v>
      </c>
      <c r="D807" s="31"/>
      <c r="E807" s="95"/>
      <c r="F807" s="95"/>
      <c r="G807" s="95"/>
      <c r="H807" s="76"/>
      <c r="I807" s="76"/>
    </row>
    <row r="808" spans="3:12" ht="15.75" thickBot="1"/>
    <row r="809" spans="3:12" ht="30.75" thickBot="1">
      <c r="C809" s="128" t="s">
        <v>44</v>
      </c>
      <c r="D809" s="131" t="s">
        <v>45</v>
      </c>
      <c r="E809" s="130" t="s">
        <v>55</v>
      </c>
      <c r="F809" s="695" t="s">
        <v>57</v>
      </c>
      <c r="G809" s="696" t="s">
        <v>27</v>
      </c>
      <c r="H809" s="697" t="s">
        <v>139</v>
      </c>
      <c r="I809" s="130" t="s">
        <v>46</v>
      </c>
      <c r="J809" s="130" t="s">
        <v>140</v>
      </c>
      <c r="K809" s="130" t="s">
        <v>419</v>
      </c>
      <c r="L809" s="130" t="s">
        <v>420</v>
      </c>
    </row>
    <row r="810" spans="3:12">
      <c r="C810" s="349" t="s">
        <v>2269</v>
      </c>
      <c r="D810" s="807">
        <v>1</v>
      </c>
      <c r="E810" s="691">
        <v>1</v>
      </c>
      <c r="F810" s="691">
        <v>25000</v>
      </c>
      <c r="G810" s="698">
        <f t="shared" ref="G810" si="75">E810*F810</f>
        <v>25000</v>
      </c>
      <c r="H810" s="167" t="s">
        <v>1484</v>
      </c>
      <c r="I810" s="118" t="s">
        <v>848</v>
      </c>
      <c r="J810" s="118" t="str">
        <f>VLOOKUP(I810,Presupuesto!$B$11:$C$566,2,0)</f>
        <v>TEXTOS DE ENSE¥ANZA</v>
      </c>
      <c r="K810" s="690" t="s">
        <v>1383</v>
      </c>
      <c r="L810" s="118" t="s">
        <v>405</v>
      </c>
    </row>
    <row r="811" spans="3:12" ht="15.75" thickBot="1">
      <c r="C811" s="224" t="s">
        <v>441</v>
      </c>
      <c r="D811" s="735">
        <v>3</v>
      </c>
      <c r="E811" s="692">
        <v>0</v>
      </c>
      <c r="F811" s="692">
        <v>0</v>
      </c>
      <c r="G811" s="699">
        <f>D811*E811*F811</f>
        <v>0</v>
      </c>
      <c r="H811" s="700" t="s">
        <v>137</v>
      </c>
      <c r="I811" s="356" t="s">
        <v>309</v>
      </c>
      <c r="J811" s="108" t="str">
        <f>VLOOKUP(I811,Presupuesto!$B$11:$C$566,2,0)</f>
        <v>VIATICOS (26200-00)</v>
      </c>
      <c r="K811" s="690" t="s">
        <v>1383</v>
      </c>
      <c r="L811" s="357" t="s">
        <v>405</v>
      </c>
    </row>
    <row r="813" spans="3:12" ht="15.75" thickBot="1"/>
    <row r="814" spans="3:12" ht="15.75" thickBot="1">
      <c r="C814" s="29" t="s">
        <v>43</v>
      </c>
      <c r="D814" s="30">
        <f>SUM(G820:G828)</f>
        <v>99000</v>
      </c>
    </row>
    <row r="816" spans="3:12" ht="15.75">
      <c r="C816" s="208" t="s">
        <v>400</v>
      </c>
      <c r="D816" s="432" t="s">
        <v>1766</v>
      </c>
      <c r="E816" s="95"/>
      <c r="F816" s="95"/>
      <c r="G816" s="95"/>
      <c r="H816" s="76"/>
      <c r="I816" s="76"/>
    </row>
    <row r="817" spans="3:12" ht="18.75">
      <c r="C817" s="216" t="str">
        <f>IFERROR(VLOOKUP(D816,'1.Desarrollo e Innov Curricular'!$E:$F,2,FALSE),IFERROR(VLOOKUP(D816,'Investigación Científica'!$E:$F,2,FALSE),IFERROR(VLOOKUP(D816,'3.Vinculación Univ. Sociedad'!$E:$F,2,FALSE),IFERROR(VLOOKUP(D816,'4. Docencia y Profesorado'!$E:$F,2,FALSE),IFERROR(VLOOKUP(D816,'5.Estudiantes y Graduados'!$E:$F,2,FALSE),IFERROR(VLOOKUP(D816,'11. Gestion Administrativa'!$E:$F,2,FALSE),IFERROR(VLOOKUP(D816,'13. Gestión Académica'!$E:$F,2,FALSE),IFERROR(VLOOKUP(D816,'8. Aseguramiento de Calidad'!$E:$F,2,FALSE),IFERROR(VLOOKUP(D816,'6.Gestión del Conocimiento'!$E:$F,2,FALSE),IFERROR(VLOOKUP(D816,'15. Gobernabilidad y Procesos'!$E:$F,2,FALSE),IFERROR(VLOOKUP(D816,'12.Gestión del Talento Humano'!$E:$F,2,FALSE),IFERROR(VLOOKUP(D816,'14. Internacionalización '!$E:$F,2,FALSE),IFERROR(VLOOKUP(D816,Posgrado!$E:$F,2,FALSE),IFERROR(VLOOKUP(D816,'9.Cultura de Innovación '!$E:$F,2,FALSE),VLOOKUP(D816,'7. Lo Esencial de la Reforma '!$E:$F,2,0)))))))))))))))</f>
        <v xml:space="preserve">Realizar el primer encuentro de los egresados de la carrera de Trabajo Social en coordinación con el Colegio de Trabajadores Sociales. </v>
      </c>
      <c r="D817" s="31"/>
      <c r="E817" s="95"/>
      <c r="F817" s="95"/>
      <c r="G817" s="95"/>
      <c r="H817" s="76"/>
      <c r="I817" s="76"/>
    </row>
    <row r="818" spans="3:12" ht="15.75" thickBot="1"/>
    <row r="819" spans="3:12" ht="30.75" thickBot="1">
      <c r="C819" s="128" t="s">
        <v>44</v>
      </c>
      <c r="D819" s="131" t="s">
        <v>45</v>
      </c>
      <c r="E819" s="130" t="s">
        <v>55</v>
      </c>
      <c r="F819" s="695" t="s">
        <v>57</v>
      </c>
      <c r="G819" s="696" t="s">
        <v>27</v>
      </c>
      <c r="H819" s="697" t="s">
        <v>139</v>
      </c>
      <c r="I819" s="130" t="s">
        <v>46</v>
      </c>
      <c r="J819" s="130" t="s">
        <v>140</v>
      </c>
      <c r="K819" s="130" t="s">
        <v>419</v>
      </c>
      <c r="L819" s="130" t="s">
        <v>420</v>
      </c>
    </row>
    <row r="820" spans="3:12" ht="15.75" thickBot="1">
      <c r="C820" s="349" t="s">
        <v>2259</v>
      </c>
      <c r="D820" s="887">
        <v>200</v>
      </c>
      <c r="E820" s="691">
        <v>1</v>
      </c>
      <c r="F820" s="691">
        <v>10200</v>
      </c>
      <c r="G820" s="698">
        <f t="shared" ref="G820:G827" si="76">E820*F820</f>
        <v>10200</v>
      </c>
      <c r="H820" s="167" t="s">
        <v>1484</v>
      </c>
      <c r="I820" s="118" t="s">
        <v>848</v>
      </c>
      <c r="J820" s="118" t="str">
        <f>VLOOKUP(I820,Presupuesto!$B$11:$C$566,2,0)</f>
        <v>TEXTOS DE ENSE¥ANZA</v>
      </c>
      <c r="K820" s="690" t="s">
        <v>1383</v>
      </c>
      <c r="L820" s="118" t="s">
        <v>405</v>
      </c>
    </row>
    <row r="821" spans="3:12" ht="15.75" thickBot="1">
      <c r="C821" s="97" t="s">
        <v>2273</v>
      </c>
      <c r="D821" s="888"/>
      <c r="E821" s="691">
        <v>200</v>
      </c>
      <c r="F821" s="691">
        <v>100</v>
      </c>
      <c r="G821" s="698">
        <f t="shared" si="76"/>
        <v>20000</v>
      </c>
      <c r="H821" s="167" t="s">
        <v>1484</v>
      </c>
      <c r="I821" s="100" t="s">
        <v>821</v>
      </c>
      <c r="J821" s="118" t="str">
        <f>VLOOKUP(I821,Presupuesto!$B$11:$C$566,2,0)</f>
        <v>PRENDA DE VESTIR</v>
      </c>
      <c r="K821" s="690" t="s">
        <v>1383</v>
      </c>
      <c r="L821" s="100"/>
    </row>
    <row r="822" spans="3:12" ht="15.75" thickBot="1">
      <c r="C822" s="97" t="s">
        <v>2273</v>
      </c>
      <c r="D822" s="888"/>
      <c r="E822" s="691">
        <v>200</v>
      </c>
      <c r="F822" s="691">
        <v>90</v>
      </c>
      <c r="G822" s="698">
        <f t="shared" si="76"/>
        <v>18000</v>
      </c>
      <c r="H822" s="167" t="s">
        <v>1484</v>
      </c>
      <c r="I822" s="100" t="s">
        <v>821</v>
      </c>
      <c r="J822" s="118" t="str">
        <f>VLOOKUP(I822,Presupuesto!$B$11:$C$566,2,0)</f>
        <v>PRENDA DE VESTIR</v>
      </c>
      <c r="K822" s="690" t="s">
        <v>1383</v>
      </c>
      <c r="L822" s="100"/>
    </row>
    <row r="823" spans="3:12" ht="15.75" thickBot="1">
      <c r="C823" s="97" t="s">
        <v>2192</v>
      </c>
      <c r="D823" s="888"/>
      <c r="E823" s="691">
        <v>200</v>
      </c>
      <c r="F823" s="691">
        <v>200</v>
      </c>
      <c r="G823" s="698">
        <f t="shared" si="76"/>
        <v>40000</v>
      </c>
      <c r="H823" s="167" t="s">
        <v>1484</v>
      </c>
      <c r="I823" s="100" t="s">
        <v>805</v>
      </c>
      <c r="J823" s="118" t="str">
        <f>VLOOKUP(I823,Presupuesto!$B$11:$C$566,2,0)</f>
        <v>ALIMENTOS B EBIDAS PARA PERSONAS</v>
      </c>
      <c r="K823" s="690" t="s">
        <v>1383</v>
      </c>
      <c r="L823" s="100"/>
    </row>
    <row r="824" spans="3:12" ht="15.75" thickBot="1">
      <c r="C824" s="97" t="s">
        <v>2247</v>
      </c>
      <c r="D824" s="888"/>
      <c r="E824" s="692">
        <v>10</v>
      </c>
      <c r="F824" s="691">
        <v>80</v>
      </c>
      <c r="G824" s="698">
        <f t="shared" si="76"/>
        <v>800</v>
      </c>
      <c r="H824" s="167" t="s">
        <v>137</v>
      </c>
      <c r="I824" s="100" t="s">
        <v>828</v>
      </c>
      <c r="J824" s="118" t="str">
        <f>VLOOKUP(I824,Presupuesto!$B$11:$C$566,2,0)</f>
        <v>PAPEL DE ESCRITORIO</v>
      </c>
      <c r="K824" s="690" t="s">
        <v>1383</v>
      </c>
      <c r="L824" s="100"/>
    </row>
    <row r="825" spans="3:12" ht="15.75" thickBot="1">
      <c r="C825" s="97" t="s">
        <v>2194</v>
      </c>
      <c r="D825" s="888"/>
      <c r="E825" s="692">
        <v>200</v>
      </c>
      <c r="F825" s="691">
        <v>15</v>
      </c>
      <c r="G825" s="698">
        <f t="shared" si="76"/>
        <v>3000</v>
      </c>
      <c r="H825" s="167" t="s">
        <v>137</v>
      </c>
      <c r="I825" s="100" t="s">
        <v>955</v>
      </c>
      <c r="J825" s="118" t="str">
        <f>VLOOKUP(I825,Presupuesto!$B$11:$C$566,2,0)</f>
        <v>UTILES DE ESCRITORIO, OFICINA Y ENSE¥ANZA</v>
      </c>
      <c r="K825" s="690" t="s">
        <v>1383</v>
      </c>
      <c r="L825" s="100"/>
    </row>
    <row r="826" spans="3:12" ht="15.75" thickBot="1">
      <c r="C826" s="97" t="s">
        <v>2164</v>
      </c>
      <c r="D826" s="888"/>
      <c r="E826" s="692">
        <v>0</v>
      </c>
      <c r="F826" s="691">
        <v>0</v>
      </c>
      <c r="G826" s="698">
        <f t="shared" si="76"/>
        <v>0</v>
      </c>
      <c r="H826" s="167" t="s">
        <v>1484</v>
      </c>
      <c r="I826" s="100" t="s">
        <v>744</v>
      </c>
      <c r="J826" s="118" t="str">
        <f>VLOOKUP(I826,Presupuesto!$B$11:$C$566,2,0)</f>
        <v>PUBLICIDAD Y PROPAGANDA</v>
      </c>
      <c r="K826" s="690" t="s">
        <v>1383</v>
      </c>
      <c r="L826" s="100"/>
    </row>
    <row r="827" spans="3:12">
      <c r="C827" s="101" t="s">
        <v>2248</v>
      </c>
      <c r="D827" s="888"/>
      <c r="E827" s="692">
        <v>200</v>
      </c>
      <c r="F827" s="691">
        <v>35</v>
      </c>
      <c r="G827" s="698">
        <f t="shared" si="76"/>
        <v>7000</v>
      </c>
      <c r="H827" s="167" t="s">
        <v>137</v>
      </c>
      <c r="I827" s="100" t="s">
        <v>834</v>
      </c>
      <c r="J827" s="100" t="str">
        <f>VLOOKUP(I827,Presupuesto!$B$11:$C$566,2,0)</f>
        <v>PRODUCTOS PAPEL Y CARTON</v>
      </c>
      <c r="K827" s="690" t="s">
        <v>1383</v>
      </c>
      <c r="L827" s="100" t="s">
        <v>408</v>
      </c>
    </row>
    <row r="828" spans="3:12" ht="15.75" thickBot="1">
      <c r="C828" s="224" t="s">
        <v>441</v>
      </c>
      <c r="D828" s="735">
        <v>3</v>
      </c>
      <c r="E828" s="692">
        <v>0</v>
      </c>
      <c r="F828" s="692">
        <v>0</v>
      </c>
      <c r="G828" s="699">
        <f>D828*E828*F828</f>
        <v>0</v>
      </c>
      <c r="H828" s="700" t="s">
        <v>137</v>
      </c>
      <c r="I828" s="356" t="s">
        <v>309</v>
      </c>
      <c r="J828" s="108" t="str">
        <f>VLOOKUP(I828,Presupuesto!$B$11:$C$566,2,0)</f>
        <v>VIATICOS (26200-00)</v>
      </c>
      <c r="K828" s="690" t="s">
        <v>1383</v>
      </c>
      <c r="L828" s="357" t="s">
        <v>405</v>
      </c>
    </row>
    <row r="830" spans="3:12" ht="15.75" thickBot="1"/>
    <row r="831" spans="3:12" ht="15.75" thickBot="1">
      <c r="C831" s="29" t="s">
        <v>43</v>
      </c>
      <c r="D831" s="30">
        <f>SUM(G837:G845)</f>
        <v>99000</v>
      </c>
    </row>
    <row r="833" spans="3:12" ht="15.75">
      <c r="C833" s="208" t="s">
        <v>400</v>
      </c>
      <c r="D833" s="432" t="s">
        <v>2275</v>
      </c>
      <c r="E833" s="95"/>
      <c r="F833" s="95"/>
      <c r="G833" s="95"/>
      <c r="H833" s="76"/>
      <c r="I833" s="76"/>
    </row>
    <row r="834" spans="3:12" ht="18.75">
      <c r="C834" s="216" t="str">
        <f>IFERROR(VLOOKUP(D833,'1.Desarrollo e Innov Curricular'!$E:$F,2,FALSE),IFERROR(VLOOKUP(D833,'Investigación Científica'!$E:$F,2,FALSE),IFERROR(VLOOKUP(D833,'3.Vinculación Univ. Sociedad'!$E:$F,2,FALSE),IFERROR(VLOOKUP(D833,'4. Docencia y Profesorado'!$E:$F,2,FALSE),IFERROR(VLOOKUP(D833,'5.Estudiantes y Graduados'!$E:$F,2,FALSE),IFERROR(VLOOKUP(D833,'11. Gestion Administrativa'!$E:$F,2,FALSE),IFERROR(VLOOKUP(D833,'13. Gestión Académica'!$E:$F,2,FALSE),IFERROR(VLOOKUP(D833,'8. Aseguramiento de Calidad'!$E:$F,2,FALSE),IFERROR(VLOOKUP(D833,'6.Gestión del Conocimiento'!$E:$F,2,FALSE),IFERROR(VLOOKUP(D833,'15. Gobernabilidad y Procesos'!$E:$F,2,FALSE),IFERROR(VLOOKUP(D833,'12.Gestión del Talento Humano'!$E:$F,2,FALSE),IFERROR(VLOOKUP(D833,'14. Internacionalización '!$E:$F,2,FALSE),IFERROR(VLOOKUP(D833,Posgrado!$E:$F,2,FALSE),IFERROR(VLOOKUP(D833,'9.Cultura de Innovación '!$E:$F,2,FALSE),VLOOKUP(D833,'7. Lo Esencial de la Reforma '!$E:$F,2,0)))))))))))))))</f>
        <v>1) Sistematizar las experiencias desarrolladas en las prácticas profesionales y publicarlas (15,000).</v>
      </c>
      <c r="D834" s="31"/>
      <c r="E834" s="95"/>
      <c r="F834" s="95"/>
      <c r="G834" s="95"/>
      <c r="H834" s="76"/>
      <c r="I834" s="76"/>
    </row>
    <row r="835" spans="3:12" ht="15.75" thickBot="1"/>
    <row r="836" spans="3:12" ht="30.75" thickBot="1">
      <c r="C836" s="128" t="s">
        <v>44</v>
      </c>
      <c r="D836" s="131" t="s">
        <v>45</v>
      </c>
      <c r="E836" s="130" t="s">
        <v>55</v>
      </c>
      <c r="F836" s="695" t="s">
        <v>57</v>
      </c>
      <c r="G836" s="696" t="s">
        <v>27</v>
      </c>
      <c r="H836" s="697" t="s">
        <v>139</v>
      </c>
      <c r="I836" s="130" t="s">
        <v>46</v>
      </c>
      <c r="J836" s="130" t="s">
        <v>140</v>
      </c>
      <c r="K836" s="130" t="s">
        <v>419</v>
      </c>
      <c r="L836" s="130" t="s">
        <v>420</v>
      </c>
    </row>
    <row r="837" spans="3:12" ht="15.75" thickBot="1">
      <c r="C837" s="349" t="s">
        <v>2259</v>
      </c>
      <c r="D837" s="887">
        <v>200</v>
      </c>
      <c r="E837" s="691">
        <v>1</v>
      </c>
      <c r="F837" s="691">
        <v>10200</v>
      </c>
      <c r="G837" s="698">
        <f t="shared" ref="G837:G844" si="77">E837*F837</f>
        <v>10200</v>
      </c>
      <c r="H837" s="167" t="s">
        <v>1484</v>
      </c>
      <c r="I837" s="118" t="s">
        <v>848</v>
      </c>
      <c r="J837" s="118" t="str">
        <f>VLOOKUP(I837,Presupuesto!$B$11:$C$566,2,0)</f>
        <v>TEXTOS DE ENSE¥ANZA</v>
      </c>
      <c r="K837" s="690" t="s">
        <v>1383</v>
      </c>
      <c r="L837" s="118" t="s">
        <v>405</v>
      </c>
    </row>
    <row r="838" spans="3:12" ht="15.75" thickBot="1">
      <c r="C838" s="97" t="s">
        <v>2273</v>
      </c>
      <c r="D838" s="888"/>
      <c r="E838" s="691">
        <v>200</v>
      </c>
      <c r="F838" s="691">
        <v>100</v>
      </c>
      <c r="G838" s="698">
        <f t="shared" si="77"/>
        <v>20000</v>
      </c>
      <c r="H838" s="167" t="s">
        <v>1484</v>
      </c>
      <c r="I838" s="100" t="s">
        <v>821</v>
      </c>
      <c r="J838" s="118" t="str">
        <f>VLOOKUP(I838,Presupuesto!$B$11:$C$566,2,0)</f>
        <v>PRENDA DE VESTIR</v>
      </c>
      <c r="K838" s="690" t="s">
        <v>1383</v>
      </c>
      <c r="L838" s="100"/>
    </row>
    <row r="839" spans="3:12" ht="15.75" thickBot="1">
      <c r="C839" s="97" t="s">
        <v>2273</v>
      </c>
      <c r="D839" s="888"/>
      <c r="E839" s="691">
        <v>200</v>
      </c>
      <c r="F839" s="691">
        <v>90</v>
      </c>
      <c r="G839" s="698">
        <f t="shared" si="77"/>
        <v>18000</v>
      </c>
      <c r="H839" s="167" t="s">
        <v>1484</v>
      </c>
      <c r="I839" s="100" t="s">
        <v>821</v>
      </c>
      <c r="J839" s="118" t="str">
        <f>VLOOKUP(I839,Presupuesto!$B$11:$C$566,2,0)</f>
        <v>PRENDA DE VESTIR</v>
      </c>
      <c r="K839" s="690" t="s">
        <v>1383</v>
      </c>
      <c r="L839" s="100"/>
    </row>
    <row r="840" spans="3:12" ht="15.75" thickBot="1">
      <c r="C840" s="97" t="s">
        <v>2192</v>
      </c>
      <c r="D840" s="888"/>
      <c r="E840" s="691">
        <v>200</v>
      </c>
      <c r="F840" s="691">
        <v>200</v>
      </c>
      <c r="G840" s="698">
        <f t="shared" si="77"/>
        <v>40000</v>
      </c>
      <c r="H840" s="167" t="s">
        <v>1484</v>
      </c>
      <c r="I840" s="100" t="s">
        <v>805</v>
      </c>
      <c r="J840" s="118" t="str">
        <f>VLOOKUP(I840,Presupuesto!$B$11:$C$566,2,0)</f>
        <v>ALIMENTOS B EBIDAS PARA PERSONAS</v>
      </c>
      <c r="K840" s="690" t="s">
        <v>1383</v>
      </c>
      <c r="L840" s="100"/>
    </row>
    <row r="841" spans="3:12" ht="15.75" thickBot="1">
      <c r="C841" s="97" t="s">
        <v>2247</v>
      </c>
      <c r="D841" s="888"/>
      <c r="E841" s="692">
        <v>10</v>
      </c>
      <c r="F841" s="691">
        <v>80</v>
      </c>
      <c r="G841" s="698">
        <f t="shared" si="77"/>
        <v>800</v>
      </c>
      <c r="H841" s="167" t="s">
        <v>137</v>
      </c>
      <c r="I841" s="100" t="s">
        <v>828</v>
      </c>
      <c r="J841" s="118" t="str">
        <f>VLOOKUP(I841,Presupuesto!$B$11:$C$566,2,0)</f>
        <v>PAPEL DE ESCRITORIO</v>
      </c>
      <c r="K841" s="690" t="s">
        <v>1383</v>
      </c>
      <c r="L841" s="100"/>
    </row>
    <row r="842" spans="3:12" ht="15.75" thickBot="1">
      <c r="C842" s="97" t="s">
        <v>2194</v>
      </c>
      <c r="D842" s="888"/>
      <c r="E842" s="692">
        <v>200</v>
      </c>
      <c r="F842" s="691">
        <v>15</v>
      </c>
      <c r="G842" s="698">
        <f t="shared" si="77"/>
        <v>3000</v>
      </c>
      <c r="H842" s="167" t="s">
        <v>137</v>
      </c>
      <c r="I842" s="100" t="s">
        <v>955</v>
      </c>
      <c r="J842" s="118" t="str">
        <f>VLOOKUP(I842,Presupuesto!$B$11:$C$566,2,0)</f>
        <v>UTILES DE ESCRITORIO, OFICINA Y ENSE¥ANZA</v>
      </c>
      <c r="K842" s="690" t="s">
        <v>1383</v>
      </c>
      <c r="L842" s="100"/>
    </row>
    <row r="843" spans="3:12" ht="15.75" thickBot="1">
      <c r="C843" s="97" t="s">
        <v>2164</v>
      </c>
      <c r="D843" s="888"/>
      <c r="E843" s="692">
        <v>0</v>
      </c>
      <c r="F843" s="691">
        <v>0</v>
      </c>
      <c r="G843" s="698">
        <f t="shared" si="77"/>
        <v>0</v>
      </c>
      <c r="H843" s="167" t="s">
        <v>1484</v>
      </c>
      <c r="I843" s="100" t="s">
        <v>744</v>
      </c>
      <c r="J843" s="118" t="str">
        <f>VLOOKUP(I843,Presupuesto!$B$11:$C$566,2,0)</f>
        <v>PUBLICIDAD Y PROPAGANDA</v>
      </c>
      <c r="K843" s="690" t="s">
        <v>1383</v>
      </c>
      <c r="L843" s="100"/>
    </row>
    <row r="844" spans="3:12">
      <c r="C844" s="101" t="s">
        <v>2248</v>
      </c>
      <c r="D844" s="888"/>
      <c r="E844" s="692">
        <v>200</v>
      </c>
      <c r="F844" s="691">
        <v>35</v>
      </c>
      <c r="G844" s="698">
        <f t="shared" si="77"/>
        <v>7000</v>
      </c>
      <c r="H844" s="167" t="s">
        <v>137</v>
      </c>
      <c r="I844" s="100" t="s">
        <v>834</v>
      </c>
      <c r="J844" s="100" t="str">
        <f>VLOOKUP(I844,Presupuesto!$B$11:$C$566,2,0)</f>
        <v>PRODUCTOS PAPEL Y CARTON</v>
      </c>
      <c r="K844" s="690" t="s">
        <v>1383</v>
      </c>
      <c r="L844" s="100" t="s">
        <v>408</v>
      </c>
    </row>
    <row r="845" spans="3:12" ht="15.75" thickBot="1">
      <c r="C845" s="224" t="s">
        <v>441</v>
      </c>
      <c r="D845" s="735">
        <v>3</v>
      </c>
      <c r="E845" s="692">
        <v>0</v>
      </c>
      <c r="F845" s="692">
        <v>0</v>
      </c>
      <c r="G845" s="699">
        <f>D845*E845*F845</f>
        <v>0</v>
      </c>
      <c r="H845" s="700" t="s">
        <v>137</v>
      </c>
      <c r="I845" s="356" t="s">
        <v>309</v>
      </c>
      <c r="J845" s="108" t="str">
        <f>VLOOKUP(I845,Presupuesto!$B$11:$C$566,2,0)</f>
        <v>VIATICOS (26200-00)</v>
      </c>
      <c r="K845" s="690" t="s">
        <v>1383</v>
      </c>
      <c r="L845" s="357" t="s">
        <v>405</v>
      </c>
    </row>
    <row r="847" spans="3:12" ht="15.75" thickBot="1"/>
    <row r="848" spans="3:12" ht="15.75" thickBot="1">
      <c r="C848" s="29" t="s">
        <v>43</v>
      </c>
      <c r="D848" s="30">
        <f>SUM(G854:G862)</f>
        <v>49500</v>
      </c>
    </row>
    <row r="850" spans="3:12" ht="15.75">
      <c r="C850" s="208" t="s">
        <v>400</v>
      </c>
      <c r="D850" s="432" t="s">
        <v>2276</v>
      </c>
      <c r="E850" s="95"/>
      <c r="F850" s="95"/>
      <c r="G850" s="95"/>
      <c r="H850" s="76"/>
      <c r="I850" s="76"/>
    </row>
    <row r="851" spans="3:12" ht="18.75">
      <c r="C851" s="216" t="str">
        <f>IFERROR(VLOOKUP(D850,'1.Desarrollo e Innov Curricular'!$E:$F,2,FALSE),IFERROR(VLOOKUP(D850,'Investigación Científica'!$E:$F,2,FALSE),IFERROR(VLOOKUP(D850,'3.Vinculación Univ. Sociedad'!$E:$F,2,FALSE),IFERROR(VLOOKUP(D850,'4. Docencia y Profesorado'!$E:$F,2,FALSE),IFERROR(VLOOKUP(D850,'5.Estudiantes y Graduados'!$E:$F,2,FALSE),IFERROR(VLOOKUP(D850,'11. Gestion Administrativa'!$E:$F,2,FALSE),IFERROR(VLOOKUP(D850,'13. Gestión Académica'!$E:$F,2,FALSE),IFERROR(VLOOKUP(D850,'8. Aseguramiento de Calidad'!$E:$F,2,FALSE),IFERROR(VLOOKUP(D850,'6.Gestión del Conocimiento'!$E:$F,2,FALSE),IFERROR(VLOOKUP(D850,'15. Gobernabilidad y Procesos'!$E:$F,2,FALSE),IFERROR(VLOOKUP(D850,'12.Gestión del Talento Humano'!$E:$F,2,FALSE),IFERROR(VLOOKUP(D850,'14. Internacionalización '!$E:$F,2,FALSE),IFERROR(VLOOKUP(D850,Posgrado!$E:$F,2,FALSE),IFERROR(VLOOKUP(D850,'9.Cultura de Innovación '!$E:$F,2,FALSE),VLOOKUP(D850,'7. Lo Esencial de la Reforma '!$E:$F,2,0)))))))))))))))</f>
        <v>Encuentro Nacional sobre experiencias de Desarrollo Local con expertos y egresados y Actores Locales</v>
      </c>
      <c r="D851" s="31"/>
      <c r="E851" s="95"/>
      <c r="F851" s="95"/>
      <c r="G851" s="95"/>
      <c r="H851" s="76"/>
      <c r="I851" s="76"/>
    </row>
    <row r="852" spans="3:12" ht="15.75" thickBot="1"/>
    <row r="853" spans="3:12" ht="30.75" thickBot="1">
      <c r="C853" s="128" t="s">
        <v>44</v>
      </c>
      <c r="D853" s="131" t="s">
        <v>45</v>
      </c>
      <c r="E853" s="130" t="s">
        <v>55</v>
      </c>
      <c r="F853" s="695" t="s">
        <v>57</v>
      </c>
      <c r="G853" s="696" t="s">
        <v>27</v>
      </c>
      <c r="H853" s="697" t="s">
        <v>139</v>
      </c>
      <c r="I853" s="130" t="s">
        <v>46</v>
      </c>
      <c r="J853" s="130" t="s">
        <v>140</v>
      </c>
      <c r="K853" s="130" t="s">
        <v>419</v>
      </c>
      <c r="L853" s="130" t="s">
        <v>420</v>
      </c>
    </row>
    <row r="854" spans="3:12" ht="15.75" thickBot="1">
      <c r="C854" s="349" t="s">
        <v>2259</v>
      </c>
      <c r="D854" s="887">
        <v>100</v>
      </c>
      <c r="E854" s="691">
        <v>1</v>
      </c>
      <c r="F854" s="691">
        <v>5100</v>
      </c>
      <c r="G854" s="698">
        <f t="shared" ref="G854:G861" si="78">E854*F854</f>
        <v>5100</v>
      </c>
      <c r="H854" s="167" t="s">
        <v>1484</v>
      </c>
      <c r="I854" s="118" t="s">
        <v>848</v>
      </c>
      <c r="J854" s="118" t="str">
        <f>VLOOKUP(I854,Presupuesto!$B$11:$C$566,2,0)</f>
        <v>TEXTOS DE ENSE¥ANZA</v>
      </c>
      <c r="K854" s="690" t="s">
        <v>1383</v>
      </c>
      <c r="L854" s="118" t="s">
        <v>405</v>
      </c>
    </row>
    <row r="855" spans="3:12" ht="15.75" thickBot="1">
      <c r="C855" s="97" t="s">
        <v>2273</v>
      </c>
      <c r="D855" s="888"/>
      <c r="E855" s="691">
        <v>100</v>
      </c>
      <c r="F855" s="691">
        <v>100</v>
      </c>
      <c r="G855" s="698">
        <f t="shared" si="78"/>
        <v>10000</v>
      </c>
      <c r="H855" s="167" t="s">
        <v>1484</v>
      </c>
      <c r="I855" s="100" t="s">
        <v>821</v>
      </c>
      <c r="J855" s="118" t="str">
        <f>VLOOKUP(I855,Presupuesto!$B$11:$C$566,2,0)</f>
        <v>PRENDA DE VESTIR</v>
      </c>
      <c r="K855" s="690" t="s">
        <v>1383</v>
      </c>
      <c r="L855" s="100"/>
    </row>
    <row r="856" spans="3:12" ht="15.75" thickBot="1">
      <c r="C856" s="97" t="s">
        <v>2273</v>
      </c>
      <c r="D856" s="888"/>
      <c r="E856" s="691">
        <v>100</v>
      </c>
      <c r="F856" s="691">
        <v>90</v>
      </c>
      <c r="G856" s="698">
        <f t="shared" si="78"/>
        <v>9000</v>
      </c>
      <c r="H856" s="167" t="s">
        <v>1484</v>
      </c>
      <c r="I856" s="100" t="s">
        <v>821</v>
      </c>
      <c r="J856" s="118" t="str">
        <f>VLOOKUP(I856,Presupuesto!$B$11:$C$566,2,0)</f>
        <v>PRENDA DE VESTIR</v>
      </c>
      <c r="K856" s="690" t="s">
        <v>1383</v>
      </c>
      <c r="L856" s="100"/>
    </row>
    <row r="857" spans="3:12" ht="15.75" thickBot="1">
      <c r="C857" s="97" t="s">
        <v>2192</v>
      </c>
      <c r="D857" s="888"/>
      <c r="E857" s="691">
        <v>100</v>
      </c>
      <c r="F857" s="691">
        <v>200</v>
      </c>
      <c r="G857" s="698">
        <f t="shared" si="78"/>
        <v>20000</v>
      </c>
      <c r="H857" s="167" t="s">
        <v>1484</v>
      </c>
      <c r="I857" s="100" t="s">
        <v>805</v>
      </c>
      <c r="J857" s="118" t="str">
        <f>VLOOKUP(I857,Presupuesto!$B$11:$C$566,2,0)</f>
        <v>ALIMENTOS B EBIDAS PARA PERSONAS</v>
      </c>
      <c r="K857" s="690" t="s">
        <v>1383</v>
      </c>
      <c r="L857" s="100"/>
    </row>
    <row r="858" spans="3:12" ht="15.75" thickBot="1">
      <c r="C858" s="97" t="s">
        <v>2247</v>
      </c>
      <c r="D858" s="888"/>
      <c r="E858" s="692">
        <v>5</v>
      </c>
      <c r="F858" s="691">
        <v>80</v>
      </c>
      <c r="G858" s="698">
        <f t="shared" si="78"/>
        <v>400</v>
      </c>
      <c r="H858" s="167" t="s">
        <v>137</v>
      </c>
      <c r="I858" s="100" t="s">
        <v>828</v>
      </c>
      <c r="J858" s="118" t="str">
        <f>VLOOKUP(I858,Presupuesto!$B$11:$C$566,2,0)</f>
        <v>PAPEL DE ESCRITORIO</v>
      </c>
      <c r="K858" s="690" t="s">
        <v>1383</v>
      </c>
      <c r="L858" s="100"/>
    </row>
    <row r="859" spans="3:12" ht="15.75" thickBot="1">
      <c r="C859" s="97" t="s">
        <v>2194</v>
      </c>
      <c r="D859" s="888"/>
      <c r="E859" s="692">
        <v>100</v>
      </c>
      <c r="F859" s="691">
        <v>15</v>
      </c>
      <c r="G859" s="698">
        <f t="shared" si="78"/>
        <v>1500</v>
      </c>
      <c r="H859" s="167" t="s">
        <v>137</v>
      </c>
      <c r="I859" s="100" t="s">
        <v>955</v>
      </c>
      <c r="J859" s="118" t="str">
        <f>VLOOKUP(I859,Presupuesto!$B$11:$C$566,2,0)</f>
        <v>UTILES DE ESCRITORIO, OFICINA Y ENSE¥ANZA</v>
      </c>
      <c r="K859" s="690" t="s">
        <v>1383</v>
      </c>
      <c r="L859" s="100"/>
    </row>
    <row r="860" spans="3:12" ht="15.75" thickBot="1">
      <c r="C860" s="97" t="s">
        <v>2164</v>
      </c>
      <c r="D860" s="888"/>
      <c r="E860" s="692">
        <v>0</v>
      </c>
      <c r="F860" s="691">
        <v>0</v>
      </c>
      <c r="G860" s="698">
        <f t="shared" si="78"/>
        <v>0</v>
      </c>
      <c r="H860" s="167" t="s">
        <v>1484</v>
      </c>
      <c r="I860" s="100" t="s">
        <v>744</v>
      </c>
      <c r="J860" s="118" t="str">
        <f>VLOOKUP(I860,Presupuesto!$B$11:$C$566,2,0)</f>
        <v>PUBLICIDAD Y PROPAGANDA</v>
      </c>
      <c r="K860" s="690" t="s">
        <v>1383</v>
      </c>
      <c r="L860" s="100"/>
    </row>
    <row r="861" spans="3:12">
      <c r="C861" s="101" t="s">
        <v>2248</v>
      </c>
      <c r="D861" s="888"/>
      <c r="E861" s="692">
        <v>100</v>
      </c>
      <c r="F861" s="691">
        <v>35</v>
      </c>
      <c r="G861" s="698">
        <f t="shared" si="78"/>
        <v>3500</v>
      </c>
      <c r="H861" s="167" t="s">
        <v>137</v>
      </c>
      <c r="I861" s="100" t="s">
        <v>834</v>
      </c>
      <c r="J861" s="100" t="str">
        <f>VLOOKUP(I861,Presupuesto!$B$11:$C$566,2,0)</f>
        <v>PRODUCTOS PAPEL Y CARTON</v>
      </c>
      <c r="K861" s="690" t="s">
        <v>1383</v>
      </c>
      <c r="L861" s="100" t="s">
        <v>408</v>
      </c>
    </row>
    <row r="862" spans="3:12" ht="15.75" thickBot="1">
      <c r="C862" s="224" t="s">
        <v>441</v>
      </c>
      <c r="D862" s="735">
        <v>3</v>
      </c>
      <c r="E862" s="692">
        <v>0</v>
      </c>
      <c r="F862" s="692">
        <v>0</v>
      </c>
      <c r="G862" s="699">
        <f>D862*E862*F862</f>
        <v>0</v>
      </c>
      <c r="H862" s="700" t="s">
        <v>137</v>
      </c>
      <c r="I862" s="356" t="s">
        <v>309</v>
      </c>
      <c r="J862" s="108" t="str">
        <f>VLOOKUP(I862,Presupuesto!$B$11:$C$566,2,0)</f>
        <v>VIATICOS (26200-00)</v>
      </c>
      <c r="K862" s="690" t="s">
        <v>1383</v>
      </c>
      <c r="L862" s="357" t="s">
        <v>405</v>
      </c>
    </row>
    <row r="864" spans="3:12" ht="15.75" thickBot="1"/>
    <row r="865" spans="3:12" ht="15.75" thickBot="1">
      <c r="C865" s="29" t="s">
        <v>43</v>
      </c>
      <c r="D865" s="30">
        <f>SUM(G871:G879)</f>
        <v>100000</v>
      </c>
    </row>
    <row r="867" spans="3:12" ht="15.75">
      <c r="C867" s="208" t="s">
        <v>400</v>
      </c>
      <c r="D867" s="432" t="s">
        <v>2278</v>
      </c>
      <c r="E867" s="95"/>
      <c r="F867" s="95"/>
      <c r="G867" s="95"/>
      <c r="H867" s="76"/>
      <c r="I867" s="76"/>
    </row>
    <row r="868" spans="3:12" ht="18.75">
      <c r="C868" s="216" t="str">
        <f>IFERROR(VLOOKUP(D867,'1.Desarrollo e Innov Curricular'!$E:$F,2,FALSE),IFERROR(VLOOKUP(D867,'Investigación Científica'!$E:$F,2,FALSE),IFERROR(VLOOKUP(D867,'3.Vinculación Univ. Sociedad'!$E:$F,2,FALSE),IFERROR(VLOOKUP(D867,'4. Docencia y Profesorado'!$E:$F,2,FALSE),IFERROR(VLOOKUP(D867,'5.Estudiantes y Graduados'!$E:$F,2,FALSE),IFERROR(VLOOKUP(D867,'11. Gestion Administrativa'!$E:$F,2,FALSE),IFERROR(VLOOKUP(D867,'13. Gestión Académica'!$E:$F,2,FALSE),IFERROR(VLOOKUP(D867,'8. Aseguramiento de Calidad'!$E:$F,2,FALSE),IFERROR(VLOOKUP(D867,'6.Gestión del Conocimiento'!$E:$F,2,FALSE),IFERROR(VLOOKUP(D867,'15. Gobernabilidad y Procesos'!$E:$F,2,FALSE),IFERROR(VLOOKUP(D867,'12.Gestión del Talento Humano'!$E:$F,2,FALSE),IFERROR(VLOOKUP(D867,'14. Internacionalización '!$E:$F,2,FALSE),IFERROR(VLOOKUP(D867,Posgrado!$E:$F,2,FALSE),IFERROR(VLOOKUP(D867,'9.Cultura de Innovación '!$E:$F,2,FALSE),VLOOKUP(D867,'7. Lo Esencial de la Reforma '!$E:$F,2,0)))))))))))))))</f>
        <v>Impulsar un encuentro de los egresados de la Carrera de Periodismo.</v>
      </c>
      <c r="D868" s="31"/>
      <c r="E868" s="95"/>
      <c r="F868" s="95"/>
      <c r="G868" s="95"/>
      <c r="H868" s="76"/>
      <c r="I868" s="76"/>
    </row>
    <row r="869" spans="3:12" ht="15.75" thickBot="1"/>
    <row r="870" spans="3:12" ht="30">
      <c r="C870" s="751" t="s">
        <v>44</v>
      </c>
      <c r="D870" s="752" t="s">
        <v>45</v>
      </c>
      <c r="E870" s="753" t="s">
        <v>55</v>
      </c>
      <c r="F870" s="753" t="s">
        <v>57</v>
      </c>
      <c r="G870" s="754" t="s">
        <v>27</v>
      </c>
      <c r="H870" s="755" t="s">
        <v>139</v>
      </c>
      <c r="I870" s="753" t="s">
        <v>46</v>
      </c>
      <c r="J870" s="753" t="s">
        <v>140</v>
      </c>
      <c r="K870" s="753" t="s">
        <v>419</v>
      </c>
      <c r="L870" s="756" t="s">
        <v>420</v>
      </c>
    </row>
    <row r="871" spans="3:12">
      <c r="C871" s="757" t="s">
        <v>2259</v>
      </c>
      <c r="D871" s="886">
        <v>200</v>
      </c>
      <c r="E871" s="734">
        <v>1</v>
      </c>
      <c r="F871" s="734">
        <v>10300</v>
      </c>
      <c r="G871" s="698">
        <f t="shared" ref="G871:G878" si="79">E871*F871</f>
        <v>10300</v>
      </c>
      <c r="H871" s="167" t="s">
        <v>1484</v>
      </c>
      <c r="I871" s="648" t="s">
        <v>848</v>
      </c>
      <c r="J871" s="648" t="str">
        <f>VLOOKUP(I871,Presupuesto!$B$11:$C$566,2,0)</f>
        <v>TEXTOS DE ENSE¥ANZA</v>
      </c>
      <c r="K871" s="750" t="s">
        <v>1383</v>
      </c>
      <c r="L871" s="758" t="s">
        <v>405</v>
      </c>
    </row>
    <row r="872" spans="3:12">
      <c r="C872" s="757" t="s">
        <v>2273</v>
      </c>
      <c r="D872" s="886"/>
      <c r="E872" s="734">
        <v>200</v>
      </c>
      <c r="F872" s="734">
        <v>100</v>
      </c>
      <c r="G872" s="698">
        <f t="shared" si="79"/>
        <v>20000</v>
      </c>
      <c r="H872" s="167" t="s">
        <v>1484</v>
      </c>
      <c r="I872" s="648" t="s">
        <v>821</v>
      </c>
      <c r="J872" s="648" t="str">
        <f>VLOOKUP(I872,Presupuesto!$B$11:$C$566,2,0)</f>
        <v>PRENDA DE VESTIR</v>
      </c>
      <c r="K872" s="750" t="s">
        <v>1383</v>
      </c>
      <c r="L872" s="758"/>
    </row>
    <row r="873" spans="3:12">
      <c r="C873" s="757" t="s">
        <v>2273</v>
      </c>
      <c r="D873" s="886"/>
      <c r="E873" s="734">
        <v>200</v>
      </c>
      <c r="F873" s="734">
        <v>90</v>
      </c>
      <c r="G873" s="698">
        <f t="shared" si="79"/>
        <v>18000</v>
      </c>
      <c r="H873" s="167" t="s">
        <v>1484</v>
      </c>
      <c r="I873" s="648" t="s">
        <v>821</v>
      </c>
      <c r="J873" s="648" t="str">
        <f>VLOOKUP(I873,Presupuesto!$B$11:$C$566,2,0)</f>
        <v>PRENDA DE VESTIR</v>
      </c>
      <c r="K873" s="750" t="s">
        <v>1383</v>
      </c>
      <c r="L873" s="758"/>
    </row>
    <row r="874" spans="3:12">
      <c r="C874" s="757" t="s">
        <v>2192</v>
      </c>
      <c r="D874" s="886"/>
      <c r="E874" s="734">
        <v>200</v>
      </c>
      <c r="F874" s="734">
        <v>200</v>
      </c>
      <c r="G874" s="698">
        <f t="shared" si="79"/>
        <v>40000</v>
      </c>
      <c r="H874" s="167" t="s">
        <v>1484</v>
      </c>
      <c r="I874" s="648" t="s">
        <v>805</v>
      </c>
      <c r="J874" s="648" t="str">
        <f>VLOOKUP(I874,Presupuesto!$B$11:$C$566,2,0)</f>
        <v>ALIMENTOS B EBIDAS PARA PERSONAS</v>
      </c>
      <c r="K874" s="750" t="s">
        <v>1383</v>
      </c>
      <c r="L874" s="758"/>
    </row>
    <row r="875" spans="3:12">
      <c r="C875" s="757" t="s">
        <v>2247</v>
      </c>
      <c r="D875" s="886"/>
      <c r="E875" s="734">
        <v>10</v>
      </c>
      <c r="F875" s="734">
        <v>80</v>
      </c>
      <c r="G875" s="698">
        <f t="shared" si="79"/>
        <v>800</v>
      </c>
      <c r="H875" s="167" t="s">
        <v>137</v>
      </c>
      <c r="I875" s="648" t="s">
        <v>828</v>
      </c>
      <c r="J875" s="648" t="str">
        <f>VLOOKUP(I875,Presupuesto!$B$11:$C$566,2,0)</f>
        <v>PAPEL DE ESCRITORIO</v>
      </c>
      <c r="K875" s="750" t="s">
        <v>1383</v>
      </c>
      <c r="L875" s="758"/>
    </row>
    <row r="876" spans="3:12">
      <c r="C876" s="757" t="s">
        <v>2194</v>
      </c>
      <c r="D876" s="886"/>
      <c r="E876" s="734">
        <v>260</v>
      </c>
      <c r="F876" s="734">
        <v>15</v>
      </c>
      <c r="G876" s="698">
        <f t="shared" si="79"/>
        <v>3900</v>
      </c>
      <c r="H876" s="167" t="s">
        <v>137</v>
      </c>
      <c r="I876" s="648" t="s">
        <v>955</v>
      </c>
      <c r="J876" s="648" t="str">
        <f>VLOOKUP(I876,Presupuesto!$B$11:$C$566,2,0)</f>
        <v>UTILES DE ESCRITORIO, OFICINA Y ENSE¥ANZA</v>
      </c>
      <c r="K876" s="750" t="s">
        <v>1383</v>
      </c>
      <c r="L876" s="758"/>
    </row>
    <row r="877" spans="3:12">
      <c r="C877" s="757" t="s">
        <v>2164</v>
      </c>
      <c r="D877" s="886"/>
      <c r="E877" s="734">
        <v>0</v>
      </c>
      <c r="F877" s="734">
        <v>0</v>
      </c>
      <c r="G877" s="698">
        <f t="shared" si="79"/>
        <v>0</v>
      </c>
      <c r="H877" s="167" t="s">
        <v>1484</v>
      </c>
      <c r="I877" s="648" t="s">
        <v>744</v>
      </c>
      <c r="J877" s="648" t="str">
        <f>VLOOKUP(I877,Presupuesto!$B$11:$C$566,2,0)</f>
        <v>PUBLICIDAD Y PROPAGANDA</v>
      </c>
      <c r="K877" s="750" t="s">
        <v>1383</v>
      </c>
      <c r="L877" s="758"/>
    </row>
    <row r="878" spans="3:12">
      <c r="C878" s="757" t="s">
        <v>2248</v>
      </c>
      <c r="D878" s="886"/>
      <c r="E878" s="734">
        <v>200</v>
      </c>
      <c r="F878" s="734">
        <v>35</v>
      </c>
      <c r="G878" s="698">
        <f t="shared" si="79"/>
        <v>7000</v>
      </c>
      <c r="H878" s="167" t="s">
        <v>137</v>
      </c>
      <c r="I878" s="648" t="s">
        <v>834</v>
      </c>
      <c r="J878" s="648" t="str">
        <f>VLOOKUP(I878,Presupuesto!$B$11:$C$566,2,0)</f>
        <v>PRODUCTOS PAPEL Y CARTON</v>
      </c>
      <c r="K878" s="750" t="s">
        <v>1383</v>
      </c>
      <c r="L878" s="758" t="s">
        <v>408</v>
      </c>
    </row>
    <row r="879" spans="3:12" ht="15.75" thickBot="1">
      <c r="C879" s="759" t="s">
        <v>441</v>
      </c>
      <c r="D879" s="760">
        <v>3</v>
      </c>
      <c r="E879" s="761">
        <v>0</v>
      </c>
      <c r="F879" s="761">
        <v>0</v>
      </c>
      <c r="G879" s="699">
        <f>D879*E879*F879</f>
        <v>0</v>
      </c>
      <c r="H879" s="700" t="s">
        <v>137</v>
      </c>
      <c r="I879" s="762" t="s">
        <v>309</v>
      </c>
      <c r="J879" s="763" t="str">
        <f>VLOOKUP(I879,Presupuesto!$B$11:$C$566,2,0)</f>
        <v>VIATICOS (26200-00)</v>
      </c>
      <c r="K879" s="764" t="s">
        <v>1383</v>
      </c>
      <c r="L879" s="765" t="s">
        <v>405</v>
      </c>
    </row>
    <row r="883" spans="3:12" ht="15.75" thickBot="1"/>
    <row r="884" spans="3:12" ht="15.75" thickBot="1">
      <c r="C884" s="29" t="s">
        <v>43</v>
      </c>
      <c r="D884" s="30">
        <f>SUM(G890:G890)</f>
        <v>1700</v>
      </c>
    </row>
    <row r="886" spans="3:12" ht="15.75">
      <c r="C886" s="208" t="s">
        <v>400</v>
      </c>
      <c r="D886" s="432" t="s">
        <v>2279</v>
      </c>
      <c r="E886" s="95"/>
      <c r="F886" s="95"/>
      <c r="G886" s="95"/>
      <c r="H886" s="76"/>
      <c r="I886" s="76"/>
    </row>
    <row r="887" spans="3:12" ht="18.75">
      <c r="C887" s="216" t="str">
        <f>IFERROR(VLOOKUP(D886,'1.Desarrollo e Innov Curricular'!$E:$F,2,FALSE),IFERROR(VLOOKUP(D886,'Investigación Científica'!$E:$F,2,FALSE),IFERROR(VLOOKUP(D886,'3.Vinculación Univ. Sociedad'!$E:$F,2,FALSE),IFERROR(VLOOKUP(D886,'4. Docencia y Profesorado'!$E:$F,2,FALSE),IFERROR(VLOOKUP(D886,'5.Estudiantes y Graduados'!$E:$F,2,FALSE),IFERROR(VLOOKUP(D886,'11. Gestion Administrativa'!$E:$F,2,FALSE),IFERROR(VLOOKUP(D886,'13. Gestión Académica'!$E:$F,2,FALSE),IFERROR(VLOOKUP(D886,'8. Aseguramiento de Calidad'!$E:$F,2,FALSE),IFERROR(VLOOKUP(D886,'6.Gestión del Conocimiento'!$E:$F,2,FALSE),IFERROR(VLOOKUP(D886,'15. Gobernabilidad y Procesos'!$E:$F,2,FALSE),IFERROR(VLOOKUP(D886,'12.Gestión del Talento Humano'!$E:$F,2,FALSE),IFERROR(VLOOKUP(D886,'14. Internacionalización '!$E:$F,2,FALSE),IFERROR(VLOOKUP(D886,Posgrado!$E:$F,2,FALSE),IFERROR(VLOOKUP(D886,'9.Cultura de Innovación '!$E:$F,2,FALSE),VLOOKUP(D886,'7. Lo Esencial de la Reforma '!$E:$F,2,0)))))))))))))))</f>
        <v xml:space="preserve">Dotar al centro de documentación de la escuela de periodismo por medio de la  suscripción de diarios nacionales. </v>
      </c>
      <c r="D887" s="31"/>
      <c r="E887" s="95"/>
      <c r="F887" s="95"/>
      <c r="G887" s="95"/>
      <c r="H887" s="76"/>
      <c r="I887" s="76"/>
    </row>
    <row r="888" spans="3:12" ht="15.75" thickBot="1"/>
    <row r="889" spans="3:12" ht="30.75" thickBot="1">
      <c r="C889" s="128" t="s">
        <v>44</v>
      </c>
      <c r="D889" s="131" t="s">
        <v>45</v>
      </c>
      <c r="E889" s="130" t="s">
        <v>55</v>
      </c>
      <c r="F889" s="695" t="s">
        <v>57</v>
      </c>
      <c r="G889" s="696" t="s">
        <v>27</v>
      </c>
      <c r="H889" s="697" t="s">
        <v>139</v>
      </c>
      <c r="I889" s="130" t="s">
        <v>46</v>
      </c>
      <c r="J889" s="130" t="s">
        <v>140</v>
      </c>
      <c r="K889" s="130" t="s">
        <v>419</v>
      </c>
      <c r="L889" s="130" t="s">
        <v>420</v>
      </c>
    </row>
    <row r="890" spans="3:12">
      <c r="C890" s="349" t="s">
        <v>2280</v>
      </c>
      <c r="D890" s="807">
        <v>1</v>
      </c>
      <c r="E890" s="691">
        <v>1</v>
      </c>
      <c r="F890" s="691">
        <v>1700</v>
      </c>
      <c r="G890" s="698">
        <f t="shared" ref="G890" si="80">E890*F890</f>
        <v>1700</v>
      </c>
      <c r="H890" s="167" t="s">
        <v>137</v>
      </c>
      <c r="I890" s="118" t="s">
        <v>838</v>
      </c>
      <c r="J890" s="118" t="str">
        <f>VLOOKUP(I890,Presupuesto!$B$11:$C$566,2,0)</f>
        <v>LIBROS REVISTAS Y PERIODICOS</v>
      </c>
      <c r="K890" s="690" t="s">
        <v>1383</v>
      </c>
      <c r="L890" s="118" t="s">
        <v>405</v>
      </c>
    </row>
    <row r="891" spans="3:12" ht="15.75" thickBot="1">
      <c r="C891" s="224" t="s">
        <v>441</v>
      </c>
      <c r="D891" s="735">
        <v>3</v>
      </c>
      <c r="E891" s="692">
        <v>0</v>
      </c>
      <c r="F891" s="692">
        <v>0</v>
      </c>
      <c r="G891" s="699">
        <f>D891*E891*F891</f>
        <v>0</v>
      </c>
      <c r="H891" s="700" t="s">
        <v>137</v>
      </c>
      <c r="I891" s="356" t="s">
        <v>309</v>
      </c>
      <c r="J891" s="108" t="str">
        <f>VLOOKUP(I891,Presupuesto!$B$11:$C$566,2,0)</f>
        <v>VIATICOS (26200-00)</v>
      </c>
      <c r="K891" s="690" t="s">
        <v>1383</v>
      </c>
      <c r="L891" s="357" t="s">
        <v>405</v>
      </c>
    </row>
    <row r="894" spans="3:12">
      <c r="C894" s="729" t="s">
        <v>483</v>
      </c>
    </row>
    <row r="895" spans="3:12" ht="15.75" thickBot="1"/>
    <row r="896" spans="3:12" ht="15.75" thickBot="1">
      <c r="C896" s="29" t="s">
        <v>43</v>
      </c>
      <c r="D896" s="30">
        <f>SUM(G902:G903)</f>
        <v>20000</v>
      </c>
    </row>
    <row r="898" spans="3:12" ht="15.75">
      <c r="C898" s="208" t="s">
        <v>400</v>
      </c>
      <c r="D898" s="432" t="s">
        <v>2281</v>
      </c>
      <c r="E898" s="95"/>
      <c r="F898" s="95"/>
      <c r="G898" s="95"/>
      <c r="H898" s="76"/>
      <c r="I898" s="76"/>
    </row>
    <row r="899" spans="3:12" ht="18.75">
      <c r="C899" s="216" t="str">
        <f>IFERROR(VLOOKUP(D898,'1.Desarrollo e Innov Curricular'!$E:$F,2,FALSE),IFERROR(VLOOKUP(D898,'Investigación Científica'!$E:$F,2,FALSE),IFERROR(VLOOKUP(D898,'3.Vinculación Univ. Sociedad'!$E:$F,2,FALSE),IFERROR(VLOOKUP(D898,'4. Docencia y Profesorado'!$E:$F,2,FALSE),IFERROR(VLOOKUP(D898,'5.Estudiantes y Graduados'!$E:$F,2,FALSE),IFERROR(VLOOKUP(D898,'11. Gestion Administrativa'!$E:$F,2,FALSE),IFERROR(VLOOKUP(D898,'13. Gestión Académica'!$E:$F,2,FALSE),IFERROR(VLOOKUP(D898,'8. Aseguramiento de Calidad'!$E:$F,2,FALSE),IFERROR(VLOOKUP(D898,'6.Gestión del Conocimiento'!$E:$F,2,FALSE),IFERROR(VLOOKUP(D898,'15. Gobernabilidad y Procesos'!$E:$F,2,FALSE),IFERROR(VLOOKUP(D898,'12.Gestión del Talento Humano'!$E:$F,2,FALSE),IFERROR(VLOOKUP(D898,'14. Internacionalización '!$E:$F,2,FALSE),IFERROR(VLOOKUP(D898,Posgrado!$E:$F,2,FALSE),IFERROR(VLOOKUP(D898,'9.Cultura de Innovación '!$E:$F,2,FALSE),VLOOKUP(D898,'7. Lo Esencial de la Reforma '!$E:$F,2,0)))))))))))))))</f>
        <v xml:space="preserve">Realizar la celebración del día internacional de las Etnias </v>
      </c>
      <c r="D899" s="31"/>
      <c r="E899" s="95"/>
      <c r="F899" s="95"/>
      <c r="G899" s="95"/>
      <c r="H899" s="76"/>
      <c r="I899" s="76"/>
    </row>
    <row r="900" spans="3:12" ht="15.75" thickBot="1"/>
    <row r="901" spans="3:12" ht="30.75" thickBot="1">
      <c r="C901" s="128" t="s">
        <v>44</v>
      </c>
      <c r="D901" s="131" t="s">
        <v>45</v>
      </c>
      <c r="E901" s="130" t="s">
        <v>55</v>
      </c>
      <c r="F901" s="695" t="s">
        <v>57</v>
      </c>
      <c r="G901" s="696" t="s">
        <v>27</v>
      </c>
      <c r="H901" s="697" t="s">
        <v>139</v>
      </c>
      <c r="I901" s="130" t="s">
        <v>46</v>
      </c>
      <c r="J901" s="130" t="s">
        <v>140</v>
      </c>
      <c r="K901" s="130" t="s">
        <v>419</v>
      </c>
      <c r="L901" s="130" t="s">
        <v>420</v>
      </c>
    </row>
    <row r="902" spans="3:12" ht="15.75" thickBot="1">
      <c r="C902" s="349" t="s">
        <v>2282</v>
      </c>
      <c r="D902" s="887">
        <v>1</v>
      </c>
      <c r="E902" s="691">
        <v>1</v>
      </c>
      <c r="F902" s="691">
        <v>8000</v>
      </c>
      <c r="G902" s="698">
        <f t="shared" ref="G902:G908" si="81">E902*F902</f>
        <v>8000</v>
      </c>
      <c r="H902" s="167" t="s">
        <v>1484</v>
      </c>
      <c r="I902" s="118" t="s">
        <v>730</v>
      </c>
      <c r="J902" s="118" t="str">
        <f>VLOOKUP(I902,Presupuesto!$B$11:$C$566,2,0)</f>
        <v>SERVICIOS DE IMPRENTA PUBLIC.Y REPRODUCCION</v>
      </c>
      <c r="K902" s="690" t="s">
        <v>483</v>
      </c>
      <c r="L902" s="118" t="s">
        <v>405</v>
      </c>
    </row>
    <row r="903" spans="3:12" ht="15.75" thickBot="1">
      <c r="C903" s="97" t="s">
        <v>2284</v>
      </c>
      <c r="D903" s="888"/>
      <c r="E903" s="691">
        <v>6</v>
      </c>
      <c r="F903" s="691">
        <v>2000</v>
      </c>
      <c r="G903" s="698">
        <f t="shared" si="81"/>
        <v>12000</v>
      </c>
      <c r="H903" s="167" t="s">
        <v>1484</v>
      </c>
      <c r="I903" s="100" t="s">
        <v>674</v>
      </c>
      <c r="J903" s="118" t="str">
        <f>VLOOKUP(I903,Presupuesto!$B$11:$C$566,2,0)</f>
        <v>OTROS ALQUILERES</v>
      </c>
      <c r="K903" s="690" t="s">
        <v>483</v>
      </c>
      <c r="L903" s="100"/>
    </row>
    <row r="904" spans="3:12" ht="15.75" thickBot="1">
      <c r="C904" s="97" t="s">
        <v>2192</v>
      </c>
      <c r="D904" s="888"/>
      <c r="E904" s="691">
        <v>0</v>
      </c>
      <c r="F904" s="691">
        <v>0</v>
      </c>
      <c r="G904" s="698">
        <f t="shared" si="81"/>
        <v>0</v>
      </c>
      <c r="H904" s="167" t="s">
        <v>137</v>
      </c>
      <c r="I904" s="100" t="s">
        <v>805</v>
      </c>
      <c r="J904" s="118" t="str">
        <f>VLOOKUP(I904,Presupuesto!$B$11:$C$566,2,0)</f>
        <v>ALIMENTOS B EBIDAS PARA PERSONAS</v>
      </c>
      <c r="K904" s="690" t="s">
        <v>483</v>
      </c>
      <c r="L904" s="100"/>
    </row>
    <row r="905" spans="3:12" ht="15.75" thickBot="1">
      <c r="C905" s="97" t="s">
        <v>2247</v>
      </c>
      <c r="D905" s="888"/>
      <c r="E905" s="692">
        <v>0</v>
      </c>
      <c r="F905" s="691">
        <v>0</v>
      </c>
      <c r="G905" s="698">
        <f t="shared" si="81"/>
        <v>0</v>
      </c>
      <c r="H905" s="167" t="s">
        <v>137</v>
      </c>
      <c r="I905" s="100" t="s">
        <v>828</v>
      </c>
      <c r="J905" s="118" t="str">
        <f>VLOOKUP(I905,Presupuesto!$B$11:$C$566,2,0)</f>
        <v>PAPEL DE ESCRITORIO</v>
      </c>
      <c r="K905" s="690" t="s">
        <v>483</v>
      </c>
      <c r="L905" s="100"/>
    </row>
    <row r="906" spans="3:12" ht="15.75" thickBot="1">
      <c r="C906" s="97" t="s">
        <v>2194</v>
      </c>
      <c r="D906" s="888"/>
      <c r="E906" s="692">
        <v>0</v>
      </c>
      <c r="F906" s="691">
        <v>0</v>
      </c>
      <c r="G906" s="698">
        <f t="shared" si="81"/>
        <v>0</v>
      </c>
      <c r="H906" s="167" t="s">
        <v>137</v>
      </c>
      <c r="I906" s="100" t="s">
        <v>955</v>
      </c>
      <c r="J906" s="118" t="str">
        <f>VLOOKUP(I906,Presupuesto!$B$11:$C$566,2,0)</f>
        <v>UTILES DE ESCRITORIO, OFICINA Y ENSE¥ANZA</v>
      </c>
      <c r="K906" s="690" t="s">
        <v>483</v>
      </c>
      <c r="L906" s="100"/>
    </row>
    <row r="907" spans="3:12" ht="15.75" thickBot="1">
      <c r="C907" s="97" t="s">
        <v>2164</v>
      </c>
      <c r="D907" s="888"/>
      <c r="E907" s="692">
        <v>0</v>
      </c>
      <c r="F907" s="691">
        <v>0</v>
      </c>
      <c r="G907" s="698">
        <f t="shared" si="81"/>
        <v>0</v>
      </c>
      <c r="H907" s="167" t="s">
        <v>1484</v>
      </c>
      <c r="I907" s="100" t="s">
        <v>744</v>
      </c>
      <c r="J907" s="118" t="str">
        <f>VLOOKUP(I907,Presupuesto!$B$11:$C$566,2,0)</f>
        <v>PUBLICIDAD Y PROPAGANDA</v>
      </c>
      <c r="K907" s="690" t="s">
        <v>483</v>
      </c>
      <c r="L907" s="100"/>
    </row>
    <row r="908" spans="3:12">
      <c r="C908" s="101" t="s">
        <v>2248</v>
      </c>
      <c r="D908" s="888"/>
      <c r="E908" s="692">
        <v>0</v>
      </c>
      <c r="F908" s="691">
        <v>0</v>
      </c>
      <c r="G908" s="698">
        <f t="shared" si="81"/>
        <v>0</v>
      </c>
      <c r="H908" s="167" t="s">
        <v>137</v>
      </c>
      <c r="I908" s="100" t="s">
        <v>834</v>
      </c>
      <c r="J908" s="100" t="str">
        <f>VLOOKUP(I908,Presupuesto!$B$11:$C$566,2,0)</f>
        <v>PRODUCTOS PAPEL Y CARTON</v>
      </c>
      <c r="K908" s="690" t="s">
        <v>483</v>
      </c>
      <c r="L908" s="100" t="s">
        <v>408</v>
      </c>
    </row>
    <row r="909" spans="3:12" ht="15.75" thickBot="1">
      <c r="C909" s="224" t="s">
        <v>441</v>
      </c>
      <c r="D909" s="735">
        <v>3</v>
      </c>
      <c r="E909" s="692">
        <v>0</v>
      </c>
      <c r="F909" s="692">
        <v>0</v>
      </c>
      <c r="G909" s="699">
        <f>D909*E909*F909</f>
        <v>0</v>
      </c>
      <c r="H909" s="700" t="s">
        <v>137</v>
      </c>
      <c r="I909" s="356" t="s">
        <v>309</v>
      </c>
      <c r="J909" s="108" t="str">
        <f>VLOOKUP(I909,Presupuesto!$B$11:$C$566,2,0)</f>
        <v>VIATICOS (26200-00)</v>
      </c>
      <c r="K909" s="690" t="s">
        <v>483</v>
      </c>
      <c r="L909" s="357" t="s">
        <v>405</v>
      </c>
    </row>
    <row r="911" spans="3:12" ht="15.75" thickBot="1"/>
    <row r="912" spans="3:12" ht="15.75" thickBot="1">
      <c r="C912" s="29" t="s">
        <v>43</v>
      </c>
      <c r="D912" s="30">
        <f>SUM(G918:G918)</f>
        <v>5000</v>
      </c>
    </row>
    <row r="914" spans="3:12" ht="15.75">
      <c r="C914" s="208" t="s">
        <v>400</v>
      </c>
      <c r="D914" s="432" t="s">
        <v>2283</v>
      </c>
      <c r="E914" s="95"/>
      <c r="F914" s="95"/>
      <c r="G914" s="95"/>
      <c r="H914" s="76"/>
      <c r="I914" s="76"/>
    </row>
    <row r="915" spans="3:12" ht="18.75">
      <c r="C915" s="216" t="str">
        <f>IFERROR(VLOOKUP(D914,'1.Desarrollo e Innov Curricular'!$E:$F,2,FALSE),IFERROR(VLOOKUP(D914,'Investigación Científica'!$E:$F,2,FALSE),IFERROR(VLOOKUP(D914,'3.Vinculación Univ. Sociedad'!$E:$F,2,FALSE),IFERROR(VLOOKUP(D914,'4. Docencia y Profesorado'!$E:$F,2,FALSE),IFERROR(VLOOKUP(D914,'5.Estudiantes y Graduados'!$E:$F,2,FALSE),IFERROR(VLOOKUP(D914,'11. Gestion Administrativa'!$E:$F,2,FALSE),IFERROR(VLOOKUP(D914,'13. Gestión Académica'!$E:$F,2,FALSE),IFERROR(VLOOKUP(D914,'8. Aseguramiento de Calidad'!$E:$F,2,FALSE),IFERROR(VLOOKUP(D914,'6.Gestión del Conocimiento'!$E:$F,2,FALSE),IFERROR(VLOOKUP(D914,'15. Gobernabilidad y Procesos'!$E:$F,2,FALSE),IFERROR(VLOOKUP(D914,'12.Gestión del Talento Humano'!$E:$F,2,FALSE),IFERROR(VLOOKUP(D914,'14. Internacionalización '!$E:$F,2,FALSE),IFERROR(VLOOKUP(D914,Posgrado!$E:$F,2,FALSE),IFERROR(VLOOKUP(D914,'9.Cultura de Innovación '!$E:$F,2,FALSE),VLOOKUP(D914,'7. Lo Esencial de la Reforma '!$E:$F,2,0)))))))))))))))</f>
        <v>Elaborar manuales de ciencias políticas y derechos humanos .</v>
      </c>
      <c r="D915" s="31"/>
      <c r="E915" s="95"/>
      <c r="F915" s="95"/>
      <c r="G915" s="95"/>
      <c r="H915" s="76"/>
      <c r="I915" s="76"/>
    </row>
    <row r="916" spans="3:12" ht="15.75" thickBot="1"/>
    <row r="917" spans="3:12" ht="30.75" thickBot="1">
      <c r="C917" s="128" t="s">
        <v>44</v>
      </c>
      <c r="D917" s="131" t="s">
        <v>45</v>
      </c>
      <c r="E917" s="130" t="s">
        <v>55</v>
      </c>
      <c r="F917" s="695" t="s">
        <v>57</v>
      </c>
      <c r="G917" s="696" t="s">
        <v>27</v>
      </c>
      <c r="H917" s="697" t="s">
        <v>139</v>
      </c>
      <c r="I917" s="130" t="s">
        <v>46</v>
      </c>
      <c r="J917" s="130" t="s">
        <v>140</v>
      </c>
      <c r="K917" s="130" t="s">
        <v>419</v>
      </c>
      <c r="L917" s="130" t="s">
        <v>420</v>
      </c>
    </row>
    <row r="918" spans="3:12">
      <c r="C918" s="349" t="s">
        <v>2282</v>
      </c>
      <c r="D918" s="807">
        <v>1</v>
      </c>
      <c r="E918" s="691">
        <v>2</v>
      </c>
      <c r="F918" s="691">
        <v>2500</v>
      </c>
      <c r="G918" s="698">
        <f t="shared" ref="G918" si="82">E918*F918</f>
        <v>5000</v>
      </c>
      <c r="H918" s="167" t="s">
        <v>137</v>
      </c>
      <c r="I918" s="118" t="s">
        <v>730</v>
      </c>
      <c r="J918" s="118" t="str">
        <f>VLOOKUP(I918,Presupuesto!$B$11:$C$566,2,0)</f>
        <v>SERVICIOS DE IMPRENTA PUBLIC.Y REPRODUCCION</v>
      </c>
      <c r="K918" s="690" t="s">
        <v>483</v>
      </c>
      <c r="L918" s="118" t="s">
        <v>405</v>
      </c>
    </row>
    <row r="919" spans="3:12" ht="15.75" thickBot="1">
      <c r="C919" s="224" t="s">
        <v>441</v>
      </c>
      <c r="D919" s="735">
        <v>3</v>
      </c>
      <c r="E919" s="692">
        <v>0</v>
      </c>
      <c r="F919" s="692">
        <v>0</v>
      </c>
      <c r="G919" s="699">
        <f>D919*E919*F919</f>
        <v>0</v>
      </c>
      <c r="H919" s="700" t="s">
        <v>137</v>
      </c>
      <c r="I919" s="356" t="s">
        <v>309</v>
      </c>
      <c r="J919" s="108" t="str">
        <f>VLOOKUP(I919,Presupuesto!$B$11:$C$566,2,0)</f>
        <v>VIATICOS (26200-00)</v>
      </c>
      <c r="K919" s="690" t="s">
        <v>483</v>
      </c>
      <c r="L919" s="357" t="s">
        <v>405</v>
      </c>
    </row>
    <row r="921" spans="3:12" ht="15.75" thickBot="1"/>
    <row r="922" spans="3:12" ht="15.75" thickBot="1">
      <c r="C922" s="29" t="s">
        <v>43</v>
      </c>
      <c r="D922" s="30">
        <f>SUM(G928:G935)</f>
        <v>10350</v>
      </c>
    </row>
    <row r="924" spans="3:12" ht="15.75">
      <c r="C924" s="208" t="s">
        <v>400</v>
      </c>
      <c r="D924" s="432" t="s">
        <v>2285</v>
      </c>
      <c r="E924" s="95"/>
      <c r="F924" s="95"/>
      <c r="G924" s="95"/>
      <c r="H924" s="76"/>
      <c r="I924" s="76"/>
    </row>
    <row r="925" spans="3:12" ht="18.75">
      <c r="C925" s="216" t="str">
        <f>IFERROR(VLOOKUP(D924,'1.Desarrollo e Innov Curricular'!$E:$F,2,FALSE),IFERROR(VLOOKUP(D924,'Investigación Científica'!$E:$F,2,FALSE),IFERROR(VLOOKUP(D924,'3.Vinculación Univ. Sociedad'!$E:$F,2,FALSE),IFERROR(VLOOKUP(D924,'4. Docencia y Profesorado'!$E:$F,2,FALSE),IFERROR(VLOOKUP(D924,'5.Estudiantes y Graduados'!$E:$F,2,FALSE),IFERROR(VLOOKUP(D924,'11. Gestion Administrativa'!$E:$F,2,FALSE),IFERROR(VLOOKUP(D924,'13. Gestión Académica'!$E:$F,2,FALSE),IFERROR(VLOOKUP(D924,'8. Aseguramiento de Calidad'!$E:$F,2,FALSE),IFERROR(VLOOKUP(D924,'6.Gestión del Conocimiento'!$E:$F,2,FALSE),IFERROR(VLOOKUP(D924,'15. Gobernabilidad y Procesos'!$E:$F,2,FALSE),IFERROR(VLOOKUP(D924,'12.Gestión del Talento Humano'!$E:$F,2,FALSE),IFERROR(VLOOKUP(D924,'14. Internacionalización '!$E:$F,2,FALSE),IFERROR(VLOOKUP(D924,Posgrado!$E:$F,2,FALSE),IFERROR(VLOOKUP(D924,'9.Cultura de Innovación '!$E:$F,2,FALSE),VLOOKUP(D924,'7. Lo Esencial de la Reforma '!$E:$F,2,0)))))))))))))))</f>
        <v xml:space="preserve">Realizar tres debates sobre la liga de debates del genio emprendedor y del buen gusto. </v>
      </c>
      <c r="D925" s="31"/>
      <c r="E925" s="95"/>
      <c r="F925" s="95"/>
      <c r="G925" s="95"/>
      <c r="H925" s="76"/>
      <c r="I925" s="76"/>
    </row>
    <row r="926" spans="3:12" ht="15.75" thickBot="1"/>
    <row r="927" spans="3:12" ht="30.75" thickBot="1">
      <c r="C927" s="128" t="s">
        <v>44</v>
      </c>
      <c r="D927" s="131" t="s">
        <v>45</v>
      </c>
      <c r="E927" s="130" t="s">
        <v>55</v>
      </c>
      <c r="F927" s="695" t="s">
        <v>57</v>
      </c>
      <c r="G927" s="696" t="s">
        <v>27</v>
      </c>
      <c r="H927" s="697" t="s">
        <v>139</v>
      </c>
      <c r="I927" s="130" t="s">
        <v>46</v>
      </c>
      <c r="J927" s="130" t="s">
        <v>140</v>
      </c>
      <c r="K927" s="130" t="s">
        <v>419</v>
      </c>
      <c r="L927" s="130" t="s">
        <v>420</v>
      </c>
    </row>
    <row r="928" spans="3:12" ht="15.75" thickBot="1">
      <c r="C928" s="349" t="s">
        <v>2282</v>
      </c>
      <c r="D928" s="887">
        <v>1</v>
      </c>
      <c r="E928" s="691">
        <v>3</v>
      </c>
      <c r="F928" s="691">
        <v>3200</v>
      </c>
      <c r="G928" s="698">
        <f t="shared" ref="G928:G934" si="83">E928*F928</f>
        <v>9600</v>
      </c>
      <c r="H928" s="167" t="s">
        <v>137</v>
      </c>
      <c r="I928" s="118" t="s">
        <v>730</v>
      </c>
      <c r="J928" s="118" t="str">
        <f>VLOOKUP(I928,Presupuesto!$B$11:$C$566,2,0)</f>
        <v>SERVICIOS DE IMPRENTA PUBLIC.Y REPRODUCCION</v>
      </c>
      <c r="K928" s="690" t="s">
        <v>483</v>
      </c>
      <c r="L928" s="118" t="s">
        <v>405</v>
      </c>
    </row>
    <row r="929" spans="3:12" ht="15.75" thickBot="1">
      <c r="C929" s="97" t="s">
        <v>2284</v>
      </c>
      <c r="D929" s="888"/>
      <c r="E929" s="691">
        <v>0</v>
      </c>
      <c r="F929" s="691">
        <v>0</v>
      </c>
      <c r="G929" s="698">
        <f t="shared" si="83"/>
        <v>0</v>
      </c>
      <c r="H929" s="167" t="s">
        <v>1484</v>
      </c>
      <c r="I929" s="100" t="s">
        <v>674</v>
      </c>
      <c r="J929" s="118" t="str">
        <f>VLOOKUP(I929,Presupuesto!$B$11:$C$566,2,0)</f>
        <v>OTROS ALQUILERES</v>
      </c>
      <c r="K929" s="690" t="s">
        <v>483</v>
      </c>
      <c r="L929" s="100"/>
    </row>
    <row r="930" spans="3:12" ht="15.75" thickBot="1">
      <c r="C930" s="97" t="s">
        <v>2192</v>
      </c>
      <c r="D930" s="888"/>
      <c r="E930" s="691">
        <v>50</v>
      </c>
      <c r="F930" s="691">
        <v>15</v>
      </c>
      <c r="G930" s="698">
        <f t="shared" si="83"/>
        <v>750</v>
      </c>
      <c r="H930" s="167" t="s">
        <v>1484</v>
      </c>
      <c r="I930" s="100" t="s">
        <v>805</v>
      </c>
      <c r="J930" s="118" t="str">
        <f>VLOOKUP(I930,Presupuesto!$B$11:$C$566,2,0)</f>
        <v>ALIMENTOS B EBIDAS PARA PERSONAS</v>
      </c>
      <c r="K930" s="690" t="s">
        <v>483</v>
      </c>
      <c r="L930" s="100"/>
    </row>
    <row r="931" spans="3:12" ht="15.75" thickBot="1">
      <c r="C931" s="97" t="s">
        <v>2247</v>
      </c>
      <c r="D931" s="888"/>
      <c r="E931" s="692">
        <v>0</v>
      </c>
      <c r="F931" s="691">
        <v>0</v>
      </c>
      <c r="G931" s="698">
        <f t="shared" si="83"/>
        <v>0</v>
      </c>
      <c r="H931" s="167" t="s">
        <v>137</v>
      </c>
      <c r="I931" s="100" t="s">
        <v>828</v>
      </c>
      <c r="J931" s="118" t="str">
        <f>VLOOKUP(I931,Presupuesto!$B$11:$C$566,2,0)</f>
        <v>PAPEL DE ESCRITORIO</v>
      </c>
      <c r="K931" s="690" t="s">
        <v>483</v>
      </c>
      <c r="L931" s="100"/>
    </row>
    <row r="932" spans="3:12" ht="15.75" thickBot="1">
      <c r="C932" s="97" t="s">
        <v>2194</v>
      </c>
      <c r="D932" s="888"/>
      <c r="E932" s="692">
        <v>0</v>
      </c>
      <c r="F932" s="691">
        <v>0</v>
      </c>
      <c r="G932" s="698">
        <f t="shared" si="83"/>
        <v>0</v>
      </c>
      <c r="H932" s="167" t="s">
        <v>137</v>
      </c>
      <c r="I932" s="100" t="s">
        <v>955</v>
      </c>
      <c r="J932" s="118" t="str">
        <f>VLOOKUP(I932,Presupuesto!$B$11:$C$566,2,0)</f>
        <v>UTILES DE ESCRITORIO, OFICINA Y ENSE¥ANZA</v>
      </c>
      <c r="K932" s="690" t="s">
        <v>483</v>
      </c>
      <c r="L932" s="100"/>
    </row>
    <row r="933" spans="3:12" ht="15.75" thickBot="1">
      <c r="C933" s="97" t="s">
        <v>2164</v>
      </c>
      <c r="D933" s="888"/>
      <c r="E933" s="692">
        <v>0</v>
      </c>
      <c r="F933" s="691">
        <v>0</v>
      </c>
      <c r="G933" s="698">
        <f t="shared" si="83"/>
        <v>0</v>
      </c>
      <c r="H933" s="167" t="s">
        <v>1484</v>
      </c>
      <c r="I933" s="100" t="s">
        <v>744</v>
      </c>
      <c r="J933" s="118" t="str">
        <f>VLOOKUP(I933,Presupuesto!$B$11:$C$566,2,0)</f>
        <v>PUBLICIDAD Y PROPAGANDA</v>
      </c>
      <c r="K933" s="690" t="s">
        <v>483</v>
      </c>
      <c r="L933" s="100"/>
    </row>
    <row r="934" spans="3:12">
      <c r="C934" s="101" t="s">
        <v>2248</v>
      </c>
      <c r="D934" s="888"/>
      <c r="E934" s="692">
        <v>0</v>
      </c>
      <c r="F934" s="691">
        <v>0</v>
      </c>
      <c r="G934" s="698">
        <f t="shared" si="83"/>
        <v>0</v>
      </c>
      <c r="H934" s="167" t="s">
        <v>137</v>
      </c>
      <c r="I934" s="100" t="s">
        <v>834</v>
      </c>
      <c r="J934" s="100" t="str">
        <f>VLOOKUP(I934,Presupuesto!$B$11:$C$566,2,0)</f>
        <v>PRODUCTOS PAPEL Y CARTON</v>
      </c>
      <c r="K934" s="690" t="s">
        <v>483</v>
      </c>
      <c r="L934" s="100" t="s">
        <v>408</v>
      </c>
    </row>
    <row r="935" spans="3:12" ht="15.75" thickBot="1">
      <c r="C935" s="224" t="s">
        <v>441</v>
      </c>
      <c r="D935" s="735">
        <v>3</v>
      </c>
      <c r="E935" s="692">
        <v>0</v>
      </c>
      <c r="F935" s="692">
        <v>0</v>
      </c>
      <c r="G935" s="699">
        <f>D935*E935*F935</f>
        <v>0</v>
      </c>
      <c r="H935" s="700" t="s">
        <v>137</v>
      </c>
      <c r="I935" s="356" t="s">
        <v>309</v>
      </c>
      <c r="J935" s="108" t="str">
        <f>VLOOKUP(I935,Presupuesto!$B$11:$C$566,2,0)</f>
        <v>VIATICOS (26200-00)</v>
      </c>
      <c r="K935" s="690" t="s">
        <v>483</v>
      </c>
      <c r="L935" s="357" t="s">
        <v>405</v>
      </c>
    </row>
    <row r="937" spans="3:12" ht="15.75" thickBot="1"/>
    <row r="938" spans="3:12" ht="15.75" thickBot="1">
      <c r="C938" s="29" t="s">
        <v>43</v>
      </c>
      <c r="D938" s="30">
        <f>SUM(G944:G945)</f>
        <v>42480</v>
      </c>
    </row>
    <row r="940" spans="3:12" ht="15.75">
      <c r="C940" s="208" t="s">
        <v>400</v>
      </c>
      <c r="D940" s="432" t="s">
        <v>2286</v>
      </c>
      <c r="E940" s="95"/>
      <c r="F940" s="95"/>
      <c r="G940" s="95"/>
      <c r="H940" s="76"/>
      <c r="I940" s="76"/>
      <c r="J940" s="76"/>
      <c r="K940" s="114"/>
    </row>
    <row r="941" spans="3:12" ht="18.75">
      <c r="C941" s="216" t="str">
        <f>IFERROR(VLOOKUP(D940,'1.Desarrollo e Innov Curricular'!$E:$F,2,FALSE),IFERROR(VLOOKUP(D940,'Investigación Científica'!$E:$F,2,FALSE),IFERROR(VLOOKUP(D940,'3.Vinculación Univ. Sociedad'!$E:$F,2,FALSE),IFERROR(VLOOKUP(D940,'4. Docencia y Profesorado'!$E:$F,2,FALSE),IFERROR(VLOOKUP(D940,'5.Estudiantes y Graduados'!$E:$F,2,FALSE),IFERROR(VLOOKUP(D940,'11. Gestion Administrativa'!$E:$F,2,FALSE),IFERROR(VLOOKUP(D940,'13. Gestión Académica'!$E:$F,2,FALSE),IFERROR(VLOOKUP(D940,'8. Aseguramiento de Calidad'!$E:$F,2,FALSE),IFERROR(VLOOKUP(D940,'6.Gestión del Conocimiento'!$E:$F,2,FALSE),IFERROR(VLOOKUP(D940,'15. Gobernabilidad y Procesos'!$E:$F,2,FALSE),IFERROR(VLOOKUP(D940,'12.Gestión del Talento Humano'!$E:$F,2,FALSE),IFERROR(VLOOKUP(D940,'14. Internacionalización '!$E:$F,2,FALSE),IFERROR(VLOOKUP(D940,Posgrado!$E:$F,2,FALSE),IFERROR(VLOOKUP(D940,'9.Cultura de Innovación '!$E:$F,2,FALSE),VLOOKUP(D940,'7. Lo Esencial de la Reforma '!$E:$F,2,0)))))))))))))))</f>
        <v>Participación en la reunión de la Red Centroamericana de Antropología. Y Participación en el   X Congreso centroamericano de antropología con ponencia</v>
      </c>
      <c r="D941" s="31"/>
      <c r="E941" s="95"/>
      <c r="F941" s="95"/>
      <c r="G941" s="95"/>
      <c r="H941" s="76"/>
      <c r="I941" s="76"/>
      <c r="J941" s="76"/>
      <c r="K941" s="114"/>
    </row>
    <row r="942" spans="3:12" ht="15.75" thickBot="1">
      <c r="C942" s="70"/>
      <c r="D942" s="31"/>
      <c r="E942" s="95"/>
      <c r="F942" s="95"/>
      <c r="G942" s="95"/>
      <c r="H942" s="76"/>
      <c r="I942" s="76"/>
      <c r="J942" s="76"/>
      <c r="K942" s="114"/>
    </row>
    <row r="943" spans="3:12" ht="30.75" thickBot="1">
      <c r="C943" s="128" t="s">
        <v>44</v>
      </c>
      <c r="D943" s="131" t="s">
        <v>45</v>
      </c>
      <c r="E943" s="130" t="s">
        <v>55</v>
      </c>
      <c r="F943" s="695" t="s">
        <v>57</v>
      </c>
      <c r="G943" s="696" t="s">
        <v>27</v>
      </c>
      <c r="H943" s="697" t="s">
        <v>139</v>
      </c>
      <c r="I943" s="130" t="s">
        <v>46</v>
      </c>
      <c r="J943" s="130" t="s">
        <v>140</v>
      </c>
      <c r="K943" s="130" t="s">
        <v>419</v>
      </c>
      <c r="L943" s="130" t="s">
        <v>420</v>
      </c>
    </row>
    <row r="944" spans="3:12" ht="15.75" thickBot="1">
      <c r="C944" s="349" t="s">
        <v>2234</v>
      </c>
      <c r="D944" s="736">
        <v>1</v>
      </c>
      <c r="E944" s="691">
        <v>1</v>
      </c>
      <c r="F944" s="698">
        <v>19800</v>
      </c>
      <c r="G944" s="698">
        <f t="shared" ref="G944" si="84">E944*F944</f>
        <v>19800</v>
      </c>
      <c r="H944" s="167" t="s">
        <v>137</v>
      </c>
      <c r="I944" s="118" t="s">
        <v>768</v>
      </c>
      <c r="J944" s="118" t="str">
        <f>VLOOKUP(I944,Presupuesto!$B$11:$C$566,2,0)</f>
        <v>PASAJES AL EXTERIOR</v>
      </c>
      <c r="K944" s="689" t="s">
        <v>483</v>
      </c>
      <c r="L944" s="118" t="s">
        <v>421</v>
      </c>
    </row>
    <row r="945" spans="3:12" ht="15.75" thickBot="1">
      <c r="C945" s="224" t="s">
        <v>461</v>
      </c>
      <c r="D945" s="735">
        <v>1</v>
      </c>
      <c r="E945" s="694">
        <v>4.5</v>
      </c>
      <c r="F945" s="699">
        <f>HLOOKUP(C945,$AH$2:$BU$3,2,0)</f>
        <v>5040</v>
      </c>
      <c r="G945" s="699">
        <f>D945*E945*F945</f>
        <v>22680</v>
      </c>
      <c r="H945" s="700" t="s">
        <v>137</v>
      </c>
      <c r="I945" s="356" t="s">
        <v>780</v>
      </c>
      <c r="J945" s="108" t="str">
        <f>VLOOKUP(I945,Presupuesto!$B$11:$C$566,2,0)</f>
        <v>VIATICOS AL EXTERIOR</v>
      </c>
      <c r="K945" s="689" t="s">
        <v>483</v>
      </c>
      <c r="L945" s="357" t="s">
        <v>421</v>
      </c>
    </row>
    <row r="949" spans="3:12" ht="15.75" thickBot="1"/>
    <row r="950" spans="3:12" ht="15.75" thickBot="1">
      <c r="C950" s="29" t="s">
        <v>43</v>
      </c>
      <c r="D950" s="30">
        <f>SUM(G956:G957)</f>
        <v>51000</v>
      </c>
    </row>
    <row r="952" spans="3:12" ht="15.75">
      <c r="C952" s="208" t="s">
        <v>400</v>
      </c>
      <c r="D952" s="432" t="s">
        <v>2287</v>
      </c>
      <c r="E952" s="95"/>
      <c r="F952" s="95"/>
      <c r="G952" s="95"/>
      <c r="H952" s="76"/>
      <c r="I952" s="76"/>
      <c r="J952" s="76"/>
      <c r="K952" s="114"/>
    </row>
    <row r="953" spans="3:12" ht="18.75">
      <c r="C953" s="216" t="str">
        <f>IFERROR(VLOOKUP(D952,'1.Desarrollo e Innov Curricular'!$E:$F,2,FALSE),IFERROR(VLOOKUP(D952,'Investigación Científica'!$E:$F,2,FALSE),IFERROR(VLOOKUP(D952,'3.Vinculación Univ. Sociedad'!$E:$F,2,FALSE),IFERROR(VLOOKUP(D952,'4. Docencia y Profesorado'!$E:$F,2,FALSE),IFERROR(VLOOKUP(D952,'5.Estudiantes y Graduados'!$E:$F,2,FALSE),IFERROR(VLOOKUP(D952,'11. Gestion Administrativa'!$E:$F,2,FALSE),IFERROR(VLOOKUP(D952,'13. Gestión Académica'!$E:$F,2,FALSE),IFERROR(VLOOKUP(D952,'8. Aseguramiento de Calidad'!$E:$F,2,FALSE),IFERROR(VLOOKUP(D952,'6.Gestión del Conocimiento'!$E:$F,2,FALSE),IFERROR(VLOOKUP(D952,'15. Gobernabilidad y Procesos'!$E:$F,2,FALSE),IFERROR(VLOOKUP(D952,'12.Gestión del Talento Humano'!$E:$F,2,FALSE),IFERROR(VLOOKUP(D952,'14. Internacionalización '!$E:$F,2,FALSE),IFERROR(VLOOKUP(D952,Posgrado!$E:$F,2,FALSE),IFERROR(VLOOKUP(D952,'9.Cultura de Innovación '!$E:$F,2,FALSE),VLOOKUP(D952,'7. Lo Esencial de la Reforma '!$E:$F,2,0)))))))))))))))</f>
        <v>Diseño y creación de la Cátedra Unesco</v>
      </c>
      <c r="D953" s="31"/>
      <c r="E953" s="95"/>
      <c r="F953" s="95"/>
      <c r="G953" s="95"/>
      <c r="H953" s="76"/>
      <c r="I953" s="76"/>
      <c r="J953" s="76"/>
      <c r="K953" s="114"/>
    </row>
    <row r="954" spans="3:12" ht="15.75" thickBot="1">
      <c r="C954" s="70"/>
      <c r="D954" s="31"/>
      <c r="E954" s="95"/>
      <c r="F954" s="95"/>
      <c r="G954" s="95"/>
      <c r="H954" s="76"/>
      <c r="I954" s="76"/>
      <c r="J954" s="76"/>
      <c r="K954" s="114"/>
    </row>
    <row r="955" spans="3:12" ht="30.75" thickBot="1">
      <c r="C955" s="128" t="s">
        <v>44</v>
      </c>
      <c r="D955" s="131" t="s">
        <v>45</v>
      </c>
      <c r="E955" s="130" t="s">
        <v>55</v>
      </c>
      <c r="F955" s="695" t="s">
        <v>57</v>
      </c>
      <c r="G955" s="696" t="s">
        <v>27</v>
      </c>
      <c r="H955" s="697" t="s">
        <v>139</v>
      </c>
      <c r="I955" s="130" t="s">
        <v>46</v>
      </c>
      <c r="J955" s="130" t="s">
        <v>140</v>
      </c>
      <c r="K955" s="130" t="s">
        <v>419</v>
      </c>
      <c r="L955" s="130" t="s">
        <v>420</v>
      </c>
    </row>
    <row r="956" spans="3:12" ht="15.75" thickBot="1">
      <c r="C956" s="349" t="s">
        <v>2317</v>
      </c>
      <c r="D956" s="739">
        <v>1</v>
      </c>
      <c r="E956" s="691">
        <v>5</v>
      </c>
      <c r="F956" s="698">
        <v>4000</v>
      </c>
      <c r="G956" s="698">
        <f t="shared" ref="G956" si="85">E956*F956</f>
        <v>20000</v>
      </c>
      <c r="H956" s="167" t="s">
        <v>1484</v>
      </c>
      <c r="I956" s="118" t="s">
        <v>762</v>
      </c>
      <c r="J956" s="118" t="str">
        <f>VLOOKUP(I956,Presupuesto!$B$11:$C$566,2,0)</f>
        <v>PASAJES NACIONALES</v>
      </c>
      <c r="K956" s="689" t="s">
        <v>483</v>
      </c>
      <c r="L956" s="118" t="s">
        <v>421</v>
      </c>
    </row>
    <row r="957" spans="3:12" ht="15.75" thickBot="1">
      <c r="C957" s="224" t="s">
        <v>439</v>
      </c>
      <c r="D957" s="738">
        <v>1</v>
      </c>
      <c r="E957" s="694">
        <v>15.5</v>
      </c>
      <c r="F957" s="699">
        <f>HLOOKUP(C957,$AH$2:$BU$3,2,0)</f>
        <v>2000</v>
      </c>
      <c r="G957" s="699">
        <f>D957*E957*F957</f>
        <v>31000</v>
      </c>
      <c r="H957" s="700" t="s">
        <v>1484</v>
      </c>
      <c r="I957" s="356" t="s">
        <v>774</v>
      </c>
      <c r="J957" s="108" t="str">
        <f>VLOOKUP(I957,Presupuesto!$B$11:$C$566,2,0)</f>
        <v>VIATICOS NACIONALES</v>
      </c>
      <c r="K957" s="689" t="s">
        <v>483</v>
      </c>
      <c r="L957" s="357" t="s">
        <v>421</v>
      </c>
    </row>
    <row r="959" spans="3:12" ht="15.75" thickBot="1"/>
    <row r="960" spans="3:12" ht="15.75" thickBot="1">
      <c r="C960" s="29" t="s">
        <v>43</v>
      </c>
      <c r="D960" s="30">
        <f>SUM(G966:G967)</f>
        <v>30222.5</v>
      </c>
    </row>
    <row r="962" spans="3:12" ht="15.75">
      <c r="C962" s="208" t="s">
        <v>400</v>
      </c>
      <c r="D962" s="432" t="s">
        <v>2292</v>
      </c>
      <c r="E962" s="95"/>
      <c r="F962" s="95"/>
      <c r="G962" s="95"/>
      <c r="H962" s="76"/>
      <c r="I962" s="76"/>
      <c r="J962" s="76"/>
      <c r="K962" s="114"/>
    </row>
    <row r="963" spans="3:12" ht="18.75">
      <c r="C963" s="216" t="str">
        <f>IFERROR(VLOOKUP(D962,'1.Desarrollo e Innov Curricular'!$E:$F,2,FALSE),IFERROR(VLOOKUP(D962,'Investigación Científica'!$E:$F,2,FALSE),IFERROR(VLOOKUP(D962,'3.Vinculación Univ. Sociedad'!$E:$F,2,FALSE),IFERROR(VLOOKUP(D962,'4. Docencia y Profesorado'!$E:$F,2,FALSE),IFERROR(VLOOKUP(D962,'5.Estudiantes y Graduados'!$E:$F,2,FALSE),IFERROR(VLOOKUP(D962,'11. Gestion Administrativa'!$E:$F,2,FALSE),IFERROR(VLOOKUP(D962,'13. Gestión Académica'!$E:$F,2,FALSE),IFERROR(VLOOKUP(D962,'8. Aseguramiento de Calidad'!$E:$F,2,FALSE),IFERROR(VLOOKUP(D962,'6.Gestión del Conocimiento'!$E:$F,2,FALSE),IFERROR(VLOOKUP(D962,'15. Gobernabilidad y Procesos'!$E:$F,2,FALSE),IFERROR(VLOOKUP(D962,'12.Gestión del Talento Humano'!$E:$F,2,FALSE),IFERROR(VLOOKUP(D962,'14. Internacionalización '!$E:$F,2,FALSE),IFERROR(VLOOKUP(D962,Posgrado!$E:$F,2,FALSE),IFERROR(VLOOKUP(D962,'9.Cultura de Innovación '!$E:$F,2,FALSE),VLOOKUP(D962,'7. Lo Esencial de la Reforma '!$E:$F,2,0)))))))))))))))</f>
        <v xml:space="preserve">Establecer acercamiento con universidades de la región para promover  al menos (1)  intercambio docente estudiantil de la comunidad de trabajo social. </v>
      </c>
      <c r="D963" s="31"/>
      <c r="E963" s="95"/>
      <c r="F963" s="95"/>
      <c r="G963" s="95"/>
      <c r="H963" s="76"/>
      <c r="I963" s="76"/>
      <c r="J963" s="76"/>
      <c r="K963" s="114"/>
    </row>
    <row r="964" spans="3:12" ht="15.75" thickBot="1">
      <c r="C964" s="70"/>
      <c r="D964" s="31"/>
      <c r="E964" s="95"/>
      <c r="F964" s="95"/>
      <c r="G964" s="95"/>
      <c r="H964" s="76"/>
      <c r="I964" s="76"/>
      <c r="J964" s="76"/>
      <c r="K964" s="114"/>
    </row>
    <row r="965" spans="3:12" ht="30.75" thickBot="1">
      <c r="C965" s="128" t="s">
        <v>44</v>
      </c>
      <c r="D965" s="131" t="s">
        <v>45</v>
      </c>
      <c r="E965" s="130" t="s">
        <v>55</v>
      </c>
      <c r="F965" s="695" t="s">
        <v>57</v>
      </c>
      <c r="G965" s="696" t="s">
        <v>27</v>
      </c>
      <c r="H965" s="697" t="s">
        <v>139</v>
      </c>
      <c r="I965" s="130" t="s">
        <v>46</v>
      </c>
      <c r="J965" s="130" t="s">
        <v>140</v>
      </c>
      <c r="K965" s="130" t="s">
        <v>419</v>
      </c>
      <c r="L965" s="130" t="s">
        <v>420</v>
      </c>
    </row>
    <row r="966" spans="3:12" ht="15.75" thickBot="1">
      <c r="C966" s="349" t="s">
        <v>2234</v>
      </c>
      <c r="D966" s="736">
        <v>1</v>
      </c>
      <c r="E966" s="691">
        <v>1</v>
      </c>
      <c r="F966" s="698">
        <v>7700</v>
      </c>
      <c r="G966" s="698">
        <f t="shared" ref="G966" si="86">E966*F966</f>
        <v>7700</v>
      </c>
      <c r="H966" s="167" t="s">
        <v>137</v>
      </c>
      <c r="I966" s="118" t="s">
        <v>768</v>
      </c>
      <c r="J966" s="118" t="str">
        <f>VLOOKUP(I966,Presupuesto!$B$11:$C$566,2,0)</f>
        <v>PASAJES AL EXTERIOR</v>
      </c>
      <c r="K966" s="689" t="s">
        <v>483</v>
      </c>
      <c r="L966" s="118" t="s">
        <v>421</v>
      </c>
    </row>
    <row r="967" spans="3:12" ht="15.75" thickBot="1">
      <c r="C967" s="224" t="s">
        <v>459</v>
      </c>
      <c r="D967" s="735">
        <v>1</v>
      </c>
      <c r="E967" s="694">
        <v>5.5</v>
      </c>
      <c r="F967" s="699">
        <f>HLOOKUP(C967,$AH$2:$BU$3,2,0)</f>
        <v>4095</v>
      </c>
      <c r="G967" s="699">
        <f>D967*E967*F967</f>
        <v>22522.5</v>
      </c>
      <c r="H967" s="700" t="s">
        <v>137</v>
      </c>
      <c r="I967" s="356" t="s">
        <v>780</v>
      </c>
      <c r="J967" s="108" t="str">
        <f>VLOOKUP(I967,Presupuesto!$B$11:$C$566,2,0)</f>
        <v>VIATICOS AL EXTERIOR</v>
      </c>
      <c r="K967" s="689" t="s">
        <v>483</v>
      </c>
      <c r="L967" s="357" t="s">
        <v>421</v>
      </c>
    </row>
    <row r="969" spans="3:12" ht="15.75" thickBot="1"/>
    <row r="970" spans="3:12" ht="15.75" thickBot="1">
      <c r="C970" s="29" t="s">
        <v>43</v>
      </c>
      <c r="D970" s="30">
        <f>SUM(G976:G983)</f>
        <v>19760</v>
      </c>
    </row>
    <row r="972" spans="3:12" ht="15.75">
      <c r="C972" s="208" t="s">
        <v>400</v>
      </c>
      <c r="D972" s="432" t="s">
        <v>2293</v>
      </c>
      <c r="E972" s="95"/>
      <c r="F972" s="95"/>
      <c r="G972" s="95"/>
      <c r="H972" s="76"/>
      <c r="I972" s="76"/>
    </row>
    <row r="973" spans="3:12" ht="18.75">
      <c r="C973" s="216" t="str">
        <f>IFERROR(VLOOKUP(D972,'1.Desarrollo e Innov Curricular'!$E:$F,2,FALSE),IFERROR(VLOOKUP(D972,'Investigación Científica'!$E:$F,2,FALSE),IFERROR(VLOOKUP(D972,'3.Vinculación Univ. Sociedad'!$E:$F,2,FALSE),IFERROR(VLOOKUP(D972,'4. Docencia y Profesorado'!$E:$F,2,FALSE),IFERROR(VLOOKUP(D972,'5.Estudiantes y Graduados'!$E:$F,2,FALSE),IFERROR(VLOOKUP(D972,'11. Gestion Administrativa'!$E:$F,2,FALSE),IFERROR(VLOOKUP(D972,'13. Gestión Académica'!$E:$F,2,FALSE),IFERROR(VLOOKUP(D972,'8. Aseguramiento de Calidad'!$E:$F,2,FALSE),IFERROR(VLOOKUP(D972,'6.Gestión del Conocimiento'!$E:$F,2,FALSE),IFERROR(VLOOKUP(D972,'15. Gobernabilidad y Procesos'!$E:$F,2,FALSE),IFERROR(VLOOKUP(D972,'12.Gestión del Talento Humano'!$E:$F,2,FALSE),IFERROR(VLOOKUP(D972,'14. Internacionalización '!$E:$F,2,FALSE),IFERROR(VLOOKUP(D972,Posgrado!$E:$F,2,FALSE),IFERROR(VLOOKUP(D972,'9.Cultura de Innovación '!$E:$F,2,FALSE),VLOOKUP(D972,'7. Lo Esencial de la Reforma '!$E:$F,2,0)))))))))))))))</f>
        <v xml:space="preserve">Realización del quinto encuentro de Historiadores de Honduras. </v>
      </c>
      <c r="D973" s="31"/>
      <c r="E973" s="95"/>
      <c r="F973" s="95"/>
      <c r="G973" s="95"/>
      <c r="H973" s="76"/>
      <c r="I973" s="76"/>
    </row>
    <row r="974" spans="3:12" ht="15.75" thickBot="1"/>
    <row r="975" spans="3:12" ht="30">
      <c r="C975" s="751" t="s">
        <v>44</v>
      </c>
      <c r="D975" s="752" t="s">
        <v>45</v>
      </c>
      <c r="E975" s="753" t="s">
        <v>55</v>
      </c>
      <c r="F975" s="753" t="s">
        <v>57</v>
      </c>
      <c r="G975" s="754" t="s">
        <v>27</v>
      </c>
      <c r="H975" s="755" t="s">
        <v>139</v>
      </c>
      <c r="I975" s="753" t="s">
        <v>46</v>
      </c>
      <c r="J975" s="753" t="s">
        <v>140</v>
      </c>
      <c r="K975" s="753" t="s">
        <v>419</v>
      </c>
      <c r="L975" s="756" t="s">
        <v>420</v>
      </c>
    </row>
    <row r="976" spans="3:12">
      <c r="C976" s="757" t="s">
        <v>2282</v>
      </c>
      <c r="D976" s="886">
        <v>1</v>
      </c>
      <c r="E976" s="734">
        <v>3</v>
      </c>
      <c r="F976" s="734">
        <v>3200</v>
      </c>
      <c r="G976" s="698">
        <f t="shared" ref="G976:G982" si="87">E976*F976</f>
        <v>9600</v>
      </c>
      <c r="H976" s="167" t="s">
        <v>137</v>
      </c>
      <c r="I976" s="648" t="s">
        <v>730</v>
      </c>
      <c r="J976" s="648" t="str">
        <f>VLOOKUP(I976,Presupuesto!$B$11:$C$566,2,0)</f>
        <v>SERVICIOS DE IMPRENTA PUBLIC.Y REPRODUCCION</v>
      </c>
      <c r="K976" s="750" t="s">
        <v>483</v>
      </c>
      <c r="L976" s="758" t="s">
        <v>405</v>
      </c>
    </row>
    <row r="977" spans="3:12">
      <c r="C977" s="757" t="s">
        <v>2284</v>
      </c>
      <c r="D977" s="886"/>
      <c r="E977" s="734">
        <v>0</v>
      </c>
      <c r="F977" s="734">
        <v>0</v>
      </c>
      <c r="G977" s="698">
        <f t="shared" si="87"/>
        <v>0</v>
      </c>
      <c r="H977" s="167" t="s">
        <v>1484</v>
      </c>
      <c r="I977" s="648" t="s">
        <v>674</v>
      </c>
      <c r="J977" s="648" t="str">
        <f>VLOOKUP(I977,Presupuesto!$B$11:$C$566,2,0)</f>
        <v>OTROS ALQUILERES</v>
      </c>
      <c r="K977" s="750" t="s">
        <v>483</v>
      </c>
      <c r="L977" s="758"/>
    </row>
    <row r="978" spans="3:12">
      <c r="C978" s="757" t="s">
        <v>2192</v>
      </c>
      <c r="D978" s="886"/>
      <c r="E978" s="734">
        <v>100</v>
      </c>
      <c r="F978" s="734">
        <v>100</v>
      </c>
      <c r="G978" s="698">
        <f t="shared" si="87"/>
        <v>10000</v>
      </c>
      <c r="H978" s="167" t="s">
        <v>1484</v>
      </c>
      <c r="I978" s="648" t="s">
        <v>805</v>
      </c>
      <c r="J978" s="648" t="str">
        <f>VLOOKUP(I978,Presupuesto!$B$11:$C$566,2,0)</f>
        <v>ALIMENTOS B EBIDAS PARA PERSONAS</v>
      </c>
      <c r="K978" s="750" t="s">
        <v>483</v>
      </c>
      <c r="L978" s="758"/>
    </row>
    <row r="979" spans="3:12">
      <c r="C979" s="757" t="s">
        <v>2247</v>
      </c>
      <c r="D979" s="886"/>
      <c r="E979" s="734">
        <v>2</v>
      </c>
      <c r="F979" s="734">
        <v>80</v>
      </c>
      <c r="G979" s="698">
        <f t="shared" si="87"/>
        <v>160</v>
      </c>
      <c r="H979" s="167" t="s">
        <v>137</v>
      </c>
      <c r="I979" s="648" t="s">
        <v>828</v>
      </c>
      <c r="J979" s="648" t="str">
        <f>VLOOKUP(I979,Presupuesto!$B$11:$C$566,2,0)</f>
        <v>PAPEL DE ESCRITORIO</v>
      </c>
      <c r="K979" s="750" t="s">
        <v>483</v>
      </c>
      <c r="L979" s="758"/>
    </row>
    <row r="980" spans="3:12">
      <c r="C980" s="757" t="s">
        <v>2194</v>
      </c>
      <c r="D980" s="886"/>
      <c r="E980" s="734">
        <v>0</v>
      </c>
      <c r="F980" s="734">
        <v>0</v>
      </c>
      <c r="G980" s="698">
        <f t="shared" si="87"/>
        <v>0</v>
      </c>
      <c r="H980" s="167" t="s">
        <v>137</v>
      </c>
      <c r="I980" s="648" t="s">
        <v>955</v>
      </c>
      <c r="J980" s="648" t="str">
        <f>VLOOKUP(I980,Presupuesto!$B$11:$C$566,2,0)</f>
        <v>UTILES DE ESCRITORIO, OFICINA Y ENSE¥ANZA</v>
      </c>
      <c r="K980" s="750" t="s">
        <v>483</v>
      </c>
      <c r="L980" s="758"/>
    </row>
    <row r="981" spans="3:12">
      <c r="C981" s="757" t="s">
        <v>2164</v>
      </c>
      <c r="D981" s="886"/>
      <c r="E981" s="734">
        <v>0</v>
      </c>
      <c r="F981" s="734">
        <v>0</v>
      </c>
      <c r="G981" s="698">
        <f t="shared" si="87"/>
        <v>0</v>
      </c>
      <c r="H981" s="167" t="s">
        <v>1484</v>
      </c>
      <c r="I981" s="648" t="s">
        <v>744</v>
      </c>
      <c r="J981" s="648" t="str">
        <f>VLOOKUP(I981,Presupuesto!$B$11:$C$566,2,0)</f>
        <v>PUBLICIDAD Y PROPAGANDA</v>
      </c>
      <c r="K981" s="750" t="s">
        <v>483</v>
      </c>
      <c r="L981" s="758"/>
    </row>
    <row r="982" spans="3:12">
      <c r="C982" s="757" t="s">
        <v>2248</v>
      </c>
      <c r="D982" s="886"/>
      <c r="E982" s="734">
        <v>0</v>
      </c>
      <c r="F982" s="734">
        <v>0</v>
      </c>
      <c r="G982" s="698">
        <f t="shared" si="87"/>
        <v>0</v>
      </c>
      <c r="H982" s="167" t="s">
        <v>137</v>
      </c>
      <c r="I982" s="648" t="s">
        <v>834</v>
      </c>
      <c r="J982" s="648" t="str">
        <f>VLOOKUP(I982,Presupuesto!$B$11:$C$566,2,0)</f>
        <v>PRODUCTOS PAPEL Y CARTON</v>
      </c>
      <c r="K982" s="750" t="s">
        <v>483</v>
      </c>
      <c r="L982" s="758" t="s">
        <v>408</v>
      </c>
    </row>
    <row r="983" spans="3:12" ht="15.75" thickBot="1">
      <c r="C983" s="759" t="s">
        <v>441</v>
      </c>
      <c r="D983" s="760">
        <v>3</v>
      </c>
      <c r="E983" s="761">
        <v>0</v>
      </c>
      <c r="F983" s="761">
        <v>0</v>
      </c>
      <c r="G983" s="699">
        <f>D983*E983*F983</f>
        <v>0</v>
      </c>
      <c r="H983" s="700" t="s">
        <v>137</v>
      </c>
      <c r="I983" s="762" t="s">
        <v>309</v>
      </c>
      <c r="J983" s="763" t="str">
        <f>VLOOKUP(I983,Presupuesto!$B$11:$C$566,2,0)</f>
        <v>VIATICOS (26200-00)</v>
      </c>
      <c r="K983" s="764" t="s">
        <v>483</v>
      </c>
      <c r="L983" s="765" t="s">
        <v>405</v>
      </c>
    </row>
    <row r="986" spans="3:12" ht="15.75" thickBot="1"/>
    <row r="987" spans="3:12" ht="15.75" thickBot="1">
      <c r="C987" s="29" t="s">
        <v>43</v>
      </c>
      <c r="D987" s="30">
        <f>SUM(G993:G995)</f>
        <v>128515</v>
      </c>
    </row>
    <row r="989" spans="3:12" ht="15.75">
      <c r="C989" s="208" t="s">
        <v>400</v>
      </c>
      <c r="D989" s="432" t="s">
        <v>2294</v>
      </c>
      <c r="E989" s="95"/>
      <c r="F989" s="95"/>
      <c r="G989" s="95"/>
      <c r="H989" s="76"/>
      <c r="I989" s="76"/>
    </row>
    <row r="990" spans="3:12" ht="18.75">
      <c r="C990" s="216" t="str">
        <f>IFERROR(VLOOKUP(D989,'1.Desarrollo e Innov Curricular'!$E:$F,2,FALSE),IFERROR(VLOOKUP(D989,'Investigación Científica'!$E:$F,2,FALSE),IFERROR(VLOOKUP(D989,'3.Vinculación Univ. Sociedad'!$E:$F,2,FALSE),IFERROR(VLOOKUP(D989,'4. Docencia y Profesorado'!$E:$F,2,FALSE),IFERROR(VLOOKUP(D989,'5.Estudiantes y Graduados'!$E:$F,2,FALSE),IFERROR(VLOOKUP(D989,'11. Gestion Administrativa'!$E:$F,2,FALSE),IFERROR(VLOOKUP(D989,'13. Gestión Académica'!$E:$F,2,FALSE),IFERROR(VLOOKUP(D989,'8. Aseguramiento de Calidad'!$E:$F,2,FALSE),IFERROR(VLOOKUP(D989,'6.Gestión del Conocimiento'!$E:$F,2,FALSE),IFERROR(VLOOKUP(D989,'15. Gobernabilidad y Procesos'!$E:$F,2,FALSE),IFERROR(VLOOKUP(D989,'12.Gestión del Talento Humano'!$E:$F,2,FALSE),IFERROR(VLOOKUP(D989,'14. Internacionalización '!$E:$F,2,FALSE),IFERROR(VLOOKUP(D989,Posgrado!$E:$F,2,FALSE),IFERROR(VLOOKUP(D989,'9.Cultura de Innovación '!$E:$F,2,FALSE),VLOOKUP(D989,'7. Lo Esencial de la Reforma '!$E:$F,2,0)))))))))))))))</f>
        <v xml:space="preserve">Firmar un convenio con la Unviersidad  entre la Facultad de ciencias sociales y Universidad Complutencia de Madrid. </v>
      </c>
      <c r="D990" s="31"/>
      <c r="E990" s="95"/>
      <c r="F990" s="95"/>
      <c r="G990" s="95"/>
      <c r="H990" s="76"/>
      <c r="I990" s="76"/>
    </row>
    <row r="991" spans="3:12" ht="15.75" thickBot="1"/>
    <row r="992" spans="3:12" ht="30">
      <c r="C992" s="751" t="s">
        <v>44</v>
      </c>
      <c r="D992" s="752" t="s">
        <v>45</v>
      </c>
      <c r="E992" s="753" t="s">
        <v>55</v>
      </c>
      <c r="F992" s="753" t="s">
        <v>57</v>
      </c>
      <c r="G992" s="754" t="s">
        <v>27</v>
      </c>
      <c r="H992" s="755" t="s">
        <v>139</v>
      </c>
      <c r="I992" s="753" t="s">
        <v>46</v>
      </c>
      <c r="J992" s="753" t="s">
        <v>140</v>
      </c>
      <c r="K992" s="753" t="s">
        <v>419</v>
      </c>
      <c r="L992" s="756" t="s">
        <v>420</v>
      </c>
    </row>
    <row r="993" spans="3:12">
      <c r="C993" s="757" t="s">
        <v>2315</v>
      </c>
      <c r="D993" s="886">
        <v>1</v>
      </c>
      <c r="E993" s="734">
        <v>2</v>
      </c>
      <c r="F993" s="734">
        <v>32000</v>
      </c>
      <c r="G993" s="698">
        <f t="shared" ref="G993:G994" si="88">E993*F993</f>
        <v>64000</v>
      </c>
      <c r="H993" s="167" t="s">
        <v>137</v>
      </c>
      <c r="I993" s="648" t="s">
        <v>768</v>
      </c>
      <c r="J993" s="648" t="str">
        <f>VLOOKUP(I993,Presupuesto!$B$11:$C$566,2,0)</f>
        <v>PASAJES AL EXTERIOR</v>
      </c>
      <c r="K993" s="750" t="s">
        <v>483</v>
      </c>
      <c r="L993" s="758" t="s">
        <v>405</v>
      </c>
    </row>
    <row r="994" spans="3:12" ht="15.75" thickBot="1">
      <c r="C994" s="759" t="s">
        <v>461</v>
      </c>
      <c r="D994" s="886"/>
      <c r="E994" s="734">
        <v>5.75</v>
      </c>
      <c r="F994" s="734">
        <v>5280</v>
      </c>
      <c r="G994" s="698">
        <f t="shared" si="88"/>
        <v>30360</v>
      </c>
      <c r="H994" s="167" t="s">
        <v>1484</v>
      </c>
      <c r="I994" s="648" t="s">
        <v>780</v>
      </c>
      <c r="J994" s="648" t="str">
        <f>VLOOKUP(I994,Presupuesto!$B$11:$C$566,2,0)</f>
        <v>VIATICOS AL EXTERIOR</v>
      </c>
      <c r="K994" s="750" t="s">
        <v>483</v>
      </c>
      <c r="L994" s="758" t="s">
        <v>408</v>
      </c>
    </row>
    <row r="995" spans="3:12" ht="15.75" thickBot="1">
      <c r="C995" s="759" t="s">
        <v>436</v>
      </c>
      <c r="D995" s="760">
        <v>1</v>
      </c>
      <c r="E995" s="761">
        <v>5.75</v>
      </c>
      <c r="F995" s="761">
        <v>5940</v>
      </c>
      <c r="G995" s="699">
        <f>D995*E995*F995</f>
        <v>34155</v>
      </c>
      <c r="H995" s="700" t="s">
        <v>1484</v>
      </c>
      <c r="I995" s="762" t="s">
        <v>780</v>
      </c>
      <c r="J995" s="763" t="str">
        <f>VLOOKUP(I995,Presupuesto!$B$11:$C$566,2,0)</f>
        <v>VIATICOS AL EXTERIOR</v>
      </c>
      <c r="K995" s="764" t="s">
        <v>483</v>
      </c>
      <c r="L995" s="765" t="s">
        <v>405</v>
      </c>
    </row>
    <row r="998" spans="3:12" ht="15.75" thickBot="1"/>
    <row r="999" spans="3:12" ht="15.75" thickBot="1">
      <c r="C999" s="29" t="s">
        <v>43</v>
      </c>
      <c r="D999" s="30">
        <f>SUM(G1005:G1013)</f>
        <v>199999.99</v>
      </c>
    </row>
    <row r="1001" spans="3:12" ht="15.75">
      <c r="C1001" s="208" t="s">
        <v>400</v>
      </c>
      <c r="D1001" s="432" t="s">
        <v>2295</v>
      </c>
      <c r="E1001" s="95"/>
      <c r="F1001" s="95"/>
      <c r="G1001" s="95"/>
      <c r="H1001" s="76"/>
      <c r="I1001" s="76"/>
    </row>
    <row r="1002" spans="3:12" ht="18.75">
      <c r="C1002" s="216" t="str">
        <f>IFERROR(VLOOKUP(D1001,'1.Desarrollo e Innov Curricular'!$E:$F,2,FALSE),IFERROR(VLOOKUP(D1001,'Investigación Científica'!$E:$F,2,FALSE),IFERROR(VLOOKUP(D1001,'3.Vinculación Univ. Sociedad'!$E:$F,2,FALSE),IFERROR(VLOOKUP(D1001,'4. Docencia y Profesorado'!$E:$F,2,FALSE),IFERROR(VLOOKUP(D1001,'5.Estudiantes y Graduados'!$E:$F,2,FALSE),IFERROR(VLOOKUP(D1001,'11. Gestion Administrativa'!$E:$F,2,FALSE),IFERROR(VLOOKUP(D1001,'13. Gestión Académica'!$E:$F,2,FALSE),IFERROR(VLOOKUP(D1001,'8. Aseguramiento de Calidad'!$E:$F,2,FALSE),IFERROR(VLOOKUP(D1001,'6.Gestión del Conocimiento'!$E:$F,2,FALSE),IFERROR(VLOOKUP(D1001,'15. Gobernabilidad y Procesos'!$E:$F,2,FALSE),IFERROR(VLOOKUP(D1001,'12.Gestión del Talento Humano'!$E:$F,2,FALSE),IFERROR(VLOOKUP(D1001,'14. Internacionalización '!$E:$F,2,FALSE),IFERROR(VLOOKUP(D1001,Posgrado!$E:$F,2,FALSE),IFERROR(VLOOKUP(D1001,'9.Cultura de Innovación '!$E:$F,2,FALSE),VLOOKUP(D1001,'7. Lo Esencial de la Reforma '!$E:$F,2,0)))))))))))))))</f>
        <v>Ejecución  del “I Congreso Internacional de Arqueología de Salvamento”. Retos y desafíos.</v>
      </c>
      <c r="D1002" s="31"/>
      <c r="E1002" s="95"/>
      <c r="F1002" s="95"/>
      <c r="G1002" s="95"/>
      <c r="H1002" s="76"/>
      <c r="I1002" s="76"/>
    </row>
    <row r="1003" spans="3:12" ht="15.75" thickBot="1"/>
    <row r="1004" spans="3:12" ht="30.75" thickBot="1">
      <c r="C1004" s="128" t="s">
        <v>44</v>
      </c>
      <c r="D1004" s="131" t="s">
        <v>45</v>
      </c>
      <c r="E1004" s="130" t="s">
        <v>55</v>
      </c>
      <c r="F1004" s="695" t="s">
        <v>57</v>
      </c>
      <c r="G1004" s="696" t="s">
        <v>27</v>
      </c>
      <c r="H1004" s="697" t="s">
        <v>139</v>
      </c>
      <c r="I1004" s="130" t="s">
        <v>46</v>
      </c>
      <c r="J1004" s="130" t="s">
        <v>140</v>
      </c>
      <c r="K1004" s="130" t="s">
        <v>419</v>
      </c>
      <c r="L1004" s="130" t="s">
        <v>420</v>
      </c>
    </row>
    <row r="1005" spans="3:12" ht="15.75" thickBot="1">
      <c r="C1005" s="349" t="s">
        <v>2259</v>
      </c>
      <c r="D1005" s="887">
        <v>300</v>
      </c>
      <c r="E1005" s="691">
        <v>1</v>
      </c>
      <c r="F1005" s="691">
        <v>10300</v>
      </c>
      <c r="G1005" s="698">
        <f t="shared" ref="G1005:G1012" si="89">E1005*F1005</f>
        <v>10300</v>
      </c>
      <c r="H1005" s="167" t="s">
        <v>1484</v>
      </c>
      <c r="I1005" s="118" t="s">
        <v>848</v>
      </c>
      <c r="J1005" s="118" t="str">
        <f>VLOOKUP(I1005,Presupuesto!$B$11:$C$566,2,0)</f>
        <v>TEXTOS DE ENSE¥ANZA</v>
      </c>
      <c r="K1005" s="690" t="s">
        <v>483</v>
      </c>
      <c r="L1005" s="118" t="s">
        <v>405</v>
      </c>
    </row>
    <row r="1006" spans="3:12" ht="15.75" thickBot="1">
      <c r="C1006" s="97" t="s">
        <v>2273</v>
      </c>
      <c r="D1006" s="888"/>
      <c r="E1006" s="691">
        <v>400</v>
      </c>
      <c r="F1006" s="691">
        <v>100</v>
      </c>
      <c r="G1006" s="698">
        <f t="shared" si="89"/>
        <v>40000</v>
      </c>
      <c r="H1006" s="167" t="s">
        <v>1484</v>
      </c>
      <c r="I1006" s="100" t="s">
        <v>821</v>
      </c>
      <c r="J1006" s="118" t="str">
        <f>VLOOKUP(I1006,Presupuesto!$B$11:$C$566,2,0)</f>
        <v>PRENDA DE VESTIR</v>
      </c>
      <c r="K1006" s="690" t="s">
        <v>483</v>
      </c>
      <c r="L1006" s="100"/>
    </row>
    <row r="1007" spans="3:12" ht="15.75" thickBot="1">
      <c r="C1007" s="97" t="s">
        <v>2273</v>
      </c>
      <c r="D1007" s="888"/>
      <c r="E1007" s="691">
        <v>400</v>
      </c>
      <c r="F1007" s="691">
        <v>90</v>
      </c>
      <c r="G1007" s="698">
        <f t="shared" si="89"/>
        <v>36000</v>
      </c>
      <c r="H1007" s="167" t="s">
        <v>1484</v>
      </c>
      <c r="I1007" s="100" t="s">
        <v>821</v>
      </c>
      <c r="J1007" s="118" t="str">
        <f>VLOOKUP(I1007,Presupuesto!$B$11:$C$566,2,0)</f>
        <v>PRENDA DE VESTIR</v>
      </c>
      <c r="K1007" s="690" t="s">
        <v>483</v>
      </c>
      <c r="L1007" s="100"/>
    </row>
    <row r="1008" spans="3:12" ht="15.75" thickBot="1">
      <c r="C1008" s="97" t="s">
        <v>2192</v>
      </c>
      <c r="D1008" s="888"/>
      <c r="E1008" s="691">
        <v>300</v>
      </c>
      <c r="F1008" s="691">
        <v>200</v>
      </c>
      <c r="G1008" s="698">
        <f t="shared" si="89"/>
        <v>60000</v>
      </c>
      <c r="H1008" s="167" t="s">
        <v>1484</v>
      </c>
      <c r="I1008" s="100" t="s">
        <v>805</v>
      </c>
      <c r="J1008" s="118" t="str">
        <f>VLOOKUP(I1008,Presupuesto!$B$11:$C$566,2,0)</f>
        <v>ALIMENTOS B EBIDAS PARA PERSONAS</v>
      </c>
      <c r="K1008" s="690" t="s">
        <v>483</v>
      </c>
      <c r="L1008" s="100"/>
    </row>
    <row r="1009" spans="3:12" ht="15.75" thickBot="1">
      <c r="C1009" s="97" t="s">
        <v>2247</v>
      </c>
      <c r="D1009" s="888"/>
      <c r="E1009" s="692">
        <v>15</v>
      </c>
      <c r="F1009" s="691">
        <v>80</v>
      </c>
      <c r="G1009" s="698">
        <f t="shared" si="89"/>
        <v>1200</v>
      </c>
      <c r="H1009" s="167" t="s">
        <v>137</v>
      </c>
      <c r="I1009" s="100" t="s">
        <v>828</v>
      </c>
      <c r="J1009" s="118" t="str">
        <f>VLOOKUP(I1009,Presupuesto!$B$11:$C$566,2,0)</f>
        <v>PAPEL DE ESCRITORIO</v>
      </c>
      <c r="K1009" s="690" t="s">
        <v>483</v>
      </c>
      <c r="L1009" s="100"/>
    </row>
    <row r="1010" spans="3:12" ht="15.75" thickBot="1">
      <c r="C1010" s="97" t="s">
        <v>2194</v>
      </c>
      <c r="D1010" s="888"/>
      <c r="E1010" s="692">
        <v>300</v>
      </c>
      <c r="F1010" s="691">
        <v>15</v>
      </c>
      <c r="G1010" s="698">
        <f t="shared" si="89"/>
        <v>4500</v>
      </c>
      <c r="H1010" s="167" t="s">
        <v>137</v>
      </c>
      <c r="I1010" s="100" t="s">
        <v>955</v>
      </c>
      <c r="J1010" s="118" t="str">
        <f>VLOOKUP(I1010,Presupuesto!$B$11:$C$566,2,0)</f>
        <v>UTILES DE ESCRITORIO, OFICINA Y ENSE¥ANZA</v>
      </c>
      <c r="K1010" s="690" t="s">
        <v>483</v>
      </c>
      <c r="L1010" s="100"/>
    </row>
    <row r="1011" spans="3:12" ht="15.75" thickBot="1">
      <c r="C1011" s="97" t="s">
        <v>47</v>
      </c>
      <c r="D1011" s="888"/>
      <c r="E1011" s="692">
        <v>3</v>
      </c>
      <c r="F1011" s="691">
        <v>11333.33</v>
      </c>
      <c r="G1011" s="698">
        <f t="shared" si="89"/>
        <v>33999.99</v>
      </c>
      <c r="H1011" s="167" t="s">
        <v>1484</v>
      </c>
      <c r="I1011" s="100" t="s">
        <v>712</v>
      </c>
      <c r="J1011" s="118" t="str">
        <f>VLOOKUP(I1011,Presupuesto!$B$11:$C$566,2,0)</f>
        <v>SERVICIOS DE CAPACITACION.</v>
      </c>
      <c r="K1011" s="690" t="s">
        <v>483</v>
      </c>
      <c r="L1011" s="100"/>
    </row>
    <row r="1012" spans="3:12">
      <c r="C1012" s="101" t="s">
        <v>2248</v>
      </c>
      <c r="D1012" s="888"/>
      <c r="E1012" s="692">
        <v>400</v>
      </c>
      <c r="F1012" s="691">
        <v>35</v>
      </c>
      <c r="G1012" s="698">
        <f t="shared" si="89"/>
        <v>14000</v>
      </c>
      <c r="H1012" s="167" t="s">
        <v>1484</v>
      </c>
      <c r="I1012" s="100" t="s">
        <v>834</v>
      </c>
      <c r="J1012" s="100" t="str">
        <f>VLOOKUP(I1012,Presupuesto!$B$11:$C$566,2,0)</f>
        <v>PRODUCTOS PAPEL Y CARTON</v>
      </c>
      <c r="K1012" s="690" t="s">
        <v>483</v>
      </c>
      <c r="L1012" s="100" t="s">
        <v>408</v>
      </c>
    </row>
    <row r="1013" spans="3:12" ht="15.75" thickBot="1">
      <c r="C1013" s="224" t="s">
        <v>441</v>
      </c>
      <c r="D1013" s="735">
        <v>3</v>
      </c>
      <c r="E1013" s="692">
        <v>0</v>
      </c>
      <c r="F1013" s="692">
        <v>0</v>
      </c>
      <c r="G1013" s="699">
        <f>D1013*E1013*F1013</f>
        <v>0</v>
      </c>
      <c r="H1013" s="700" t="s">
        <v>137</v>
      </c>
      <c r="I1013" s="356" t="s">
        <v>309</v>
      </c>
      <c r="J1013" s="108" t="str">
        <f>VLOOKUP(I1013,Presupuesto!$B$11:$C$566,2,0)</f>
        <v>VIATICOS (26200-00)</v>
      </c>
      <c r="K1013" s="690" t="s">
        <v>483</v>
      </c>
      <c r="L1013" s="357" t="s">
        <v>405</v>
      </c>
    </row>
    <row r="1014" spans="3:12" ht="18.600000000000001" customHeight="1"/>
    <row r="1016" spans="3:12" ht="15.75" thickBot="1"/>
    <row r="1017" spans="3:12" ht="15.75" thickBot="1">
      <c r="C1017" s="29" t="s">
        <v>43</v>
      </c>
      <c r="D1017" s="30">
        <f>SUM(G1023:G1023)</f>
        <v>30000</v>
      </c>
    </row>
    <row r="1019" spans="3:12" ht="15.75">
      <c r="C1019" s="208" t="s">
        <v>400</v>
      </c>
      <c r="D1019" s="432" t="s">
        <v>2296</v>
      </c>
      <c r="E1019" s="95"/>
      <c r="F1019" s="95"/>
      <c r="G1019" s="95"/>
      <c r="H1019" s="76"/>
      <c r="I1019" s="76"/>
    </row>
    <row r="1020" spans="3:12" ht="18.75">
      <c r="C1020" s="216" t="str">
        <f>IFERROR(VLOOKUP(D1019,'1.Desarrollo e Innov Curricular'!$E:$F,2,FALSE),IFERROR(VLOOKUP(D1019,'Investigación Científica'!$E:$F,2,FALSE),IFERROR(VLOOKUP(D1019,'3.Vinculación Univ. Sociedad'!$E:$F,2,FALSE),IFERROR(VLOOKUP(D1019,'4. Docencia y Profesorado'!$E:$F,2,FALSE),IFERROR(VLOOKUP(D1019,'5.Estudiantes y Graduados'!$E:$F,2,FALSE),IFERROR(VLOOKUP(D1019,'11. Gestion Administrativa'!$E:$F,2,FALSE),IFERROR(VLOOKUP(D1019,'13. Gestión Académica'!$E:$F,2,FALSE),IFERROR(VLOOKUP(D1019,'8. Aseguramiento de Calidad'!$E:$F,2,FALSE),IFERROR(VLOOKUP(D1019,'6.Gestión del Conocimiento'!$E:$F,2,FALSE),IFERROR(VLOOKUP(D1019,'15. Gobernabilidad y Procesos'!$E:$F,2,FALSE),IFERROR(VLOOKUP(D1019,'12.Gestión del Talento Humano'!$E:$F,2,FALSE),IFERROR(VLOOKUP(D1019,'14. Internacionalización '!$E:$F,2,FALSE),IFERROR(VLOOKUP(D1019,Posgrado!$E:$F,2,FALSE),IFERROR(VLOOKUP(D1019,'9.Cultura de Innovación '!$E:$F,2,FALSE),VLOOKUP(D1019,'7. Lo Esencial de la Reforma '!$E:$F,2,0)))))))))))))))</f>
        <v>Adquisición de Fondos Bibliográficos</v>
      </c>
      <c r="D1020" s="31"/>
      <c r="E1020" s="95"/>
      <c r="F1020" s="95"/>
      <c r="G1020" s="95"/>
      <c r="H1020" s="76"/>
      <c r="I1020" s="76"/>
    </row>
    <row r="1021" spans="3:12" ht="15.75" thickBot="1"/>
    <row r="1022" spans="3:12" ht="30.75" thickBot="1">
      <c r="C1022" s="128" t="s">
        <v>44</v>
      </c>
      <c r="D1022" s="131" t="s">
        <v>45</v>
      </c>
      <c r="E1022" s="130" t="s">
        <v>55</v>
      </c>
      <c r="F1022" s="695" t="s">
        <v>57</v>
      </c>
      <c r="G1022" s="696" t="s">
        <v>27</v>
      </c>
      <c r="H1022" s="697" t="s">
        <v>139</v>
      </c>
      <c r="I1022" s="130" t="s">
        <v>46</v>
      </c>
      <c r="J1022" s="130" t="s">
        <v>140</v>
      </c>
      <c r="K1022" s="130" t="s">
        <v>419</v>
      </c>
      <c r="L1022" s="130" t="s">
        <v>420</v>
      </c>
    </row>
    <row r="1023" spans="3:12">
      <c r="C1023" s="349" t="s">
        <v>2269</v>
      </c>
      <c r="D1023" s="807">
        <v>1</v>
      </c>
      <c r="E1023" s="691">
        <v>1</v>
      </c>
      <c r="F1023" s="691">
        <v>30000</v>
      </c>
      <c r="G1023" s="698">
        <f t="shared" ref="G1023" si="90">E1023*F1023</f>
        <v>30000</v>
      </c>
      <c r="H1023" s="167" t="s">
        <v>1484</v>
      </c>
      <c r="I1023" s="118" t="s">
        <v>848</v>
      </c>
      <c r="J1023" s="118" t="str">
        <f>VLOOKUP(I1023,Presupuesto!$B$11:$C$566,2,0)</f>
        <v>TEXTOS DE ENSE¥ANZA</v>
      </c>
      <c r="K1023" s="690" t="s">
        <v>1383</v>
      </c>
      <c r="L1023" s="118" t="s">
        <v>405</v>
      </c>
    </row>
    <row r="1024" spans="3:12" ht="15.75" thickBot="1">
      <c r="C1024" s="224" t="s">
        <v>441</v>
      </c>
      <c r="D1024" s="735">
        <v>3</v>
      </c>
      <c r="E1024" s="692">
        <v>0</v>
      </c>
      <c r="F1024" s="692">
        <v>0</v>
      </c>
      <c r="G1024" s="699">
        <f>D1024*E1024*F1024</f>
        <v>0</v>
      </c>
      <c r="H1024" s="700" t="s">
        <v>137</v>
      </c>
      <c r="I1024" s="356" t="s">
        <v>309</v>
      </c>
      <c r="J1024" s="108" t="str">
        <f>VLOOKUP(I1024,Presupuesto!$B$11:$C$566,2,0)</f>
        <v>VIATICOS (26200-00)</v>
      </c>
      <c r="K1024" s="690" t="s">
        <v>1383</v>
      </c>
      <c r="L1024" s="357" t="s">
        <v>405</v>
      </c>
    </row>
    <row r="1026" spans="3:12" ht="15.75" thickBot="1"/>
    <row r="1027" spans="3:12" ht="15.75" thickBot="1">
      <c r="C1027" s="29" t="s">
        <v>43</v>
      </c>
      <c r="D1027" s="30">
        <f>SUM(G1033:G1034)</f>
        <v>65600</v>
      </c>
    </row>
    <row r="1029" spans="3:12" ht="15.75">
      <c r="C1029" s="208" t="s">
        <v>400</v>
      </c>
      <c r="D1029" s="432" t="s">
        <v>2298</v>
      </c>
      <c r="E1029" s="95"/>
      <c r="F1029" s="95"/>
      <c r="G1029" s="95"/>
      <c r="H1029" s="76"/>
      <c r="I1029" s="76"/>
      <c r="J1029" s="76"/>
      <c r="K1029" s="114"/>
    </row>
    <row r="1030" spans="3:12" ht="18.75">
      <c r="C1030" s="216" t="str">
        <f>IFERROR(VLOOKUP(D1029,'1.Desarrollo e Innov Curricular'!$E:$F,2,FALSE),IFERROR(VLOOKUP(D1029,'Investigación Científica'!$E:$F,2,FALSE),IFERROR(VLOOKUP(D1029,'3.Vinculación Univ. Sociedad'!$E:$F,2,FALSE),IFERROR(VLOOKUP(D1029,'4. Docencia y Profesorado'!$E:$F,2,FALSE),IFERROR(VLOOKUP(D1029,'5.Estudiantes y Graduados'!$E:$F,2,FALSE),IFERROR(VLOOKUP(D1029,'11. Gestion Administrativa'!$E:$F,2,FALSE),IFERROR(VLOOKUP(D1029,'13. Gestión Académica'!$E:$F,2,FALSE),IFERROR(VLOOKUP(D1029,'8. Aseguramiento de Calidad'!$E:$F,2,FALSE),IFERROR(VLOOKUP(D1029,'6.Gestión del Conocimiento'!$E:$F,2,FALSE),IFERROR(VLOOKUP(D1029,'15. Gobernabilidad y Procesos'!$E:$F,2,FALSE),IFERROR(VLOOKUP(D1029,'12.Gestión del Talento Humano'!$E:$F,2,FALSE),IFERROR(VLOOKUP(D1029,'14. Internacionalización '!$E:$F,2,FALSE),IFERROR(VLOOKUP(D1029,Posgrado!$E:$F,2,FALSE),IFERROR(VLOOKUP(D1029,'9.Cultura de Innovación '!$E:$F,2,FALSE),VLOOKUP(D1029,'7. Lo Esencial de la Reforma '!$E:$F,2,0)))))))))))))))</f>
        <v>Giras centros Regionales de Universidad</v>
      </c>
      <c r="D1030" s="31"/>
      <c r="E1030" s="95"/>
      <c r="F1030" s="95"/>
      <c r="G1030" s="95"/>
      <c r="H1030" s="76"/>
      <c r="I1030" s="76"/>
      <c r="J1030" s="76"/>
      <c r="K1030" s="114"/>
    </row>
    <row r="1031" spans="3:12" ht="15.75" thickBot="1">
      <c r="C1031" s="70"/>
      <c r="D1031" s="31"/>
      <c r="E1031" s="95"/>
      <c r="F1031" s="95"/>
      <c r="G1031" s="95"/>
      <c r="H1031" s="76"/>
      <c r="I1031" s="76"/>
      <c r="J1031" s="76"/>
      <c r="K1031" s="114"/>
    </row>
    <row r="1032" spans="3:12" ht="30.75" thickBot="1">
      <c r="C1032" s="128" t="s">
        <v>44</v>
      </c>
      <c r="D1032" s="131" t="s">
        <v>45</v>
      </c>
      <c r="E1032" s="130" t="s">
        <v>55</v>
      </c>
      <c r="F1032" s="695" t="s">
        <v>57</v>
      </c>
      <c r="G1032" s="696" t="s">
        <v>27</v>
      </c>
      <c r="H1032" s="697" t="s">
        <v>139</v>
      </c>
      <c r="I1032" s="130" t="s">
        <v>46</v>
      </c>
      <c r="J1032" s="130" t="s">
        <v>140</v>
      </c>
      <c r="K1032" s="130" t="s">
        <v>419</v>
      </c>
      <c r="L1032" s="130" t="s">
        <v>420</v>
      </c>
    </row>
    <row r="1033" spans="3:12" ht="15.75" thickBot="1">
      <c r="C1033" s="725" t="s">
        <v>439</v>
      </c>
      <c r="D1033" s="889">
        <v>2</v>
      </c>
      <c r="E1033" s="693">
        <v>20.5</v>
      </c>
      <c r="F1033" s="698">
        <v>2000</v>
      </c>
      <c r="G1033" s="698">
        <f t="shared" ref="G1033:G1034" si="91">E1033*F1033</f>
        <v>41000</v>
      </c>
      <c r="H1033" s="167" t="s">
        <v>137</v>
      </c>
      <c r="I1033" s="100" t="s">
        <v>774</v>
      </c>
      <c r="J1033" s="100" t="str">
        <f>VLOOKUP(I1033,Presupuesto!$B$11:$C$566,2,0)</f>
        <v>VIATICOS NACIONALES</v>
      </c>
      <c r="K1033" s="690" t="s">
        <v>483</v>
      </c>
      <c r="L1033" s="100" t="s">
        <v>408</v>
      </c>
    </row>
    <row r="1034" spans="3:12" ht="15.75" thickBot="1">
      <c r="C1034" s="725" t="s">
        <v>447</v>
      </c>
      <c r="D1034" s="890"/>
      <c r="E1034" s="693">
        <v>20.5</v>
      </c>
      <c r="F1034" s="698">
        <v>1200</v>
      </c>
      <c r="G1034" s="698">
        <f t="shared" si="91"/>
        <v>24600</v>
      </c>
      <c r="H1034" s="700" t="s">
        <v>137</v>
      </c>
      <c r="I1034" s="100" t="s">
        <v>774</v>
      </c>
      <c r="J1034" s="108" t="str">
        <f>VLOOKUP(I1034,Presupuesto!$B$11:$C$566,2,0)</f>
        <v>VIATICOS NACIONALES</v>
      </c>
      <c r="K1034" s="690" t="s">
        <v>1383</v>
      </c>
      <c r="L1034" s="357" t="s">
        <v>405</v>
      </c>
    </row>
    <row r="1036" spans="3:12" ht="15.75" thickBot="1"/>
    <row r="1037" spans="3:12" ht="15.75" thickBot="1">
      <c r="C1037" s="29" t="s">
        <v>43</v>
      </c>
      <c r="D1037" s="30">
        <f>SUM(G1043:G1044)</f>
        <v>8800</v>
      </c>
    </row>
    <row r="1039" spans="3:12" ht="15.75">
      <c r="C1039" s="208" t="s">
        <v>400</v>
      </c>
      <c r="D1039" s="432" t="s">
        <v>2302</v>
      </c>
      <c r="E1039" s="95"/>
      <c r="F1039" s="95"/>
      <c r="G1039" s="95"/>
      <c r="H1039" s="76"/>
      <c r="I1039" s="76"/>
      <c r="J1039" s="76"/>
      <c r="K1039" s="114"/>
    </row>
    <row r="1040" spans="3:12" ht="18.75">
      <c r="C1040" s="216" t="str">
        <f>IFERROR(VLOOKUP(D1039,'1.Desarrollo e Innov Curricular'!$E:$F,2,FALSE),IFERROR(VLOOKUP(D1039,'Investigación Científica'!$E:$F,2,FALSE),IFERROR(VLOOKUP(D1039,'3.Vinculación Univ. Sociedad'!$E:$F,2,FALSE),IFERROR(VLOOKUP(D1039,'4. Docencia y Profesorado'!$E:$F,2,FALSE),IFERROR(VLOOKUP(D1039,'5.Estudiantes y Graduados'!$E:$F,2,FALSE),IFERROR(VLOOKUP(D1039,'11. Gestion Administrativa'!$E:$F,2,FALSE),IFERROR(VLOOKUP(D1039,'13. Gestión Académica'!$E:$F,2,FALSE),IFERROR(VLOOKUP(D1039,'8. Aseguramiento de Calidad'!$E:$F,2,FALSE),IFERROR(VLOOKUP(D1039,'6.Gestión del Conocimiento'!$E:$F,2,FALSE),IFERROR(VLOOKUP(D1039,'15. Gobernabilidad y Procesos'!$E:$F,2,FALSE),IFERROR(VLOOKUP(D1039,'12.Gestión del Talento Humano'!$E:$F,2,FALSE),IFERROR(VLOOKUP(D1039,'14. Internacionalización '!$E:$F,2,FALSE),IFERROR(VLOOKUP(D1039,Posgrado!$E:$F,2,FALSE),IFERROR(VLOOKUP(D1039,'9.Cultura de Innovación '!$E:$F,2,FALSE),VLOOKUP(D1039,'7. Lo Esencial de la Reforma '!$E:$F,2,0)))))))))))))))</f>
        <v>Visitas a Centros Regionales para promover la enseñanza de la asignatura de Estudios de la mujer</v>
      </c>
      <c r="D1040" s="31"/>
      <c r="E1040" s="95"/>
      <c r="F1040" s="95"/>
      <c r="G1040" s="95"/>
      <c r="H1040" s="76"/>
      <c r="I1040" s="76"/>
      <c r="J1040" s="76"/>
      <c r="K1040" s="114"/>
    </row>
    <row r="1041" spans="3:12" ht="15.75" thickBot="1">
      <c r="C1041" s="70"/>
      <c r="D1041" s="31"/>
      <c r="E1041" s="95"/>
      <c r="F1041" s="95"/>
      <c r="G1041" s="95"/>
      <c r="H1041" s="76"/>
      <c r="I1041" s="76"/>
      <c r="J1041" s="76"/>
      <c r="K1041" s="114"/>
    </row>
    <row r="1042" spans="3:12" ht="30.75" thickBot="1">
      <c r="C1042" s="128" t="s">
        <v>44</v>
      </c>
      <c r="D1042" s="131" t="s">
        <v>45</v>
      </c>
      <c r="E1042" s="130" t="s">
        <v>55</v>
      </c>
      <c r="F1042" s="695" t="s">
        <v>57</v>
      </c>
      <c r="G1042" s="696" t="s">
        <v>27</v>
      </c>
      <c r="H1042" s="697" t="s">
        <v>139</v>
      </c>
      <c r="I1042" s="130" t="s">
        <v>46</v>
      </c>
      <c r="J1042" s="130" t="s">
        <v>140</v>
      </c>
      <c r="K1042" s="130" t="s">
        <v>419</v>
      </c>
      <c r="L1042" s="130" t="s">
        <v>420</v>
      </c>
    </row>
    <row r="1043" spans="3:12" ht="15.75" thickBot="1">
      <c r="C1043" s="725" t="s">
        <v>439</v>
      </c>
      <c r="D1043" s="889">
        <v>1</v>
      </c>
      <c r="E1043" s="693">
        <v>2.75</v>
      </c>
      <c r="F1043" s="698">
        <v>2000</v>
      </c>
      <c r="G1043" s="698">
        <f t="shared" ref="G1043:G1044" si="92">E1043*F1043</f>
        <v>5500</v>
      </c>
      <c r="H1043" s="167" t="s">
        <v>137</v>
      </c>
      <c r="I1043" s="100" t="s">
        <v>774</v>
      </c>
      <c r="J1043" s="100" t="str">
        <f>VLOOKUP(I1043,Presupuesto!$B$11:$C$566,2,0)</f>
        <v>VIATICOS NACIONALES</v>
      </c>
      <c r="K1043" s="690" t="s">
        <v>483</v>
      </c>
      <c r="L1043" s="100" t="s">
        <v>408</v>
      </c>
    </row>
    <row r="1044" spans="3:12" ht="15.75" thickBot="1">
      <c r="C1044" s="725" t="s">
        <v>447</v>
      </c>
      <c r="D1044" s="890"/>
      <c r="E1044" s="693">
        <v>2.75</v>
      </c>
      <c r="F1044" s="698">
        <v>1200</v>
      </c>
      <c r="G1044" s="698">
        <f t="shared" si="92"/>
        <v>3300</v>
      </c>
      <c r="H1044" s="700" t="s">
        <v>137</v>
      </c>
      <c r="I1044" s="100" t="s">
        <v>774</v>
      </c>
      <c r="J1044" s="108" t="str">
        <f>VLOOKUP(I1044,Presupuesto!$B$11:$C$566,2,0)</f>
        <v>VIATICOS NACIONALES</v>
      </c>
      <c r="K1044" s="690" t="s">
        <v>1383</v>
      </c>
      <c r="L1044" s="357" t="s">
        <v>405</v>
      </c>
    </row>
    <row r="1047" spans="3:12" ht="15.75" thickBot="1"/>
    <row r="1048" spans="3:12" ht="15.75" thickBot="1">
      <c r="C1048" s="29" t="s">
        <v>43</v>
      </c>
      <c r="D1048" s="30">
        <f>SUM(G1054:G1057)</f>
        <v>43400</v>
      </c>
    </row>
    <row r="1050" spans="3:12" ht="15.75">
      <c r="C1050" s="208" t="s">
        <v>400</v>
      </c>
      <c r="D1050" s="432" t="s">
        <v>2301</v>
      </c>
      <c r="E1050" s="95"/>
      <c r="F1050" s="95"/>
      <c r="G1050" s="95"/>
      <c r="H1050" s="76"/>
      <c r="I1050" s="76"/>
    </row>
    <row r="1051" spans="3:12" ht="18.75">
      <c r="C1051" s="216" t="str">
        <f>IFERROR(VLOOKUP(D1050,'1.Desarrollo e Innov Curricular'!$E:$F,2,FALSE),IFERROR(VLOOKUP(D1050,'Investigación Científica'!$E:$F,2,FALSE),IFERROR(VLOOKUP(D1050,'3.Vinculación Univ. Sociedad'!$E:$F,2,FALSE),IFERROR(VLOOKUP(D1050,'4. Docencia y Profesorado'!$E:$F,2,FALSE),IFERROR(VLOOKUP(D1050,'5.Estudiantes y Graduados'!$E:$F,2,FALSE),IFERROR(VLOOKUP(D1050,'11. Gestion Administrativa'!$E:$F,2,FALSE),IFERROR(VLOOKUP(D1050,'13. Gestión Académica'!$E:$F,2,FALSE),IFERROR(VLOOKUP(D1050,'8. Aseguramiento de Calidad'!$E:$F,2,FALSE),IFERROR(VLOOKUP(D1050,'6.Gestión del Conocimiento'!$E:$F,2,FALSE),IFERROR(VLOOKUP(D1050,'15. Gobernabilidad y Procesos'!$E:$F,2,FALSE),IFERROR(VLOOKUP(D1050,'12.Gestión del Talento Humano'!$E:$F,2,FALSE),IFERROR(VLOOKUP(D1050,'14. Internacionalización '!$E:$F,2,FALSE),IFERROR(VLOOKUP(D1050,Posgrado!$E:$F,2,FALSE),IFERROR(VLOOKUP(D1050,'9.Cultura de Innovación '!$E:$F,2,FALSE),VLOOKUP(D1050,'7. Lo Esencial de la Reforma '!$E:$F,2,0)))))))))))))))</f>
        <v xml:space="preserve">Presentar propuesta de la oferta académica de la Carrera de Trabajo Social al valle de Sula. </v>
      </c>
      <c r="D1051" s="31"/>
      <c r="E1051" s="95"/>
      <c r="F1051" s="95"/>
      <c r="G1051" s="95"/>
      <c r="H1051" s="76"/>
      <c r="I1051" s="76"/>
    </row>
    <row r="1052" spans="3:12" ht="15.75" thickBot="1"/>
    <row r="1053" spans="3:12" ht="30">
      <c r="C1053" s="751" t="s">
        <v>44</v>
      </c>
      <c r="D1053" s="752" t="s">
        <v>45</v>
      </c>
      <c r="E1053" s="753" t="s">
        <v>55</v>
      </c>
      <c r="F1053" s="753" t="s">
        <v>57</v>
      </c>
      <c r="G1053" s="754" t="s">
        <v>27</v>
      </c>
      <c r="H1053" s="755" t="s">
        <v>139</v>
      </c>
      <c r="I1053" s="753" t="s">
        <v>46</v>
      </c>
      <c r="J1053" s="753" t="s">
        <v>140</v>
      </c>
      <c r="K1053" s="753" t="s">
        <v>419</v>
      </c>
      <c r="L1053" s="756" t="s">
        <v>420</v>
      </c>
    </row>
    <row r="1054" spans="3:12">
      <c r="C1054" s="757" t="s">
        <v>2317</v>
      </c>
      <c r="D1054" s="886">
        <v>1</v>
      </c>
      <c r="E1054" s="734">
        <v>0</v>
      </c>
      <c r="F1054" s="734">
        <v>32000</v>
      </c>
      <c r="G1054" s="698">
        <f t="shared" ref="G1054:G1056" si="93">E1054*F1054</f>
        <v>0</v>
      </c>
      <c r="H1054" s="167" t="s">
        <v>137</v>
      </c>
      <c r="I1054" s="648" t="s">
        <v>768</v>
      </c>
      <c r="J1054" s="648" t="str">
        <f>VLOOKUP(I1054,Presupuesto!$B$11:$C$566,2,0)</f>
        <v>PASAJES AL EXTERIOR</v>
      </c>
      <c r="K1054" s="750" t="s">
        <v>483</v>
      </c>
      <c r="L1054" s="758" t="s">
        <v>405</v>
      </c>
    </row>
    <row r="1055" spans="3:12">
      <c r="C1055" s="757" t="s">
        <v>2164</v>
      </c>
      <c r="D1055" s="886"/>
      <c r="E1055" s="734">
        <v>0</v>
      </c>
      <c r="F1055" s="734">
        <v>0</v>
      </c>
      <c r="G1055" s="698">
        <f t="shared" si="93"/>
        <v>0</v>
      </c>
      <c r="H1055" s="167" t="s">
        <v>1484</v>
      </c>
      <c r="I1055" s="648" t="s">
        <v>744</v>
      </c>
      <c r="J1055" s="648" t="str">
        <f>VLOOKUP(I1055,Presupuesto!$B$11:$C$566,2,0)</f>
        <v>PUBLICIDAD Y PROPAGANDA</v>
      </c>
      <c r="K1055" s="750" t="s">
        <v>483</v>
      </c>
      <c r="L1055" s="758"/>
    </row>
    <row r="1056" spans="3:12" ht="15.75" thickBot="1">
      <c r="C1056" s="759" t="s">
        <v>439</v>
      </c>
      <c r="D1056" s="886"/>
      <c r="E1056" s="734">
        <v>19</v>
      </c>
      <c r="F1056" s="734">
        <v>2000</v>
      </c>
      <c r="G1056" s="698">
        <f t="shared" si="93"/>
        <v>38000</v>
      </c>
      <c r="H1056" s="167" t="s">
        <v>137</v>
      </c>
      <c r="I1056" s="648" t="s">
        <v>774</v>
      </c>
      <c r="J1056" s="648" t="str">
        <f>VLOOKUP(I1056,Presupuesto!$B$11:$C$566,2,0)</f>
        <v>VIATICOS NACIONALES</v>
      </c>
      <c r="K1056" s="750" t="s">
        <v>483</v>
      </c>
      <c r="L1056" s="758" t="s">
        <v>408</v>
      </c>
    </row>
    <row r="1057" spans="3:12" ht="15.75" thickBot="1">
      <c r="C1057" s="759" t="s">
        <v>447</v>
      </c>
      <c r="D1057" s="760">
        <v>1</v>
      </c>
      <c r="E1057" s="761">
        <v>4.5</v>
      </c>
      <c r="F1057" s="761">
        <v>1200</v>
      </c>
      <c r="G1057" s="699">
        <f>D1057*E1057*F1057</f>
        <v>5400</v>
      </c>
      <c r="H1057" s="700" t="s">
        <v>137</v>
      </c>
      <c r="I1057" s="762" t="s">
        <v>774</v>
      </c>
      <c r="J1057" s="763" t="str">
        <f>VLOOKUP(I1057,Presupuesto!$B$11:$C$566,2,0)</f>
        <v>VIATICOS NACIONALES</v>
      </c>
      <c r="K1057" s="764" t="s">
        <v>483</v>
      </c>
      <c r="L1057" s="765" t="s">
        <v>405</v>
      </c>
    </row>
    <row r="1060" spans="3:12" ht="15.75" thickBot="1"/>
    <row r="1061" spans="3:12" ht="15.75" thickBot="1">
      <c r="C1061" s="29" t="s">
        <v>43</v>
      </c>
      <c r="D1061" s="30">
        <f>SUM(G1067:G1070)</f>
        <v>50400</v>
      </c>
    </row>
    <row r="1063" spans="3:12" ht="15.75">
      <c r="C1063" s="208" t="s">
        <v>400</v>
      </c>
      <c r="D1063" s="432" t="s">
        <v>2303</v>
      </c>
      <c r="E1063" s="95"/>
      <c r="F1063" s="95"/>
      <c r="G1063" s="95"/>
      <c r="H1063" s="76"/>
      <c r="I1063" s="76"/>
    </row>
    <row r="1064" spans="3:12" ht="18.75">
      <c r="C1064" s="216" t="str">
        <f>IFERROR(VLOOKUP(D1063,'1.Desarrollo e Innov Curricular'!$E:$F,2,FALSE),IFERROR(VLOOKUP(D1063,'Investigación Científica'!$E:$F,2,FALSE),IFERROR(VLOOKUP(D1063,'3.Vinculación Univ. Sociedad'!$E:$F,2,FALSE),IFERROR(VLOOKUP(D1063,'4. Docencia y Profesorado'!$E:$F,2,FALSE),IFERROR(VLOOKUP(D1063,'5.Estudiantes y Graduados'!$E:$F,2,FALSE),IFERROR(VLOOKUP(D1063,'11. Gestion Administrativa'!$E:$F,2,FALSE),IFERROR(VLOOKUP(D1063,'13. Gestión Académica'!$E:$F,2,FALSE),IFERROR(VLOOKUP(D1063,'8. Aseguramiento de Calidad'!$E:$F,2,FALSE),IFERROR(VLOOKUP(D1063,'6.Gestión del Conocimiento'!$E:$F,2,FALSE),IFERROR(VLOOKUP(D1063,'15. Gobernabilidad y Procesos'!$E:$F,2,FALSE),IFERROR(VLOOKUP(D1063,'12.Gestión del Talento Humano'!$E:$F,2,FALSE),IFERROR(VLOOKUP(D1063,'14. Internacionalización '!$E:$F,2,FALSE),IFERROR(VLOOKUP(D1063,Posgrado!$E:$F,2,FALSE),IFERROR(VLOOKUP(D1063,'9.Cultura de Innovación '!$E:$F,2,FALSE),VLOOKUP(D1063,'7. Lo Esencial de la Reforma '!$E:$F,2,0)))))))))))))))</f>
        <v>Intercambios con el Valle de Sula y Programación a distancia.</v>
      </c>
      <c r="D1064" s="31"/>
      <c r="E1064" s="95"/>
      <c r="F1064" s="95"/>
      <c r="G1064" s="95"/>
      <c r="H1064" s="76"/>
      <c r="I1064" s="76"/>
    </row>
    <row r="1065" spans="3:12" ht="15.75" thickBot="1"/>
    <row r="1066" spans="3:12" ht="30">
      <c r="C1066" s="751" t="s">
        <v>44</v>
      </c>
      <c r="D1066" s="752" t="s">
        <v>45</v>
      </c>
      <c r="E1066" s="753" t="s">
        <v>55</v>
      </c>
      <c r="F1066" s="753" t="s">
        <v>57</v>
      </c>
      <c r="G1066" s="754" t="s">
        <v>27</v>
      </c>
      <c r="H1066" s="755" t="s">
        <v>139</v>
      </c>
      <c r="I1066" s="753" t="s">
        <v>46</v>
      </c>
      <c r="J1066" s="753" t="s">
        <v>140</v>
      </c>
      <c r="K1066" s="753" t="s">
        <v>419</v>
      </c>
      <c r="L1066" s="756" t="s">
        <v>420</v>
      </c>
    </row>
    <row r="1067" spans="3:12">
      <c r="C1067" s="757" t="s">
        <v>2317</v>
      </c>
      <c r="D1067" s="892">
        <v>1</v>
      </c>
      <c r="E1067" s="734">
        <v>0</v>
      </c>
      <c r="F1067" s="734">
        <v>32000</v>
      </c>
      <c r="G1067" s="698">
        <f t="shared" ref="G1067:G1069" si="94">E1067*F1067</f>
        <v>0</v>
      </c>
      <c r="H1067" s="167" t="s">
        <v>137</v>
      </c>
      <c r="I1067" s="648" t="s">
        <v>768</v>
      </c>
      <c r="J1067" s="648" t="str">
        <f>VLOOKUP(I1067,Presupuesto!$B$11:$C$566,2,0)</f>
        <v>PASAJES AL EXTERIOR</v>
      </c>
      <c r="K1067" s="750" t="s">
        <v>483</v>
      </c>
      <c r="L1067" s="758" t="s">
        <v>405</v>
      </c>
    </row>
    <row r="1068" spans="3:12">
      <c r="C1068" s="757" t="s">
        <v>2164</v>
      </c>
      <c r="D1068" s="893"/>
      <c r="E1068" s="734">
        <v>0</v>
      </c>
      <c r="F1068" s="734">
        <v>0</v>
      </c>
      <c r="G1068" s="698">
        <f t="shared" si="94"/>
        <v>0</v>
      </c>
      <c r="H1068" s="167" t="s">
        <v>1484</v>
      </c>
      <c r="I1068" s="648" t="s">
        <v>744</v>
      </c>
      <c r="J1068" s="648" t="str">
        <f>VLOOKUP(I1068,Presupuesto!$B$11:$C$566,2,0)</f>
        <v>PUBLICIDAD Y PROPAGANDA</v>
      </c>
      <c r="K1068" s="750" t="s">
        <v>483</v>
      </c>
      <c r="L1068" s="758"/>
    </row>
    <row r="1069" spans="3:12" ht="15.75" thickBot="1">
      <c r="C1069" s="759" t="s">
        <v>439</v>
      </c>
      <c r="D1069" s="894"/>
      <c r="E1069" s="734">
        <v>22.5</v>
      </c>
      <c r="F1069" s="734">
        <v>2000</v>
      </c>
      <c r="G1069" s="698">
        <f t="shared" si="94"/>
        <v>45000</v>
      </c>
      <c r="H1069" s="167" t="s">
        <v>137</v>
      </c>
      <c r="I1069" s="648" t="s">
        <v>774</v>
      </c>
      <c r="J1069" s="648" t="str">
        <f>VLOOKUP(I1069,Presupuesto!$B$11:$C$566,2,0)</f>
        <v>VIATICOS NACIONALES</v>
      </c>
      <c r="K1069" s="750" t="s">
        <v>483</v>
      </c>
      <c r="L1069" s="758" t="s">
        <v>408</v>
      </c>
    </row>
    <row r="1070" spans="3:12" ht="15.75" thickBot="1">
      <c r="C1070" s="759" t="s">
        <v>447</v>
      </c>
      <c r="D1070" s="760">
        <v>1</v>
      </c>
      <c r="E1070" s="761">
        <v>4.5</v>
      </c>
      <c r="F1070" s="761">
        <v>1200</v>
      </c>
      <c r="G1070" s="699">
        <f>D1070*E1070*F1070</f>
        <v>5400</v>
      </c>
      <c r="H1070" s="700" t="s">
        <v>137</v>
      </c>
      <c r="I1070" s="762" t="s">
        <v>774</v>
      </c>
      <c r="J1070" s="763" t="str">
        <f>VLOOKUP(I1070,Presupuesto!$B$11:$C$566,2,0)</f>
        <v>VIATICOS NACIONALES</v>
      </c>
      <c r="K1070" s="764" t="s">
        <v>483</v>
      </c>
      <c r="L1070" s="765" t="s">
        <v>405</v>
      </c>
    </row>
    <row r="1073" spans="3:12" ht="15.75" thickBot="1"/>
    <row r="1074" spans="3:12" ht="15.75" thickBot="1">
      <c r="C1074" s="29" t="s">
        <v>43</v>
      </c>
      <c r="D1074" s="30">
        <f>SUM(G1080:G1084)</f>
        <v>143600</v>
      </c>
    </row>
    <row r="1076" spans="3:12" ht="15.75">
      <c r="C1076" s="208" t="s">
        <v>400</v>
      </c>
      <c r="D1076" s="432" t="s">
        <v>2318</v>
      </c>
      <c r="E1076" s="95"/>
      <c r="F1076" s="95"/>
      <c r="G1076" s="95"/>
      <c r="H1076" s="76"/>
      <c r="I1076" s="76"/>
    </row>
    <row r="1077" spans="3:12" ht="18.75">
      <c r="C1077" s="216" t="str">
        <f>IFERROR(VLOOKUP(D1076,'1.Desarrollo e Innov Curricular'!$E:$F,2,FALSE),IFERROR(VLOOKUP(D1076,'Investigación Científica'!$E:$F,2,FALSE),IFERROR(VLOOKUP(D1076,'3.Vinculación Univ. Sociedad'!$E:$F,2,FALSE),IFERROR(VLOOKUP(D1076,'4. Docencia y Profesorado'!$E:$F,2,FALSE),IFERROR(VLOOKUP(D1076,'5.Estudiantes y Graduados'!$E:$F,2,FALSE),IFERROR(VLOOKUP(D1076,'11. Gestion Administrativa'!$E:$F,2,FALSE),IFERROR(VLOOKUP(D1076,'13. Gestión Académica'!$E:$F,2,FALSE),IFERROR(VLOOKUP(D1076,'8. Aseguramiento de Calidad'!$E:$F,2,FALSE),IFERROR(VLOOKUP(D1076,'6.Gestión del Conocimiento'!$E:$F,2,FALSE),IFERROR(VLOOKUP(D1076,'15. Gobernabilidad y Procesos'!$E:$F,2,FALSE),IFERROR(VLOOKUP(D1076,'12.Gestión del Talento Humano'!$E:$F,2,FALSE),IFERROR(VLOOKUP(D1076,'14. Internacionalización '!$E:$F,2,FALSE),IFERROR(VLOOKUP(D1076,Posgrado!$E:$F,2,FALSE),IFERROR(VLOOKUP(D1076,'9.Cultura de Innovación '!$E:$F,2,FALSE),VLOOKUP(D1076,'7. Lo Esencial de la Reforma '!$E:$F,2,0)))))))))))))))</f>
        <v xml:space="preserve">Realizar visitas periódicas a los Centros Regionales, para evaluar los alcances de las carreras que integran la Facultad. </v>
      </c>
      <c r="D1077" s="31"/>
      <c r="E1077" s="95"/>
      <c r="F1077" s="95"/>
      <c r="G1077" s="95"/>
      <c r="H1077" s="76"/>
      <c r="I1077" s="76"/>
    </row>
    <row r="1078" spans="3:12" ht="15.75" thickBot="1"/>
    <row r="1079" spans="3:12" ht="30">
      <c r="C1079" s="751" t="s">
        <v>44</v>
      </c>
      <c r="D1079" s="752" t="s">
        <v>45</v>
      </c>
      <c r="E1079" s="753" t="s">
        <v>55</v>
      </c>
      <c r="F1079" s="753" t="s">
        <v>57</v>
      </c>
      <c r="G1079" s="754" t="s">
        <v>27</v>
      </c>
      <c r="H1079" s="755" t="s">
        <v>139</v>
      </c>
      <c r="I1079" s="753" t="s">
        <v>46</v>
      </c>
      <c r="J1079" s="753" t="s">
        <v>140</v>
      </c>
      <c r="K1079" s="753" t="s">
        <v>419</v>
      </c>
      <c r="L1079" s="756" t="s">
        <v>420</v>
      </c>
    </row>
    <row r="1080" spans="3:12">
      <c r="C1080" s="757" t="s">
        <v>2317</v>
      </c>
      <c r="D1080" s="892">
        <v>1</v>
      </c>
      <c r="E1080" s="734">
        <v>2</v>
      </c>
      <c r="F1080" s="775">
        <v>16000</v>
      </c>
      <c r="G1080" s="698">
        <f t="shared" ref="G1080:G1083" si="95">E1080*F1080</f>
        <v>32000</v>
      </c>
      <c r="H1080" s="167" t="s">
        <v>137</v>
      </c>
      <c r="I1080" s="648" t="s">
        <v>762</v>
      </c>
      <c r="J1080" s="648" t="str">
        <f>VLOOKUP(I1080,Presupuesto!$B$11:$C$566,2,0)</f>
        <v>PASAJES NACIONALES</v>
      </c>
      <c r="K1080" s="750" t="s">
        <v>483</v>
      </c>
      <c r="L1080" s="758" t="s">
        <v>405</v>
      </c>
    </row>
    <row r="1081" spans="3:12" ht="15.75" thickBot="1">
      <c r="C1081" s="759" t="s">
        <v>435</v>
      </c>
      <c r="D1081" s="893"/>
      <c r="E1081" s="734">
        <v>15.5</v>
      </c>
      <c r="F1081" s="775">
        <v>2250</v>
      </c>
      <c r="G1081" s="698">
        <f t="shared" si="95"/>
        <v>34875</v>
      </c>
      <c r="H1081" s="167" t="s">
        <v>137</v>
      </c>
      <c r="I1081" s="648" t="s">
        <v>774</v>
      </c>
      <c r="J1081" s="648" t="str">
        <f>VLOOKUP(I1081,Presupuesto!$B$11:$C$566,2,0)</f>
        <v>VIATICOS NACIONALES</v>
      </c>
      <c r="K1081" s="750" t="s">
        <v>483</v>
      </c>
      <c r="L1081" s="758" t="s">
        <v>404</v>
      </c>
    </row>
    <row r="1082" spans="3:12" ht="15.75" thickBot="1">
      <c r="C1082" s="759" t="s">
        <v>439</v>
      </c>
      <c r="D1082" s="894"/>
      <c r="E1082" s="734">
        <v>15.5</v>
      </c>
      <c r="F1082" s="775">
        <v>2000</v>
      </c>
      <c r="G1082" s="698">
        <f t="shared" si="95"/>
        <v>31000</v>
      </c>
      <c r="H1082" s="167" t="s">
        <v>137</v>
      </c>
      <c r="I1082" s="648" t="s">
        <v>774</v>
      </c>
      <c r="J1082" s="648" t="str">
        <f>VLOOKUP(I1082,Presupuesto!$B$11:$C$566,2,0)</f>
        <v>VIATICOS NACIONALES</v>
      </c>
      <c r="K1082" s="750" t="s">
        <v>483</v>
      </c>
      <c r="L1082" s="758" t="s">
        <v>408</v>
      </c>
    </row>
    <row r="1083" spans="3:12" ht="15.75" thickBot="1">
      <c r="C1083" s="759" t="s">
        <v>443</v>
      </c>
      <c r="D1083" s="771"/>
      <c r="E1083" s="734">
        <v>15.5</v>
      </c>
      <c r="F1083" s="775">
        <v>1750</v>
      </c>
      <c r="G1083" s="698">
        <f t="shared" si="95"/>
        <v>27125</v>
      </c>
      <c r="H1083" s="721" t="s">
        <v>137</v>
      </c>
      <c r="I1083" s="772" t="s">
        <v>774</v>
      </c>
      <c r="J1083" s="648" t="str">
        <f>VLOOKUP(I1083,Presupuesto!$B$11:$C$566,2,0)</f>
        <v>VIATICOS NACIONALES</v>
      </c>
      <c r="K1083" s="773" t="s">
        <v>483</v>
      </c>
      <c r="L1083" s="774" t="s">
        <v>409</v>
      </c>
    </row>
    <row r="1084" spans="3:12" ht="15.75" thickBot="1">
      <c r="C1084" s="759" t="s">
        <v>447</v>
      </c>
      <c r="D1084" s="760">
        <v>1</v>
      </c>
      <c r="E1084" s="761">
        <v>15.5</v>
      </c>
      <c r="F1084" s="776">
        <v>1200</v>
      </c>
      <c r="G1084" s="699">
        <f>D1084*E1084*F1084</f>
        <v>18600</v>
      </c>
      <c r="H1084" s="700" t="s">
        <v>137</v>
      </c>
      <c r="I1084" s="762" t="s">
        <v>774</v>
      </c>
      <c r="J1084" s="763" t="str">
        <f>VLOOKUP(I1084,Presupuesto!$B$11:$C$566,2,0)</f>
        <v>VIATICOS NACIONALES</v>
      </c>
      <c r="K1084" s="764" t="s">
        <v>483</v>
      </c>
      <c r="L1084" s="765" t="s">
        <v>410</v>
      </c>
    </row>
    <row r="1087" spans="3:12" ht="15.75" thickBot="1"/>
    <row r="1088" spans="3:12" ht="15.75" thickBot="1">
      <c r="C1088" s="29" t="s">
        <v>43</v>
      </c>
      <c r="D1088" s="30">
        <f>SUM(G1094:G1095)</f>
        <v>29562.5</v>
      </c>
    </row>
    <row r="1090" spans="3:12" ht="15.75">
      <c r="C1090" s="208" t="s">
        <v>400</v>
      </c>
      <c r="D1090" s="432" t="s">
        <v>2320</v>
      </c>
      <c r="E1090" s="95"/>
      <c r="F1090" s="95"/>
      <c r="G1090" s="95"/>
      <c r="H1090" s="76"/>
      <c r="I1090" s="76"/>
    </row>
    <row r="1091" spans="3:12" ht="18.75">
      <c r="C1091" s="216" t="str">
        <f>IFERROR(VLOOKUP(D1090,'1.Desarrollo e Innov Curricular'!$E:$F,2,FALSE),IFERROR(VLOOKUP(D1090,'Investigación Científica'!$E:$F,2,FALSE),IFERROR(VLOOKUP(D1090,'3.Vinculación Univ. Sociedad'!$E:$F,2,FALSE),IFERROR(VLOOKUP(D1090,'4. Docencia y Profesorado'!$E:$F,2,FALSE),IFERROR(VLOOKUP(D1090,'5.Estudiantes y Graduados'!$E:$F,2,FALSE),IFERROR(VLOOKUP(D1090,'11. Gestion Administrativa'!$E:$F,2,FALSE),IFERROR(VLOOKUP(D1090,'13. Gestión Académica'!$E:$F,2,FALSE),IFERROR(VLOOKUP(D1090,'8. Aseguramiento de Calidad'!$E:$F,2,FALSE),IFERROR(VLOOKUP(D1090,'6.Gestión del Conocimiento'!$E:$F,2,FALSE),IFERROR(VLOOKUP(D1090,'15. Gobernabilidad y Procesos'!$E:$F,2,FALSE),IFERROR(VLOOKUP(D1090,'12.Gestión del Talento Humano'!$E:$F,2,FALSE),IFERROR(VLOOKUP(D1090,'14. Internacionalización '!$E:$F,2,FALSE),IFERROR(VLOOKUP(D1090,Posgrado!$E:$F,2,FALSE),IFERROR(VLOOKUP(D1090,'9.Cultura de Innovación '!$E:$F,2,FALSE),VLOOKUP(D1090,'7. Lo Esencial de la Reforma '!$E:$F,2,0)))))))))))))))</f>
        <v xml:space="preserve">Visitas a Universidades en Centroamérica para evaluar alianzas estratégicas educativas en ciencias sociales. </v>
      </c>
      <c r="D1091" s="31"/>
      <c r="E1091" s="95"/>
      <c r="F1091" s="95"/>
      <c r="G1091" s="95"/>
      <c r="H1091" s="76"/>
      <c r="I1091" s="76"/>
    </row>
    <row r="1093" spans="3:12" ht="30">
      <c r="C1093" s="651" t="s">
        <v>44</v>
      </c>
      <c r="D1093" s="151" t="s">
        <v>45</v>
      </c>
      <c r="E1093" s="651" t="s">
        <v>55</v>
      </c>
      <c r="F1093" s="651" t="s">
        <v>57</v>
      </c>
      <c r="G1093" s="652" t="s">
        <v>27</v>
      </c>
      <c r="H1093" s="152" t="s">
        <v>139</v>
      </c>
      <c r="I1093" s="651" t="s">
        <v>46</v>
      </c>
      <c r="J1093" s="651" t="s">
        <v>140</v>
      </c>
      <c r="K1093" s="651" t="s">
        <v>419</v>
      </c>
      <c r="L1093" s="651" t="s">
        <v>420</v>
      </c>
    </row>
    <row r="1094" spans="3:12">
      <c r="C1094" s="653" t="s">
        <v>2234</v>
      </c>
      <c r="D1094" s="886">
        <v>1</v>
      </c>
      <c r="E1094" s="734">
        <v>1</v>
      </c>
      <c r="F1094" s="775">
        <v>11000</v>
      </c>
      <c r="G1094" s="698">
        <f t="shared" ref="G1094:G1095" si="96">E1094*F1094</f>
        <v>11000</v>
      </c>
      <c r="H1094" s="167" t="s">
        <v>1484</v>
      </c>
      <c r="I1094" s="648" t="s">
        <v>768</v>
      </c>
      <c r="J1094" s="648" t="str">
        <f>VLOOKUP(I1094,Presupuesto!$B$11:$C$566,2,0)</f>
        <v>PASAJES AL EXTERIOR</v>
      </c>
      <c r="K1094" s="750" t="s">
        <v>483</v>
      </c>
      <c r="L1094" s="648" t="s">
        <v>408</v>
      </c>
    </row>
    <row r="1095" spans="3:12">
      <c r="C1095" s="779" t="s">
        <v>455</v>
      </c>
      <c r="D1095" s="886"/>
      <c r="E1095" s="734">
        <v>3.75</v>
      </c>
      <c r="F1095" s="775">
        <v>4950</v>
      </c>
      <c r="G1095" s="698">
        <f t="shared" si="96"/>
        <v>18562.5</v>
      </c>
      <c r="H1095" s="167" t="s">
        <v>137</v>
      </c>
      <c r="I1095" s="648" t="s">
        <v>780</v>
      </c>
      <c r="J1095" s="648" t="str">
        <f>VLOOKUP(I1095,Presupuesto!$B$11:$C$566,2,0)</f>
        <v>VIATICOS AL EXTERIOR</v>
      </c>
      <c r="K1095" s="750" t="s">
        <v>483</v>
      </c>
      <c r="L1095" s="648" t="s">
        <v>408</v>
      </c>
    </row>
    <row r="1096" spans="3:12" s="777" customFormat="1">
      <c r="C1096" s="748"/>
      <c r="D1096" s="743"/>
      <c r="E1096" s="744"/>
      <c r="F1096" s="778"/>
      <c r="G1096" s="745"/>
      <c r="H1096" s="742"/>
      <c r="I1096" s="743"/>
      <c r="J1096" s="743"/>
      <c r="K1096" s="746"/>
      <c r="L1096" s="743"/>
    </row>
    <row r="1097" spans="3:12" s="777" customFormat="1">
      <c r="C1097" s="748"/>
      <c r="D1097" s="743"/>
      <c r="E1097" s="744"/>
      <c r="F1097" s="778"/>
      <c r="G1097" s="745"/>
      <c r="H1097" s="742"/>
      <c r="I1097" s="743"/>
      <c r="J1097" s="743"/>
      <c r="K1097" s="746"/>
      <c r="L1097" s="743"/>
    </row>
    <row r="1098" spans="3:12" s="777" customFormat="1">
      <c r="C1098" s="748"/>
      <c r="D1098" s="743"/>
      <c r="E1098" s="744"/>
      <c r="F1098" s="778"/>
      <c r="G1098" s="745"/>
      <c r="H1098" s="742"/>
      <c r="I1098" s="743"/>
      <c r="J1098" s="743"/>
      <c r="K1098" s="746"/>
      <c r="L1098" s="743"/>
    </row>
    <row r="1100" spans="3:12">
      <c r="C1100" s="729" t="s">
        <v>2305</v>
      </c>
    </row>
    <row r="1101" spans="3:12" ht="15.75" thickBot="1"/>
    <row r="1102" spans="3:12" ht="15.75" thickBot="1">
      <c r="C1102" s="29" t="s">
        <v>43</v>
      </c>
      <c r="D1102" s="30">
        <f>SUM(G1108:G1111)</f>
        <v>30000</v>
      </c>
    </row>
    <row r="1104" spans="3:12" ht="15.75">
      <c r="C1104" s="208" t="s">
        <v>400</v>
      </c>
      <c r="D1104" s="432" t="s">
        <v>2304</v>
      </c>
      <c r="E1104" s="95"/>
      <c r="F1104" s="95"/>
      <c r="G1104" s="95"/>
      <c r="H1104" s="76"/>
      <c r="I1104" s="76"/>
      <c r="J1104" s="76"/>
      <c r="K1104" s="114"/>
    </row>
    <row r="1105" spans="3:12" ht="18.75">
      <c r="C1105" s="216" t="str">
        <f>IFERROR(VLOOKUP(D1104,'1.Desarrollo e Innov Curricular'!$E:$F,2,FALSE),IFERROR(VLOOKUP(D1104,'Investigación Científica'!$E:$F,2,FALSE),IFERROR(VLOOKUP(D1104,'3.Vinculación Univ. Sociedad'!$E:$F,2,FALSE),IFERROR(VLOOKUP(D1104,'4. Docencia y Profesorado'!$E:$F,2,FALSE),IFERROR(VLOOKUP(D1104,'5.Estudiantes y Graduados'!$E:$F,2,FALSE),IFERROR(VLOOKUP(D1104,'11. Gestion Administrativa'!$E:$F,2,FALSE),IFERROR(VLOOKUP(D1104,'13. Gestión Académica'!$E:$F,2,FALSE),IFERROR(VLOOKUP(D1104,'8. Aseguramiento de Calidad'!$E:$F,2,FALSE),IFERROR(VLOOKUP(D1104,'6.Gestión del Conocimiento'!$E:$F,2,FALSE),IFERROR(VLOOKUP(D1104,'15. Gobernabilidad y Procesos'!$E:$F,2,FALSE),IFERROR(VLOOKUP(D1104,'12.Gestión del Talento Humano'!$E:$F,2,FALSE),IFERROR(VLOOKUP(D1104,'14. Internacionalización '!$E:$F,2,FALSE),IFERROR(VLOOKUP(D1104,Posgrado!$E:$F,2,FALSE),IFERROR(VLOOKUP(D1104,'9.Cultura de Innovación '!$E:$F,2,FALSE),VLOOKUP(D1104,'7. Lo Esencial de la Reforma '!$E:$F,2,0)))))))))))))))</f>
        <v xml:space="preserve">Se realizará un diagnóstico anual del estado de la situación de la carrera de Trabajo Social en Honduras. </v>
      </c>
      <c r="D1105" s="31"/>
      <c r="E1105" s="95"/>
      <c r="F1105" s="95"/>
      <c r="G1105" s="95"/>
      <c r="H1105" s="76"/>
      <c r="I1105" s="76"/>
      <c r="J1105" s="76"/>
      <c r="K1105" s="114"/>
    </row>
    <row r="1106" spans="3:12" ht="15.75" thickBot="1">
      <c r="C1106" s="70"/>
      <c r="D1106" s="31"/>
      <c r="E1106" s="95"/>
      <c r="F1106" s="95"/>
      <c r="G1106" s="95"/>
      <c r="H1106" s="76"/>
      <c r="I1106" s="76"/>
      <c r="J1106" s="76"/>
      <c r="K1106" s="114"/>
    </row>
    <row r="1107" spans="3:12" ht="30.75" thickBot="1">
      <c r="C1107" s="128" t="s">
        <v>44</v>
      </c>
      <c r="D1107" s="131" t="s">
        <v>45</v>
      </c>
      <c r="E1107" s="130" t="s">
        <v>55</v>
      </c>
      <c r="F1107" s="130" t="s">
        <v>57</v>
      </c>
      <c r="G1107" s="129" t="s">
        <v>27</v>
      </c>
      <c r="H1107" s="135" t="s">
        <v>139</v>
      </c>
      <c r="I1107" s="130" t="s">
        <v>46</v>
      </c>
      <c r="J1107" s="130" t="s">
        <v>140</v>
      </c>
      <c r="K1107" s="130" t="s">
        <v>419</v>
      </c>
      <c r="L1107" s="130" t="s">
        <v>420</v>
      </c>
    </row>
    <row r="1108" spans="3:12" ht="15.75" thickBot="1">
      <c r="C1108" s="349" t="s">
        <v>47</v>
      </c>
      <c r="D1108" s="887">
        <v>0</v>
      </c>
      <c r="E1108" s="350"/>
      <c r="F1108" s="117">
        <v>0</v>
      </c>
      <c r="G1108" s="351">
        <f t="shared" ref="G1108:G1111" si="97">E1108*F1108</f>
        <v>0</v>
      </c>
      <c r="H1108" s="352" t="s">
        <v>137</v>
      </c>
      <c r="I1108" s="118" t="s">
        <v>712</v>
      </c>
      <c r="J1108" s="118" t="str">
        <f>VLOOKUP(I1108,Presupuesto!$B$11:$C$566,2,0)</f>
        <v>SERVICIOS DE CAPACITACION.</v>
      </c>
      <c r="K1108" s="353" t="s">
        <v>1382</v>
      </c>
      <c r="L1108" s="118" t="s">
        <v>410</v>
      </c>
    </row>
    <row r="1109" spans="3:12" ht="15.75" thickBot="1">
      <c r="C1109" s="101" t="s">
        <v>48</v>
      </c>
      <c r="D1109" s="888"/>
      <c r="E1109" s="203">
        <v>1</v>
      </c>
      <c r="F1109" s="102">
        <v>10200</v>
      </c>
      <c r="G1109" s="99">
        <f t="shared" si="97"/>
        <v>10200</v>
      </c>
      <c r="H1109" s="163" t="s">
        <v>1484</v>
      </c>
      <c r="I1109" s="100" t="s">
        <v>730</v>
      </c>
      <c r="J1109" s="100" t="str">
        <f>VLOOKUP(I1109,Presupuesto!$B$11:$C$566,2,0)</f>
        <v>SERVICIOS DE IMPRENTA PUBLIC.Y REPRODUCCION</v>
      </c>
      <c r="K1109" s="100" t="s">
        <v>1382</v>
      </c>
      <c r="L1109" s="118" t="s">
        <v>410</v>
      </c>
    </row>
    <row r="1110" spans="3:12" ht="15.75" thickBot="1">
      <c r="C1110" s="224" t="s">
        <v>441</v>
      </c>
      <c r="D1110" s="888"/>
      <c r="E1110" s="203">
        <v>2</v>
      </c>
      <c r="F1110" s="102">
        <v>6325</v>
      </c>
      <c r="G1110" s="99">
        <f t="shared" si="97"/>
        <v>12650</v>
      </c>
      <c r="H1110" s="163" t="s">
        <v>137</v>
      </c>
      <c r="I1110" s="100" t="s">
        <v>774</v>
      </c>
      <c r="J1110" s="100" t="str">
        <f>VLOOKUP(I1110,Presupuesto!$B$11:$C$566,2,0)</f>
        <v>VIATICOS NACIONALES</v>
      </c>
      <c r="K1110" s="100" t="s">
        <v>1382</v>
      </c>
      <c r="L1110" s="118" t="s">
        <v>410</v>
      </c>
    </row>
    <row r="1111" spans="3:12" ht="15.75" thickBot="1">
      <c r="C1111" s="224" t="s">
        <v>469</v>
      </c>
      <c r="D1111" s="735">
        <v>0</v>
      </c>
      <c r="E1111" s="354">
        <v>2</v>
      </c>
      <c r="F1111" s="106">
        <v>3575</v>
      </c>
      <c r="G1111" s="99">
        <f t="shared" si="97"/>
        <v>7150</v>
      </c>
      <c r="H1111" s="355" t="s">
        <v>137</v>
      </c>
      <c r="I1111" s="356" t="s">
        <v>774</v>
      </c>
      <c r="J1111" s="108" t="str">
        <f>VLOOKUP(I1111,Presupuesto!$B$11:$C$566,2,0)</f>
        <v>VIATICOS NACIONALES</v>
      </c>
      <c r="K1111" s="357" t="s">
        <v>1382</v>
      </c>
      <c r="L1111" s="118" t="s">
        <v>410</v>
      </c>
    </row>
    <row r="1113" spans="3:12">
      <c r="C1113" s="729" t="s">
        <v>2307</v>
      </c>
    </row>
    <row r="1114" spans="3:12" s="113" customFormat="1">
      <c r="C1114" s="794"/>
      <c r="H1114" s="795"/>
    </row>
    <row r="1115" spans="3:12" s="113" customFormat="1" ht="15.75" thickBot="1">
      <c r="C1115" s="794"/>
      <c r="H1115" s="795"/>
    </row>
    <row r="1116" spans="3:12" ht="15.75" thickBot="1">
      <c r="C1116" s="29" t="s">
        <v>43</v>
      </c>
      <c r="D1116" s="30">
        <f>SUM(G1122:G1122)</f>
        <v>40000</v>
      </c>
    </row>
    <row r="1118" spans="3:12" ht="15.75">
      <c r="C1118" s="208" t="s">
        <v>400</v>
      </c>
      <c r="D1118" s="432" t="s">
        <v>2310</v>
      </c>
      <c r="E1118" s="95"/>
      <c r="F1118" s="95"/>
      <c r="G1118" s="95"/>
      <c r="H1118" s="76"/>
      <c r="I1118" s="76"/>
    </row>
    <row r="1119" spans="3:12" ht="18.75">
      <c r="C1119" s="216" t="str">
        <f>IFERROR(VLOOKUP(D1118,'1.Desarrollo e Innov Curricular'!$E:$F,2,FALSE),IFERROR(VLOOKUP(D1118,'Investigación Científica'!$E:$F,2,FALSE),IFERROR(VLOOKUP(D1118,'3.Vinculación Univ. Sociedad'!$E:$F,2,FALSE),IFERROR(VLOOKUP(D1118,'4. Docencia y Profesorado'!$E:$F,2,FALSE),IFERROR(VLOOKUP(D1118,'5.Estudiantes y Graduados'!$E:$F,2,FALSE),IFERROR(VLOOKUP(D1118,'11. Gestion Administrativa'!$E:$F,2,FALSE),IFERROR(VLOOKUP(D1118,'13. Gestión Académica'!$E:$F,2,FALSE),IFERROR(VLOOKUP(D1118,'8. Aseguramiento de Calidad'!$E:$F,2,FALSE),IFERROR(VLOOKUP(D1118,'6.Gestión del Conocimiento'!$E:$F,2,FALSE),IFERROR(VLOOKUP(D1118,'15. Gobernabilidad y Procesos'!$E:$F,2,FALSE),IFERROR(VLOOKUP(D1118,'12.Gestión del Talento Humano'!$E:$F,2,FALSE),IFERROR(VLOOKUP(D1118,'14. Internacionalización '!$E:$F,2,FALSE),IFERROR(VLOOKUP(D1118,Posgrado!$E:$F,2,FALSE),IFERROR(VLOOKUP(D1118,'9.Cultura de Innovación '!$E:$F,2,FALSE),VLOOKUP(D1118,'7. Lo Esencial de la Reforma '!$E:$F,2,0)))))))))))))))</f>
        <v xml:space="preserve">Compra de libros, material didáctico, pruebas psicológicas, ejecución de talleres, diplomado, maestrías, laboratorio de informática, ponencias, atención psicológica a población en general, aplicaciones supervisadas de pruebas psicológicas, investigaciones en diferentes áreas de psicología, supervisión de actividades académicas, monitoreos de planes de trabajo, supervisión de prácticantes, informes del POA por trimestres, </v>
      </c>
      <c r="D1119" s="31"/>
      <c r="E1119" s="95"/>
      <c r="F1119" s="95"/>
      <c r="G1119" s="95"/>
      <c r="H1119" s="76"/>
      <c r="I1119" s="76"/>
    </row>
    <row r="1120" spans="3:12" ht="15.75" thickBot="1"/>
    <row r="1121" spans="3:12" ht="30.75" thickBot="1">
      <c r="C1121" s="128" t="s">
        <v>44</v>
      </c>
      <c r="D1121" s="131" t="s">
        <v>45</v>
      </c>
      <c r="E1121" s="130" t="s">
        <v>55</v>
      </c>
      <c r="F1121" s="695" t="s">
        <v>57</v>
      </c>
      <c r="G1121" s="696" t="s">
        <v>27</v>
      </c>
      <c r="H1121" s="697" t="s">
        <v>139</v>
      </c>
      <c r="I1121" s="130" t="s">
        <v>46</v>
      </c>
      <c r="J1121" s="130" t="s">
        <v>140</v>
      </c>
      <c r="K1121" s="130" t="s">
        <v>419</v>
      </c>
      <c r="L1121" s="130" t="s">
        <v>420</v>
      </c>
    </row>
    <row r="1122" spans="3:12">
      <c r="C1122" s="349" t="s">
        <v>2269</v>
      </c>
      <c r="D1122" s="807">
        <v>1</v>
      </c>
      <c r="E1122" s="691">
        <v>1</v>
      </c>
      <c r="F1122" s="691">
        <v>40000</v>
      </c>
      <c r="G1122" s="698">
        <f t="shared" ref="G1122" si="98">E1122*F1122</f>
        <v>40000</v>
      </c>
      <c r="H1122" s="167" t="s">
        <v>1484</v>
      </c>
      <c r="I1122" s="118" t="s">
        <v>848</v>
      </c>
      <c r="J1122" s="118" t="str">
        <f>VLOOKUP(I1122,Presupuesto!$B$11:$C$566,2,0)</f>
        <v>TEXTOS DE ENSE¥ANZA</v>
      </c>
      <c r="K1122" s="690" t="s">
        <v>1383</v>
      </c>
      <c r="L1122" s="118" t="s">
        <v>405</v>
      </c>
    </row>
    <row r="1123" spans="3:12" ht="15.75" thickBot="1">
      <c r="C1123" s="224" t="s">
        <v>441</v>
      </c>
      <c r="D1123" s="735">
        <v>3</v>
      </c>
      <c r="E1123" s="692">
        <v>0</v>
      </c>
      <c r="F1123" s="692">
        <v>0</v>
      </c>
      <c r="G1123" s="699">
        <f>D1123*E1123*F1123</f>
        <v>0</v>
      </c>
      <c r="H1123" s="700" t="s">
        <v>137</v>
      </c>
      <c r="I1123" s="356" t="s">
        <v>309</v>
      </c>
      <c r="J1123" s="108" t="str">
        <f>VLOOKUP(I1123,Presupuesto!$B$11:$C$566,2,0)</f>
        <v>VIATICOS (26200-00)</v>
      </c>
      <c r="K1123" s="690" t="s">
        <v>1383</v>
      </c>
      <c r="L1123" s="357" t="s">
        <v>405</v>
      </c>
    </row>
    <row r="1126" spans="3:12">
      <c r="D1126" s="809">
        <f>D10+D27+D45+D61+D74+D86+D100+D109+D128+D142+D156+D171+D186+D200+D214+D228+D241+D258+D272+D283+D295+D307+D321+D334+D348+D360+D371+D383+D395+D407+D420+D432+D444+D458+D472+D486+D500+D512+D528+D540+D550+D561+D571++D582+D594+D609+D619+D629+D642+D652+D669+D683+D699+D715+D727+D743+D752+D768+D784+D794+D804+D814+D831+D848+D865+D884+D896+D912+D922+D938+D950+D960+D970+D987+D999+D1017+D1027+D1037+D1048+D1061+D1074+D1088+D1102+D1116</f>
        <v>4215928.99</v>
      </c>
    </row>
    <row r="1130" spans="3:12">
      <c r="D1130" s="809">
        <f>D10+D27+D45+D61+D74+D86+D100+D109+D128+D142+D156+D171+D186+D200+D214+D228+D241+D258+D272+D283+D295+D307+D321+D334+D348+D360+D371+D383+D395+D407+D420+D432+D444+D458+D472+D486+D500+D512+D528+D540+D550+D561+D571+D582+D594+D610+D609+D619+D629+D642+D652+D669+D683+D699+D715+D727+D743+D752+D768+D784+D794+D804+D814+D831+D848+D865+D884+D896+D912+D922+D938+D950+D960+D970+D987+D999+D1017+D1027+D1037+D1048+D1061+D1074+D1088+D1102+D1116</f>
        <v>4215928.99</v>
      </c>
    </row>
    <row r="1131" spans="3:12">
      <c r="E1131" s="809">
        <f>D10+D27+D61+D45+D74+D86+D100+D109+D128+D142+D156+D171+D186+D200+D214+D228+D241+D258+D272+D283+D295+D307+D321+D334+D348+D360+D371+D383+D395+D407+D420+D432+D444+D458+D472+D486+D500+D512+D528+D540+D550+D561+D571+D582+D594+D609+D619+D629+D642+D652+D669+D683+D699+D715+D727+D743+D752+D768+D784+D794+D804+D814+D831+D848+D865+D884+D896+D912+D922+D939+D938+D950+D960+D970+D987+D999+D1017+D1027+D1037+D1048+D1061+D1074+D1088+D1102+D1116</f>
        <v>4215928.99</v>
      </c>
    </row>
  </sheetData>
  <autoFilter ref="J16:J1124"/>
  <mergeCells count="68">
    <mergeCell ref="D1080:D1082"/>
    <mergeCell ref="D1094:D1095"/>
    <mergeCell ref="D902:D908"/>
    <mergeCell ref="D1043:D1044"/>
    <mergeCell ref="D1108:D1110"/>
    <mergeCell ref="D928:D934"/>
    <mergeCell ref="D976:D982"/>
    <mergeCell ref="D1005:D1012"/>
    <mergeCell ref="D1033:D1034"/>
    <mergeCell ref="D1067:D1069"/>
    <mergeCell ref="D800:D801"/>
    <mergeCell ref="D820:D827"/>
    <mergeCell ref="D837:D844"/>
    <mergeCell ref="D854:D861"/>
    <mergeCell ref="D749:D750"/>
    <mergeCell ref="D774:D780"/>
    <mergeCell ref="D790:D791"/>
    <mergeCell ref="D758:D765"/>
    <mergeCell ref="D464:D467"/>
    <mergeCell ref="D478:D481"/>
    <mergeCell ref="D492:D496"/>
    <mergeCell ref="D401:D402"/>
    <mergeCell ref="D413:D416"/>
    <mergeCell ref="D426:D427"/>
    <mergeCell ref="D438:D439"/>
    <mergeCell ref="D450:D453"/>
    <mergeCell ref="D340:D343"/>
    <mergeCell ref="D354:D356"/>
    <mergeCell ref="D366:D367"/>
    <mergeCell ref="D377:D378"/>
    <mergeCell ref="D389:D390"/>
    <mergeCell ref="D115:D123"/>
    <mergeCell ref="D134:D138"/>
    <mergeCell ref="D313:D316"/>
    <mergeCell ref="D327:D330"/>
    <mergeCell ref="D148:D152"/>
    <mergeCell ref="D162:D166"/>
    <mergeCell ref="D177:D181"/>
    <mergeCell ref="D192:D196"/>
    <mergeCell ref="D206:D210"/>
    <mergeCell ref="D289:D290"/>
    <mergeCell ref="D301:D302"/>
    <mergeCell ref="D220:D224"/>
    <mergeCell ref="D234:D236"/>
    <mergeCell ref="D247:D254"/>
    <mergeCell ref="D264:D267"/>
    <mergeCell ref="D278:D279"/>
    <mergeCell ref="D16:D24"/>
    <mergeCell ref="D33:D41"/>
    <mergeCell ref="D51:D57"/>
    <mergeCell ref="D67:D71"/>
    <mergeCell ref="D92:D96"/>
    <mergeCell ref="D871:D878"/>
    <mergeCell ref="D993:D994"/>
    <mergeCell ref="D1054:D1056"/>
    <mergeCell ref="D506:D507"/>
    <mergeCell ref="D518:D524"/>
    <mergeCell ref="D577:D578"/>
    <mergeCell ref="D588:D591"/>
    <mergeCell ref="D600:D601"/>
    <mergeCell ref="D534:D536"/>
    <mergeCell ref="D546:D547"/>
    <mergeCell ref="D557:D558"/>
    <mergeCell ref="D567:D568"/>
    <mergeCell ref="D658:D664"/>
    <mergeCell ref="D689:D695"/>
    <mergeCell ref="D705:D711"/>
    <mergeCell ref="D733:D739"/>
  </mergeCells>
  <dataValidations xWindow="546" yWindow="579" count="5">
    <dataValidation type="list" allowBlank="1" showInputMessage="1" showErrorMessage="1" sqref="C1123 C1095:C1098 C1081:C1084 C1069:C1070 C1056:C1057 C1110:C1111 C1043:C1044 C1033:C1034 C1024 C994:C995 C1013 C957 C945 C935 C919 C879 C862 C845 C828 C811 C557:C558 C665 C649 C638 C626 C616 C602 C588:C591 C577:C578 C567:C568 C546:C547 C534:C536 C525 C508 C497 C482 C468 C454 C440 C428 C417 C403 C391 C379 C368 C357 C344 C331 C317 C303 C291 C280 C268 C255 C236:C237 C225 C211 C197 C182 C167 C153 C139 C124 C106 C42 C25 C58 C83 C97 C696 C712 C722 C740 C749:C750 C781 C790:C791 C800:C801 C676 C766:C767 C891 C909 C967 C983">
      <formula1>$AH$2:$BU$2</formula1>
    </dataValidation>
    <dataValidation type="list" allowBlank="1" showInputMessage="1" showErrorMessage="1" errorTitle="¡Ingreso Inválido!" error="Seleccione una opción de la lista" promptTitle="Mes Requerido" prompt="Seleccione el mes en el que requiere el recurso." sqref="L1094:L1098 L1080:L1084 L1067:L1070 L1054:L1057 L1108:L1111 L1043:L1044 L1033:L1034 L1023:L1024 L1005:L1013 L956:L957 L944:L945 L928:L935 L871:L879 L890:L891 L854:L862 L837:L845 L820:L828 L556:L558 L675:L676 L658:L665 L648:L649 L635:L638 L625:L626 L615:L616 L600:L602 L588:L591 L577:L578 L567:L568 L546:L547 L534:L536 L518:L525 L506:L508 L492:L497 L478:L482 L464:L468 L450:L454 L438:L440 L426:L428 L413:L417 L401:L403 L389:L391 L377:L379 L366:L368 L354:L357 L340:L344 L327:L331 L313:L317 L301:L303 L289:L291 L278:L280 L264:L268 L247:L255 L234:L237 L220:L225 L206:L211 L192:L197 L177:L182 L162:L167 L148:L153 L134:L139 L115:L124 L51:L58 L33:L42 L16:L25 L80:L83 L92:L97 L67:L72 L106 L689:L696 L705:L712 L721:L722 L733:L740 L749:L750 L774:L781 L790:L791 L800:L801 L810:L811 L758:L767 L902:L909 L918:L919 L966:L967 L976:L983 L993:L995 L1122:L1123">
      <formula1>$U$2:$AF$2</formula1>
    </dataValidation>
    <dataValidation type="list" allowBlank="1" showInputMessage="1" showErrorMessage="1" errorTitle="¡Ingreso Inválido!" error="Seleccione una opción de la lista." promptTitle="Dimensión Estratégica" prompt="Seleccione una opción de la lista." sqref="K1094:K1098 K1080:K1084 K1067:K1070 K1054:K1057 K1108:K1111 K1043:K1044 K1033:K1034 K1023:K1024 K1005:K1013 K956:K957 K944:K945 K928:K935 K871:K879 K890:K891 K854:K862 K837:K845 K820:K828 K556:K558 K675:K676 K658:K665 K648:K649 K635:K638 K625:K626 K615:K616 K600:K602 K588:K591 K577:K578 K567:K568 K546:K547 K534:K536 K518:K525 K506:K508 K492:K497 K478:K482 K464:K468 K450:K454 K438:K440 K426:K428 K413:K417 K401:K403 K389:K391 K377:K379 K366:K368 K354:K357 K340:K344 K327:K331 K313:K317 K301:K303 K289:K291 K278:K280 K264:K268 K247:K255 K234:K237 K220:K225 K206:K211 K192:K197 K177:K182 K162:K167 K148:K153 K134:K139 K115:K124 K51:K58 K33:K42 K16:K25 K80:K83 K92:K97 K67:K72 K106 K689:K696 K705:K712 K721:K722 K733:K740 K749:K750 K774:K781 K790:K791 K800:K801 K810:K811 K758:K767 K902:K909 K918:K919 K966:K967 K976:K983 K993:K995 K1122:K1123">
      <formula1>$A$2:$O$2</formula1>
    </dataValidation>
    <dataValidation type="list" allowBlank="1" showInputMessage="1" showErrorMessage="1" errorTitle="¡Ingreso no valido!" error="Favor ingrese un elemento de la lista." promptTitle="Tipo de Presupuesto" prompt="Seleccione una opción de la lista." sqref="H1094:H1098 H1080:H1084 H1067:H1070 H1054:H1057 H1108:H1111 H1043:H1044 H1033:H1034 H1023:H1024 H1005:H1013 H956:H957 H944:H945 H928:H935 H871:H879 H890:H891 H854:H862 H837:H845 H820:H828 H556:H558 H675:H676 H658:H665 H648:H649 H635:H638 H625:H626 H615:H616 H600:H602 H588:H591 H577:H578 H567:H568 H546:H547 H534:H536 H518:H525 H506:H508 H492:H497 H478:H482 H464:H468 H450:H454 H438:H440 H426:H428 H413:H417 H401:H403 H389:H391 H377:H379 H366:H368 H354:H357 H340:H344 H327:H331 H313:H317 H301:H303 H289:H291 H278:H280 H264:H268 H247:H255 H234:H237 H220:H225 H206:H211 H192:H197 H177:H182 H162:H167 H148:H153 H134:H139 H115:H124 H51:H58 H33:H42 H16:H25 H80:H83 H92:H97 H67:H72 H106 H689:H696 H705:H712 H721:H722 H733:H740 H749:H750 H774:H781 H790:H791 H800:H801 H810:H811 H758:H767 H902:H909 H918:H919 H966:H967 H976:H983 H993:H995 H1122:H1123">
      <formula1>$S$2:$T$2</formula1>
    </dataValidation>
    <dataValidation type="list" allowBlank="1" showInputMessage="1" showErrorMessage="1" errorTitle="¡Ingreso Inválido!" error="Verifique el valor ingresado.&#10;" sqref="I1094:I1098 I1080:I1084 I1067:I1070 I1054:I1057 I1108:I1111 I1043:I1044 I1033:I1034 I1023:I1024 I1005:I1013 I956:I957 I944:I945 I928:I935 I871:I879 I890:I891 I854:I862 I837:I845 I820:I828 I556:I558 I675:I676 I658:I665 I648:I649 I635:I638 I625:I626 I615:I616 I600:I602 I588:I591 I577:I578 I567:I568 I546:I547 I534:I536 I518:I525 I506:I508 I492:I497 I478:I482 I464:I468 I450:I454 I438:I440 I426:I428 I413:I417 I401:I403 I389:I391 I377:I379 I366:I368 I354:I357 I340:I344 I327:I331 I313:I317 I301:I303 I289:I291 I278:I280 I264:I268 I247:I255 I234:I237 I220:I225 I206:I211 I192:I197 I177:I182 I162:I167 I148:I153 I134:I139 I115:I124 I51:I58 I33:I42 I16:I25 I80:I83 I92:I97 I67:I72 I106 I689:I696 I705:I712 I721:I722 I733:I740 I749:I750 I774:I781 I790:I791 I800:I801 I810:I811 I758:I767 I902:I909 I918:I919 I966:I967 I976:I983 I993:I995 I1122:I1123">
      <formula1>$A$1:$UI$1</formula1>
    </dataValidation>
  </dataValidations>
  <printOptions horizontalCentered="1"/>
  <pageMargins left="0.51181102362204722" right="0.51181102362204722" top="0.74803149606299213" bottom="0.74803149606299213" header="0.31496062992125984" footer="0.31496062992125984"/>
  <pageSetup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95"/>
  <sheetViews>
    <sheetView showGridLines="0" topLeftCell="A480" workbookViewId="0">
      <selection activeCell="I8" sqref="I8"/>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43.42578125" style="87"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62" t="s">
        <v>1381</v>
      </c>
      <c r="E2" s="124" t="s">
        <v>1383</v>
      </c>
      <c r="F2" s="124" t="s">
        <v>483</v>
      </c>
      <c r="G2" s="124" t="s">
        <v>1384</v>
      </c>
      <c r="H2" s="162"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1">
        <v>41436.800000000003</v>
      </c>
      <c r="CA3" s="321">
        <v>37669.82</v>
      </c>
      <c r="CB3" s="321">
        <v>33902.839999999997</v>
      </c>
      <c r="CC3" s="321">
        <v>30135.85</v>
      </c>
      <c r="CD3" s="321">
        <v>28252.36</v>
      </c>
      <c r="CE3" s="321">
        <v>26368.87</v>
      </c>
      <c r="CF3" s="321">
        <v>17893.16</v>
      </c>
      <c r="CG3" s="321">
        <v>16951.419999999998</v>
      </c>
      <c r="CH3" s="321">
        <v>13184.44</v>
      </c>
      <c r="CI3" s="321">
        <v>15032.56</v>
      </c>
      <c r="CJ3" s="321">
        <v>13264.02</v>
      </c>
      <c r="CK3" s="321">
        <v>12379.75</v>
      </c>
      <c r="CL3" s="321">
        <v>439.49</v>
      </c>
      <c r="CM3" s="321">
        <v>1904.46</v>
      </c>
    </row>
    <row r="5" spans="1:555" ht="52.5">
      <c r="C5" s="198" t="s">
        <v>136</v>
      </c>
      <c r="D5" s="171">
        <f>SUMIF(C:C,$C$10,D:D)</f>
        <v>4222827.4766666666</v>
      </c>
      <c r="CA5" s="321"/>
    </row>
    <row r="6" spans="1:555">
      <c r="CA6" s="321"/>
    </row>
    <row r="7" spans="1:555">
      <c r="CA7" s="321"/>
    </row>
    <row r="8" spans="1:555">
      <c r="C8" s="70" t="s">
        <v>54</v>
      </c>
      <c r="D8" s="79"/>
      <c r="E8" s="70"/>
      <c r="F8" s="70"/>
      <c r="G8" s="70"/>
      <c r="H8" s="79"/>
      <c r="I8" s="70"/>
      <c r="J8" s="70"/>
      <c r="CA8" s="321"/>
    </row>
    <row r="9" spans="1:555" ht="15.75" thickBot="1">
      <c r="C9" s="96"/>
      <c r="D9" s="79"/>
      <c r="E9" s="96"/>
      <c r="F9" s="96"/>
      <c r="G9" s="96"/>
      <c r="H9" s="79"/>
      <c r="I9" s="96"/>
      <c r="J9" s="123"/>
      <c r="CA9" s="321"/>
    </row>
    <row r="10" spans="1:555" ht="15.75" thickBot="1">
      <c r="C10" s="69" t="s">
        <v>43</v>
      </c>
      <c r="D10" s="30">
        <f>SUM(G17:G67)</f>
        <v>43333.333333333336</v>
      </c>
      <c r="E10" s="95"/>
      <c r="F10" s="95"/>
      <c r="G10" s="95"/>
      <c r="H10" s="76"/>
      <c r="I10" s="76"/>
      <c r="J10" s="76"/>
      <c r="CA10" s="321"/>
    </row>
    <row r="11" spans="1:555">
      <c r="B11" s="180"/>
      <c r="D11" s="31"/>
      <c r="E11" s="95"/>
      <c r="F11" s="95"/>
      <c r="G11" s="95"/>
      <c r="H11" s="76"/>
      <c r="I11" s="76"/>
      <c r="J11" s="76"/>
      <c r="CA11" s="321"/>
    </row>
    <row r="12" spans="1:555">
      <c r="B12" s="180"/>
      <c r="D12" s="31"/>
      <c r="E12" s="95"/>
      <c r="F12" s="95"/>
      <c r="G12" s="95"/>
      <c r="H12" s="76"/>
      <c r="I12" s="76"/>
      <c r="J12" s="76"/>
      <c r="CA12" s="321"/>
    </row>
    <row r="13" spans="1:555" ht="15.75">
      <c r="C13" s="208" t="s">
        <v>400</v>
      </c>
      <c r="D13" s="209" t="s">
        <v>1715</v>
      </c>
      <c r="E13" s="95"/>
      <c r="F13" s="95"/>
      <c r="G13" s="95"/>
      <c r="H13" s="76"/>
      <c r="I13" s="76"/>
      <c r="J13" s="76"/>
      <c r="CA13" s="321"/>
    </row>
    <row r="14" spans="1:555" ht="18.75">
      <c r="C14" s="216" t="str">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Realizar el diseño para los diplomados de la carrera de Desarrollo Local.</v>
      </c>
      <c r="D14" s="31"/>
      <c r="E14" s="95"/>
      <c r="F14" s="95"/>
      <c r="G14" s="95"/>
      <c r="H14" s="76"/>
      <c r="I14" s="76"/>
      <c r="J14" s="76"/>
      <c r="CA14" s="321"/>
    </row>
    <row r="15" spans="1:555" ht="15.75" thickBot="1">
      <c r="C15" s="96"/>
      <c r="D15" s="31"/>
      <c r="E15" s="95"/>
      <c r="F15" s="95"/>
      <c r="G15" s="95"/>
      <c r="H15" s="76"/>
      <c r="I15" s="76"/>
      <c r="J15" s="76"/>
      <c r="CA15" s="321"/>
    </row>
    <row r="16" spans="1:555" ht="30.75" thickBot="1">
      <c r="C16" s="136" t="s">
        <v>44</v>
      </c>
      <c r="D16" s="140" t="s">
        <v>55</v>
      </c>
      <c r="E16" s="173" t="s">
        <v>56</v>
      </c>
      <c r="F16" s="140" t="s">
        <v>57</v>
      </c>
      <c r="G16" s="137" t="s">
        <v>27</v>
      </c>
      <c r="H16" s="135" t="s">
        <v>139</v>
      </c>
      <c r="I16" s="138" t="s">
        <v>46</v>
      </c>
      <c r="J16" s="138" t="s">
        <v>140</v>
      </c>
      <c r="K16" s="138" t="s">
        <v>419</v>
      </c>
      <c r="L16" s="138" t="s">
        <v>420</v>
      </c>
      <c r="CA16" s="321"/>
    </row>
    <row r="17" spans="3:79" ht="15.75" hidden="1" thickBot="1">
      <c r="C17" s="139" t="s">
        <v>495</v>
      </c>
      <c r="D17" s="202"/>
      <c r="E17" s="154">
        <v>12</v>
      </c>
      <c r="F17" s="322">
        <f>HLOOKUP($C17,$BZ$2:$CM$3,2,0)</f>
        <v>41436.800000000003</v>
      </c>
      <c r="G17" s="115">
        <f>D17*E17*F17</f>
        <v>0</v>
      </c>
      <c r="H17" s="168"/>
      <c r="I17" s="116" t="s">
        <v>509</v>
      </c>
      <c r="J17" s="116" t="str">
        <f>VLOOKUP(I17,Presupuesto!$B$11:$C$565,2,0)</f>
        <v>SUELDOS Y SALARIOS PERMANENTES</v>
      </c>
      <c r="K17" s="226" t="s">
        <v>1496</v>
      </c>
      <c r="L17" s="100" t="s">
        <v>403</v>
      </c>
      <c r="CA17" s="321"/>
    </row>
    <row r="18" spans="3:79" hidden="1">
      <c r="C18" s="174" t="s">
        <v>58</v>
      </c>
      <c r="D18" s="165"/>
      <c r="E18" s="156">
        <v>0</v>
      </c>
      <c r="F18" s="102">
        <f>IF(E17=0,"",(G17/E17)/12*E17)</f>
        <v>0</v>
      </c>
      <c r="G18" s="99">
        <f>F18</f>
        <v>0</v>
      </c>
      <c r="H18" s="166" t="s">
        <v>1484</v>
      </c>
      <c r="I18" s="118" t="s">
        <v>529</v>
      </c>
      <c r="J18" s="118" t="str">
        <f>VLOOKUP(I18,Presupuesto!$B$11:$C$565,2,0)</f>
        <v>AGUINALDO Y DECIMO CUARTO MES</v>
      </c>
      <c r="K18" s="100" t="str">
        <f>$K$17</f>
        <v>Posgrado</v>
      </c>
      <c r="L18" s="100" t="s">
        <v>421</v>
      </c>
      <c r="CA18" s="321"/>
    </row>
    <row r="19" spans="3:79" ht="15.75" hidden="1" thickBot="1">
      <c r="C19" s="175" t="s">
        <v>59</v>
      </c>
      <c r="D19" s="165"/>
      <c r="E19" s="156">
        <v>0</v>
      </c>
      <c r="F19" s="119">
        <f>IF(E17&lt;6,"",((E17-6)/12)*(G17/E17))</f>
        <v>0</v>
      </c>
      <c r="G19" s="99">
        <f>F19</f>
        <v>0</v>
      </c>
      <c r="H19" s="166"/>
      <c r="I19" s="103" t="s">
        <v>532</v>
      </c>
      <c r="J19" s="103" t="str">
        <f>VLOOKUP(I19,Presupuesto!$B$11:$C$565,2,0)</f>
        <v>DECIMOCUARTO MES</v>
      </c>
      <c r="K19" s="100" t="str">
        <f t="shared" ref="K19:K66" si="0">$K$17</f>
        <v>Posgrado</v>
      </c>
      <c r="L19" s="100" t="s">
        <v>404</v>
      </c>
      <c r="CA19" s="321"/>
    </row>
    <row r="20" spans="3:79" ht="15.75" hidden="1" thickBot="1">
      <c r="C20" s="139" t="s">
        <v>496</v>
      </c>
      <c r="D20" s="202"/>
      <c r="E20" s="154">
        <v>12</v>
      </c>
      <c r="F20" s="322">
        <f>HLOOKUP($C20,$BZ$2:$CM$3,2,0)</f>
        <v>37669.82</v>
      </c>
      <c r="G20" s="115">
        <f>D20*E20*F20</f>
        <v>0</v>
      </c>
      <c r="H20" s="168"/>
      <c r="I20" s="116" t="s">
        <v>509</v>
      </c>
      <c r="J20" s="116" t="str">
        <f>VLOOKUP(I20,Presupuesto!$B$11:$C$565,2,0)</f>
        <v>SUELDOS Y SALARIOS PERMANENTES</v>
      </c>
      <c r="K20" s="100" t="str">
        <f t="shared" si="0"/>
        <v>Posgrado</v>
      </c>
      <c r="L20" s="100" t="s">
        <v>404</v>
      </c>
    </row>
    <row r="21" spans="3:79" hidden="1">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404</v>
      </c>
    </row>
    <row r="22" spans="3:79" ht="15.75" hidden="1" thickBot="1">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404</v>
      </c>
    </row>
    <row r="23" spans="3:79" ht="15.75" hidden="1" thickBot="1">
      <c r="C23" s="139" t="s">
        <v>497</v>
      </c>
      <c r="D23" s="202"/>
      <c r="E23" s="154">
        <v>12</v>
      </c>
      <c r="F23" s="322">
        <f>HLOOKUP($C23,$BZ$2:$CM$3,2,0)</f>
        <v>33902.839999999997</v>
      </c>
      <c r="G23" s="115">
        <f>D23*E23*F23</f>
        <v>0</v>
      </c>
      <c r="H23" s="168"/>
      <c r="I23" s="116" t="s">
        <v>509</v>
      </c>
      <c r="J23" s="116" t="str">
        <f>VLOOKUP(I23,Presupuesto!$B$11:$C$565,2,0)</f>
        <v>SUELDOS Y SALARIOS PERMANENTES</v>
      </c>
      <c r="K23" s="100" t="str">
        <f t="shared" si="0"/>
        <v>Posgrado</v>
      </c>
      <c r="L23" s="100" t="s">
        <v>404</v>
      </c>
    </row>
    <row r="24" spans="3:79" hidden="1">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404</v>
      </c>
    </row>
    <row r="25" spans="3:79" ht="15.75" hidden="1" thickBot="1">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404</v>
      </c>
    </row>
    <row r="26" spans="3:79" ht="15.75" hidden="1" thickBot="1">
      <c r="C26" s="139" t="s">
        <v>498</v>
      </c>
      <c r="D26" s="202"/>
      <c r="E26" s="154">
        <v>12</v>
      </c>
      <c r="F26" s="322">
        <f>HLOOKUP($C26,$BZ$2:$CM$3,2,0)</f>
        <v>30135.85</v>
      </c>
      <c r="G26" s="115">
        <f>D26*E26*F26</f>
        <v>0</v>
      </c>
      <c r="H26" s="168"/>
      <c r="I26" s="116" t="s">
        <v>509</v>
      </c>
      <c r="J26" s="116" t="str">
        <f>VLOOKUP(I26,Presupuesto!$B$11:$C$565,2,0)</f>
        <v>SUELDOS Y SALARIOS PERMANENTES</v>
      </c>
      <c r="K26" s="100" t="str">
        <f t="shared" si="0"/>
        <v>Posgrado</v>
      </c>
      <c r="L26" s="100" t="s">
        <v>404</v>
      </c>
    </row>
    <row r="27" spans="3:79" hidden="1">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404</v>
      </c>
    </row>
    <row r="28" spans="3:79" ht="15.75" hidden="1" thickBot="1">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404</v>
      </c>
    </row>
    <row r="29" spans="3:79" ht="15.75" hidden="1" thickBot="1">
      <c r="C29" s="139" t="s">
        <v>499</v>
      </c>
      <c r="D29" s="202"/>
      <c r="E29" s="154">
        <v>12</v>
      </c>
      <c r="F29" s="322">
        <f>HLOOKUP($C29,$BZ$2:$CM$3,2,0)</f>
        <v>28252.36</v>
      </c>
      <c r="G29" s="115">
        <f>D29*E29*F29</f>
        <v>0</v>
      </c>
      <c r="H29" s="168"/>
      <c r="I29" s="116" t="s">
        <v>509</v>
      </c>
      <c r="J29" s="116" t="str">
        <f>VLOOKUP(I29,Presupuesto!$B$11:$C$565,2,0)</f>
        <v>SUELDOS Y SALARIOS PERMANENTES</v>
      </c>
      <c r="K29" s="100" t="str">
        <f t="shared" si="0"/>
        <v>Posgrado</v>
      </c>
      <c r="L29" s="100" t="s">
        <v>404</v>
      </c>
    </row>
    <row r="30" spans="3:79" hidden="1">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404</v>
      </c>
    </row>
    <row r="31" spans="3:79" ht="15.75" hidden="1" thickBot="1">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404</v>
      </c>
    </row>
    <row r="32" spans="3:79" ht="15.75" hidden="1" thickBot="1">
      <c r="C32" s="139" t="s">
        <v>500</v>
      </c>
      <c r="D32" s="202"/>
      <c r="E32" s="154">
        <v>12</v>
      </c>
      <c r="F32" s="322">
        <f>HLOOKUP($C32,$BZ$2:$CM$3,2,0)</f>
        <v>26368.87</v>
      </c>
      <c r="G32" s="115">
        <f>D32*E32*F32</f>
        <v>0</v>
      </c>
      <c r="H32" s="168"/>
      <c r="I32" s="116" t="s">
        <v>509</v>
      </c>
      <c r="J32" s="116" t="str">
        <f>VLOOKUP(I32,Presupuesto!$B$11:$C$565,2,0)</f>
        <v>SUELDOS Y SALARIOS PERMANENTES</v>
      </c>
      <c r="K32" s="100" t="str">
        <f t="shared" si="0"/>
        <v>Posgrado</v>
      </c>
      <c r="L32" s="100" t="s">
        <v>404</v>
      </c>
    </row>
    <row r="33" spans="3:12" hidden="1">
      <c r="C33" s="174" t="s">
        <v>58</v>
      </c>
      <c r="D33" s="165"/>
      <c r="E33" s="156">
        <v>0</v>
      </c>
      <c r="F33" s="102">
        <f>IF(E32=0,"",(G32/E32)/12*E32)</f>
        <v>0</v>
      </c>
      <c r="G33" s="99">
        <f>F33</f>
        <v>0</v>
      </c>
      <c r="H33" s="166"/>
      <c r="I33" s="118" t="s">
        <v>529</v>
      </c>
      <c r="J33" s="118" t="str">
        <f>VLOOKUP(I33,Presupuesto!$B$11:$C$565,2,0)</f>
        <v>AGUINALDO Y DECIMO CUARTO MES</v>
      </c>
      <c r="K33" s="100" t="str">
        <f t="shared" si="0"/>
        <v>Posgrado</v>
      </c>
      <c r="L33" s="100" t="s">
        <v>404</v>
      </c>
    </row>
    <row r="34" spans="3:12" ht="15.75" hidden="1" thickBot="1">
      <c r="C34" s="175" t="s">
        <v>59</v>
      </c>
      <c r="D34" s="165"/>
      <c r="E34" s="156">
        <v>0</v>
      </c>
      <c r="F34" s="119">
        <f>IF(E32&lt;6,"",((E32-6)/12)*(G32/E32))</f>
        <v>0</v>
      </c>
      <c r="G34" s="99">
        <f>F34</f>
        <v>0</v>
      </c>
      <c r="H34" s="166"/>
      <c r="I34" s="103" t="s">
        <v>532</v>
      </c>
      <c r="J34" s="103" t="str">
        <f>VLOOKUP(I34,Presupuesto!$B$11:$C$565,2,0)</f>
        <v>DECIMOCUARTO MES</v>
      </c>
      <c r="K34" s="100" t="str">
        <f t="shared" si="0"/>
        <v>Posgrado</v>
      </c>
      <c r="L34" s="100" t="s">
        <v>404</v>
      </c>
    </row>
    <row r="35" spans="3:12" ht="15.75" hidden="1" thickBot="1">
      <c r="C35" s="139" t="s">
        <v>501</v>
      </c>
      <c r="D35" s="202"/>
      <c r="E35" s="154">
        <v>12</v>
      </c>
      <c r="F35" s="322">
        <f>HLOOKUP($C35,$BZ$2:$CM$3,2,0)</f>
        <v>17893.16</v>
      </c>
      <c r="G35" s="115">
        <f>D35*E35*F35</f>
        <v>0</v>
      </c>
      <c r="H35" s="168"/>
      <c r="I35" s="116" t="s">
        <v>509</v>
      </c>
      <c r="J35" s="116" t="str">
        <f>VLOOKUP(I35,Presupuesto!$B$11:$C$565,2,0)</f>
        <v>SUELDOS Y SALARIOS PERMANENTES</v>
      </c>
      <c r="K35" s="100" t="str">
        <f t="shared" si="0"/>
        <v>Posgrado</v>
      </c>
      <c r="L35" s="100" t="s">
        <v>404</v>
      </c>
    </row>
    <row r="36" spans="3:12" hidden="1">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404</v>
      </c>
    </row>
    <row r="37" spans="3:12" ht="15.75" hidden="1" thickBot="1">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404</v>
      </c>
    </row>
    <row r="38" spans="3:12" ht="15.75" hidden="1" thickBot="1">
      <c r="C38" s="139" t="s">
        <v>502</v>
      </c>
      <c r="D38" s="202"/>
      <c r="E38" s="154">
        <v>12</v>
      </c>
      <c r="F38" s="322">
        <f>HLOOKUP($C38,$BZ$2:$CM$3,2,0)</f>
        <v>16951.419999999998</v>
      </c>
      <c r="G38" s="115">
        <f>D38*E38*F38</f>
        <v>0</v>
      </c>
      <c r="H38" s="168"/>
      <c r="I38" s="116" t="s">
        <v>509</v>
      </c>
      <c r="J38" s="116" t="str">
        <f>VLOOKUP(I38,Presupuesto!$B$11:$C$565,2,0)</f>
        <v>SUELDOS Y SALARIOS PERMANENTES</v>
      </c>
      <c r="K38" s="100" t="str">
        <f t="shared" si="0"/>
        <v>Posgrado</v>
      </c>
      <c r="L38" s="100" t="s">
        <v>404</v>
      </c>
    </row>
    <row r="39" spans="3:12" hidden="1">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404</v>
      </c>
    </row>
    <row r="40" spans="3:12" ht="15.75" hidden="1" thickBot="1">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404</v>
      </c>
    </row>
    <row r="41" spans="3:12" ht="15.75" hidden="1" thickBot="1">
      <c r="C41" s="139" t="s">
        <v>503</v>
      </c>
      <c r="D41" s="202"/>
      <c r="E41" s="154">
        <v>12</v>
      </c>
      <c r="F41" s="322">
        <f>HLOOKUP($C41,$BZ$2:$CM$3,2,0)</f>
        <v>13184.44</v>
      </c>
      <c r="G41" s="115">
        <f>D41*E41*F41</f>
        <v>0</v>
      </c>
      <c r="H41" s="168"/>
      <c r="I41" s="116" t="s">
        <v>509</v>
      </c>
      <c r="J41" s="116" t="str">
        <f>VLOOKUP(I41,Presupuesto!$B$11:$C$565,2,0)</f>
        <v>SUELDOS Y SALARIOS PERMANENTES</v>
      </c>
      <c r="K41" s="100" t="str">
        <f t="shared" si="0"/>
        <v>Posgrado</v>
      </c>
      <c r="L41" s="100" t="s">
        <v>404</v>
      </c>
    </row>
    <row r="42" spans="3:12" hidden="1">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404</v>
      </c>
    </row>
    <row r="43" spans="3:12" ht="15.75" hidden="1" thickBot="1">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404</v>
      </c>
    </row>
    <row r="44" spans="3:12" ht="15.75" hidden="1" thickBot="1">
      <c r="C44" s="139" t="s">
        <v>504</v>
      </c>
      <c r="D44" s="202"/>
      <c r="E44" s="154">
        <v>12</v>
      </c>
      <c r="F44" s="322">
        <f>HLOOKUP($C44,$BZ$2:$CM$3,2,0)</f>
        <v>15032.56</v>
      </c>
      <c r="G44" s="115">
        <f>D44*E44*F44</f>
        <v>0</v>
      </c>
      <c r="H44" s="168"/>
      <c r="I44" s="116" t="s">
        <v>509</v>
      </c>
      <c r="J44" s="116" t="str">
        <f>VLOOKUP(I44,Presupuesto!$B$11:$C$565,2,0)</f>
        <v>SUELDOS Y SALARIOS PERMANENTES</v>
      </c>
      <c r="K44" s="100" t="str">
        <f t="shared" si="0"/>
        <v>Posgrado</v>
      </c>
      <c r="L44" s="100" t="s">
        <v>404</v>
      </c>
    </row>
    <row r="45" spans="3:12" hidden="1">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404</v>
      </c>
    </row>
    <row r="46" spans="3:12" ht="15.75" hidden="1" thickBot="1">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404</v>
      </c>
    </row>
    <row r="47" spans="3:12" ht="15.75" hidden="1" thickBot="1">
      <c r="C47" s="139" t="s">
        <v>505</v>
      </c>
      <c r="D47" s="202"/>
      <c r="E47" s="154">
        <v>12</v>
      </c>
      <c r="F47" s="322">
        <f>HLOOKUP($C47,$BZ$2:$CM$3,2,0)</f>
        <v>13264.02</v>
      </c>
      <c r="G47" s="115">
        <f>D47*E47*F47</f>
        <v>0</v>
      </c>
      <c r="H47" s="168"/>
      <c r="I47" s="116" t="s">
        <v>509</v>
      </c>
      <c r="J47" s="116" t="str">
        <f>VLOOKUP(I47,Presupuesto!$B$11:$C$565,2,0)</f>
        <v>SUELDOS Y SALARIOS PERMANENTES</v>
      </c>
      <c r="K47" s="100" t="str">
        <f t="shared" si="0"/>
        <v>Posgrado</v>
      </c>
      <c r="L47" s="100" t="s">
        <v>404</v>
      </c>
    </row>
    <row r="48" spans="3:12" hidden="1">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404</v>
      </c>
    </row>
    <row r="49" spans="3:12" ht="15.75" hidden="1" thickBot="1">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404</v>
      </c>
    </row>
    <row r="50" spans="3:12" ht="15.75" hidden="1" thickBot="1">
      <c r="C50" s="139" t="s">
        <v>506</v>
      </c>
      <c r="D50" s="202"/>
      <c r="E50" s="154">
        <v>12</v>
      </c>
      <c r="F50" s="322">
        <f>HLOOKUP($C50,$BZ$2:$CM$3,2,0)</f>
        <v>12379.75</v>
      </c>
      <c r="G50" s="115">
        <f>D50*E50*F50</f>
        <v>0</v>
      </c>
      <c r="H50" s="168"/>
      <c r="I50" s="116" t="s">
        <v>509</v>
      </c>
      <c r="J50" s="116" t="str">
        <f>VLOOKUP(I50,Presupuesto!$B$11:$C$565,2,0)</f>
        <v>SUELDOS Y SALARIOS PERMANENTES</v>
      </c>
      <c r="K50" s="100" t="str">
        <f t="shared" si="0"/>
        <v>Posgrado</v>
      </c>
      <c r="L50" s="100" t="s">
        <v>404</v>
      </c>
    </row>
    <row r="51" spans="3:12" hidden="1">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404</v>
      </c>
    </row>
    <row r="52" spans="3:12" ht="15.75" hidden="1" thickBot="1">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404</v>
      </c>
    </row>
    <row r="53" spans="3:12" ht="15.75" hidden="1" thickBot="1">
      <c r="C53" s="139" t="s">
        <v>507</v>
      </c>
      <c r="D53" s="202"/>
      <c r="E53" s="154">
        <v>12</v>
      </c>
      <c r="F53" s="322">
        <f>HLOOKUP($C53,$BZ$2:$CM$3,2,0)</f>
        <v>439.49</v>
      </c>
      <c r="G53" s="115">
        <f>D53*E53*F53</f>
        <v>0</v>
      </c>
      <c r="H53" s="168"/>
      <c r="I53" s="116" t="s">
        <v>509</v>
      </c>
      <c r="J53" s="116" t="str">
        <f>VLOOKUP(I53,Presupuesto!$B$11:$C$565,2,0)</f>
        <v>SUELDOS Y SALARIOS PERMANENTES</v>
      </c>
      <c r="K53" s="100" t="str">
        <f t="shared" si="0"/>
        <v>Posgrado</v>
      </c>
      <c r="L53" s="100" t="s">
        <v>404</v>
      </c>
    </row>
    <row r="54" spans="3:12" hidden="1">
      <c r="C54" s="174" t="s">
        <v>58</v>
      </c>
      <c r="D54" s="165"/>
      <c r="E54" s="156">
        <v>0</v>
      </c>
      <c r="F54" s="102">
        <f>IF(E53=0,"",(G53/E53)/12*E53)</f>
        <v>0</v>
      </c>
      <c r="G54" s="99">
        <f>F54</f>
        <v>0</v>
      </c>
      <c r="H54" s="166"/>
      <c r="I54" s="118" t="s">
        <v>529</v>
      </c>
      <c r="J54" s="118" t="str">
        <f>VLOOKUP(I54,Presupuesto!$B$11:$C$565,2,0)</f>
        <v>AGUINALDO Y DECIMO CUARTO MES</v>
      </c>
      <c r="K54" s="100" t="str">
        <f t="shared" si="0"/>
        <v>Posgrado</v>
      </c>
      <c r="L54" s="100" t="s">
        <v>404</v>
      </c>
    </row>
    <row r="55" spans="3:12" ht="15.75" hidden="1" thickBot="1">
      <c r="C55" s="175" t="s">
        <v>59</v>
      </c>
      <c r="D55" s="165"/>
      <c r="E55" s="156">
        <v>0</v>
      </c>
      <c r="F55" s="119">
        <f>IF(E53&lt;6,"",((E53-6)/12)*(G53/E53))</f>
        <v>0</v>
      </c>
      <c r="G55" s="99">
        <f>F55</f>
        <v>0</v>
      </c>
      <c r="H55" s="166"/>
      <c r="I55" s="103" t="s">
        <v>532</v>
      </c>
      <c r="J55" s="103" t="str">
        <f>VLOOKUP(I55,Presupuesto!$B$11:$C$565,2,0)</f>
        <v>DECIMOCUARTO MES</v>
      </c>
      <c r="K55" s="100" t="str">
        <f t="shared" si="0"/>
        <v>Posgrado</v>
      </c>
      <c r="L55" s="100" t="s">
        <v>404</v>
      </c>
    </row>
    <row r="56" spans="3:12" ht="15.75" hidden="1" thickBot="1">
      <c r="C56" s="139" t="s">
        <v>508</v>
      </c>
      <c r="D56" s="202"/>
      <c r="E56" s="154">
        <v>12</v>
      </c>
      <c r="F56" s="322">
        <f>HLOOKUP($C56,$BZ$2:$CM$3,2,0)</f>
        <v>1904.46</v>
      </c>
      <c r="G56" s="115">
        <f>D56*E56*F56</f>
        <v>0</v>
      </c>
      <c r="H56" s="168"/>
      <c r="I56" s="116" t="s">
        <v>509</v>
      </c>
      <c r="J56" s="116" t="str">
        <f>VLOOKUP(I56,Presupuesto!$B$11:$C$565,2,0)</f>
        <v>SUELDOS Y SALARIOS PERMANENTES</v>
      </c>
      <c r="K56" s="100" t="str">
        <f t="shared" si="0"/>
        <v>Posgrado</v>
      </c>
      <c r="L56" s="100" t="s">
        <v>404</v>
      </c>
    </row>
    <row r="57" spans="3:12" hidden="1">
      <c r="C57" s="174" t="s">
        <v>58</v>
      </c>
      <c r="D57" s="165"/>
      <c r="E57" s="156">
        <v>0</v>
      </c>
      <c r="F57" s="102">
        <f>IF(E56=0,"",(G56/E56)/12*E56)</f>
        <v>0</v>
      </c>
      <c r="G57" s="99">
        <f>F57</f>
        <v>0</v>
      </c>
      <c r="H57" s="166"/>
      <c r="I57" s="118" t="s">
        <v>529</v>
      </c>
      <c r="J57" s="118" t="str">
        <f>VLOOKUP(I57,Presupuesto!$B$11:$C$565,2,0)</f>
        <v>AGUINALDO Y DECIMO CUARTO MES</v>
      </c>
      <c r="K57" s="100" t="str">
        <f t="shared" si="0"/>
        <v>Posgrado</v>
      </c>
      <c r="L57" s="100" t="s">
        <v>404</v>
      </c>
    </row>
    <row r="58" spans="3:12" ht="15.75" hidden="1" thickBot="1">
      <c r="C58" s="175" t="s">
        <v>59</v>
      </c>
      <c r="D58" s="165"/>
      <c r="E58" s="156">
        <v>0</v>
      </c>
      <c r="F58" s="119">
        <f>IF(E56&lt;6,"",((E56-6)/12)*(G56/E56))</f>
        <v>0</v>
      </c>
      <c r="G58" s="99">
        <f>F58</f>
        <v>0</v>
      </c>
      <c r="H58" s="166"/>
      <c r="I58" s="103" t="s">
        <v>532</v>
      </c>
      <c r="J58" s="103" t="str">
        <f>VLOOKUP(I58,Presupuesto!$B$11:$C$565,2,0)</f>
        <v>DECIMOCUARTO MES</v>
      </c>
      <c r="K58" s="100" t="str">
        <f t="shared" si="0"/>
        <v>Posgrado</v>
      </c>
      <c r="L58" s="100" t="s">
        <v>404</v>
      </c>
    </row>
    <row r="59" spans="3:12" ht="15.75" thickBot="1">
      <c r="C59" s="142" t="s">
        <v>84</v>
      </c>
      <c r="D59" s="202">
        <v>1</v>
      </c>
      <c r="E59" s="154">
        <v>1</v>
      </c>
      <c r="F59" s="141">
        <v>40000</v>
      </c>
      <c r="G59" s="115">
        <f>D59*E59*F59</f>
        <v>40000</v>
      </c>
      <c r="H59" s="168" t="s">
        <v>1484</v>
      </c>
      <c r="I59" s="116" t="s">
        <v>587</v>
      </c>
      <c r="J59" s="116" t="str">
        <f>VLOOKUP(I59,Presupuesto!$B$11:$C$565,2,0)</f>
        <v>SERVICIOS DE PROFESIONALES Y TECNICOS</v>
      </c>
      <c r="K59" s="100" t="str">
        <f t="shared" si="0"/>
        <v>Posgrado</v>
      </c>
      <c r="L59" s="100" t="s">
        <v>404</v>
      </c>
    </row>
    <row r="60" spans="3:12">
      <c r="C60" s="174" t="s">
        <v>58</v>
      </c>
      <c r="D60" s="165"/>
      <c r="E60" s="156">
        <v>0</v>
      </c>
      <c r="F60" s="119">
        <f>IF(E59=0,"",(G59/E59)/12*E59)</f>
        <v>3333.3333333333335</v>
      </c>
      <c r="G60" s="99">
        <f>F60</f>
        <v>3333.3333333333335</v>
      </c>
      <c r="H60" s="166" t="s">
        <v>1484</v>
      </c>
      <c r="I60" s="103" t="s">
        <v>587</v>
      </c>
      <c r="J60" s="103" t="str">
        <f>VLOOKUP(I60,Presupuesto!$B$11:$C$565,2,0)</f>
        <v>SERVICIOS DE PROFESIONALES Y TECNICOS</v>
      </c>
      <c r="K60" s="100" t="str">
        <f t="shared" si="0"/>
        <v>Posgrado</v>
      </c>
      <c r="L60" s="100" t="s">
        <v>403</v>
      </c>
    </row>
    <row r="61" spans="3:12">
      <c r="C61" s="175" t="s">
        <v>59</v>
      </c>
      <c r="D61" s="165"/>
      <c r="E61" s="156">
        <v>0</v>
      </c>
      <c r="F61" s="102" t="str">
        <f>IF(E59&lt;6,"",((E59-6)/12)*(G59/E59))</f>
        <v/>
      </c>
      <c r="G61" s="99" t="str">
        <f>F61</f>
        <v/>
      </c>
      <c r="H61" s="166"/>
      <c r="I61" s="103" t="s">
        <v>577</v>
      </c>
      <c r="J61" s="103" t="str">
        <f>VLOOKUP(I61,Presupuesto!$B$11:$C$565,2,0)</f>
        <v>CONTRATOS ESPECIALES</v>
      </c>
      <c r="K61" s="100" t="str">
        <f t="shared" si="0"/>
        <v>Posgrado</v>
      </c>
      <c r="L61" s="100" t="s">
        <v>408</v>
      </c>
    </row>
    <row r="62" spans="3:12" ht="15.75" hidden="1" thickBot="1">
      <c r="C62" s="142" t="s">
        <v>60</v>
      </c>
      <c r="D62" s="202"/>
      <c r="E62" s="154">
        <v>12</v>
      </c>
      <c r="F62" s="120">
        <v>30000</v>
      </c>
      <c r="G62" s="115">
        <f>D62*E62*F62</f>
        <v>0</v>
      </c>
      <c r="H62" s="168"/>
      <c r="I62" s="116" t="s">
        <v>718</v>
      </c>
      <c r="J62" s="116" t="str">
        <f>VLOOKUP(I62,Presupuesto!$B$11:$C$565,2,0)</f>
        <v>OTROS SERVICIOS TECNICOS Y PROFESIONALES</v>
      </c>
      <c r="K62" s="100" t="str">
        <f t="shared" si="0"/>
        <v>Posgrado</v>
      </c>
      <c r="L62" s="100" t="s">
        <v>403</v>
      </c>
    </row>
    <row r="63" spans="3:12" hidden="1">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403</v>
      </c>
    </row>
    <row r="64" spans="3:12" ht="15.75" hidden="1" thickBot="1">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403</v>
      </c>
    </row>
    <row r="65" spans="3:12" ht="15.75" hidden="1" thickBot="1">
      <c r="C65" s="142" t="s">
        <v>61</v>
      </c>
      <c r="D65" s="202"/>
      <c r="E65" s="154">
        <v>12</v>
      </c>
      <c r="F65" s="120">
        <v>30000</v>
      </c>
      <c r="G65" s="115">
        <f>D65*E65*F65</f>
        <v>0</v>
      </c>
      <c r="H65" s="168"/>
      <c r="I65" s="116" t="s">
        <v>509</v>
      </c>
      <c r="J65" s="116" t="str">
        <f>VLOOKUP(I65,Presupuesto!$B$11:$C$565,2,0)</f>
        <v>SUELDOS Y SALARIOS PERMANENTES</v>
      </c>
      <c r="K65" s="100" t="str">
        <f t="shared" si="0"/>
        <v>Posgrado</v>
      </c>
      <c r="L65" s="100" t="s">
        <v>403</v>
      </c>
    </row>
    <row r="66" spans="3:12" hidden="1">
      <c r="C66" s="174" t="s">
        <v>58</v>
      </c>
      <c r="D66" s="172"/>
      <c r="E66" s="133">
        <v>0</v>
      </c>
      <c r="F66" s="121">
        <f>IF(E65=0,"",(G65/E65)/12*E65)</f>
        <v>0</v>
      </c>
      <c r="G66" s="122">
        <f>F66</f>
        <v>0</v>
      </c>
      <c r="H66" s="166"/>
      <c r="I66" s="103" t="s">
        <v>529</v>
      </c>
      <c r="J66" s="103" t="str">
        <f>VLOOKUP(I66,Presupuesto!$B$11:$C$565,2,0)</f>
        <v>AGUINALDO Y DECIMO CUARTO MES</v>
      </c>
      <c r="K66" s="100" t="str">
        <f t="shared" si="0"/>
        <v>Posgrado</v>
      </c>
      <c r="L66" s="100" t="s">
        <v>403</v>
      </c>
    </row>
    <row r="67" spans="3:12" ht="15.75" hidden="1" thickBot="1">
      <c r="C67" s="176" t="s">
        <v>59</v>
      </c>
      <c r="D67" s="164"/>
      <c r="E67" s="134">
        <v>0</v>
      </c>
      <c r="F67" s="107">
        <f>IF(E65&lt;6,"",((E65-6)/12)*(G65/E65))</f>
        <v>0</v>
      </c>
      <c r="G67" s="107">
        <f>F67</f>
        <v>0</v>
      </c>
      <c r="H67" s="164"/>
      <c r="I67" s="108" t="s">
        <v>532</v>
      </c>
      <c r="J67" s="126" t="str">
        <f>VLOOKUP(I67,Presupuesto!$B$11:$C$565,2,0)</f>
        <v>DECIMOCUARTO MES</v>
      </c>
      <c r="K67" s="108" t="str">
        <f t="shared" ref="K67" si="1">$K$17</f>
        <v>Posgrado</v>
      </c>
      <c r="L67" s="126" t="s">
        <v>403</v>
      </c>
    </row>
    <row r="69" spans="3:12" ht="15.75" thickBot="1"/>
    <row r="70" spans="3:12" ht="15.75" thickBot="1">
      <c r="C70" s="69" t="s">
        <v>43</v>
      </c>
      <c r="D70" s="30">
        <f>SUM(G77:G127)</f>
        <v>32500</v>
      </c>
      <c r="E70" s="95"/>
      <c r="F70" s="95"/>
      <c r="G70" s="95"/>
      <c r="H70" s="76"/>
      <c r="I70" s="76"/>
      <c r="J70" s="76"/>
    </row>
    <row r="71" spans="3:12">
      <c r="D71" s="31"/>
      <c r="E71" s="95"/>
      <c r="F71" s="95"/>
      <c r="G71" s="95"/>
      <c r="H71" s="76"/>
      <c r="I71" s="76"/>
      <c r="J71" s="76"/>
    </row>
    <row r="72" spans="3:12">
      <c r="D72" s="31"/>
      <c r="E72" s="95"/>
      <c r="F72" s="95"/>
      <c r="G72" s="95"/>
      <c r="H72" s="76"/>
      <c r="I72" s="76"/>
      <c r="J72" s="76"/>
    </row>
    <row r="73" spans="3:12" ht="15.75">
      <c r="C73" s="208" t="s">
        <v>400</v>
      </c>
      <c r="D73" s="209" t="s">
        <v>2047</v>
      </c>
      <c r="E73" s="95"/>
      <c r="F73" s="95"/>
      <c r="G73" s="95"/>
      <c r="H73" s="76"/>
      <c r="I73" s="76"/>
      <c r="J73" s="76"/>
    </row>
    <row r="74" spans="3:12" ht="18.75">
      <c r="C74" s="216" t="str">
        <f>IFERROR(VLOOKUP(D73,'1.Desarrollo e Innov Curricular'!$E:$F,2,FALSE),IFERROR(VLOOKUP(D73,'Investigación Científica'!$E:$F,2,FALSE),IFERROR(VLOOKUP(D73,'3.Vinculación Univ. Sociedad'!$E:$F,2,FALSE),IFERROR(VLOOKUP(D73,'4. Docencia y Profesorado'!$E:$F,2,FALSE),IFERROR(VLOOKUP(D73,'5.Estudiantes y Graduados'!$E:$F,2,FALSE),IFERROR(VLOOKUP(D73,'11. Gestion Administrativa'!$E:$F,2,FALSE),IFERROR(VLOOKUP(D73,'13. Gestión Académica'!$E:$F,2,FALSE),IFERROR(VLOOKUP(D73,'8. Aseguramiento de Calidad'!$E:$F,2,FALSE),IFERROR(VLOOKUP(D73,'6.Gestión del Conocimiento'!$E:$F,2,FALSE),IFERROR(VLOOKUP(D73,'15. Gobernabilidad y Procesos'!$E:$F,2,FALSE),IFERROR(VLOOKUP(D73,'12.Gestión del Talento Humano'!$E:$F,2,FALSE),IFERROR(VLOOKUP(D73,'14. Internacionalización '!$E:$F,2,FALSE),IFERROR(VLOOKUP(D73,Posgrado!$E:$F,2,FALSE),IFERROR(VLOOKUP(D73,'9.Cultura de Innovación '!$E:$F,2,FALSE),VLOOKUP(D73,'7. Lo Esencial de la Reforma '!$E:$F,2,0)))))))))))))))</f>
        <v xml:space="preserve">Contratación de una consultoría para elaborar el plan de desgaste del Plan de Estudios actual. </v>
      </c>
      <c r="D74" s="31"/>
      <c r="E74" s="95"/>
      <c r="F74" s="95"/>
      <c r="G74" s="95"/>
      <c r="H74" s="76"/>
      <c r="I74" s="76"/>
      <c r="J74" s="76"/>
    </row>
    <row r="75" spans="3:12" ht="15.75" thickBot="1">
      <c r="C75" s="180"/>
      <c r="D75" s="31"/>
      <c r="E75" s="95"/>
      <c r="F75" s="95"/>
      <c r="G75" s="95"/>
      <c r="H75" s="76"/>
      <c r="I75" s="76"/>
      <c r="J75" s="76"/>
    </row>
    <row r="76" spans="3:12" ht="30.75" thickBot="1">
      <c r="C76" s="136" t="s">
        <v>44</v>
      </c>
      <c r="D76" s="140" t="s">
        <v>55</v>
      </c>
      <c r="E76" s="173" t="s">
        <v>56</v>
      </c>
      <c r="F76" s="140" t="s">
        <v>57</v>
      </c>
      <c r="G76" s="137" t="s">
        <v>27</v>
      </c>
      <c r="H76" s="135" t="s">
        <v>139</v>
      </c>
      <c r="I76" s="138" t="s">
        <v>46</v>
      </c>
      <c r="J76" s="138" t="s">
        <v>140</v>
      </c>
      <c r="K76" s="138" t="s">
        <v>419</v>
      </c>
      <c r="L76" s="138" t="s">
        <v>420</v>
      </c>
    </row>
    <row r="77" spans="3:12" ht="15.75" hidden="1" thickBot="1">
      <c r="C77" s="139" t="s">
        <v>495</v>
      </c>
      <c r="D77" s="202"/>
      <c r="E77" s="154">
        <v>12</v>
      </c>
      <c r="F77" s="322">
        <f>HLOOKUP($C77,$BZ$2:$CM$3,2,0)</f>
        <v>41436.800000000003</v>
      </c>
      <c r="G77" s="115">
        <f>D77*E77*F77</f>
        <v>0</v>
      </c>
      <c r="H77" s="168"/>
      <c r="I77" s="116" t="s">
        <v>509</v>
      </c>
      <c r="J77" s="116" t="str">
        <f>VLOOKUP(I77,Presupuesto!$B$11:$C$565,2,0)</f>
        <v>SUELDOS Y SALARIOS PERMANENTES</v>
      </c>
      <c r="K77" s="226" t="s">
        <v>1496</v>
      </c>
      <c r="L77" s="100" t="s">
        <v>403</v>
      </c>
    </row>
    <row r="78" spans="3:12" hidden="1">
      <c r="C78" s="174" t="s">
        <v>58</v>
      </c>
      <c r="D78" s="165"/>
      <c r="E78" s="156">
        <v>0</v>
      </c>
      <c r="F78" s="102">
        <f>IF(E77=0,"",(G77/E77)/12*E77)</f>
        <v>0</v>
      </c>
      <c r="G78" s="99">
        <f>F78</f>
        <v>0</v>
      </c>
      <c r="H78" s="166" t="s">
        <v>1484</v>
      </c>
      <c r="I78" s="118" t="s">
        <v>529</v>
      </c>
      <c r="J78" s="118" t="str">
        <f>VLOOKUP(I78,Presupuesto!$B$11:$C$565,2,0)</f>
        <v>AGUINALDO Y DECIMO CUARTO MES</v>
      </c>
      <c r="K78" s="100" t="str">
        <f>$K$17</f>
        <v>Posgrado</v>
      </c>
      <c r="L78" s="100" t="s">
        <v>421</v>
      </c>
    </row>
    <row r="79" spans="3:12" ht="15.75" hidden="1" thickBot="1">
      <c r="C79" s="175" t="s">
        <v>59</v>
      </c>
      <c r="D79" s="165"/>
      <c r="E79" s="156">
        <v>0</v>
      </c>
      <c r="F79" s="119">
        <f>IF(E77&lt;6,"",((E77-6)/12)*(G77/E77))</f>
        <v>0</v>
      </c>
      <c r="G79" s="99">
        <f>F79</f>
        <v>0</v>
      </c>
      <c r="H79" s="166"/>
      <c r="I79" s="103" t="s">
        <v>532</v>
      </c>
      <c r="J79" s="103" t="str">
        <f>VLOOKUP(I79,Presupuesto!$B$11:$C$565,2,0)</f>
        <v>DECIMOCUARTO MES</v>
      </c>
      <c r="K79" s="100" t="str">
        <f t="shared" ref="K79:K127" si="2">$K$17</f>
        <v>Posgrado</v>
      </c>
      <c r="L79" s="100" t="s">
        <v>404</v>
      </c>
    </row>
    <row r="80" spans="3:12" ht="15.75" hidden="1" thickBot="1">
      <c r="C80" s="139" t="s">
        <v>496</v>
      </c>
      <c r="D80" s="202"/>
      <c r="E80" s="154">
        <v>12</v>
      </c>
      <c r="F80" s="322">
        <f>HLOOKUP($C80,$BZ$2:$CM$3,2,0)</f>
        <v>37669.82</v>
      </c>
      <c r="G80" s="115">
        <f>D80*E80*F80</f>
        <v>0</v>
      </c>
      <c r="H80" s="168"/>
      <c r="I80" s="116" t="s">
        <v>509</v>
      </c>
      <c r="J80" s="116" t="str">
        <f>VLOOKUP(I80,Presupuesto!$B$11:$C$565,2,0)</f>
        <v>SUELDOS Y SALARIOS PERMANENTES</v>
      </c>
      <c r="K80" s="100" t="str">
        <f t="shared" si="2"/>
        <v>Posgrado</v>
      </c>
      <c r="L80" s="100" t="s">
        <v>404</v>
      </c>
    </row>
    <row r="81" spans="3:12" hidden="1">
      <c r="C81" s="174" t="s">
        <v>58</v>
      </c>
      <c r="D81" s="165"/>
      <c r="E81" s="156">
        <v>0</v>
      </c>
      <c r="F81" s="102">
        <f>IF(E80=0,"",(G80/E80)/12*E80)</f>
        <v>0</v>
      </c>
      <c r="G81" s="99">
        <f>F81</f>
        <v>0</v>
      </c>
      <c r="H81" s="166"/>
      <c r="I81" s="118" t="s">
        <v>529</v>
      </c>
      <c r="J81" s="118" t="str">
        <f>VLOOKUP(I81,Presupuesto!$B$11:$C$565,2,0)</f>
        <v>AGUINALDO Y DECIMO CUARTO MES</v>
      </c>
      <c r="K81" s="100" t="str">
        <f t="shared" si="2"/>
        <v>Posgrado</v>
      </c>
      <c r="L81" s="100" t="s">
        <v>404</v>
      </c>
    </row>
    <row r="82" spans="3:12" ht="15.75" hidden="1" thickBot="1">
      <c r="C82" s="175" t="s">
        <v>59</v>
      </c>
      <c r="D82" s="165"/>
      <c r="E82" s="156">
        <v>0</v>
      </c>
      <c r="F82" s="119">
        <f>IF(E80&lt;6,"",((E80-6)/12)*(G80/E80))</f>
        <v>0</v>
      </c>
      <c r="G82" s="99">
        <f>F82</f>
        <v>0</v>
      </c>
      <c r="H82" s="166"/>
      <c r="I82" s="103" t="s">
        <v>532</v>
      </c>
      <c r="J82" s="103" t="str">
        <f>VLOOKUP(I82,Presupuesto!$B$11:$C$565,2,0)</f>
        <v>DECIMOCUARTO MES</v>
      </c>
      <c r="K82" s="100" t="str">
        <f t="shared" si="2"/>
        <v>Posgrado</v>
      </c>
      <c r="L82" s="100" t="s">
        <v>404</v>
      </c>
    </row>
    <row r="83" spans="3:12" ht="15.75" hidden="1" thickBot="1">
      <c r="C83" s="139" t="s">
        <v>497</v>
      </c>
      <c r="D83" s="202"/>
      <c r="E83" s="154">
        <v>12</v>
      </c>
      <c r="F83" s="322">
        <f>HLOOKUP($C83,$BZ$2:$CM$3,2,0)</f>
        <v>33902.839999999997</v>
      </c>
      <c r="G83" s="115">
        <f>D83*E83*F83</f>
        <v>0</v>
      </c>
      <c r="H83" s="168"/>
      <c r="I83" s="116" t="s">
        <v>509</v>
      </c>
      <c r="J83" s="116" t="str">
        <f>VLOOKUP(I83,Presupuesto!$B$11:$C$565,2,0)</f>
        <v>SUELDOS Y SALARIOS PERMANENTES</v>
      </c>
      <c r="K83" s="100" t="str">
        <f t="shared" si="2"/>
        <v>Posgrado</v>
      </c>
      <c r="L83" s="100" t="s">
        <v>404</v>
      </c>
    </row>
    <row r="84" spans="3:12" hidden="1">
      <c r="C84" s="174" t="s">
        <v>58</v>
      </c>
      <c r="D84" s="165"/>
      <c r="E84" s="156">
        <v>0</v>
      </c>
      <c r="F84" s="102">
        <f>IF(E83=0,"",(G83/E83)/12*E83)</f>
        <v>0</v>
      </c>
      <c r="G84" s="99">
        <f>F84</f>
        <v>0</v>
      </c>
      <c r="H84" s="166"/>
      <c r="I84" s="118" t="s">
        <v>529</v>
      </c>
      <c r="J84" s="118" t="str">
        <f>VLOOKUP(I84,Presupuesto!$B$11:$C$565,2,0)</f>
        <v>AGUINALDO Y DECIMO CUARTO MES</v>
      </c>
      <c r="K84" s="100" t="str">
        <f t="shared" si="2"/>
        <v>Posgrado</v>
      </c>
      <c r="L84" s="100" t="s">
        <v>404</v>
      </c>
    </row>
    <row r="85" spans="3:12" ht="15.75" hidden="1" thickBot="1">
      <c r="C85" s="175" t="s">
        <v>59</v>
      </c>
      <c r="D85" s="165"/>
      <c r="E85" s="156">
        <v>0</v>
      </c>
      <c r="F85" s="119">
        <f>IF(E83&lt;6,"",((E83-6)/12)*(G83/E83))</f>
        <v>0</v>
      </c>
      <c r="G85" s="99">
        <f>F85</f>
        <v>0</v>
      </c>
      <c r="H85" s="166"/>
      <c r="I85" s="103" t="s">
        <v>532</v>
      </c>
      <c r="J85" s="103" t="str">
        <f>VLOOKUP(I85,Presupuesto!$B$11:$C$565,2,0)</f>
        <v>DECIMOCUARTO MES</v>
      </c>
      <c r="K85" s="100" t="str">
        <f t="shared" si="2"/>
        <v>Posgrado</v>
      </c>
      <c r="L85" s="100" t="s">
        <v>404</v>
      </c>
    </row>
    <row r="86" spans="3:12" ht="15.75" hidden="1" thickBot="1">
      <c r="C86" s="139" t="s">
        <v>498</v>
      </c>
      <c r="D86" s="202"/>
      <c r="E86" s="154">
        <v>12</v>
      </c>
      <c r="F86" s="322">
        <f>HLOOKUP($C86,$BZ$2:$CM$3,2,0)</f>
        <v>30135.85</v>
      </c>
      <c r="G86" s="115">
        <f>D86*E86*F86</f>
        <v>0</v>
      </c>
      <c r="H86" s="168"/>
      <c r="I86" s="116" t="s">
        <v>509</v>
      </c>
      <c r="J86" s="116" t="str">
        <f>VLOOKUP(I86,Presupuesto!$B$11:$C$565,2,0)</f>
        <v>SUELDOS Y SALARIOS PERMANENTES</v>
      </c>
      <c r="K86" s="100" t="str">
        <f t="shared" si="2"/>
        <v>Posgrado</v>
      </c>
      <c r="L86" s="100" t="s">
        <v>404</v>
      </c>
    </row>
    <row r="87" spans="3:12" hidden="1">
      <c r="C87" s="174" t="s">
        <v>58</v>
      </c>
      <c r="D87" s="165"/>
      <c r="E87" s="156">
        <v>0</v>
      </c>
      <c r="F87" s="102">
        <f>IF(E86=0,"",(G86/E86)/12*E86)</f>
        <v>0</v>
      </c>
      <c r="G87" s="99">
        <f>F87</f>
        <v>0</v>
      </c>
      <c r="H87" s="166"/>
      <c r="I87" s="118" t="s">
        <v>529</v>
      </c>
      <c r="J87" s="118" t="str">
        <f>VLOOKUP(I87,Presupuesto!$B$11:$C$565,2,0)</f>
        <v>AGUINALDO Y DECIMO CUARTO MES</v>
      </c>
      <c r="K87" s="100" t="str">
        <f t="shared" si="2"/>
        <v>Posgrado</v>
      </c>
      <c r="L87" s="100" t="s">
        <v>404</v>
      </c>
    </row>
    <row r="88" spans="3:12" ht="15.75" hidden="1" thickBot="1">
      <c r="C88" s="175" t="s">
        <v>59</v>
      </c>
      <c r="D88" s="165"/>
      <c r="E88" s="156">
        <v>0</v>
      </c>
      <c r="F88" s="119">
        <f>IF(E86&lt;6,"",((E86-6)/12)*(G86/E86))</f>
        <v>0</v>
      </c>
      <c r="G88" s="99">
        <f>F88</f>
        <v>0</v>
      </c>
      <c r="H88" s="166"/>
      <c r="I88" s="103" t="s">
        <v>532</v>
      </c>
      <c r="J88" s="103" t="str">
        <f>VLOOKUP(I88,Presupuesto!$B$11:$C$565,2,0)</f>
        <v>DECIMOCUARTO MES</v>
      </c>
      <c r="K88" s="100" t="str">
        <f t="shared" si="2"/>
        <v>Posgrado</v>
      </c>
      <c r="L88" s="100" t="s">
        <v>404</v>
      </c>
    </row>
    <row r="89" spans="3:12" ht="15.75" hidden="1" thickBot="1">
      <c r="C89" s="139" t="s">
        <v>499</v>
      </c>
      <c r="D89" s="202"/>
      <c r="E89" s="154">
        <v>12</v>
      </c>
      <c r="F89" s="322">
        <f>HLOOKUP($C89,$BZ$2:$CM$3,2,0)</f>
        <v>28252.36</v>
      </c>
      <c r="G89" s="115">
        <f>D89*E89*F89</f>
        <v>0</v>
      </c>
      <c r="H89" s="168"/>
      <c r="I89" s="116" t="s">
        <v>509</v>
      </c>
      <c r="J89" s="116" t="str">
        <f>VLOOKUP(I89,Presupuesto!$B$11:$C$565,2,0)</f>
        <v>SUELDOS Y SALARIOS PERMANENTES</v>
      </c>
      <c r="K89" s="100" t="str">
        <f t="shared" si="2"/>
        <v>Posgrado</v>
      </c>
      <c r="L89" s="100" t="s">
        <v>404</v>
      </c>
    </row>
    <row r="90" spans="3:12" hidden="1">
      <c r="C90" s="174" t="s">
        <v>58</v>
      </c>
      <c r="D90" s="165"/>
      <c r="E90" s="156">
        <v>0</v>
      </c>
      <c r="F90" s="102">
        <f>IF(E89=0,"",(G89/E89)/12*E89)</f>
        <v>0</v>
      </c>
      <c r="G90" s="99">
        <f>F90</f>
        <v>0</v>
      </c>
      <c r="H90" s="166"/>
      <c r="I90" s="118" t="s">
        <v>529</v>
      </c>
      <c r="J90" s="118" t="str">
        <f>VLOOKUP(I90,Presupuesto!$B$11:$C$565,2,0)</f>
        <v>AGUINALDO Y DECIMO CUARTO MES</v>
      </c>
      <c r="K90" s="100" t="str">
        <f t="shared" si="2"/>
        <v>Posgrado</v>
      </c>
      <c r="L90" s="100" t="s">
        <v>404</v>
      </c>
    </row>
    <row r="91" spans="3:12" ht="15.75" hidden="1" thickBot="1">
      <c r="C91" s="175" t="s">
        <v>59</v>
      </c>
      <c r="D91" s="165"/>
      <c r="E91" s="156">
        <v>0</v>
      </c>
      <c r="F91" s="119">
        <f>IF(E89&lt;6,"",((E89-6)/12)*(G89/E89))</f>
        <v>0</v>
      </c>
      <c r="G91" s="99">
        <f>F91</f>
        <v>0</v>
      </c>
      <c r="H91" s="166"/>
      <c r="I91" s="103" t="s">
        <v>532</v>
      </c>
      <c r="J91" s="103" t="str">
        <f>VLOOKUP(I91,Presupuesto!$B$11:$C$565,2,0)</f>
        <v>DECIMOCUARTO MES</v>
      </c>
      <c r="K91" s="100" t="str">
        <f t="shared" si="2"/>
        <v>Posgrado</v>
      </c>
      <c r="L91" s="100" t="s">
        <v>404</v>
      </c>
    </row>
    <row r="92" spans="3:12" ht="15.75" hidden="1" thickBot="1">
      <c r="C92" s="139" t="s">
        <v>500</v>
      </c>
      <c r="D92" s="202"/>
      <c r="E92" s="154">
        <v>12</v>
      </c>
      <c r="F92" s="322">
        <f>HLOOKUP($C92,$BZ$2:$CM$3,2,0)</f>
        <v>26368.87</v>
      </c>
      <c r="G92" s="115">
        <f>D92*E92*F92</f>
        <v>0</v>
      </c>
      <c r="H92" s="168"/>
      <c r="I92" s="116" t="s">
        <v>509</v>
      </c>
      <c r="J92" s="116" t="str">
        <f>VLOOKUP(I92,Presupuesto!$B$11:$C$565,2,0)</f>
        <v>SUELDOS Y SALARIOS PERMANENTES</v>
      </c>
      <c r="K92" s="100" t="str">
        <f t="shared" si="2"/>
        <v>Posgrado</v>
      </c>
      <c r="L92" s="100" t="s">
        <v>404</v>
      </c>
    </row>
    <row r="93" spans="3:12" hidden="1">
      <c r="C93" s="174" t="s">
        <v>58</v>
      </c>
      <c r="D93" s="165"/>
      <c r="E93" s="156">
        <v>0</v>
      </c>
      <c r="F93" s="102">
        <f>IF(E92=0,"",(G92/E92)/12*E92)</f>
        <v>0</v>
      </c>
      <c r="G93" s="99">
        <f>F93</f>
        <v>0</v>
      </c>
      <c r="H93" s="166"/>
      <c r="I93" s="118" t="s">
        <v>529</v>
      </c>
      <c r="J93" s="118" t="str">
        <f>VLOOKUP(I93,Presupuesto!$B$11:$C$565,2,0)</f>
        <v>AGUINALDO Y DECIMO CUARTO MES</v>
      </c>
      <c r="K93" s="100" t="str">
        <f t="shared" si="2"/>
        <v>Posgrado</v>
      </c>
      <c r="L93" s="100" t="s">
        <v>404</v>
      </c>
    </row>
    <row r="94" spans="3:12" ht="15.75" hidden="1" thickBot="1">
      <c r="C94" s="175" t="s">
        <v>59</v>
      </c>
      <c r="D94" s="165"/>
      <c r="E94" s="156">
        <v>0</v>
      </c>
      <c r="F94" s="119">
        <f>IF(E92&lt;6,"",((E92-6)/12)*(G92/E92))</f>
        <v>0</v>
      </c>
      <c r="G94" s="99">
        <f>F94</f>
        <v>0</v>
      </c>
      <c r="H94" s="166"/>
      <c r="I94" s="103" t="s">
        <v>532</v>
      </c>
      <c r="J94" s="103" t="str">
        <f>VLOOKUP(I94,Presupuesto!$B$11:$C$565,2,0)</f>
        <v>DECIMOCUARTO MES</v>
      </c>
      <c r="K94" s="100" t="str">
        <f t="shared" si="2"/>
        <v>Posgrado</v>
      </c>
      <c r="L94" s="100" t="s">
        <v>404</v>
      </c>
    </row>
    <row r="95" spans="3:12" ht="15.75" hidden="1" thickBot="1">
      <c r="C95" s="139" t="s">
        <v>501</v>
      </c>
      <c r="D95" s="202"/>
      <c r="E95" s="154">
        <v>12</v>
      </c>
      <c r="F95" s="322">
        <f>HLOOKUP($C95,$BZ$2:$CM$3,2,0)</f>
        <v>17893.16</v>
      </c>
      <c r="G95" s="115">
        <f>D95*E95*F95</f>
        <v>0</v>
      </c>
      <c r="H95" s="168"/>
      <c r="I95" s="116" t="s">
        <v>509</v>
      </c>
      <c r="J95" s="116" t="str">
        <f>VLOOKUP(I95,Presupuesto!$B$11:$C$565,2,0)</f>
        <v>SUELDOS Y SALARIOS PERMANENTES</v>
      </c>
      <c r="K95" s="100" t="str">
        <f t="shared" si="2"/>
        <v>Posgrado</v>
      </c>
      <c r="L95" s="100" t="s">
        <v>404</v>
      </c>
    </row>
    <row r="96" spans="3:12" hidden="1">
      <c r="C96" s="174" t="s">
        <v>58</v>
      </c>
      <c r="D96" s="165"/>
      <c r="E96" s="156">
        <v>0</v>
      </c>
      <c r="F96" s="102">
        <f>IF(E95=0,"",(G95/E95)/12*E95)</f>
        <v>0</v>
      </c>
      <c r="G96" s="99">
        <f>F96</f>
        <v>0</v>
      </c>
      <c r="H96" s="166"/>
      <c r="I96" s="118" t="s">
        <v>529</v>
      </c>
      <c r="J96" s="118" t="str">
        <f>VLOOKUP(I96,Presupuesto!$B$11:$C$565,2,0)</f>
        <v>AGUINALDO Y DECIMO CUARTO MES</v>
      </c>
      <c r="K96" s="100" t="str">
        <f t="shared" si="2"/>
        <v>Posgrado</v>
      </c>
      <c r="L96" s="100" t="s">
        <v>404</v>
      </c>
    </row>
    <row r="97" spans="3:12" ht="15.75" hidden="1" thickBot="1">
      <c r="C97" s="175" t="s">
        <v>59</v>
      </c>
      <c r="D97" s="165"/>
      <c r="E97" s="156">
        <v>0</v>
      </c>
      <c r="F97" s="119">
        <f>IF(E95&lt;6,"",((E95-6)/12)*(G95/E95))</f>
        <v>0</v>
      </c>
      <c r="G97" s="99">
        <f>F97</f>
        <v>0</v>
      </c>
      <c r="H97" s="166"/>
      <c r="I97" s="103" t="s">
        <v>532</v>
      </c>
      <c r="J97" s="103" t="str">
        <f>VLOOKUP(I97,Presupuesto!$B$11:$C$565,2,0)</f>
        <v>DECIMOCUARTO MES</v>
      </c>
      <c r="K97" s="100" t="str">
        <f t="shared" si="2"/>
        <v>Posgrado</v>
      </c>
      <c r="L97" s="100" t="s">
        <v>404</v>
      </c>
    </row>
    <row r="98" spans="3:12" ht="15.75" hidden="1" thickBot="1">
      <c r="C98" s="139" t="s">
        <v>502</v>
      </c>
      <c r="D98" s="202"/>
      <c r="E98" s="154">
        <v>12</v>
      </c>
      <c r="F98" s="322">
        <f>HLOOKUP($C98,$BZ$2:$CM$3,2,0)</f>
        <v>16951.419999999998</v>
      </c>
      <c r="G98" s="115">
        <f>D98*E98*F98</f>
        <v>0</v>
      </c>
      <c r="H98" s="168"/>
      <c r="I98" s="116" t="s">
        <v>509</v>
      </c>
      <c r="J98" s="116" t="str">
        <f>VLOOKUP(I98,Presupuesto!$B$11:$C$565,2,0)</f>
        <v>SUELDOS Y SALARIOS PERMANENTES</v>
      </c>
      <c r="K98" s="100" t="str">
        <f t="shared" si="2"/>
        <v>Posgrado</v>
      </c>
      <c r="L98" s="100" t="s">
        <v>404</v>
      </c>
    </row>
    <row r="99" spans="3:12" hidden="1">
      <c r="C99" s="174" t="s">
        <v>58</v>
      </c>
      <c r="D99" s="165"/>
      <c r="E99" s="156">
        <v>0</v>
      </c>
      <c r="F99" s="102">
        <f>IF(E98=0,"",(G98/E98)/12*E98)</f>
        <v>0</v>
      </c>
      <c r="G99" s="99">
        <f>F99</f>
        <v>0</v>
      </c>
      <c r="H99" s="166"/>
      <c r="I99" s="118" t="s">
        <v>529</v>
      </c>
      <c r="J99" s="118" t="str">
        <f>VLOOKUP(I99,Presupuesto!$B$11:$C$565,2,0)</f>
        <v>AGUINALDO Y DECIMO CUARTO MES</v>
      </c>
      <c r="K99" s="100" t="str">
        <f t="shared" si="2"/>
        <v>Posgrado</v>
      </c>
      <c r="L99" s="100" t="s">
        <v>404</v>
      </c>
    </row>
    <row r="100" spans="3:12" ht="15.75" hidden="1" thickBot="1">
      <c r="C100" s="175" t="s">
        <v>59</v>
      </c>
      <c r="D100" s="165"/>
      <c r="E100" s="156">
        <v>0</v>
      </c>
      <c r="F100" s="119">
        <f>IF(E98&lt;6,"",((E98-6)/12)*(G98/E98))</f>
        <v>0</v>
      </c>
      <c r="G100" s="99">
        <f>F100</f>
        <v>0</v>
      </c>
      <c r="H100" s="166"/>
      <c r="I100" s="103" t="s">
        <v>532</v>
      </c>
      <c r="J100" s="103" t="str">
        <f>VLOOKUP(I100,Presupuesto!$B$11:$C$565,2,0)</f>
        <v>DECIMOCUARTO MES</v>
      </c>
      <c r="K100" s="100" t="str">
        <f t="shared" si="2"/>
        <v>Posgrado</v>
      </c>
      <c r="L100" s="100" t="s">
        <v>404</v>
      </c>
    </row>
    <row r="101" spans="3:12" ht="15.75" hidden="1" thickBot="1">
      <c r="C101" s="139" t="s">
        <v>503</v>
      </c>
      <c r="D101" s="202"/>
      <c r="E101" s="154">
        <v>12</v>
      </c>
      <c r="F101" s="322">
        <f>HLOOKUP($C101,$BZ$2:$CM$3,2,0)</f>
        <v>13184.44</v>
      </c>
      <c r="G101" s="115">
        <f>D101*E101*F101</f>
        <v>0</v>
      </c>
      <c r="H101" s="168"/>
      <c r="I101" s="116" t="s">
        <v>509</v>
      </c>
      <c r="J101" s="116" t="str">
        <f>VLOOKUP(I101,Presupuesto!$B$11:$C$565,2,0)</f>
        <v>SUELDOS Y SALARIOS PERMANENTES</v>
      </c>
      <c r="K101" s="100" t="str">
        <f t="shared" si="2"/>
        <v>Posgrado</v>
      </c>
      <c r="L101" s="100" t="s">
        <v>404</v>
      </c>
    </row>
    <row r="102" spans="3:12" hidden="1">
      <c r="C102" s="174" t="s">
        <v>58</v>
      </c>
      <c r="D102" s="165"/>
      <c r="E102" s="156">
        <v>0</v>
      </c>
      <c r="F102" s="102">
        <f>IF(E101=0,"",(G101/E101)/12*E101)</f>
        <v>0</v>
      </c>
      <c r="G102" s="99">
        <f>F102</f>
        <v>0</v>
      </c>
      <c r="H102" s="166"/>
      <c r="I102" s="118" t="s">
        <v>529</v>
      </c>
      <c r="J102" s="118" t="str">
        <f>VLOOKUP(I102,Presupuesto!$B$11:$C$565,2,0)</f>
        <v>AGUINALDO Y DECIMO CUARTO MES</v>
      </c>
      <c r="K102" s="100" t="str">
        <f t="shared" si="2"/>
        <v>Posgrado</v>
      </c>
      <c r="L102" s="100" t="s">
        <v>404</v>
      </c>
    </row>
    <row r="103" spans="3:12" ht="15.75" hidden="1" thickBot="1">
      <c r="C103" s="175" t="s">
        <v>59</v>
      </c>
      <c r="D103" s="165"/>
      <c r="E103" s="156">
        <v>0</v>
      </c>
      <c r="F103" s="119">
        <f>IF(E101&lt;6,"",((E101-6)/12)*(G101/E101))</f>
        <v>0</v>
      </c>
      <c r="G103" s="99">
        <f>F103</f>
        <v>0</v>
      </c>
      <c r="H103" s="166"/>
      <c r="I103" s="103" t="s">
        <v>532</v>
      </c>
      <c r="J103" s="103" t="str">
        <f>VLOOKUP(I103,Presupuesto!$B$11:$C$565,2,0)</f>
        <v>DECIMOCUARTO MES</v>
      </c>
      <c r="K103" s="100" t="str">
        <f t="shared" si="2"/>
        <v>Posgrado</v>
      </c>
      <c r="L103" s="100" t="s">
        <v>404</v>
      </c>
    </row>
    <row r="104" spans="3:12" ht="15.75" hidden="1" thickBot="1">
      <c r="C104" s="139" t="s">
        <v>504</v>
      </c>
      <c r="D104" s="202"/>
      <c r="E104" s="154">
        <v>12</v>
      </c>
      <c r="F104" s="322">
        <f>HLOOKUP($C104,$BZ$2:$CM$3,2,0)</f>
        <v>15032.56</v>
      </c>
      <c r="G104" s="115">
        <f>D104*E104*F104</f>
        <v>0</v>
      </c>
      <c r="H104" s="168"/>
      <c r="I104" s="116" t="s">
        <v>509</v>
      </c>
      <c r="J104" s="116" t="str">
        <f>VLOOKUP(I104,Presupuesto!$B$11:$C$565,2,0)</f>
        <v>SUELDOS Y SALARIOS PERMANENTES</v>
      </c>
      <c r="K104" s="100" t="str">
        <f t="shared" si="2"/>
        <v>Posgrado</v>
      </c>
      <c r="L104" s="100" t="s">
        <v>404</v>
      </c>
    </row>
    <row r="105" spans="3:12" hidden="1">
      <c r="C105" s="174" t="s">
        <v>58</v>
      </c>
      <c r="D105" s="165"/>
      <c r="E105" s="156">
        <v>0</v>
      </c>
      <c r="F105" s="102">
        <f>IF(E104=0,"",(G104/E104)/12*E104)</f>
        <v>0</v>
      </c>
      <c r="G105" s="99">
        <f>F105</f>
        <v>0</v>
      </c>
      <c r="H105" s="166"/>
      <c r="I105" s="118" t="s">
        <v>529</v>
      </c>
      <c r="J105" s="118" t="str">
        <f>VLOOKUP(I105,Presupuesto!$B$11:$C$565,2,0)</f>
        <v>AGUINALDO Y DECIMO CUARTO MES</v>
      </c>
      <c r="K105" s="100" t="str">
        <f t="shared" si="2"/>
        <v>Posgrado</v>
      </c>
      <c r="L105" s="100" t="s">
        <v>404</v>
      </c>
    </row>
    <row r="106" spans="3:12" ht="15.75" hidden="1" thickBot="1">
      <c r="C106" s="175" t="s">
        <v>59</v>
      </c>
      <c r="D106" s="165"/>
      <c r="E106" s="156">
        <v>0</v>
      </c>
      <c r="F106" s="119">
        <f>IF(E104&lt;6,"",((E104-6)/12)*(G104/E104))</f>
        <v>0</v>
      </c>
      <c r="G106" s="99">
        <f>F106</f>
        <v>0</v>
      </c>
      <c r="H106" s="166"/>
      <c r="I106" s="103" t="s">
        <v>532</v>
      </c>
      <c r="J106" s="103" t="str">
        <f>VLOOKUP(I106,Presupuesto!$B$11:$C$565,2,0)</f>
        <v>DECIMOCUARTO MES</v>
      </c>
      <c r="K106" s="100" t="str">
        <f t="shared" si="2"/>
        <v>Posgrado</v>
      </c>
      <c r="L106" s="100" t="s">
        <v>404</v>
      </c>
    </row>
    <row r="107" spans="3:12" ht="15.75" hidden="1" thickBot="1">
      <c r="C107" s="139" t="s">
        <v>505</v>
      </c>
      <c r="D107" s="202"/>
      <c r="E107" s="154">
        <v>12</v>
      </c>
      <c r="F107" s="322">
        <f>HLOOKUP($C107,$BZ$2:$CM$3,2,0)</f>
        <v>13264.02</v>
      </c>
      <c r="G107" s="115">
        <f>D107*E107*F107</f>
        <v>0</v>
      </c>
      <c r="H107" s="168"/>
      <c r="I107" s="116" t="s">
        <v>509</v>
      </c>
      <c r="J107" s="116" t="str">
        <f>VLOOKUP(I107,Presupuesto!$B$11:$C$565,2,0)</f>
        <v>SUELDOS Y SALARIOS PERMANENTES</v>
      </c>
      <c r="K107" s="100" t="str">
        <f t="shared" si="2"/>
        <v>Posgrado</v>
      </c>
      <c r="L107" s="100" t="s">
        <v>404</v>
      </c>
    </row>
    <row r="108" spans="3:12" hidden="1">
      <c r="C108" s="174" t="s">
        <v>58</v>
      </c>
      <c r="D108" s="165"/>
      <c r="E108" s="156">
        <v>0</v>
      </c>
      <c r="F108" s="102">
        <f>IF(E107=0,"",(G107/E107)/12*E107)</f>
        <v>0</v>
      </c>
      <c r="G108" s="99">
        <f>F108</f>
        <v>0</v>
      </c>
      <c r="H108" s="166"/>
      <c r="I108" s="118" t="s">
        <v>529</v>
      </c>
      <c r="J108" s="118" t="str">
        <f>VLOOKUP(I108,Presupuesto!$B$11:$C$565,2,0)</f>
        <v>AGUINALDO Y DECIMO CUARTO MES</v>
      </c>
      <c r="K108" s="100" t="str">
        <f t="shared" si="2"/>
        <v>Posgrado</v>
      </c>
      <c r="L108" s="100" t="s">
        <v>404</v>
      </c>
    </row>
    <row r="109" spans="3:12" ht="15.75" hidden="1" thickBot="1">
      <c r="C109" s="175" t="s">
        <v>59</v>
      </c>
      <c r="D109" s="165"/>
      <c r="E109" s="156">
        <v>0</v>
      </c>
      <c r="F109" s="119">
        <f>IF(E107&lt;6,"",((E107-6)/12)*(G107/E107))</f>
        <v>0</v>
      </c>
      <c r="G109" s="99">
        <f>F109</f>
        <v>0</v>
      </c>
      <c r="H109" s="166"/>
      <c r="I109" s="103" t="s">
        <v>532</v>
      </c>
      <c r="J109" s="103" t="str">
        <f>VLOOKUP(I109,Presupuesto!$B$11:$C$565,2,0)</f>
        <v>DECIMOCUARTO MES</v>
      </c>
      <c r="K109" s="100" t="str">
        <f t="shared" si="2"/>
        <v>Posgrado</v>
      </c>
      <c r="L109" s="100" t="s">
        <v>404</v>
      </c>
    </row>
    <row r="110" spans="3:12" ht="15.75" hidden="1" thickBot="1">
      <c r="C110" s="139" t="s">
        <v>506</v>
      </c>
      <c r="D110" s="202"/>
      <c r="E110" s="154">
        <v>12</v>
      </c>
      <c r="F110" s="322">
        <f>HLOOKUP($C110,$BZ$2:$CM$3,2,0)</f>
        <v>12379.75</v>
      </c>
      <c r="G110" s="115">
        <f>D110*E110*F110</f>
        <v>0</v>
      </c>
      <c r="H110" s="168"/>
      <c r="I110" s="116" t="s">
        <v>509</v>
      </c>
      <c r="J110" s="116" t="str">
        <f>VLOOKUP(I110,Presupuesto!$B$11:$C$565,2,0)</f>
        <v>SUELDOS Y SALARIOS PERMANENTES</v>
      </c>
      <c r="K110" s="100" t="str">
        <f t="shared" si="2"/>
        <v>Posgrado</v>
      </c>
      <c r="L110" s="100" t="s">
        <v>404</v>
      </c>
    </row>
    <row r="111" spans="3:12" hidden="1">
      <c r="C111" s="174" t="s">
        <v>58</v>
      </c>
      <c r="D111" s="165"/>
      <c r="E111" s="156">
        <v>0</v>
      </c>
      <c r="F111" s="102">
        <f>IF(E110=0,"",(G110/E110)/12*E110)</f>
        <v>0</v>
      </c>
      <c r="G111" s="99">
        <f>F111</f>
        <v>0</v>
      </c>
      <c r="H111" s="166"/>
      <c r="I111" s="118" t="s">
        <v>529</v>
      </c>
      <c r="J111" s="118" t="str">
        <f>VLOOKUP(I111,Presupuesto!$B$11:$C$565,2,0)</f>
        <v>AGUINALDO Y DECIMO CUARTO MES</v>
      </c>
      <c r="K111" s="100" t="str">
        <f t="shared" si="2"/>
        <v>Posgrado</v>
      </c>
      <c r="L111" s="100" t="s">
        <v>404</v>
      </c>
    </row>
    <row r="112" spans="3:12" ht="15.75" hidden="1" thickBot="1">
      <c r="C112" s="175" t="s">
        <v>59</v>
      </c>
      <c r="D112" s="165"/>
      <c r="E112" s="156">
        <v>0</v>
      </c>
      <c r="F112" s="119">
        <f>IF(E110&lt;6,"",((E110-6)/12)*(G110/E110))</f>
        <v>0</v>
      </c>
      <c r="G112" s="99">
        <f>F112</f>
        <v>0</v>
      </c>
      <c r="H112" s="166"/>
      <c r="I112" s="103" t="s">
        <v>532</v>
      </c>
      <c r="J112" s="103" t="str">
        <f>VLOOKUP(I112,Presupuesto!$B$11:$C$565,2,0)</f>
        <v>DECIMOCUARTO MES</v>
      </c>
      <c r="K112" s="100" t="str">
        <f t="shared" si="2"/>
        <v>Posgrado</v>
      </c>
      <c r="L112" s="100" t="s">
        <v>404</v>
      </c>
    </row>
    <row r="113" spans="3:12" ht="15.75" hidden="1" thickBot="1">
      <c r="C113" s="139" t="s">
        <v>507</v>
      </c>
      <c r="D113" s="202"/>
      <c r="E113" s="154">
        <v>12</v>
      </c>
      <c r="F113" s="322">
        <f>HLOOKUP($C113,$BZ$2:$CM$3,2,0)</f>
        <v>439.49</v>
      </c>
      <c r="G113" s="115">
        <f>D113*E113*F113</f>
        <v>0</v>
      </c>
      <c r="H113" s="168"/>
      <c r="I113" s="116" t="s">
        <v>509</v>
      </c>
      <c r="J113" s="116" t="str">
        <f>VLOOKUP(I113,Presupuesto!$B$11:$C$565,2,0)</f>
        <v>SUELDOS Y SALARIOS PERMANENTES</v>
      </c>
      <c r="K113" s="100" t="str">
        <f t="shared" si="2"/>
        <v>Posgrado</v>
      </c>
      <c r="L113" s="100" t="s">
        <v>404</v>
      </c>
    </row>
    <row r="114" spans="3:12" hidden="1">
      <c r="C114" s="174" t="s">
        <v>58</v>
      </c>
      <c r="D114" s="165"/>
      <c r="E114" s="156">
        <v>0</v>
      </c>
      <c r="F114" s="102">
        <f>IF(E113=0,"",(G113/E113)/12*E113)</f>
        <v>0</v>
      </c>
      <c r="G114" s="99">
        <f>F114</f>
        <v>0</v>
      </c>
      <c r="H114" s="166"/>
      <c r="I114" s="118" t="s">
        <v>529</v>
      </c>
      <c r="J114" s="118" t="str">
        <f>VLOOKUP(I114,Presupuesto!$B$11:$C$565,2,0)</f>
        <v>AGUINALDO Y DECIMO CUARTO MES</v>
      </c>
      <c r="K114" s="100" t="str">
        <f t="shared" si="2"/>
        <v>Posgrado</v>
      </c>
      <c r="L114" s="100" t="s">
        <v>404</v>
      </c>
    </row>
    <row r="115" spans="3:12" ht="15.75" hidden="1" thickBot="1">
      <c r="C115" s="175" t="s">
        <v>59</v>
      </c>
      <c r="D115" s="165"/>
      <c r="E115" s="156">
        <v>0</v>
      </c>
      <c r="F115" s="119">
        <f>IF(E113&lt;6,"",((E113-6)/12)*(G113/E113))</f>
        <v>0</v>
      </c>
      <c r="G115" s="99">
        <f>F115</f>
        <v>0</v>
      </c>
      <c r="H115" s="166"/>
      <c r="I115" s="103" t="s">
        <v>532</v>
      </c>
      <c r="J115" s="103" t="str">
        <f>VLOOKUP(I115,Presupuesto!$B$11:$C$565,2,0)</f>
        <v>DECIMOCUARTO MES</v>
      </c>
      <c r="K115" s="100" t="str">
        <f t="shared" si="2"/>
        <v>Posgrado</v>
      </c>
      <c r="L115" s="100" t="s">
        <v>404</v>
      </c>
    </row>
    <row r="116" spans="3:12" ht="15.75" hidden="1" thickBot="1">
      <c r="C116" s="139" t="s">
        <v>508</v>
      </c>
      <c r="D116" s="202"/>
      <c r="E116" s="154">
        <v>12</v>
      </c>
      <c r="F116" s="322">
        <f>HLOOKUP($C116,$BZ$2:$CM$3,2,0)</f>
        <v>1904.46</v>
      </c>
      <c r="G116" s="115">
        <f>D116*E116*F116</f>
        <v>0</v>
      </c>
      <c r="H116" s="168"/>
      <c r="I116" s="116" t="s">
        <v>509</v>
      </c>
      <c r="J116" s="116" t="str">
        <f>VLOOKUP(I116,Presupuesto!$B$11:$C$565,2,0)</f>
        <v>SUELDOS Y SALARIOS PERMANENTES</v>
      </c>
      <c r="K116" s="100" t="str">
        <f t="shared" si="2"/>
        <v>Posgrado</v>
      </c>
      <c r="L116" s="100" t="s">
        <v>404</v>
      </c>
    </row>
    <row r="117" spans="3:12" hidden="1">
      <c r="C117" s="174" t="s">
        <v>58</v>
      </c>
      <c r="D117" s="165"/>
      <c r="E117" s="156">
        <v>0</v>
      </c>
      <c r="F117" s="102">
        <f>IF(E116=0,"",(G116/E116)/12*E116)</f>
        <v>0</v>
      </c>
      <c r="G117" s="99">
        <f>F117</f>
        <v>0</v>
      </c>
      <c r="H117" s="166"/>
      <c r="I117" s="118" t="s">
        <v>529</v>
      </c>
      <c r="J117" s="118" t="str">
        <f>VLOOKUP(I117,Presupuesto!$B$11:$C$565,2,0)</f>
        <v>AGUINALDO Y DECIMO CUARTO MES</v>
      </c>
      <c r="K117" s="100" t="str">
        <f t="shared" si="2"/>
        <v>Posgrado</v>
      </c>
      <c r="L117" s="100" t="s">
        <v>404</v>
      </c>
    </row>
    <row r="118" spans="3:12" ht="15.75" hidden="1" thickBot="1">
      <c r="C118" s="175" t="s">
        <v>59</v>
      </c>
      <c r="D118" s="165"/>
      <c r="E118" s="156">
        <v>0</v>
      </c>
      <c r="F118" s="119">
        <f>IF(E116&lt;6,"",((E116-6)/12)*(G116/E116))</f>
        <v>0</v>
      </c>
      <c r="G118" s="99">
        <f>F118</f>
        <v>0</v>
      </c>
      <c r="H118" s="166"/>
      <c r="I118" s="103" t="s">
        <v>532</v>
      </c>
      <c r="J118" s="103" t="str">
        <f>VLOOKUP(I118,Presupuesto!$B$11:$C$565,2,0)</f>
        <v>DECIMOCUARTO MES</v>
      </c>
      <c r="K118" s="100" t="str">
        <f t="shared" si="2"/>
        <v>Posgrado</v>
      </c>
      <c r="L118" s="100" t="s">
        <v>404</v>
      </c>
    </row>
    <row r="119" spans="3:12" ht="15.75" thickBot="1">
      <c r="C119" s="142" t="s">
        <v>84</v>
      </c>
      <c r="D119" s="202">
        <v>1</v>
      </c>
      <c r="E119" s="154">
        <v>1</v>
      </c>
      <c r="F119" s="141">
        <v>30000</v>
      </c>
      <c r="G119" s="115">
        <f>D119*E119*F119</f>
        <v>30000</v>
      </c>
      <c r="H119" s="168" t="s">
        <v>137</v>
      </c>
      <c r="I119" s="116" t="s">
        <v>587</v>
      </c>
      <c r="J119" s="116" t="str">
        <f>VLOOKUP(I119,Presupuesto!$B$11:$C$565,2,0)</f>
        <v>SERVICIOS DE PROFESIONALES Y TECNICOS</v>
      </c>
      <c r="K119" s="100" t="s">
        <v>1380</v>
      </c>
      <c r="L119" s="100" t="s">
        <v>407</v>
      </c>
    </row>
    <row r="120" spans="3:12">
      <c r="C120" s="174" t="s">
        <v>58</v>
      </c>
      <c r="D120" s="165"/>
      <c r="E120" s="156">
        <v>0</v>
      </c>
      <c r="F120" s="119">
        <f>IF(E119=0,"",(G119/E119)/12*E119)</f>
        <v>2500</v>
      </c>
      <c r="G120" s="99">
        <f>F120</f>
        <v>2500</v>
      </c>
      <c r="H120" s="166" t="s">
        <v>137</v>
      </c>
      <c r="I120" s="103" t="s">
        <v>587</v>
      </c>
      <c r="J120" s="103" t="str">
        <f>VLOOKUP(I120,Presupuesto!$B$11:$C$565,2,0)</f>
        <v>SERVICIOS DE PROFESIONALES Y TECNICOS</v>
      </c>
      <c r="K120" s="100" t="str">
        <f t="shared" si="2"/>
        <v>Posgrado</v>
      </c>
      <c r="L120" s="100" t="s">
        <v>403</v>
      </c>
    </row>
    <row r="121" spans="3:12">
      <c r="C121" s="175" t="s">
        <v>59</v>
      </c>
      <c r="D121" s="165"/>
      <c r="E121" s="156">
        <v>0</v>
      </c>
      <c r="F121" s="102" t="str">
        <f>IF(E119&lt;6,"",((E119-6)/12)*(G119/E119))</f>
        <v/>
      </c>
      <c r="G121" s="99" t="str">
        <f>F121</f>
        <v/>
      </c>
      <c r="H121" s="166"/>
      <c r="I121" s="103" t="s">
        <v>577</v>
      </c>
      <c r="J121" s="103" t="str">
        <f>VLOOKUP(I121,Presupuesto!$B$11:$C$565,2,0)</f>
        <v>CONTRATOS ESPECIALES</v>
      </c>
      <c r="K121" s="100" t="str">
        <f t="shared" si="2"/>
        <v>Posgrado</v>
      </c>
      <c r="L121" s="100" t="s">
        <v>408</v>
      </c>
    </row>
    <row r="122" spans="3:12" ht="15.75" hidden="1" thickBot="1">
      <c r="C122" s="142" t="s">
        <v>60</v>
      </c>
      <c r="D122" s="202"/>
      <c r="E122" s="154">
        <v>12</v>
      </c>
      <c r="F122" s="120">
        <v>30000</v>
      </c>
      <c r="G122" s="115">
        <f>D122*E122*F122</f>
        <v>0</v>
      </c>
      <c r="H122" s="168"/>
      <c r="I122" s="116" t="s">
        <v>718</v>
      </c>
      <c r="J122" s="116" t="str">
        <f>VLOOKUP(I122,Presupuesto!$B$11:$C$565,2,0)</f>
        <v>OTROS SERVICIOS TECNICOS Y PROFESIONALES</v>
      </c>
      <c r="K122" s="100" t="str">
        <f t="shared" si="2"/>
        <v>Posgrado</v>
      </c>
      <c r="L122" s="100" t="s">
        <v>403</v>
      </c>
    </row>
    <row r="123" spans="3:12" hidden="1">
      <c r="C123" s="174" t="s">
        <v>58</v>
      </c>
      <c r="D123" s="165"/>
      <c r="E123" s="156">
        <v>0</v>
      </c>
      <c r="F123" s="102">
        <v>0</v>
      </c>
      <c r="G123" s="99">
        <f>F123</f>
        <v>0</v>
      </c>
      <c r="H123" s="166"/>
      <c r="I123" s="103" t="s">
        <v>718</v>
      </c>
      <c r="J123" s="103" t="str">
        <f>VLOOKUP(I123,Presupuesto!$B$11:$C$565,2,0)</f>
        <v>OTROS SERVICIOS TECNICOS Y PROFESIONALES</v>
      </c>
      <c r="K123" s="100" t="str">
        <f t="shared" si="2"/>
        <v>Posgrado</v>
      </c>
      <c r="L123" s="100" t="s">
        <v>403</v>
      </c>
    </row>
    <row r="124" spans="3:12" ht="15.75" hidden="1" thickBot="1">
      <c r="C124" s="175" t="s">
        <v>59</v>
      </c>
      <c r="D124" s="165"/>
      <c r="E124" s="156">
        <v>0</v>
      </c>
      <c r="F124" s="102">
        <v>0</v>
      </c>
      <c r="G124" s="99">
        <f>F124</f>
        <v>0</v>
      </c>
      <c r="H124" s="166"/>
      <c r="I124" s="103" t="s">
        <v>718</v>
      </c>
      <c r="J124" s="103" t="str">
        <f>VLOOKUP(I124,Presupuesto!$B$11:$C$565,2,0)</f>
        <v>OTROS SERVICIOS TECNICOS Y PROFESIONALES</v>
      </c>
      <c r="K124" s="100" t="str">
        <f t="shared" si="2"/>
        <v>Posgrado</v>
      </c>
      <c r="L124" s="100" t="s">
        <v>403</v>
      </c>
    </row>
    <row r="125" spans="3:12" ht="15.75" hidden="1" thickBot="1">
      <c r="C125" s="142" t="s">
        <v>61</v>
      </c>
      <c r="D125" s="202"/>
      <c r="E125" s="154">
        <v>12</v>
      </c>
      <c r="F125" s="120">
        <v>30000</v>
      </c>
      <c r="G125" s="115">
        <f>D125*E125*F125</f>
        <v>0</v>
      </c>
      <c r="H125" s="168"/>
      <c r="I125" s="116" t="s">
        <v>509</v>
      </c>
      <c r="J125" s="116" t="str">
        <f>VLOOKUP(I125,Presupuesto!$B$11:$C$565,2,0)</f>
        <v>SUELDOS Y SALARIOS PERMANENTES</v>
      </c>
      <c r="K125" s="100" t="str">
        <f t="shared" si="2"/>
        <v>Posgrado</v>
      </c>
      <c r="L125" s="100" t="s">
        <v>403</v>
      </c>
    </row>
    <row r="126" spans="3:12" hidden="1">
      <c r="C126" s="174" t="s">
        <v>58</v>
      </c>
      <c r="D126" s="172"/>
      <c r="E126" s="133">
        <v>0</v>
      </c>
      <c r="F126" s="121">
        <f>IF(E125=0,"",(G125/E125)/12*E125)</f>
        <v>0</v>
      </c>
      <c r="G126" s="122">
        <f>F126</f>
        <v>0</v>
      </c>
      <c r="H126" s="166"/>
      <c r="I126" s="103" t="s">
        <v>529</v>
      </c>
      <c r="J126" s="103" t="str">
        <f>VLOOKUP(I126,Presupuesto!$B$11:$C$565,2,0)</f>
        <v>AGUINALDO Y DECIMO CUARTO MES</v>
      </c>
      <c r="K126" s="100" t="str">
        <f t="shared" si="2"/>
        <v>Posgrado</v>
      </c>
      <c r="L126" s="100" t="s">
        <v>403</v>
      </c>
    </row>
    <row r="127" spans="3:12" ht="15.75" hidden="1" thickBot="1">
      <c r="C127" s="176" t="s">
        <v>59</v>
      </c>
      <c r="D127" s="164"/>
      <c r="E127" s="134">
        <v>0</v>
      </c>
      <c r="F127" s="107">
        <f>IF(E125&lt;6,"",((E125-6)/12)*(G125/E125))</f>
        <v>0</v>
      </c>
      <c r="G127" s="107">
        <f>F127</f>
        <v>0</v>
      </c>
      <c r="H127" s="164"/>
      <c r="I127" s="108" t="s">
        <v>532</v>
      </c>
      <c r="J127" s="126" t="str">
        <f>VLOOKUP(I127,Presupuesto!$B$11:$C$565,2,0)</f>
        <v>DECIMOCUARTO MES</v>
      </c>
      <c r="K127" s="108" t="str">
        <f t="shared" si="2"/>
        <v>Posgrado</v>
      </c>
      <c r="L127" s="126" t="s">
        <v>403</v>
      </c>
    </row>
    <row r="131" spans="3:12" ht="15.75" thickBot="1"/>
    <row r="132" spans="3:12" ht="15.75" thickBot="1">
      <c r="C132" s="69" t="s">
        <v>43</v>
      </c>
      <c r="D132" s="30">
        <f>SUM(G139:G189)</f>
        <v>43333.333333333336</v>
      </c>
      <c r="E132" s="95"/>
      <c r="F132" s="95"/>
      <c r="G132" s="95"/>
      <c r="H132" s="76"/>
      <c r="I132" s="76"/>
      <c r="J132" s="76"/>
    </row>
    <row r="133" spans="3:12">
      <c r="D133" s="31"/>
      <c r="E133" s="95"/>
      <c r="F133" s="95"/>
      <c r="G133" s="95"/>
      <c r="H133" s="76"/>
      <c r="I133" s="76"/>
      <c r="J133" s="76"/>
    </row>
    <row r="134" spans="3:12">
      <c r="D134" s="31"/>
      <c r="E134" s="95"/>
      <c r="F134" s="95"/>
      <c r="G134" s="95"/>
      <c r="H134" s="76"/>
      <c r="I134" s="76"/>
      <c r="J134" s="76"/>
    </row>
    <row r="135" spans="3:12" ht="15.75">
      <c r="C135" s="208" t="s">
        <v>400</v>
      </c>
      <c r="D135" s="209" t="s">
        <v>2081</v>
      </c>
      <c r="E135" s="95"/>
      <c r="F135" s="95"/>
      <c r="G135" s="95"/>
      <c r="H135" s="76"/>
      <c r="I135" s="76"/>
      <c r="J135" s="76"/>
    </row>
    <row r="136" spans="3:12" ht="18.75">
      <c r="C136" s="216" t="str">
        <f>IFERROR(VLOOKUP(D135,'1.Desarrollo e Innov Curricular'!$E:$F,2,FALSE),IFERROR(VLOOKUP(D135,'Investigación Científica'!$E:$F,2,FALSE),IFERROR(VLOOKUP(D135,'3.Vinculación Univ. Sociedad'!$E:$F,2,FALSE),IFERROR(VLOOKUP(D135,'4. Docencia y Profesorado'!$E:$F,2,FALSE),IFERROR(VLOOKUP(D135,'5.Estudiantes y Graduados'!$E:$F,2,FALSE),IFERROR(VLOOKUP(D135,'11. Gestion Administrativa'!$E:$F,2,FALSE),IFERROR(VLOOKUP(D135,'13. Gestión Académica'!$E:$F,2,FALSE),IFERROR(VLOOKUP(D135,'8. Aseguramiento de Calidad'!$E:$F,2,FALSE),IFERROR(VLOOKUP(D135,'6.Gestión del Conocimiento'!$E:$F,2,FALSE),IFERROR(VLOOKUP(D135,'15. Gobernabilidad y Procesos'!$E:$F,2,FALSE),IFERROR(VLOOKUP(D135,'12.Gestión del Talento Humano'!$E:$F,2,FALSE),IFERROR(VLOOKUP(D135,'14. Internacionalización '!$E:$F,2,FALSE),IFERROR(VLOOKUP(D135,Posgrado!$E:$F,2,FALSE),IFERROR(VLOOKUP(D135,'9.Cultura de Innovación '!$E:$F,2,FALSE),VLOOKUP(D135,'7. Lo Esencial de la Reforma '!$E:$F,2,0)))))))))))))))</f>
        <v>Sistemar las nueva oferta  de las carreras que integran la Facultad de Ciencias Sociales.</v>
      </c>
      <c r="D136" s="31"/>
      <c r="E136" s="95"/>
      <c r="F136" s="95"/>
      <c r="G136" s="95"/>
      <c r="H136" s="76"/>
      <c r="I136" s="76"/>
      <c r="J136" s="76"/>
    </row>
    <row r="137" spans="3:12" ht="15.75" thickBot="1">
      <c r="C137" s="180"/>
      <c r="D137" s="31"/>
      <c r="E137" s="95"/>
      <c r="F137" s="95"/>
      <c r="G137" s="95"/>
      <c r="H137" s="76"/>
      <c r="I137" s="76"/>
      <c r="J137" s="76"/>
    </row>
    <row r="138" spans="3:12" ht="30.75" thickBot="1">
      <c r="C138" s="136" t="s">
        <v>44</v>
      </c>
      <c r="D138" s="140" t="s">
        <v>55</v>
      </c>
      <c r="E138" s="173" t="s">
        <v>56</v>
      </c>
      <c r="F138" s="140" t="s">
        <v>57</v>
      </c>
      <c r="G138" s="137" t="s">
        <v>27</v>
      </c>
      <c r="H138" s="135" t="s">
        <v>139</v>
      </c>
      <c r="I138" s="138" t="s">
        <v>46</v>
      </c>
      <c r="J138" s="138" t="s">
        <v>140</v>
      </c>
      <c r="K138" s="138" t="s">
        <v>419</v>
      </c>
      <c r="L138" s="138" t="s">
        <v>420</v>
      </c>
    </row>
    <row r="139" spans="3:12" ht="15.75" hidden="1" thickBot="1">
      <c r="C139" s="139" t="s">
        <v>495</v>
      </c>
      <c r="D139" s="202"/>
      <c r="E139" s="154">
        <v>12</v>
      </c>
      <c r="F139" s="322">
        <f>HLOOKUP($C139,$BZ$2:$CM$3,2,0)</f>
        <v>41436.800000000003</v>
      </c>
      <c r="G139" s="115">
        <f>D139*E139*F139</f>
        <v>0</v>
      </c>
      <c r="H139" s="168"/>
      <c r="I139" s="116" t="s">
        <v>509</v>
      </c>
      <c r="J139" s="116" t="str">
        <f>VLOOKUP(I139,Presupuesto!$B$11:$C$565,2,0)</f>
        <v>SUELDOS Y SALARIOS PERMANENTES</v>
      </c>
      <c r="K139" s="226" t="s">
        <v>1496</v>
      </c>
      <c r="L139" s="100" t="s">
        <v>403</v>
      </c>
    </row>
    <row r="140" spans="3:12" hidden="1">
      <c r="C140" s="174" t="s">
        <v>58</v>
      </c>
      <c r="D140" s="165"/>
      <c r="E140" s="156">
        <v>0</v>
      </c>
      <c r="F140" s="102">
        <f>IF(E139=0,"",(G139/E139)/12*E139)</f>
        <v>0</v>
      </c>
      <c r="G140" s="99">
        <f>F140</f>
        <v>0</v>
      </c>
      <c r="H140" s="166" t="s">
        <v>1484</v>
      </c>
      <c r="I140" s="118" t="s">
        <v>529</v>
      </c>
      <c r="J140" s="118" t="str">
        <f>VLOOKUP(I140,Presupuesto!$B$11:$C$565,2,0)</f>
        <v>AGUINALDO Y DECIMO CUARTO MES</v>
      </c>
      <c r="K140" s="100" t="str">
        <f>$K$17</f>
        <v>Posgrado</v>
      </c>
      <c r="L140" s="100" t="s">
        <v>421</v>
      </c>
    </row>
    <row r="141" spans="3:12" ht="15.75" hidden="1" thickBot="1">
      <c r="C141" s="175" t="s">
        <v>59</v>
      </c>
      <c r="D141" s="165"/>
      <c r="E141" s="156">
        <v>0</v>
      </c>
      <c r="F141" s="119">
        <f>IF(E139&lt;6,"",((E139-6)/12)*(G139/E139))</f>
        <v>0</v>
      </c>
      <c r="G141" s="99">
        <f>F141</f>
        <v>0</v>
      </c>
      <c r="H141" s="166"/>
      <c r="I141" s="103" t="s">
        <v>532</v>
      </c>
      <c r="J141" s="103" t="str">
        <f>VLOOKUP(I141,Presupuesto!$B$11:$C$565,2,0)</f>
        <v>DECIMOCUARTO MES</v>
      </c>
      <c r="K141" s="100" t="str">
        <f t="shared" ref="K141:K189" si="3">$K$17</f>
        <v>Posgrado</v>
      </c>
      <c r="L141" s="100" t="s">
        <v>404</v>
      </c>
    </row>
    <row r="142" spans="3:12" ht="15.75" hidden="1" thickBot="1">
      <c r="C142" s="139" t="s">
        <v>496</v>
      </c>
      <c r="D142" s="202"/>
      <c r="E142" s="154">
        <v>12</v>
      </c>
      <c r="F142" s="322">
        <f>HLOOKUP($C142,$BZ$2:$CM$3,2,0)</f>
        <v>37669.82</v>
      </c>
      <c r="G142" s="115">
        <f>D142*E142*F142</f>
        <v>0</v>
      </c>
      <c r="H142" s="168"/>
      <c r="I142" s="116" t="s">
        <v>509</v>
      </c>
      <c r="J142" s="116" t="str">
        <f>VLOOKUP(I142,Presupuesto!$B$11:$C$565,2,0)</f>
        <v>SUELDOS Y SALARIOS PERMANENTES</v>
      </c>
      <c r="K142" s="100" t="str">
        <f t="shared" si="3"/>
        <v>Posgrado</v>
      </c>
      <c r="L142" s="100" t="s">
        <v>404</v>
      </c>
    </row>
    <row r="143" spans="3:12" hidden="1">
      <c r="C143" s="174" t="s">
        <v>58</v>
      </c>
      <c r="D143" s="165"/>
      <c r="E143" s="156">
        <v>0</v>
      </c>
      <c r="F143" s="102">
        <f>IF(E142=0,"",(G142/E142)/12*E142)</f>
        <v>0</v>
      </c>
      <c r="G143" s="99">
        <f>F143</f>
        <v>0</v>
      </c>
      <c r="H143" s="166"/>
      <c r="I143" s="118" t="s">
        <v>529</v>
      </c>
      <c r="J143" s="118" t="str">
        <f>VLOOKUP(I143,Presupuesto!$B$11:$C$565,2,0)</f>
        <v>AGUINALDO Y DECIMO CUARTO MES</v>
      </c>
      <c r="K143" s="100" t="str">
        <f t="shared" si="3"/>
        <v>Posgrado</v>
      </c>
      <c r="L143" s="100" t="s">
        <v>404</v>
      </c>
    </row>
    <row r="144" spans="3:12" ht="15.75" hidden="1" thickBot="1">
      <c r="C144" s="175" t="s">
        <v>59</v>
      </c>
      <c r="D144" s="165"/>
      <c r="E144" s="156">
        <v>0</v>
      </c>
      <c r="F144" s="119">
        <f>IF(E142&lt;6,"",((E142-6)/12)*(G142/E142))</f>
        <v>0</v>
      </c>
      <c r="G144" s="99">
        <f>F144</f>
        <v>0</v>
      </c>
      <c r="H144" s="166"/>
      <c r="I144" s="103" t="s">
        <v>532</v>
      </c>
      <c r="J144" s="103" t="str">
        <f>VLOOKUP(I144,Presupuesto!$B$11:$C$565,2,0)</f>
        <v>DECIMOCUARTO MES</v>
      </c>
      <c r="K144" s="100" t="str">
        <f t="shared" si="3"/>
        <v>Posgrado</v>
      </c>
      <c r="L144" s="100" t="s">
        <v>404</v>
      </c>
    </row>
    <row r="145" spans="3:12" ht="15.75" hidden="1" thickBot="1">
      <c r="C145" s="139" t="s">
        <v>497</v>
      </c>
      <c r="D145" s="202"/>
      <c r="E145" s="154">
        <v>12</v>
      </c>
      <c r="F145" s="322">
        <f>HLOOKUP($C145,$BZ$2:$CM$3,2,0)</f>
        <v>33902.839999999997</v>
      </c>
      <c r="G145" s="115">
        <f>D145*E145*F145</f>
        <v>0</v>
      </c>
      <c r="H145" s="168"/>
      <c r="I145" s="116" t="s">
        <v>509</v>
      </c>
      <c r="J145" s="116" t="str">
        <f>VLOOKUP(I145,Presupuesto!$B$11:$C$565,2,0)</f>
        <v>SUELDOS Y SALARIOS PERMANENTES</v>
      </c>
      <c r="K145" s="100" t="str">
        <f t="shared" si="3"/>
        <v>Posgrado</v>
      </c>
      <c r="L145" s="100" t="s">
        <v>404</v>
      </c>
    </row>
    <row r="146" spans="3:12" hidden="1">
      <c r="C146" s="174" t="s">
        <v>58</v>
      </c>
      <c r="D146" s="165"/>
      <c r="E146" s="156">
        <v>0</v>
      </c>
      <c r="F146" s="102">
        <f>IF(E145=0,"",(G145/E145)/12*E145)</f>
        <v>0</v>
      </c>
      <c r="G146" s="99">
        <f>F146</f>
        <v>0</v>
      </c>
      <c r="H146" s="166"/>
      <c r="I146" s="118" t="s">
        <v>529</v>
      </c>
      <c r="J146" s="118" t="str">
        <f>VLOOKUP(I146,Presupuesto!$B$11:$C$565,2,0)</f>
        <v>AGUINALDO Y DECIMO CUARTO MES</v>
      </c>
      <c r="K146" s="100" t="str">
        <f t="shared" si="3"/>
        <v>Posgrado</v>
      </c>
      <c r="L146" s="100" t="s">
        <v>404</v>
      </c>
    </row>
    <row r="147" spans="3:12" ht="15.75" hidden="1" thickBot="1">
      <c r="C147" s="175" t="s">
        <v>59</v>
      </c>
      <c r="D147" s="165"/>
      <c r="E147" s="156">
        <v>0</v>
      </c>
      <c r="F147" s="119">
        <f>IF(E145&lt;6,"",((E145-6)/12)*(G145/E145))</f>
        <v>0</v>
      </c>
      <c r="G147" s="99">
        <f>F147</f>
        <v>0</v>
      </c>
      <c r="H147" s="166"/>
      <c r="I147" s="103" t="s">
        <v>532</v>
      </c>
      <c r="J147" s="103" t="str">
        <f>VLOOKUP(I147,Presupuesto!$B$11:$C$565,2,0)</f>
        <v>DECIMOCUARTO MES</v>
      </c>
      <c r="K147" s="100" t="str">
        <f t="shared" si="3"/>
        <v>Posgrado</v>
      </c>
      <c r="L147" s="100" t="s">
        <v>404</v>
      </c>
    </row>
    <row r="148" spans="3:12" ht="15.75" hidden="1" thickBot="1">
      <c r="C148" s="139" t="s">
        <v>498</v>
      </c>
      <c r="D148" s="202"/>
      <c r="E148" s="154">
        <v>12</v>
      </c>
      <c r="F148" s="322">
        <f>HLOOKUP($C148,$BZ$2:$CM$3,2,0)</f>
        <v>30135.85</v>
      </c>
      <c r="G148" s="115">
        <f>D148*E148*F148</f>
        <v>0</v>
      </c>
      <c r="H148" s="168"/>
      <c r="I148" s="116" t="s">
        <v>509</v>
      </c>
      <c r="J148" s="116" t="str">
        <f>VLOOKUP(I148,Presupuesto!$B$11:$C$565,2,0)</f>
        <v>SUELDOS Y SALARIOS PERMANENTES</v>
      </c>
      <c r="K148" s="100" t="str">
        <f t="shared" si="3"/>
        <v>Posgrado</v>
      </c>
      <c r="L148" s="100" t="s">
        <v>404</v>
      </c>
    </row>
    <row r="149" spans="3:12" hidden="1">
      <c r="C149" s="174" t="s">
        <v>58</v>
      </c>
      <c r="D149" s="165"/>
      <c r="E149" s="156">
        <v>0</v>
      </c>
      <c r="F149" s="102">
        <f>IF(E148=0,"",(G148/E148)/12*E148)</f>
        <v>0</v>
      </c>
      <c r="G149" s="99">
        <f>F149</f>
        <v>0</v>
      </c>
      <c r="H149" s="166"/>
      <c r="I149" s="118" t="s">
        <v>529</v>
      </c>
      <c r="J149" s="118" t="str">
        <f>VLOOKUP(I149,Presupuesto!$B$11:$C$565,2,0)</f>
        <v>AGUINALDO Y DECIMO CUARTO MES</v>
      </c>
      <c r="K149" s="100" t="str">
        <f t="shared" si="3"/>
        <v>Posgrado</v>
      </c>
      <c r="L149" s="100" t="s">
        <v>404</v>
      </c>
    </row>
    <row r="150" spans="3:12" ht="15.75" hidden="1" thickBot="1">
      <c r="C150" s="175" t="s">
        <v>59</v>
      </c>
      <c r="D150" s="165"/>
      <c r="E150" s="156">
        <v>0</v>
      </c>
      <c r="F150" s="119">
        <f>IF(E148&lt;6,"",((E148-6)/12)*(G148/E148))</f>
        <v>0</v>
      </c>
      <c r="G150" s="99">
        <f>F150</f>
        <v>0</v>
      </c>
      <c r="H150" s="166"/>
      <c r="I150" s="103" t="s">
        <v>532</v>
      </c>
      <c r="J150" s="103" t="str">
        <f>VLOOKUP(I150,Presupuesto!$B$11:$C$565,2,0)</f>
        <v>DECIMOCUARTO MES</v>
      </c>
      <c r="K150" s="100" t="str">
        <f t="shared" si="3"/>
        <v>Posgrado</v>
      </c>
      <c r="L150" s="100" t="s">
        <v>404</v>
      </c>
    </row>
    <row r="151" spans="3:12" ht="15.75" hidden="1" thickBot="1">
      <c r="C151" s="139" t="s">
        <v>499</v>
      </c>
      <c r="D151" s="202"/>
      <c r="E151" s="154">
        <v>12</v>
      </c>
      <c r="F151" s="322">
        <f>HLOOKUP($C151,$BZ$2:$CM$3,2,0)</f>
        <v>28252.36</v>
      </c>
      <c r="G151" s="115">
        <f>D151*E151*F151</f>
        <v>0</v>
      </c>
      <c r="H151" s="168"/>
      <c r="I151" s="116" t="s">
        <v>509</v>
      </c>
      <c r="J151" s="116" t="str">
        <f>VLOOKUP(I151,Presupuesto!$B$11:$C$565,2,0)</f>
        <v>SUELDOS Y SALARIOS PERMANENTES</v>
      </c>
      <c r="K151" s="100" t="str">
        <f t="shared" si="3"/>
        <v>Posgrado</v>
      </c>
      <c r="L151" s="100" t="s">
        <v>404</v>
      </c>
    </row>
    <row r="152" spans="3:12" hidden="1">
      <c r="C152" s="174" t="s">
        <v>58</v>
      </c>
      <c r="D152" s="165"/>
      <c r="E152" s="156">
        <v>0</v>
      </c>
      <c r="F152" s="102">
        <f>IF(E151=0,"",(G151/E151)/12*E151)</f>
        <v>0</v>
      </c>
      <c r="G152" s="99">
        <f>F152</f>
        <v>0</v>
      </c>
      <c r="H152" s="166"/>
      <c r="I152" s="118" t="s">
        <v>529</v>
      </c>
      <c r="J152" s="118" t="str">
        <f>VLOOKUP(I152,Presupuesto!$B$11:$C$565,2,0)</f>
        <v>AGUINALDO Y DECIMO CUARTO MES</v>
      </c>
      <c r="K152" s="100" t="str">
        <f t="shared" si="3"/>
        <v>Posgrado</v>
      </c>
      <c r="L152" s="100" t="s">
        <v>404</v>
      </c>
    </row>
    <row r="153" spans="3:12" ht="15.75" hidden="1" thickBot="1">
      <c r="C153" s="175" t="s">
        <v>59</v>
      </c>
      <c r="D153" s="165"/>
      <c r="E153" s="156">
        <v>0</v>
      </c>
      <c r="F153" s="119">
        <f>IF(E151&lt;6,"",((E151-6)/12)*(G151/E151))</f>
        <v>0</v>
      </c>
      <c r="G153" s="99">
        <f>F153</f>
        <v>0</v>
      </c>
      <c r="H153" s="166"/>
      <c r="I153" s="103" t="s">
        <v>532</v>
      </c>
      <c r="J153" s="103" t="str">
        <f>VLOOKUP(I153,Presupuesto!$B$11:$C$565,2,0)</f>
        <v>DECIMOCUARTO MES</v>
      </c>
      <c r="K153" s="100" t="str">
        <f t="shared" si="3"/>
        <v>Posgrado</v>
      </c>
      <c r="L153" s="100" t="s">
        <v>404</v>
      </c>
    </row>
    <row r="154" spans="3:12" ht="15.75" hidden="1" thickBot="1">
      <c r="C154" s="139" t="s">
        <v>500</v>
      </c>
      <c r="D154" s="202"/>
      <c r="E154" s="154">
        <v>12</v>
      </c>
      <c r="F154" s="322">
        <f>HLOOKUP($C154,$BZ$2:$CM$3,2,0)</f>
        <v>26368.87</v>
      </c>
      <c r="G154" s="115">
        <f>D154*E154*F154</f>
        <v>0</v>
      </c>
      <c r="H154" s="168"/>
      <c r="I154" s="116" t="s">
        <v>509</v>
      </c>
      <c r="J154" s="116" t="str">
        <f>VLOOKUP(I154,Presupuesto!$B$11:$C$565,2,0)</f>
        <v>SUELDOS Y SALARIOS PERMANENTES</v>
      </c>
      <c r="K154" s="100" t="str">
        <f t="shared" si="3"/>
        <v>Posgrado</v>
      </c>
      <c r="L154" s="100" t="s">
        <v>404</v>
      </c>
    </row>
    <row r="155" spans="3:12" hidden="1">
      <c r="C155" s="174" t="s">
        <v>58</v>
      </c>
      <c r="D155" s="165"/>
      <c r="E155" s="156">
        <v>0</v>
      </c>
      <c r="F155" s="102">
        <f>IF(E154=0,"",(G154/E154)/12*E154)</f>
        <v>0</v>
      </c>
      <c r="G155" s="99">
        <f>F155</f>
        <v>0</v>
      </c>
      <c r="H155" s="166"/>
      <c r="I155" s="118" t="s">
        <v>529</v>
      </c>
      <c r="J155" s="118" t="str">
        <f>VLOOKUP(I155,Presupuesto!$B$11:$C$565,2,0)</f>
        <v>AGUINALDO Y DECIMO CUARTO MES</v>
      </c>
      <c r="K155" s="100" t="str">
        <f t="shared" si="3"/>
        <v>Posgrado</v>
      </c>
      <c r="L155" s="100" t="s">
        <v>404</v>
      </c>
    </row>
    <row r="156" spans="3:12" ht="15.75" hidden="1" thickBot="1">
      <c r="C156" s="175" t="s">
        <v>59</v>
      </c>
      <c r="D156" s="165"/>
      <c r="E156" s="156">
        <v>0</v>
      </c>
      <c r="F156" s="119">
        <f>IF(E154&lt;6,"",((E154-6)/12)*(G154/E154))</f>
        <v>0</v>
      </c>
      <c r="G156" s="99">
        <f>F156</f>
        <v>0</v>
      </c>
      <c r="H156" s="166"/>
      <c r="I156" s="103" t="s">
        <v>532</v>
      </c>
      <c r="J156" s="103" t="str">
        <f>VLOOKUP(I156,Presupuesto!$B$11:$C$565,2,0)</f>
        <v>DECIMOCUARTO MES</v>
      </c>
      <c r="K156" s="100" t="str">
        <f t="shared" si="3"/>
        <v>Posgrado</v>
      </c>
      <c r="L156" s="100" t="s">
        <v>404</v>
      </c>
    </row>
    <row r="157" spans="3:12" ht="15.75" hidden="1" thickBot="1">
      <c r="C157" s="139" t="s">
        <v>501</v>
      </c>
      <c r="D157" s="202"/>
      <c r="E157" s="154">
        <v>12</v>
      </c>
      <c r="F157" s="322">
        <f>HLOOKUP($C157,$BZ$2:$CM$3,2,0)</f>
        <v>17893.16</v>
      </c>
      <c r="G157" s="115">
        <f>D157*E157*F157</f>
        <v>0</v>
      </c>
      <c r="H157" s="168"/>
      <c r="I157" s="116" t="s">
        <v>509</v>
      </c>
      <c r="J157" s="116" t="str">
        <f>VLOOKUP(I157,Presupuesto!$B$11:$C$565,2,0)</f>
        <v>SUELDOS Y SALARIOS PERMANENTES</v>
      </c>
      <c r="K157" s="100" t="str">
        <f t="shared" si="3"/>
        <v>Posgrado</v>
      </c>
      <c r="L157" s="100" t="s">
        <v>404</v>
      </c>
    </row>
    <row r="158" spans="3:12" hidden="1">
      <c r="C158" s="174" t="s">
        <v>58</v>
      </c>
      <c r="D158" s="165"/>
      <c r="E158" s="156">
        <v>0</v>
      </c>
      <c r="F158" s="102">
        <f>IF(E157=0,"",(G157/E157)/12*E157)</f>
        <v>0</v>
      </c>
      <c r="G158" s="99">
        <f>F158</f>
        <v>0</v>
      </c>
      <c r="H158" s="166"/>
      <c r="I158" s="118" t="s">
        <v>529</v>
      </c>
      <c r="J158" s="118" t="str">
        <f>VLOOKUP(I158,Presupuesto!$B$11:$C$565,2,0)</f>
        <v>AGUINALDO Y DECIMO CUARTO MES</v>
      </c>
      <c r="K158" s="100" t="str">
        <f t="shared" si="3"/>
        <v>Posgrado</v>
      </c>
      <c r="L158" s="100" t="s">
        <v>404</v>
      </c>
    </row>
    <row r="159" spans="3:12" ht="15.75" hidden="1" thickBot="1">
      <c r="C159" s="175" t="s">
        <v>59</v>
      </c>
      <c r="D159" s="165"/>
      <c r="E159" s="156">
        <v>0</v>
      </c>
      <c r="F159" s="119">
        <f>IF(E157&lt;6,"",((E157-6)/12)*(G157/E157))</f>
        <v>0</v>
      </c>
      <c r="G159" s="99">
        <f>F159</f>
        <v>0</v>
      </c>
      <c r="H159" s="166"/>
      <c r="I159" s="103" t="s">
        <v>532</v>
      </c>
      <c r="J159" s="103" t="str">
        <f>VLOOKUP(I159,Presupuesto!$B$11:$C$565,2,0)</f>
        <v>DECIMOCUARTO MES</v>
      </c>
      <c r="K159" s="100" t="str">
        <f t="shared" si="3"/>
        <v>Posgrado</v>
      </c>
      <c r="L159" s="100" t="s">
        <v>404</v>
      </c>
    </row>
    <row r="160" spans="3:12" ht="15.75" hidden="1" thickBot="1">
      <c r="C160" s="139" t="s">
        <v>502</v>
      </c>
      <c r="D160" s="202"/>
      <c r="E160" s="154">
        <v>12</v>
      </c>
      <c r="F160" s="322">
        <f>HLOOKUP($C160,$BZ$2:$CM$3,2,0)</f>
        <v>16951.419999999998</v>
      </c>
      <c r="G160" s="115">
        <f>D160*E160*F160</f>
        <v>0</v>
      </c>
      <c r="H160" s="168"/>
      <c r="I160" s="116" t="s">
        <v>509</v>
      </c>
      <c r="J160" s="116" t="str">
        <f>VLOOKUP(I160,Presupuesto!$B$11:$C$565,2,0)</f>
        <v>SUELDOS Y SALARIOS PERMANENTES</v>
      </c>
      <c r="K160" s="100" t="str">
        <f t="shared" si="3"/>
        <v>Posgrado</v>
      </c>
      <c r="L160" s="100" t="s">
        <v>404</v>
      </c>
    </row>
    <row r="161" spans="3:12" hidden="1">
      <c r="C161" s="174" t="s">
        <v>58</v>
      </c>
      <c r="D161" s="165"/>
      <c r="E161" s="156">
        <v>0</v>
      </c>
      <c r="F161" s="102">
        <f>IF(E160=0,"",(G160/E160)/12*E160)</f>
        <v>0</v>
      </c>
      <c r="G161" s="99">
        <f>F161</f>
        <v>0</v>
      </c>
      <c r="H161" s="166"/>
      <c r="I161" s="118" t="s">
        <v>529</v>
      </c>
      <c r="J161" s="118" t="str">
        <f>VLOOKUP(I161,Presupuesto!$B$11:$C$565,2,0)</f>
        <v>AGUINALDO Y DECIMO CUARTO MES</v>
      </c>
      <c r="K161" s="100" t="str">
        <f t="shared" si="3"/>
        <v>Posgrado</v>
      </c>
      <c r="L161" s="100" t="s">
        <v>404</v>
      </c>
    </row>
    <row r="162" spans="3:12" ht="15.75" hidden="1" thickBot="1">
      <c r="C162" s="175" t="s">
        <v>59</v>
      </c>
      <c r="D162" s="165"/>
      <c r="E162" s="156">
        <v>0</v>
      </c>
      <c r="F162" s="119">
        <f>IF(E160&lt;6,"",((E160-6)/12)*(G160/E160))</f>
        <v>0</v>
      </c>
      <c r="G162" s="99">
        <f>F162</f>
        <v>0</v>
      </c>
      <c r="H162" s="166"/>
      <c r="I162" s="103" t="s">
        <v>532</v>
      </c>
      <c r="J162" s="103" t="str">
        <f>VLOOKUP(I162,Presupuesto!$B$11:$C$565,2,0)</f>
        <v>DECIMOCUARTO MES</v>
      </c>
      <c r="K162" s="100" t="str">
        <f t="shared" si="3"/>
        <v>Posgrado</v>
      </c>
      <c r="L162" s="100" t="s">
        <v>404</v>
      </c>
    </row>
    <row r="163" spans="3:12" ht="15.75" hidden="1" thickBot="1">
      <c r="C163" s="139" t="s">
        <v>503</v>
      </c>
      <c r="D163" s="202"/>
      <c r="E163" s="154">
        <v>12</v>
      </c>
      <c r="F163" s="322">
        <f>HLOOKUP($C163,$BZ$2:$CM$3,2,0)</f>
        <v>13184.44</v>
      </c>
      <c r="G163" s="115">
        <f>D163*E163*F163</f>
        <v>0</v>
      </c>
      <c r="H163" s="168"/>
      <c r="I163" s="116" t="s">
        <v>509</v>
      </c>
      <c r="J163" s="116" t="str">
        <f>VLOOKUP(I163,Presupuesto!$B$11:$C$565,2,0)</f>
        <v>SUELDOS Y SALARIOS PERMANENTES</v>
      </c>
      <c r="K163" s="100" t="str">
        <f t="shared" si="3"/>
        <v>Posgrado</v>
      </c>
      <c r="L163" s="100" t="s">
        <v>404</v>
      </c>
    </row>
    <row r="164" spans="3:12" hidden="1">
      <c r="C164" s="174" t="s">
        <v>58</v>
      </c>
      <c r="D164" s="165"/>
      <c r="E164" s="156">
        <v>0</v>
      </c>
      <c r="F164" s="102">
        <f>IF(E163=0,"",(G163/E163)/12*E163)</f>
        <v>0</v>
      </c>
      <c r="G164" s="99">
        <f>F164</f>
        <v>0</v>
      </c>
      <c r="H164" s="166"/>
      <c r="I164" s="118" t="s">
        <v>529</v>
      </c>
      <c r="J164" s="118" t="str">
        <f>VLOOKUP(I164,Presupuesto!$B$11:$C$565,2,0)</f>
        <v>AGUINALDO Y DECIMO CUARTO MES</v>
      </c>
      <c r="K164" s="100" t="str">
        <f t="shared" si="3"/>
        <v>Posgrado</v>
      </c>
      <c r="L164" s="100" t="s">
        <v>404</v>
      </c>
    </row>
    <row r="165" spans="3:12" ht="15.75" hidden="1" thickBot="1">
      <c r="C165" s="175" t="s">
        <v>59</v>
      </c>
      <c r="D165" s="165"/>
      <c r="E165" s="156">
        <v>0</v>
      </c>
      <c r="F165" s="119">
        <f>IF(E163&lt;6,"",((E163-6)/12)*(G163/E163))</f>
        <v>0</v>
      </c>
      <c r="G165" s="99">
        <f>F165</f>
        <v>0</v>
      </c>
      <c r="H165" s="166"/>
      <c r="I165" s="103" t="s">
        <v>532</v>
      </c>
      <c r="J165" s="103" t="str">
        <f>VLOOKUP(I165,Presupuesto!$B$11:$C$565,2,0)</f>
        <v>DECIMOCUARTO MES</v>
      </c>
      <c r="K165" s="100" t="str">
        <f t="shared" si="3"/>
        <v>Posgrado</v>
      </c>
      <c r="L165" s="100" t="s">
        <v>404</v>
      </c>
    </row>
    <row r="166" spans="3:12" ht="15.75" hidden="1" thickBot="1">
      <c r="C166" s="139" t="s">
        <v>504</v>
      </c>
      <c r="D166" s="202"/>
      <c r="E166" s="154">
        <v>12</v>
      </c>
      <c r="F166" s="322">
        <f>HLOOKUP($C166,$BZ$2:$CM$3,2,0)</f>
        <v>15032.56</v>
      </c>
      <c r="G166" s="115">
        <f>D166*E166*F166</f>
        <v>0</v>
      </c>
      <c r="H166" s="168"/>
      <c r="I166" s="116" t="s">
        <v>509</v>
      </c>
      <c r="J166" s="116" t="str">
        <f>VLOOKUP(I166,Presupuesto!$B$11:$C$565,2,0)</f>
        <v>SUELDOS Y SALARIOS PERMANENTES</v>
      </c>
      <c r="K166" s="100" t="str">
        <f t="shared" si="3"/>
        <v>Posgrado</v>
      </c>
      <c r="L166" s="100" t="s">
        <v>404</v>
      </c>
    </row>
    <row r="167" spans="3:12" hidden="1">
      <c r="C167" s="174" t="s">
        <v>58</v>
      </c>
      <c r="D167" s="165"/>
      <c r="E167" s="156">
        <v>0</v>
      </c>
      <c r="F167" s="102">
        <f>IF(E166=0,"",(G166/E166)/12*E166)</f>
        <v>0</v>
      </c>
      <c r="G167" s="99">
        <f>F167</f>
        <v>0</v>
      </c>
      <c r="H167" s="166"/>
      <c r="I167" s="118" t="s">
        <v>529</v>
      </c>
      <c r="J167" s="118" t="str">
        <f>VLOOKUP(I167,Presupuesto!$B$11:$C$565,2,0)</f>
        <v>AGUINALDO Y DECIMO CUARTO MES</v>
      </c>
      <c r="K167" s="100" t="str">
        <f t="shared" si="3"/>
        <v>Posgrado</v>
      </c>
      <c r="L167" s="100" t="s">
        <v>404</v>
      </c>
    </row>
    <row r="168" spans="3:12" ht="15.75" hidden="1" thickBot="1">
      <c r="C168" s="175" t="s">
        <v>59</v>
      </c>
      <c r="D168" s="165"/>
      <c r="E168" s="156">
        <v>0</v>
      </c>
      <c r="F168" s="119">
        <f>IF(E166&lt;6,"",((E166-6)/12)*(G166/E166))</f>
        <v>0</v>
      </c>
      <c r="G168" s="99">
        <f>F168</f>
        <v>0</v>
      </c>
      <c r="H168" s="166"/>
      <c r="I168" s="103" t="s">
        <v>532</v>
      </c>
      <c r="J168" s="103" t="str">
        <f>VLOOKUP(I168,Presupuesto!$B$11:$C$565,2,0)</f>
        <v>DECIMOCUARTO MES</v>
      </c>
      <c r="K168" s="100" t="str">
        <f t="shared" si="3"/>
        <v>Posgrado</v>
      </c>
      <c r="L168" s="100" t="s">
        <v>404</v>
      </c>
    </row>
    <row r="169" spans="3:12" ht="15.75" hidden="1" thickBot="1">
      <c r="C169" s="139" t="s">
        <v>505</v>
      </c>
      <c r="D169" s="202"/>
      <c r="E169" s="154">
        <v>12</v>
      </c>
      <c r="F169" s="322">
        <f>HLOOKUP($C169,$BZ$2:$CM$3,2,0)</f>
        <v>13264.02</v>
      </c>
      <c r="G169" s="115">
        <f>D169*E169*F169</f>
        <v>0</v>
      </c>
      <c r="H169" s="168"/>
      <c r="I169" s="116" t="s">
        <v>509</v>
      </c>
      <c r="J169" s="116" t="str">
        <f>VLOOKUP(I169,Presupuesto!$B$11:$C$565,2,0)</f>
        <v>SUELDOS Y SALARIOS PERMANENTES</v>
      </c>
      <c r="K169" s="100" t="str">
        <f t="shared" si="3"/>
        <v>Posgrado</v>
      </c>
      <c r="L169" s="100" t="s">
        <v>404</v>
      </c>
    </row>
    <row r="170" spans="3:12" hidden="1">
      <c r="C170" s="174" t="s">
        <v>58</v>
      </c>
      <c r="D170" s="165"/>
      <c r="E170" s="156">
        <v>0</v>
      </c>
      <c r="F170" s="102">
        <f>IF(E169=0,"",(G169/E169)/12*E169)</f>
        <v>0</v>
      </c>
      <c r="G170" s="99">
        <f>F170</f>
        <v>0</v>
      </c>
      <c r="H170" s="166"/>
      <c r="I170" s="118" t="s">
        <v>529</v>
      </c>
      <c r="J170" s="118" t="str">
        <f>VLOOKUP(I170,Presupuesto!$B$11:$C$565,2,0)</f>
        <v>AGUINALDO Y DECIMO CUARTO MES</v>
      </c>
      <c r="K170" s="100" t="str">
        <f t="shared" si="3"/>
        <v>Posgrado</v>
      </c>
      <c r="L170" s="100" t="s">
        <v>404</v>
      </c>
    </row>
    <row r="171" spans="3:12" ht="15.75" hidden="1" thickBot="1">
      <c r="C171" s="175" t="s">
        <v>59</v>
      </c>
      <c r="D171" s="165"/>
      <c r="E171" s="156">
        <v>0</v>
      </c>
      <c r="F171" s="119">
        <f>IF(E169&lt;6,"",((E169-6)/12)*(G169/E169))</f>
        <v>0</v>
      </c>
      <c r="G171" s="99">
        <f>F171</f>
        <v>0</v>
      </c>
      <c r="H171" s="166"/>
      <c r="I171" s="103" t="s">
        <v>532</v>
      </c>
      <c r="J171" s="103" t="str">
        <f>VLOOKUP(I171,Presupuesto!$B$11:$C$565,2,0)</f>
        <v>DECIMOCUARTO MES</v>
      </c>
      <c r="K171" s="100" t="str">
        <f t="shared" si="3"/>
        <v>Posgrado</v>
      </c>
      <c r="L171" s="100" t="s">
        <v>404</v>
      </c>
    </row>
    <row r="172" spans="3:12" ht="15.75" hidden="1" thickBot="1">
      <c r="C172" s="139" t="s">
        <v>506</v>
      </c>
      <c r="D172" s="202"/>
      <c r="E172" s="154">
        <v>12</v>
      </c>
      <c r="F172" s="322">
        <f>HLOOKUP($C172,$BZ$2:$CM$3,2,0)</f>
        <v>12379.75</v>
      </c>
      <c r="G172" s="115">
        <f>D172*E172*F172</f>
        <v>0</v>
      </c>
      <c r="H172" s="168"/>
      <c r="I172" s="116" t="s">
        <v>509</v>
      </c>
      <c r="J172" s="116" t="str">
        <f>VLOOKUP(I172,Presupuesto!$B$11:$C$565,2,0)</f>
        <v>SUELDOS Y SALARIOS PERMANENTES</v>
      </c>
      <c r="K172" s="100" t="str">
        <f t="shared" si="3"/>
        <v>Posgrado</v>
      </c>
      <c r="L172" s="100" t="s">
        <v>404</v>
      </c>
    </row>
    <row r="173" spans="3:12" hidden="1">
      <c r="C173" s="174" t="s">
        <v>58</v>
      </c>
      <c r="D173" s="165"/>
      <c r="E173" s="156">
        <v>0</v>
      </c>
      <c r="F173" s="102">
        <f>IF(E172=0,"",(G172/E172)/12*E172)</f>
        <v>0</v>
      </c>
      <c r="G173" s="99">
        <f>F173</f>
        <v>0</v>
      </c>
      <c r="H173" s="166"/>
      <c r="I173" s="118" t="s">
        <v>529</v>
      </c>
      <c r="J173" s="118" t="str">
        <f>VLOOKUP(I173,Presupuesto!$B$11:$C$565,2,0)</f>
        <v>AGUINALDO Y DECIMO CUARTO MES</v>
      </c>
      <c r="K173" s="100" t="str">
        <f t="shared" si="3"/>
        <v>Posgrado</v>
      </c>
      <c r="L173" s="100" t="s">
        <v>404</v>
      </c>
    </row>
    <row r="174" spans="3:12" ht="15.75" hidden="1" thickBot="1">
      <c r="C174" s="175" t="s">
        <v>59</v>
      </c>
      <c r="D174" s="165"/>
      <c r="E174" s="156">
        <v>0</v>
      </c>
      <c r="F174" s="119">
        <f>IF(E172&lt;6,"",((E172-6)/12)*(G172/E172))</f>
        <v>0</v>
      </c>
      <c r="G174" s="99">
        <f>F174</f>
        <v>0</v>
      </c>
      <c r="H174" s="166"/>
      <c r="I174" s="103" t="s">
        <v>532</v>
      </c>
      <c r="J174" s="103" t="str">
        <f>VLOOKUP(I174,Presupuesto!$B$11:$C$565,2,0)</f>
        <v>DECIMOCUARTO MES</v>
      </c>
      <c r="K174" s="100" t="str">
        <f t="shared" si="3"/>
        <v>Posgrado</v>
      </c>
      <c r="L174" s="100" t="s">
        <v>404</v>
      </c>
    </row>
    <row r="175" spans="3:12" ht="15.75" hidden="1" thickBot="1">
      <c r="C175" s="139" t="s">
        <v>507</v>
      </c>
      <c r="D175" s="202"/>
      <c r="E175" s="154">
        <v>12</v>
      </c>
      <c r="F175" s="322">
        <f>HLOOKUP($C175,$BZ$2:$CM$3,2,0)</f>
        <v>439.49</v>
      </c>
      <c r="G175" s="115">
        <f>D175*E175*F175</f>
        <v>0</v>
      </c>
      <c r="H175" s="168"/>
      <c r="I175" s="116" t="s">
        <v>509</v>
      </c>
      <c r="J175" s="116" t="str">
        <f>VLOOKUP(I175,Presupuesto!$B$11:$C$565,2,0)</f>
        <v>SUELDOS Y SALARIOS PERMANENTES</v>
      </c>
      <c r="K175" s="100" t="str">
        <f t="shared" si="3"/>
        <v>Posgrado</v>
      </c>
      <c r="L175" s="100" t="s">
        <v>404</v>
      </c>
    </row>
    <row r="176" spans="3:12" hidden="1">
      <c r="C176" s="174" t="s">
        <v>58</v>
      </c>
      <c r="D176" s="165"/>
      <c r="E176" s="156">
        <v>0</v>
      </c>
      <c r="F176" s="102">
        <f>IF(E175=0,"",(G175/E175)/12*E175)</f>
        <v>0</v>
      </c>
      <c r="G176" s="99">
        <f>F176</f>
        <v>0</v>
      </c>
      <c r="H176" s="166"/>
      <c r="I176" s="118" t="s">
        <v>529</v>
      </c>
      <c r="J176" s="118" t="str">
        <f>VLOOKUP(I176,Presupuesto!$B$11:$C$565,2,0)</f>
        <v>AGUINALDO Y DECIMO CUARTO MES</v>
      </c>
      <c r="K176" s="100" t="str">
        <f t="shared" si="3"/>
        <v>Posgrado</v>
      </c>
      <c r="L176" s="100" t="s">
        <v>404</v>
      </c>
    </row>
    <row r="177" spans="3:12" ht="15.75" hidden="1" thickBot="1">
      <c r="C177" s="175" t="s">
        <v>59</v>
      </c>
      <c r="D177" s="165"/>
      <c r="E177" s="156">
        <v>0</v>
      </c>
      <c r="F177" s="119">
        <f>IF(E175&lt;6,"",((E175-6)/12)*(G175/E175))</f>
        <v>0</v>
      </c>
      <c r="G177" s="99">
        <f>F177</f>
        <v>0</v>
      </c>
      <c r="H177" s="166"/>
      <c r="I177" s="103" t="s">
        <v>532</v>
      </c>
      <c r="J177" s="103" t="str">
        <f>VLOOKUP(I177,Presupuesto!$B$11:$C$565,2,0)</f>
        <v>DECIMOCUARTO MES</v>
      </c>
      <c r="K177" s="100" t="str">
        <f t="shared" si="3"/>
        <v>Posgrado</v>
      </c>
      <c r="L177" s="100" t="s">
        <v>404</v>
      </c>
    </row>
    <row r="178" spans="3:12" ht="15.75" hidden="1" thickBot="1">
      <c r="C178" s="139" t="s">
        <v>508</v>
      </c>
      <c r="D178" s="202"/>
      <c r="E178" s="154">
        <v>12</v>
      </c>
      <c r="F178" s="322">
        <f>HLOOKUP($C178,$BZ$2:$CM$3,2,0)</f>
        <v>1904.46</v>
      </c>
      <c r="G178" s="115">
        <f>D178*E178*F178</f>
        <v>0</v>
      </c>
      <c r="H178" s="168"/>
      <c r="I178" s="116" t="s">
        <v>509</v>
      </c>
      <c r="J178" s="116" t="str">
        <f>VLOOKUP(I178,Presupuesto!$B$11:$C$565,2,0)</f>
        <v>SUELDOS Y SALARIOS PERMANENTES</v>
      </c>
      <c r="K178" s="100" t="str">
        <f t="shared" si="3"/>
        <v>Posgrado</v>
      </c>
      <c r="L178" s="100" t="s">
        <v>404</v>
      </c>
    </row>
    <row r="179" spans="3:12" hidden="1">
      <c r="C179" s="174" t="s">
        <v>58</v>
      </c>
      <c r="D179" s="165"/>
      <c r="E179" s="156">
        <v>0</v>
      </c>
      <c r="F179" s="102">
        <f>IF(E178=0,"",(G178/E178)/12*E178)</f>
        <v>0</v>
      </c>
      <c r="G179" s="99">
        <f>F179</f>
        <v>0</v>
      </c>
      <c r="H179" s="166"/>
      <c r="I179" s="118" t="s">
        <v>529</v>
      </c>
      <c r="J179" s="118" t="str">
        <f>VLOOKUP(I179,Presupuesto!$B$11:$C$565,2,0)</f>
        <v>AGUINALDO Y DECIMO CUARTO MES</v>
      </c>
      <c r="K179" s="100" t="str">
        <f t="shared" si="3"/>
        <v>Posgrado</v>
      </c>
      <c r="L179" s="100" t="s">
        <v>404</v>
      </c>
    </row>
    <row r="180" spans="3:12" ht="15.75" hidden="1" thickBot="1">
      <c r="C180" s="175" t="s">
        <v>59</v>
      </c>
      <c r="D180" s="165"/>
      <c r="E180" s="156">
        <v>0</v>
      </c>
      <c r="F180" s="119">
        <f>IF(E178&lt;6,"",((E178-6)/12)*(G178/E178))</f>
        <v>0</v>
      </c>
      <c r="G180" s="99">
        <f>F180</f>
        <v>0</v>
      </c>
      <c r="H180" s="166"/>
      <c r="I180" s="103" t="s">
        <v>532</v>
      </c>
      <c r="J180" s="103" t="str">
        <f>VLOOKUP(I180,Presupuesto!$B$11:$C$565,2,0)</f>
        <v>DECIMOCUARTO MES</v>
      </c>
      <c r="K180" s="100" t="str">
        <f t="shared" si="3"/>
        <v>Posgrado</v>
      </c>
      <c r="L180" s="100" t="s">
        <v>404</v>
      </c>
    </row>
    <row r="181" spans="3:12" ht="15.75" thickBot="1">
      <c r="C181" s="142" t="s">
        <v>84</v>
      </c>
      <c r="D181" s="202">
        <v>1</v>
      </c>
      <c r="E181" s="154">
        <v>1</v>
      </c>
      <c r="F181" s="141">
        <v>40000</v>
      </c>
      <c r="G181" s="115">
        <f>D181*E181*F181</f>
        <v>40000</v>
      </c>
      <c r="H181" s="168" t="s">
        <v>137</v>
      </c>
      <c r="I181" s="116" t="s">
        <v>587</v>
      </c>
      <c r="J181" s="116" t="str">
        <f>VLOOKUP(I181,Presupuesto!$B$11:$C$565,2,0)</f>
        <v>SERVICIOS DE PROFESIONALES Y TECNICOS</v>
      </c>
      <c r="K181" s="100" t="s">
        <v>1380</v>
      </c>
      <c r="L181" s="100" t="s">
        <v>407</v>
      </c>
    </row>
    <row r="182" spans="3:12">
      <c r="C182" s="174" t="s">
        <v>58</v>
      </c>
      <c r="D182" s="165"/>
      <c r="E182" s="156">
        <v>0</v>
      </c>
      <c r="F182" s="119">
        <f>IF(E181=0,"",(G181/E181)/12*E181)</f>
        <v>3333.3333333333335</v>
      </c>
      <c r="G182" s="99">
        <f>F182</f>
        <v>3333.3333333333335</v>
      </c>
      <c r="H182" s="166" t="s">
        <v>137</v>
      </c>
      <c r="I182" s="103" t="s">
        <v>587</v>
      </c>
      <c r="J182" s="103" t="str">
        <f>VLOOKUP(I182,Presupuesto!$B$11:$C$565,2,0)</f>
        <v>SERVICIOS DE PROFESIONALES Y TECNICOS</v>
      </c>
      <c r="K182" s="100" t="str">
        <f t="shared" si="3"/>
        <v>Posgrado</v>
      </c>
      <c r="L182" s="100" t="s">
        <v>403</v>
      </c>
    </row>
    <row r="183" spans="3:12">
      <c r="C183" s="175" t="s">
        <v>59</v>
      </c>
      <c r="D183" s="165"/>
      <c r="E183" s="156">
        <v>0</v>
      </c>
      <c r="F183" s="102" t="str">
        <f>IF(E181&lt;6,"",((E181-6)/12)*(G181/E181))</f>
        <v/>
      </c>
      <c r="G183" s="99" t="str">
        <f>F183</f>
        <v/>
      </c>
      <c r="H183" s="166"/>
      <c r="I183" s="103" t="s">
        <v>577</v>
      </c>
      <c r="J183" s="103" t="str">
        <f>VLOOKUP(I183,Presupuesto!$B$11:$C$565,2,0)</f>
        <v>CONTRATOS ESPECIALES</v>
      </c>
      <c r="K183" s="100" t="str">
        <f t="shared" si="3"/>
        <v>Posgrado</v>
      </c>
      <c r="L183" s="100" t="s">
        <v>408</v>
      </c>
    </row>
    <row r="184" spans="3:12" ht="15.75" hidden="1" thickBot="1">
      <c r="C184" s="142" t="s">
        <v>60</v>
      </c>
      <c r="D184" s="202"/>
      <c r="E184" s="154">
        <v>12</v>
      </c>
      <c r="F184" s="120">
        <v>30000</v>
      </c>
      <c r="G184" s="115">
        <f>D184*E184*F184</f>
        <v>0</v>
      </c>
      <c r="H184" s="168"/>
      <c r="I184" s="116" t="s">
        <v>718</v>
      </c>
      <c r="J184" s="116" t="str">
        <f>VLOOKUP(I184,Presupuesto!$B$11:$C$565,2,0)</f>
        <v>OTROS SERVICIOS TECNICOS Y PROFESIONALES</v>
      </c>
      <c r="K184" s="100" t="str">
        <f t="shared" si="3"/>
        <v>Posgrado</v>
      </c>
      <c r="L184" s="100" t="s">
        <v>403</v>
      </c>
    </row>
    <row r="185" spans="3:12" hidden="1">
      <c r="C185" s="174" t="s">
        <v>58</v>
      </c>
      <c r="D185" s="165"/>
      <c r="E185" s="156">
        <v>0</v>
      </c>
      <c r="F185" s="102">
        <v>0</v>
      </c>
      <c r="G185" s="99">
        <f>F185</f>
        <v>0</v>
      </c>
      <c r="H185" s="166"/>
      <c r="I185" s="103" t="s">
        <v>718</v>
      </c>
      <c r="J185" s="103" t="str">
        <f>VLOOKUP(I185,Presupuesto!$B$11:$C$565,2,0)</f>
        <v>OTROS SERVICIOS TECNICOS Y PROFESIONALES</v>
      </c>
      <c r="K185" s="100" t="str">
        <f t="shared" si="3"/>
        <v>Posgrado</v>
      </c>
      <c r="L185" s="100" t="s">
        <v>403</v>
      </c>
    </row>
    <row r="186" spans="3:12" ht="15.75" hidden="1" thickBot="1">
      <c r="C186" s="175" t="s">
        <v>59</v>
      </c>
      <c r="D186" s="165"/>
      <c r="E186" s="156">
        <v>0</v>
      </c>
      <c r="F186" s="102">
        <v>0</v>
      </c>
      <c r="G186" s="99">
        <f>F186</f>
        <v>0</v>
      </c>
      <c r="H186" s="166"/>
      <c r="I186" s="103" t="s">
        <v>718</v>
      </c>
      <c r="J186" s="103" t="str">
        <f>VLOOKUP(I186,Presupuesto!$B$11:$C$565,2,0)</f>
        <v>OTROS SERVICIOS TECNICOS Y PROFESIONALES</v>
      </c>
      <c r="K186" s="100" t="str">
        <f t="shared" si="3"/>
        <v>Posgrado</v>
      </c>
      <c r="L186" s="100" t="s">
        <v>403</v>
      </c>
    </row>
    <row r="187" spans="3:12" ht="15.75" hidden="1" thickBot="1">
      <c r="C187" s="142" t="s">
        <v>61</v>
      </c>
      <c r="D187" s="202"/>
      <c r="E187" s="154">
        <v>12</v>
      </c>
      <c r="F187" s="120">
        <v>30000</v>
      </c>
      <c r="G187" s="115">
        <f>D187*E187*F187</f>
        <v>0</v>
      </c>
      <c r="H187" s="168"/>
      <c r="I187" s="116" t="s">
        <v>509</v>
      </c>
      <c r="J187" s="116" t="str">
        <f>VLOOKUP(I187,Presupuesto!$B$11:$C$565,2,0)</f>
        <v>SUELDOS Y SALARIOS PERMANENTES</v>
      </c>
      <c r="K187" s="100" t="str">
        <f t="shared" si="3"/>
        <v>Posgrado</v>
      </c>
      <c r="L187" s="100" t="s">
        <v>403</v>
      </c>
    </row>
    <row r="188" spans="3:12" hidden="1">
      <c r="C188" s="174" t="s">
        <v>58</v>
      </c>
      <c r="D188" s="172"/>
      <c r="E188" s="133">
        <v>0</v>
      </c>
      <c r="F188" s="121">
        <f>IF(E187=0,"",(G187/E187)/12*E187)</f>
        <v>0</v>
      </c>
      <c r="G188" s="122">
        <f>F188</f>
        <v>0</v>
      </c>
      <c r="H188" s="166"/>
      <c r="I188" s="103" t="s">
        <v>529</v>
      </c>
      <c r="J188" s="103" t="str">
        <f>VLOOKUP(I188,Presupuesto!$B$11:$C$565,2,0)</f>
        <v>AGUINALDO Y DECIMO CUARTO MES</v>
      </c>
      <c r="K188" s="100" t="str">
        <f t="shared" si="3"/>
        <v>Posgrado</v>
      </c>
      <c r="L188" s="100" t="s">
        <v>403</v>
      </c>
    </row>
    <row r="189" spans="3:12" ht="15.75" hidden="1" thickBot="1">
      <c r="C189" s="176" t="s">
        <v>59</v>
      </c>
      <c r="D189" s="164"/>
      <c r="E189" s="134">
        <v>0</v>
      </c>
      <c r="F189" s="107">
        <f>IF(E187&lt;6,"",((E187-6)/12)*(G187/E187))</f>
        <v>0</v>
      </c>
      <c r="G189" s="107">
        <f>F189</f>
        <v>0</v>
      </c>
      <c r="H189" s="164"/>
      <c r="I189" s="108" t="s">
        <v>532</v>
      </c>
      <c r="J189" s="126" t="str">
        <f>VLOOKUP(I189,Presupuesto!$B$11:$C$565,2,0)</f>
        <v>DECIMOCUARTO MES</v>
      </c>
      <c r="K189" s="108" t="str">
        <f t="shared" si="3"/>
        <v>Posgrado</v>
      </c>
      <c r="L189" s="126" t="s">
        <v>403</v>
      </c>
    </row>
    <row r="191" spans="3:12" ht="15.75" thickBot="1"/>
    <row r="192" spans="3:12" ht="15.75" thickBot="1">
      <c r="C192" s="69" t="s">
        <v>43</v>
      </c>
      <c r="D192" s="30">
        <f>SUM(G198:G248)</f>
        <v>65000</v>
      </c>
      <c r="E192" s="95"/>
      <c r="F192" s="95"/>
      <c r="G192" s="95"/>
      <c r="H192" s="76"/>
      <c r="I192" s="76"/>
      <c r="J192" s="76"/>
    </row>
    <row r="193" spans="3:12">
      <c r="D193" s="31"/>
      <c r="E193" s="95"/>
      <c r="F193" s="95"/>
      <c r="G193" s="95"/>
      <c r="H193" s="76"/>
      <c r="I193" s="76"/>
      <c r="J193" s="76"/>
    </row>
    <row r="194" spans="3:12" ht="15.75">
      <c r="C194" s="208" t="s">
        <v>400</v>
      </c>
      <c r="D194" s="209" t="s">
        <v>2299</v>
      </c>
      <c r="E194" s="95"/>
      <c r="F194" s="95"/>
      <c r="G194" s="95"/>
      <c r="H194" s="76"/>
      <c r="I194" s="76"/>
      <c r="J194" s="76"/>
    </row>
    <row r="195" spans="3:12" ht="18.75">
      <c r="C195" s="216" t="str">
        <f>IFERROR(VLOOKUP(D194,'1.Desarrollo e Innov Curricular'!$E:$F,2,FALSE),IFERROR(VLOOKUP(D194,'Investigación Científica'!$E:$F,2,FALSE),IFERROR(VLOOKUP(D194,'3.Vinculación Univ. Sociedad'!$E:$F,2,FALSE),IFERROR(VLOOKUP(D194,'4. Docencia y Profesorado'!$E:$F,2,FALSE),IFERROR(VLOOKUP(D194,'5.Estudiantes y Graduados'!$E:$F,2,FALSE),IFERROR(VLOOKUP(D194,'11. Gestion Administrativa'!$E:$F,2,FALSE),IFERROR(VLOOKUP(D194,'13. Gestión Académica'!$E:$F,2,FALSE),IFERROR(VLOOKUP(D194,'8. Aseguramiento de Calidad'!$E:$F,2,FALSE),IFERROR(VLOOKUP(D194,'6.Gestión del Conocimiento'!$E:$F,2,FALSE),IFERROR(VLOOKUP(D194,'15. Gobernabilidad y Procesos'!$E:$F,2,FALSE),IFERROR(VLOOKUP(D194,'12.Gestión del Talento Humano'!$E:$F,2,FALSE),IFERROR(VLOOKUP(D194,'14. Internacionalización '!$E:$F,2,FALSE),IFERROR(VLOOKUP(D194,Posgrado!$E:$F,2,FALSE),IFERROR(VLOOKUP(D194,'9.Cultura de Innovación '!$E:$F,2,FALSE),VLOOKUP(D194,'7. Lo Esencial de la Reforma '!$E:$F,2,0)))))))))))))))</f>
        <v>Intercambio de conocimientos con maestros visitantes para la Carrera de Antropología.</v>
      </c>
      <c r="D195" s="31"/>
      <c r="E195" s="95"/>
      <c r="F195" s="95"/>
      <c r="G195" s="95"/>
      <c r="H195" s="76"/>
      <c r="I195" s="76"/>
      <c r="J195" s="76"/>
    </row>
    <row r="196" spans="3:12" ht="15.75" thickBot="1">
      <c r="C196" s="180"/>
      <c r="D196" s="31"/>
      <c r="E196" s="95"/>
      <c r="F196" s="95"/>
      <c r="G196" s="95"/>
      <c r="H196" s="76"/>
      <c r="I196" s="76"/>
      <c r="J196" s="76"/>
    </row>
    <row r="197" spans="3:12" ht="30.75" thickBot="1">
      <c r="C197" s="136" t="s">
        <v>44</v>
      </c>
      <c r="D197" s="140" t="s">
        <v>55</v>
      </c>
      <c r="E197" s="173" t="s">
        <v>56</v>
      </c>
      <c r="F197" s="140" t="s">
        <v>57</v>
      </c>
      <c r="G197" s="137" t="s">
        <v>27</v>
      </c>
      <c r="H197" s="135" t="s">
        <v>139</v>
      </c>
      <c r="I197" s="138" t="s">
        <v>46</v>
      </c>
      <c r="J197" s="138" t="s">
        <v>140</v>
      </c>
      <c r="K197" s="138" t="s">
        <v>419</v>
      </c>
      <c r="L197" s="138" t="s">
        <v>420</v>
      </c>
    </row>
    <row r="198" spans="3:12" ht="15.75" hidden="1" thickBot="1">
      <c r="C198" s="139" t="s">
        <v>495</v>
      </c>
      <c r="D198" s="202"/>
      <c r="E198" s="154">
        <v>12</v>
      </c>
      <c r="F198" s="322">
        <f>HLOOKUP($C198,$BZ$2:$CM$3,2,0)</f>
        <v>41436.800000000003</v>
      </c>
      <c r="G198" s="115">
        <f>D198*E198*F198</f>
        <v>0</v>
      </c>
      <c r="H198" s="168"/>
      <c r="I198" s="116" t="s">
        <v>509</v>
      </c>
      <c r="J198" s="116" t="str">
        <f>VLOOKUP(I198,Presupuesto!$B$11:$C$565,2,0)</f>
        <v>SUELDOS Y SALARIOS PERMANENTES</v>
      </c>
      <c r="K198" s="226" t="s">
        <v>1496</v>
      </c>
      <c r="L198" s="100" t="s">
        <v>403</v>
      </c>
    </row>
    <row r="199" spans="3:12" hidden="1">
      <c r="C199" s="174" t="s">
        <v>58</v>
      </c>
      <c r="D199" s="165"/>
      <c r="E199" s="156">
        <v>0</v>
      </c>
      <c r="F199" s="102">
        <f>IF(E198=0,"",(G198/E198)/12*E198)</f>
        <v>0</v>
      </c>
      <c r="G199" s="99">
        <f>F199</f>
        <v>0</v>
      </c>
      <c r="H199" s="166" t="s">
        <v>1484</v>
      </c>
      <c r="I199" s="118" t="s">
        <v>529</v>
      </c>
      <c r="J199" s="118" t="str">
        <f>VLOOKUP(I199,Presupuesto!$B$11:$C$565,2,0)</f>
        <v>AGUINALDO Y DECIMO CUARTO MES</v>
      </c>
      <c r="K199" s="100" t="str">
        <f>$K$17</f>
        <v>Posgrado</v>
      </c>
      <c r="L199" s="100" t="s">
        <v>421</v>
      </c>
    </row>
    <row r="200" spans="3:12" ht="15.75" hidden="1" thickBot="1">
      <c r="C200" s="175" t="s">
        <v>59</v>
      </c>
      <c r="D200" s="165"/>
      <c r="E200" s="156">
        <v>0</v>
      </c>
      <c r="F200" s="119">
        <f>IF(E198&lt;6,"",((E198-6)/12)*(G198/E198))</f>
        <v>0</v>
      </c>
      <c r="G200" s="99">
        <f>F200</f>
        <v>0</v>
      </c>
      <c r="H200" s="166"/>
      <c r="I200" s="103" t="s">
        <v>532</v>
      </c>
      <c r="J200" s="103" t="str">
        <f>VLOOKUP(I200,Presupuesto!$B$11:$C$565,2,0)</f>
        <v>DECIMOCUARTO MES</v>
      </c>
      <c r="K200" s="100" t="str">
        <f t="shared" ref="K200:K248" si="4">$K$17</f>
        <v>Posgrado</v>
      </c>
      <c r="L200" s="100" t="s">
        <v>404</v>
      </c>
    </row>
    <row r="201" spans="3:12" ht="15.75" hidden="1" thickBot="1">
      <c r="C201" s="139" t="s">
        <v>496</v>
      </c>
      <c r="D201" s="202"/>
      <c r="E201" s="154">
        <v>12</v>
      </c>
      <c r="F201" s="322">
        <f>HLOOKUP($C201,$BZ$2:$CM$3,2,0)</f>
        <v>37669.82</v>
      </c>
      <c r="G201" s="115">
        <f>D201*E201*F201</f>
        <v>0</v>
      </c>
      <c r="H201" s="168"/>
      <c r="I201" s="116" t="s">
        <v>509</v>
      </c>
      <c r="J201" s="116" t="str">
        <f>VLOOKUP(I201,Presupuesto!$B$11:$C$565,2,0)</f>
        <v>SUELDOS Y SALARIOS PERMANENTES</v>
      </c>
      <c r="K201" s="100" t="str">
        <f t="shared" si="4"/>
        <v>Posgrado</v>
      </c>
      <c r="L201" s="100" t="s">
        <v>404</v>
      </c>
    </row>
    <row r="202" spans="3:12" hidden="1">
      <c r="C202" s="174" t="s">
        <v>58</v>
      </c>
      <c r="D202" s="165"/>
      <c r="E202" s="156">
        <v>0</v>
      </c>
      <c r="F202" s="102">
        <f>IF(E201=0,"",(G201/E201)/12*E201)</f>
        <v>0</v>
      </c>
      <c r="G202" s="99">
        <f>F202</f>
        <v>0</v>
      </c>
      <c r="H202" s="166"/>
      <c r="I202" s="118" t="s">
        <v>529</v>
      </c>
      <c r="J202" s="118" t="str">
        <f>VLOOKUP(I202,Presupuesto!$B$11:$C$565,2,0)</f>
        <v>AGUINALDO Y DECIMO CUARTO MES</v>
      </c>
      <c r="K202" s="100" t="str">
        <f t="shared" si="4"/>
        <v>Posgrado</v>
      </c>
      <c r="L202" s="100" t="s">
        <v>404</v>
      </c>
    </row>
    <row r="203" spans="3:12" ht="15.75" hidden="1" thickBot="1">
      <c r="C203" s="175" t="s">
        <v>59</v>
      </c>
      <c r="D203" s="165"/>
      <c r="E203" s="156">
        <v>0</v>
      </c>
      <c r="F203" s="119">
        <f>IF(E201&lt;6,"",((E201-6)/12)*(G201/E201))</f>
        <v>0</v>
      </c>
      <c r="G203" s="99">
        <f>F203</f>
        <v>0</v>
      </c>
      <c r="H203" s="166"/>
      <c r="I203" s="103" t="s">
        <v>532</v>
      </c>
      <c r="J203" s="103" t="str">
        <f>VLOOKUP(I203,Presupuesto!$B$11:$C$565,2,0)</f>
        <v>DECIMOCUARTO MES</v>
      </c>
      <c r="K203" s="100" t="str">
        <f t="shared" si="4"/>
        <v>Posgrado</v>
      </c>
      <c r="L203" s="100" t="s">
        <v>404</v>
      </c>
    </row>
    <row r="204" spans="3:12" ht="15.75" hidden="1" thickBot="1">
      <c r="C204" s="139" t="s">
        <v>497</v>
      </c>
      <c r="D204" s="202"/>
      <c r="E204" s="154">
        <v>12</v>
      </c>
      <c r="F204" s="322">
        <f>HLOOKUP($C204,$BZ$2:$CM$3,2,0)</f>
        <v>33902.839999999997</v>
      </c>
      <c r="G204" s="115">
        <f>D204*E204*F204</f>
        <v>0</v>
      </c>
      <c r="H204" s="168"/>
      <c r="I204" s="116" t="s">
        <v>509</v>
      </c>
      <c r="J204" s="116" t="str">
        <f>VLOOKUP(I204,Presupuesto!$B$11:$C$565,2,0)</f>
        <v>SUELDOS Y SALARIOS PERMANENTES</v>
      </c>
      <c r="K204" s="100" t="str">
        <f t="shared" si="4"/>
        <v>Posgrado</v>
      </c>
      <c r="L204" s="100" t="s">
        <v>404</v>
      </c>
    </row>
    <row r="205" spans="3:12" hidden="1">
      <c r="C205" s="174" t="s">
        <v>58</v>
      </c>
      <c r="D205" s="165"/>
      <c r="E205" s="156">
        <v>0</v>
      </c>
      <c r="F205" s="102">
        <f>IF(E204=0,"",(G204/E204)/12*E204)</f>
        <v>0</v>
      </c>
      <c r="G205" s="99">
        <f>F205</f>
        <v>0</v>
      </c>
      <c r="H205" s="166"/>
      <c r="I205" s="118" t="s">
        <v>529</v>
      </c>
      <c r="J205" s="118" t="str">
        <f>VLOOKUP(I205,Presupuesto!$B$11:$C$565,2,0)</f>
        <v>AGUINALDO Y DECIMO CUARTO MES</v>
      </c>
      <c r="K205" s="100" t="str">
        <f t="shared" si="4"/>
        <v>Posgrado</v>
      </c>
      <c r="L205" s="100" t="s">
        <v>404</v>
      </c>
    </row>
    <row r="206" spans="3:12" ht="15.75" hidden="1" thickBot="1">
      <c r="C206" s="175" t="s">
        <v>59</v>
      </c>
      <c r="D206" s="165"/>
      <c r="E206" s="156">
        <v>0</v>
      </c>
      <c r="F206" s="119">
        <f>IF(E204&lt;6,"",((E204-6)/12)*(G204/E204))</f>
        <v>0</v>
      </c>
      <c r="G206" s="99">
        <f>F206</f>
        <v>0</v>
      </c>
      <c r="H206" s="166"/>
      <c r="I206" s="103" t="s">
        <v>532</v>
      </c>
      <c r="J206" s="103" t="str">
        <f>VLOOKUP(I206,Presupuesto!$B$11:$C$565,2,0)</f>
        <v>DECIMOCUARTO MES</v>
      </c>
      <c r="K206" s="100" t="str">
        <f t="shared" si="4"/>
        <v>Posgrado</v>
      </c>
      <c r="L206" s="100" t="s">
        <v>404</v>
      </c>
    </row>
    <row r="207" spans="3:12" ht="15.75" hidden="1" thickBot="1">
      <c r="C207" s="139" t="s">
        <v>498</v>
      </c>
      <c r="D207" s="202"/>
      <c r="E207" s="154">
        <v>12</v>
      </c>
      <c r="F207" s="322">
        <f>HLOOKUP($C207,$BZ$2:$CM$3,2,0)</f>
        <v>30135.85</v>
      </c>
      <c r="G207" s="115">
        <f>D207*E207*F207</f>
        <v>0</v>
      </c>
      <c r="H207" s="168"/>
      <c r="I207" s="116" t="s">
        <v>509</v>
      </c>
      <c r="J207" s="116" t="str">
        <f>VLOOKUP(I207,Presupuesto!$B$11:$C$565,2,0)</f>
        <v>SUELDOS Y SALARIOS PERMANENTES</v>
      </c>
      <c r="K207" s="100" t="str">
        <f t="shared" si="4"/>
        <v>Posgrado</v>
      </c>
      <c r="L207" s="100" t="s">
        <v>404</v>
      </c>
    </row>
    <row r="208" spans="3:12" hidden="1">
      <c r="C208" s="174" t="s">
        <v>58</v>
      </c>
      <c r="D208" s="165"/>
      <c r="E208" s="156">
        <v>0</v>
      </c>
      <c r="F208" s="102">
        <f>IF(E207=0,"",(G207/E207)/12*E207)</f>
        <v>0</v>
      </c>
      <c r="G208" s="99">
        <f>F208</f>
        <v>0</v>
      </c>
      <c r="H208" s="166"/>
      <c r="I208" s="118" t="s">
        <v>529</v>
      </c>
      <c r="J208" s="118" t="str">
        <f>VLOOKUP(I208,Presupuesto!$B$11:$C$565,2,0)</f>
        <v>AGUINALDO Y DECIMO CUARTO MES</v>
      </c>
      <c r="K208" s="100" t="str">
        <f t="shared" si="4"/>
        <v>Posgrado</v>
      </c>
      <c r="L208" s="100" t="s">
        <v>404</v>
      </c>
    </row>
    <row r="209" spans="3:12" ht="15.75" hidden="1" thickBot="1">
      <c r="C209" s="175" t="s">
        <v>59</v>
      </c>
      <c r="D209" s="165"/>
      <c r="E209" s="156">
        <v>0</v>
      </c>
      <c r="F209" s="119">
        <f>IF(E207&lt;6,"",((E207-6)/12)*(G207/E207))</f>
        <v>0</v>
      </c>
      <c r="G209" s="99">
        <f>F209</f>
        <v>0</v>
      </c>
      <c r="H209" s="166"/>
      <c r="I209" s="103" t="s">
        <v>532</v>
      </c>
      <c r="J209" s="103" t="str">
        <f>VLOOKUP(I209,Presupuesto!$B$11:$C$565,2,0)</f>
        <v>DECIMOCUARTO MES</v>
      </c>
      <c r="K209" s="100" t="str">
        <f t="shared" si="4"/>
        <v>Posgrado</v>
      </c>
      <c r="L209" s="100" t="s">
        <v>404</v>
      </c>
    </row>
    <row r="210" spans="3:12" ht="15.75" hidden="1" thickBot="1">
      <c r="C210" s="139" t="s">
        <v>499</v>
      </c>
      <c r="D210" s="202"/>
      <c r="E210" s="154">
        <v>12</v>
      </c>
      <c r="F210" s="322">
        <f>HLOOKUP($C210,$BZ$2:$CM$3,2,0)</f>
        <v>28252.36</v>
      </c>
      <c r="G210" s="115">
        <f>D210*E210*F210</f>
        <v>0</v>
      </c>
      <c r="H210" s="168"/>
      <c r="I210" s="116" t="s">
        <v>509</v>
      </c>
      <c r="J210" s="116" t="str">
        <f>VLOOKUP(I210,Presupuesto!$B$11:$C$565,2,0)</f>
        <v>SUELDOS Y SALARIOS PERMANENTES</v>
      </c>
      <c r="K210" s="100" t="str">
        <f t="shared" si="4"/>
        <v>Posgrado</v>
      </c>
      <c r="L210" s="100" t="s">
        <v>404</v>
      </c>
    </row>
    <row r="211" spans="3:12" hidden="1">
      <c r="C211" s="174" t="s">
        <v>58</v>
      </c>
      <c r="D211" s="165"/>
      <c r="E211" s="156">
        <v>0</v>
      </c>
      <c r="F211" s="102">
        <f>IF(E210=0,"",(G210/E210)/12*E210)</f>
        <v>0</v>
      </c>
      <c r="G211" s="99">
        <f>F211</f>
        <v>0</v>
      </c>
      <c r="H211" s="166"/>
      <c r="I211" s="118" t="s">
        <v>529</v>
      </c>
      <c r="J211" s="118" t="str">
        <f>VLOOKUP(I211,Presupuesto!$B$11:$C$565,2,0)</f>
        <v>AGUINALDO Y DECIMO CUARTO MES</v>
      </c>
      <c r="K211" s="100" t="str">
        <f t="shared" si="4"/>
        <v>Posgrado</v>
      </c>
      <c r="L211" s="100" t="s">
        <v>404</v>
      </c>
    </row>
    <row r="212" spans="3:12" ht="15.75" hidden="1" thickBot="1">
      <c r="C212" s="175" t="s">
        <v>59</v>
      </c>
      <c r="D212" s="165"/>
      <c r="E212" s="156">
        <v>0</v>
      </c>
      <c r="F212" s="119">
        <f>IF(E210&lt;6,"",((E210-6)/12)*(G210/E210))</f>
        <v>0</v>
      </c>
      <c r="G212" s="99">
        <f>F212</f>
        <v>0</v>
      </c>
      <c r="H212" s="166"/>
      <c r="I212" s="103" t="s">
        <v>532</v>
      </c>
      <c r="J212" s="103" t="str">
        <f>VLOOKUP(I212,Presupuesto!$B$11:$C$565,2,0)</f>
        <v>DECIMOCUARTO MES</v>
      </c>
      <c r="K212" s="100" t="str">
        <f t="shared" si="4"/>
        <v>Posgrado</v>
      </c>
      <c r="L212" s="100" t="s">
        <v>404</v>
      </c>
    </row>
    <row r="213" spans="3:12" ht="15.75" hidden="1" thickBot="1">
      <c r="C213" s="139" t="s">
        <v>500</v>
      </c>
      <c r="D213" s="202"/>
      <c r="E213" s="154">
        <v>12</v>
      </c>
      <c r="F213" s="322">
        <f>HLOOKUP($C213,$BZ$2:$CM$3,2,0)</f>
        <v>26368.87</v>
      </c>
      <c r="G213" s="115">
        <f>D213*E213*F213</f>
        <v>0</v>
      </c>
      <c r="H213" s="168"/>
      <c r="I213" s="116" t="s">
        <v>509</v>
      </c>
      <c r="J213" s="116" t="str">
        <f>VLOOKUP(I213,Presupuesto!$B$11:$C$565,2,0)</f>
        <v>SUELDOS Y SALARIOS PERMANENTES</v>
      </c>
      <c r="K213" s="100" t="str">
        <f t="shared" si="4"/>
        <v>Posgrado</v>
      </c>
      <c r="L213" s="100" t="s">
        <v>404</v>
      </c>
    </row>
    <row r="214" spans="3:12" hidden="1">
      <c r="C214" s="174" t="s">
        <v>58</v>
      </c>
      <c r="D214" s="165"/>
      <c r="E214" s="156">
        <v>0</v>
      </c>
      <c r="F214" s="102">
        <f>IF(E213=0,"",(G213/E213)/12*E213)</f>
        <v>0</v>
      </c>
      <c r="G214" s="99">
        <f>F214</f>
        <v>0</v>
      </c>
      <c r="H214" s="166"/>
      <c r="I214" s="118" t="s">
        <v>529</v>
      </c>
      <c r="J214" s="118" t="str">
        <f>VLOOKUP(I214,Presupuesto!$B$11:$C$565,2,0)</f>
        <v>AGUINALDO Y DECIMO CUARTO MES</v>
      </c>
      <c r="K214" s="100" t="str">
        <f t="shared" si="4"/>
        <v>Posgrado</v>
      </c>
      <c r="L214" s="100" t="s">
        <v>404</v>
      </c>
    </row>
    <row r="215" spans="3:12" ht="15.75" hidden="1" thickBot="1">
      <c r="C215" s="175" t="s">
        <v>59</v>
      </c>
      <c r="D215" s="165"/>
      <c r="E215" s="156">
        <v>0</v>
      </c>
      <c r="F215" s="119">
        <f>IF(E213&lt;6,"",((E213-6)/12)*(G213/E213))</f>
        <v>0</v>
      </c>
      <c r="G215" s="99">
        <f>F215</f>
        <v>0</v>
      </c>
      <c r="H215" s="166"/>
      <c r="I215" s="103" t="s">
        <v>532</v>
      </c>
      <c r="J215" s="103" t="str">
        <f>VLOOKUP(I215,Presupuesto!$B$11:$C$565,2,0)</f>
        <v>DECIMOCUARTO MES</v>
      </c>
      <c r="K215" s="100" t="str">
        <f t="shared" si="4"/>
        <v>Posgrado</v>
      </c>
      <c r="L215" s="100" t="s">
        <v>404</v>
      </c>
    </row>
    <row r="216" spans="3:12" ht="15.75" hidden="1" thickBot="1">
      <c r="C216" s="139" t="s">
        <v>501</v>
      </c>
      <c r="D216" s="202"/>
      <c r="E216" s="154">
        <v>12</v>
      </c>
      <c r="F216" s="322">
        <f>HLOOKUP($C216,$BZ$2:$CM$3,2,0)</f>
        <v>17893.16</v>
      </c>
      <c r="G216" s="115">
        <f>D216*E216*F216</f>
        <v>0</v>
      </c>
      <c r="H216" s="168"/>
      <c r="I216" s="116" t="s">
        <v>509</v>
      </c>
      <c r="J216" s="116" t="str">
        <f>VLOOKUP(I216,Presupuesto!$B$11:$C$565,2,0)</f>
        <v>SUELDOS Y SALARIOS PERMANENTES</v>
      </c>
      <c r="K216" s="100" t="str">
        <f t="shared" si="4"/>
        <v>Posgrado</v>
      </c>
      <c r="L216" s="100" t="s">
        <v>404</v>
      </c>
    </row>
    <row r="217" spans="3:12" hidden="1">
      <c r="C217" s="174" t="s">
        <v>58</v>
      </c>
      <c r="D217" s="165"/>
      <c r="E217" s="156">
        <v>0</v>
      </c>
      <c r="F217" s="102">
        <f>IF(E216=0,"",(G216/E216)/12*E216)</f>
        <v>0</v>
      </c>
      <c r="G217" s="99">
        <f>F217</f>
        <v>0</v>
      </c>
      <c r="H217" s="166"/>
      <c r="I217" s="118" t="s">
        <v>529</v>
      </c>
      <c r="J217" s="118" t="str">
        <f>VLOOKUP(I217,Presupuesto!$B$11:$C$565,2,0)</f>
        <v>AGUINALDO Y DECIMO CUARTO MES</v>
      </c>
      <c r="K217" s="100" t="str">
        <f t="shared" si="4"/>
        <v>Posgrado</v>
      </c>
      <c r="L217" s="100" t="s">
        <v>404</v>
      </c>
    </row>
    <row r="218" spans="3:12" ht="15.75" hidden="1" thickBot="1">
      <c r="C218" s="175" t="s">
        <v>59</v>
      </c>
      <c r="D218" s="165"/>
      <c r="E218" s="156">
        <v>0</v>
      </c>
      <c r="F218" s="119">
        <f>IF(E216&lt;6,"",((E216-6)/12)*(G216/E216))</f>
        <v>0</v>
      </c>
      <c r="G218" s="99">
        <f>F218</f>
        <v>0</v>
      </c>
      <c r="H218" s="166"/>
      <c r="I218" s="103" t="s">
        <v>532</v>
      </c>
      <c r="J218" s="103" t="str">
        <f>VLOOKUP(I218,Presupuesto!$B$11:$C$565,2,0)</f>
        <v>DECIMOCUARTO MES</v>
      </c>
      <c r="K218" s="100" t="str">
        <f t="shared" si="4"/>
        <v>Posgrado</v>
      </c>
      <c r="L218" s="100" t="s">
        <v>404</v>
      </c>
    </row>
    <row r="219" spans="3:12" ht="15.75" hidden="1" thickBot="1">
      <c r="C219" s="139" t="s">
        <v>502</v>
      </c>
      <c r="D219" s="202"/>
      <c r="E219" s="154">
        <v>12</v>
      </c>
      <c r="F219" s="322">
        <f>HLOOKUP($C219,$BZ$2:$CM$3,2,0)</f>
        <v>16951.419999999998</v>
      </c>
      <c r="G219" s="115">
        <f>D219*E219*F219</f>
        <v>0</v>
      </c>
      <c r="H219" s="168"/>
      <c r="I219" s="116" t="s">
        <v>509</v>
      </c>
      <c r="J219" s="116" t="str">
        <f>VLOOKUP(I219,Presupuesto!$B$11:$C$565,2,0)</f>
        <v>SUELDOS Y SALARIOS PERMANENTES</v>
      </c>
      <c r="K219" s="100" t="str">
        <f t="shared" si="4"/>
        <v>Posgrado</v>
      </c>
      <c r="L219" s="100" t="s">
        <v>404</v>
      </c>
    </row>
    <row r="220" spans="3:12" hidden="1">
      <c r="C220" s="174" t="s">
        <v>58</v>
      </c>
      <c r="D220" s="165"/>
      <c r="E220" s="156">
        <v>0</v>
      </c>
      <c r="F220" s="102">
        <f>IF(E219=0,"",(G219/E219)/12*E219)</f>
        <v>0</v>
      </c>
      <c r="G220" s="99">
        <f>F220</f>
        <v>0</v>
      </c>
      <c r="H220" s="166"/>
      <c r="I220" s="118" t="s">
        <v>529</v>
      </c>
      <c r="J220" s="118" t="str">
        <f>VLOOKUP(I220,Presupuesto!$B$11:$C$565,2,0)</f>
        <v>AGUINALDO Y DECIMO CUARTO MES</v>
      </c>
      <c r="K220" s="100" t="str">
        <f t="shared" si="4"/>
        <v>Posgrado</v>
      </c>
      <c r="L220" s="100" t="s">
        <v>404</v>
      </c>
    </row>
    <row r="221" spans="3:12" ht="15.75" hidden="1" thickBot="1">
      <c r="C221" s="175" t="s">
        <v>59</v>
      </c>
      <c r="D221" s="165"/>
      <c r="E221" s="156">
        <v>0</v>
      </c>
      <c r="F221" s="119">
        <f>IF(E219&lt;6,"",((E219-6)/12)*(G219/E219))</f>
        <v>0</v>
      </c>
      <c r="G221" s="99">
        <f>F221</f>
        <v>0</v>
      </c>
      <c r="H221" s="166"/>
      <c r="I221" s="103" t="s">
        <v>532</v>
      </c>
      <c r="J221" s="103" t="str">
        <f>VLOOKUP(I221,Presupuesto!$B$11:$C$565,2,0)</f>
        <v>DECIMOCUARTO MES</v>
      </c>
      <c r="K221" s="100" t="str">
        <f t="shared" si="4"/>
        <v>Posgrado</v>
      </c>
      <c r="L221" s="100" t="s">
        <v>404</v>
      </c>
    </row>
    <row r="222" spans="3:12" ht="15.75" hidden="1" thickBot="1">
      <c r="C222" s="139" t="s">
        <v>503</v>
      </c>
      <c r="D222" s="202"/>
      <c r="E222" s="154">
        <v>12</v>
      </c>
      <c r="F222" s="322">
        <f>HLOOKUP($C222,$BZ$2:$CM$3,2,0)</f>
        <v>13184.44</v>
      </c>
      <c r="G222" s="115">
        <f>D222*E222*F222</f>
        <v>0</v>
      </c>
      <c r="H222" s="168"/>
      <c r="I222" s="116" t="s">
        <v>509</v>
      </c>
      <c r="J222" s="116" t="str">
        <f>VLOOKUP(I222,Presupuesto!$B$11:$C$565,2,0)</f>
        <v>SUELDOS Y SALARIOS PERMANENTES</v>
      </c>
      <c r="K222" s="100" t="str">
        <f t="shared" si="4"/>
        <v>Posgrado</v>
      </c>
      <c r="L222" s="100" t="s">
        <v>404</v>
      </c>
    </row>
    <row r="223" spans="3:12" hidden="1">
      <c r="C223" s="174" t="s">
        <v>58</v>
      </c>
      <c r="D223" s="165"/>
      <c r="E223" s="156">
        <v>0</v>
      </c>
      <c r="F223" s="102">
        <f>IF(E222=0,"",(G222/E222)/12*E222)</f>
        <v>0</v>
      </c>
      <c r="G223" s="99">
        <f>F223</f>
        <v>0</v>
      </c>
      <c r="H223" s="166"/>
      <c r="I223" s="118" t="s">
        <v>529</v>
      </c>
      <c r="J223" s="118" t="str">
        <f>VLOOKUP(I223,Presupuesto!$B$11:$C$565,2,0)</f>
        <v>AGUINALDO Y DECIMO CUARTO MES</v>
      </c>
      <c r="K223" s="100" t="str">
        <f t="shared" si="4"/>
        <v>Posgrado</v>
      </c>
      <c r="L223" s="100" t="s">
        <v>404</v>
      </c>
    </row>
    <row r="224" spans="3:12" ht="15.75" hidden="1" thickBot="1">
      <c r="C224" s="175" t="s">
        <v>59</v>
      </c>
      <c r="D224" s="165"/>
      <c r="E224" s="156">
        <v>0</v>
      </c>
      <c r="F224" s="119">
        <f>IF(E222&lt;6,"",((E222-6)/12)*(G222/E222))</f>
        <v>0</v>
      </c>
      <c r="G224" s="99">
        <f>F224</f>
        <v>0</v>
      </c>
      <c r="H224" s="166"/>
      <c r="I224" s="103" t="s">
        <v>532</v>
      </c>
      <c r="J224" s="103" t="str">
        <f>VLOOKUP(I224,Presupuesto!$B$11:$C$565,2,0)</f>
        <v>DECIMOCUARTO MES</v>
      </c>
      <c r="K224" s="100" t="str">
        <f t="shared" si="4"/>
        <v>Posgrado</v>
      </c>
      <c r="L224" s="100" t="s">
        <v>404</v>
      </c>
    </row>
    <row r="225" spans="3:12" ht="15.75" hidden="1" thickBot="1">
      <c r="C225" s="139" t="s">
        <v>504</v>
      </c>
      <c r="D225" s="202"/>
      <c r="E225" s="154">
        <v>12</v>
      </c>
      <c r="F225" s="322">
        <f>HLOOKUP($C225,$BZ$2:$CM$3,2,0)</f>
        <v>15032.56</v>
      </c>
      <c r="G225" s="115">
        <f>D225*E225*F225</f>
        <v>0</v>
      </c>
      <c r="H225" s="168"/>
      <c r="I225" s="116" t="s">
        <v>509</v>
      </c>
      <c r="J225" s="116" t="str">
        <f>VLOOKUP(I225,Presupuesto!$B$11:$C$565,2,0)</f>
        <v>SUELDOS Y SALARIOS PERMANENTES</v>
      </c>
      <c r="K225" s="100" t="str">
        <f t="shared" si="4"/>
        <v>Posgrado</v>
      </c>
      <c r="L225" s="100" t="s">
        <v>404</v>
      </c>
    </row>
    <row r="226" spans="3:12" hidden="1">
      <c r="C226" s="174" t="s">
        <v>58</v>
      </c>
      <c r="D226" s="165"/>
      <c r="E226" s="156">
        <v>0</v>
      </c>
      <c r="F226" s="102">
        <f>IF(E225=0,"",(G225/E225)/12*E225)</f>
        <v>0</v>
      </c>
      <c r="G226" s="99">
        <f>F226</f>
        <v>0</v>
      </c>
      <c r="H226" s="166"/>
      <c r="I226" s="118" t="s">
        <v>529</v>
      </c>
      <c r="J226" s="118" t="str">
        <f>VLOOKUP(I226,Presupuesto!$B$11:$C$565,2,0)</f>
        <v>AGUINALDO Y DECIMO CUARTO MES</v>
      </c>
      <c r="K226" s="100" t="str">
        <f t="shared" si="4"/>
        <v>Posgrado</v>
      </c>
      <c r="L226" s="100" t="s">
        <v>404</v>
      </c>
    </row>
    <row r="227" spans="3:12" ht="15.75" hidden="1" thickBot="1">
      <c r="C227" s="175" t="s">
        <v>59</v>
      </c>
      <c r="D227" s="165"/>
      <c r="E227" s="156">
        <v>0</v>
      </c>
      <c r="F227" s="119">
        <f>IF(E225&lt;6,"",((E225-6)/12)*(G225/E225))</f>
        <v>0</v>
      </c>
      <c r="G227" s="99">
        <f>F227</f>
        <v>0</v>
      </c>
      <c r="H227" s="166"/>
      <c r="I227" s="103" t="s">
        <v>532</v>
      </c>
      <c r="J227" s="103" t="str">
        <f>VLOOKUP(I227,Presupuesto!$B$11:$C$565,2,0)</f>
        <v>DECIMOCUARTO MES</v>
      </c>
      <c r="K227" s="100" t="str">
        <f t="shared" si="4"/>
        <v>Posgrado</v>
      </c>
      <c r="L227" s="100" t="s">
        <v>404</v>
      </c>
    </row>
    <row r="228" spans="3:12" ht="15.75" hidden="1" thickBot="1">
      <c r="C228" s="139" t="s">
        <v>505</v>
      </c>
      <c r="D228" s="202"/>
      <c r="E228" s="154">
        <v>12</v>
      </c>
      <c r="F228" s="322">
        <f>HLOOKUP($C228,$BZ$2:$CM$3,2,0)</f>
        <v>13264.02</v>
      </c>
      <c r="G228" s="115">
        <f>D228*E228*F228</f>
        <v>0</v>
      </c>
      <c r="H228" s="168"/>
      <c r="I228" s="116" t="s">
        <v>509</v>
      </c>
      <c r="J228" s="116" t="str">
        <f>VLOOKUP(I228,Presupuesto!$B$11:$C$565,2,0)</f>
        <v>SUELDOS Y SALARIOS PERMANENTES</v>
      </c>
      <c r="K228" s="100" t="str">
        <f t="shared" si="4"/>
        <v>Posgrado</v>
      </c>
      <c r="L228" s="100" t="s">
        <v>404</v>
      </c>
    </row>
    <row r="229" spans="3:12" hidden="1">
      <c r="C229" s="174" t="s">
        <v>58</v>
      </c>
      <c r="D229" s="165"/>
      <c r="E229" s="156">
        <v>0</v>
      </c>
      <c r="F229" s="102">
        <f>IF(E228=0,"",(G228/E228)/12*E228)</f>
        <v>0</v>
      </c>
      <c r="G229" s="99">
        <f>F229</f>
        <v>0</v>
      </c>
      <c r="H229" s="166"/>
      <c r="I229" s="118" t="s">
        <v>529</v>
      </c>
      <c r="J229" s="118" t="str">
        <f>VLOOKUP(I229,Presupuesto!$B$11:$C$565,2,0)</f>
        <v>AGUINALDO Y DECIMO CUARTO MES</v>
      </c>
      <c r="K229" s="100" t="str">
        <f t="shared" si="4"/>
        <v>Posgrado</v>
      </c>
      <c r="L229" s="100" t="s">
        <v>404</v>
      </c>
    </row>
    <row r="230" spans="3:12" ht="15.75" hidden="1" thickBot="1">
      <c r="C230" s="175" t="s">
        <v>59</v>
      </c>
      <c r="D230" s="165"/>
      <c r="E230" s="156">
        <v>0</v>
      </c>
      <c r="F230" s="119">
        <f>IF(E228&lt;6,"",((E228-6)/12)*(G228/E228))</f>
        <v>0</v>
      </c>
      <c r="G230" s="99">
        <f>F230</f>
        <v>0</v>
      </c>
      <c r="H230" s="166"/>
      <c r="I230" s="103" t="s">
        <v>532</v>
      </c>
      <c r="J230" s="103" t="str">
        <f>VLOOKUP(I230,Presupuesto!$B$11:$C$565,2,0)</f>
        <v>DECIMOCUARTO MES</v>
      </c>
      <c r="K230" s="100" t="str">
        <f t="shared" si="4"/>
        <v>Posgrado</v>
      </c>
      <c r="L230" s="100" t="s">
        <v>404</v>
      </c>
    </row>
    <row r="231" spans="3:12" ht="15.75" hidden="1" thickBot="1">
      <c r="C231" s="139" t="s">
        <v>506</v>
      </c>
      <c r="D231" s="202"/>
      <c r="E231" s="154">
        <v>12</v>
      </c>
      <c r="F231" s="322">
        <f>HLOOKUP($C231,$BZ$2:$CM$3,2,0)</f>
        <v>12379.75</v>
      </c>
      <c r="G231" s="115">
        <f>D231*E231*F231</f>
        <v>0</v>
      </c>
      <c r="H231" s="168"/>
      <c r="I231" s="116" t="s">
        <v>509</v>
      </c>
      <c r="J231" s="116" t="str">
        <f>VLOOKUP(I231,Presupuesto!$B$11:$C$565,2,0)</f>
        <v>SUELDOS Y SALARIOS PERMANENTES</v>
      </c>
      <c r="K231" s="100" t="str">
        <f t="shared" si="4"/>
        <v>Posgrado</v>
      </c>
      <c r="L231" s="100" t="s">
        <v>404</v>
      </c>
    </row>
    <row r="232" spans="3:12" hidden="1">
      <c r="C232" s="174" t="s">
        <v>58</v>
      </c>
      <c r="D232" s="165"/>
      <c r="E232" s="156">
        <v>0</v>
      </c>
      <c r="F232" s="102">
        <f>IF(E231=0,"",(G231/E231)/12*E231)</f>
        <v>0</v>
      </c>
      <c r="G232" s="99">
        <f>F232</f>
        <v>0</v>
      </c>
      <c r="H232" s="166"/>
      <c r="I232" s="118" t="s">
        <v>529</v>
      </c>
      <c r="J232" s="118" t="str">
        <f>VLOOKUP(I232,Presupuesto!$B$11:$C$565,2,0)</f>
        <v>AGUINALDO Y DECIMO CUARTO MES</v>
      </c>
      <c r="K232" s="100" t="str">
        <f t="shared" si="4"/>
        <v>Posgrado</v>
      </c>
      <c r="L232" s="100" t="s">
        <v>404</v>
      </c>
    </row>
    <row r="233" spans="3:12" ht="15.75" hidden="1" thickBot="1">
      <c r="C233" s="175" t="s">
        <v>59</v>
      </c>
      <c r="D233" s="165"/>
      <c r="E233" s="156">
        <v>0</v>
      </c>
      <c r="F233" s="119">
        <f>IF(E231&lt;6,"",((E231-6)/12)*(G231/E231))</f>
        <v>0</v>
      </c>
      <c r="G233" s="99">
        <f>F233</f>
        <v>0</v>
      </c>
      <c r="H233" s="166"/>
      <c r="I233" s="103" t="s">
        <v>532</v>
      </c>
      <c r="J233" s="103" t="str">
        <f>VLOOKUP(I233,Presupuesto!$B$11:$C$565,2,0)</f>
        <v>DECIMOCUARTO MES</v>
      </c>
      <c r="K233" s="100" t="str">
        <f t="shared" si="4"/>
        <v>Posgrado</v>
      </c>
      <c r="L233" s="100" t="s">
        <v>404</v>
      </c>
    </row>
    <row r="234" spans="3:12" ht="15.75" hidden="1" thickBot="1">
      <c r="C234" s="139" t="s">
        <v>507</v>
      </c>
      <c r="D234" s="202"/>
      <c r="E234" s="154">
        <v>12</v>
      </c>
      <c r="F234" s="322">
        <f>HLOOKUP($C234,$BZ$2:$CM$3,2,0)</f>
        <v>439.49</v>
      </c>
      <c r="G234" s="115">
        <f>D234*E234*F234</f>
        <v>0</v>
      </c>
      <c r="H234" s="168"/>
      <c r="I234" s="116" t="s">
        <v>509</v>
      </c>
      <c r="J234" s="116" t="str">
        <f>VLOOKUP(I234,Presupuesto!$B$11:$C$565,2,0)</f>
        <v>SUELDOS Y SALARIOS PERMANENTES</v>
      </c>
      <c r="K234" s="100" t="str">
        <f t="shared" si="4"/>
        <v>Posgrado</v>
      </c>
      <c r="L234" s="100" t="s">
        <v>404</v>
      </c>
    </row>
    <row r="235" spans="3:12" hidden="1">
      <c r="C235" s="174" t="s">
        <v>58</v>
      </c>
      <c r="D235" s="165"/>
      <c r="E235" s="156">
        <v>0</v>
      </c>
      <c r="F235" s="102">
        <f>IF(E234=0,"",(G234/E234)/12*E234)</f>
        <v>0</v>
      </c>
      <c r="G235" s="99">
        <f>F235</f>
        <v>0</v>
      </c>
      <c r="H235" s="166"/>
      <c r="I235" s="118" t="s">
        <v>529</v>
      </c>
      <c r="J235" s="118" t="str">
        <f>VLOOKUP(I235,Presupuesto!$B$11:$C$565,2,0)</f>
        <v>AGUINALDO Y DECIMO CUARTO MES</v>
      </c>
      <c r="K235" s="100" t="str">
        <f t="shared" si="4"/>
        <v>Posgrado</v>
      </c>
      <c r="L235" s="100" t="s">
        <v>404</v>
      </c>
    </row>
    <row r="236" spans="3:12" ht="15.75" hidden="1" thickBot="1">
      <c r="C236" s="175" t="s">
        <v>59</v>
      </c>
      <c r="D236" s="165"/>
      <c r="E236" s="156">
        <v>0</v>
      </c>
      <c r="F236" s="119">
        <f>IF(E234&lt;6,"",((E234-6)/12)*(G234/E234))</f>
        <v>0</v>
      </c>
      <c r="G236" s="99">
        <f>F236</f>
        <v>0</v>
      </c>
      <c r="H236" s="166"/>
      <c r="I236" s="103" t="s">
        <v>532</v>
      </c>
      <c r="J236" s="103" t="str">
        <f>VLOOKUP(I236,Presupuesto!$B$11:$C$565,2,0)</f>
        <v>DECIMOCUARTO MES</v>
      </c>
      <c r="K236" s="100" t="str">
        <f t="shared" si="4"/>
        <v>Posgrado</v>
      </c>
      <c r="L236" s="100" t="s">
        <v>404</v>
      </c>
    </row>
    <row r="237" spans="3:12" ht="15.75" hidden="1" thickBot="1">
      <c r="C237" s="139" t="s">
        <v>508</v>
      </c>
      <c r="D237" s="202"/>
      <c r="E237" s="154">
        <v>12</v>
      </c>
      <c r="F237" s="322">
        <f>HLOOKUP($C237,$BZ$2:$CM$3,2,0)</f>
        <v>1904.46</v>
      </c>
      <c r="G237" s="115">
        <f>D237*E237*F237</f>
        <v>0</v>
      </c>
      <c r="H237" s="168"/>
      <c r="I237" s="116" t="s">
        <v>509</v>
      </c>
      <c r="J237" s="116" t="str">
        <f>VLOOKUP(I237,Presupuesto!$B$11:$C$565,2,0)</f>
        <v>SUELDOS Y SALARIOS PERMANENTES</v>
      </c>
      <c r="K237" s="100" t="str">
        <f t="shared" si="4"/>
        <v>Posgrado</v>
      </c>
      <c r="L237" s="100" t="s">
        <v>404</v>
      </c>
    </row>
    <row r="238" spans="3:12" hidden="1">
      <c r="C238" s="174" t="s">
        <v>58</v>
      </c>
      <c r="D238" s="165"/>
      <c r="E238" s="156">
        <v>0</v>
      </c>
      <c r="F238" s="102">
        <f>IF(E237=0,"",(G237/E237)/12*E237)</f>
        <v>0</v>
      </c>
      <c r="G238" s="99">
        <f>F238</f>
        <v>0</v>
      </c>
      <c r="H238" s="166"/>
      <c r="I238" s="118" t="s">
        <v>529</v>
      </c>
      <c r="J238" s="118" t="str">
        <f>VLOOKUP(I238,Presupuesto!$B$11:$C$565,2,0)</f>
        <v>AGUINALDO Y DECIMO CUARTO MES</v>
      </c>
      <c r="K238" s="100" t="str">
        <f t="shared" si="4"/>
        <v>Posgrado</v>
      </c>
      <c r="L238" s="100" t="s">
        <v>404</v>
      </c>
    </row>
    <row r="239" spans="3:12" ht="15.75" hidden="1" thickBot="1">
      <c r="C239" s="175" t="s">
        <v>59</v>
      </c>
      <c r="D239" s="165"/>
      <c r="E239" s="156">
        <v>0</v>
      </c>
      <c r="F239" s="119">
        <f>IF(E237&lt;6,"",((E237-6)/12)*(G237/E237))</f>
        <v>0</v>
      </c>
      <c r="G239" s="99">
        <f>F239</f>
        <v>0</v>
      </c>
      <c r="H239" s="166"/>
      <c r="I239" s="103" t="s">
        <v>532</v>
      </c>
      <c r="J239" s="103" t="str">
        <f>VLOOKUP(I239,Presupuesto!$B$11:$C$565,2,0)</f>
        <v>DECIMOCUARTO MES</v>
      </c>
      <c r="K239" s="100" t="str">
        <f t="shared" si="4"/>
        <v>Posgrado</v>
      </c>
      <c r="L239" s="100" t="s">
        <v>404</v>
      </c>
    </row>
    <row r="240" spans="3:12" ht="15.75" thickBot="1">
      <c r="C240" s="142" t="s">
        <v>84</v>
      </c>
      <c r="D240" s="202">
        <v>1</v>
      </c>
      <c r="E240" s="154">
        <v>1</v>
      </c>
      <c r="F240" s="141">
        <v>60000</v>
      </c>
      <c r="G240" s="115">
        <f>D240*E240*F240</f>
        <v>60000</v>
      </c>
      <c r="H240" s="168" t="s">
        <v>137</v>
      </c>
      <c r="I240" s="116" t="s">
        <v>587</v>
      </c>
      <c r="J240" s="116" t="str">
        <f>VLOOKUP(I240,Presupuesto!$B$11:$C$565,2,0)</f>
        <v>SERVICIOS DE PROFESIONALES Y TECNICOS</v>
      </c>
      <c r="K240" s="100" t="s">
        <v>1380</v>
      </c>
      <c r="L240" s="100" t="s">
        <v>407</v>
      </c>
    </row>
    <row r="241" spans="3:12">
      <c r="C241" s="174" t="s">
        <v>58</v>
      </c>
      <c r="D241" s="165"/>
      <c r="E241" s="156">
        <v>0</v>
      </c>
      <c r="F241" s="119">
        <f>IF(E240=0,"",(G240/E240)/12*E240)</f>
        <v>5000</v>
      </c>
      <c r="G241" s="99">
        <f>F241</f>
        <v>5000</v>
      </c>
      <c r="H241" s="166" t="s">
        <v>137</v>
      </c>
      <c r="I241" s="103" t="s">
        <v>587</v>
      </c>
      <c r="J241" s="103" t="str">
        <f>VLOOKUP(I241,Presupuesto!$B$11:$C$565,2,0)</f>
        <v>SERVICIOS DE PROFESIONALES Y TECNICOS</v>
      </c>
      <c r="K241" s="100" t="str">
        <f t="shared" si="4"/>
        <v>Posgrado</v>
      </c>
      <c r="L241" s="100" t="s">
        <v>403</v>
      </c>
    </row>
    <row r="242" spans="3:12">
      <c r="C242" s="175" t="s">
        <v>59</v>
      </c>
      <c r="D242" s="165"/>
      <c r="E242" s="156">
        <v>0</v>
      </c>
      <c r="F242" s="102" t="str">
        <f>IF(E240&lt;6,"",((E240-6)/12)*(G240/E240))</f>
        <v/>
      </c>
      <c r="G242" s="99" t="str">
        <f>F242</f>
        <v/>
      </c>
      <c r="H242" s="166"/>
      <c r="I242" s="103" t="s">
        <v>577</v>
      </c>
      <c r="J242" s="103" t="str">
        <f>VLOOKUP(I242,Presupuesto!$B$11:$C$565,2,0)</f>
        <v>CONTRATOS ESPECIALES</v>
      </c>
      <c r="K242" s="100" t="str">
        <f t="shared" si="4"/>
        <v>Posgrado</v>
      </c>
      <c r="L242" s="100" t="s">
        <v>408</v>
      </c>
    </row>
    <row r="243" spans="3:12" ht="15.75" hidden="1" thickBot="1">
      <c r="C243" s="142" t="s">
        <v>60</v>
      </c>
      <c r="D243" s="202"/>
      <c r="E243" s="154">
        <v>12</v>
      </c>
      <c r="F243" s="120">
        <v>30000</v>
      </c>
      <c r="G243" s="115">
        <f>D243*E243*F243</f>
        <v>0</v>
      </c>
      <c r="H243" s="168"/>
      <c r="I243" s="116" t="s">
        <v>718</v>
      </c>
      <c r="J243" s="116" t="str">
        <f>VLOOKUP(I243,Presupuesto!$B$11:$C$565,2,0)</f>
        <v>OTROS SERVICIOS TECNICOS Y PROFESIONALES</v>
      </c>
      <c r="K243" s="100" t="str">
        <f t="shared" si="4"/>
        <v>Posgrado</v>
      </c>
      <c r="L243" s="100" t="s">
        <v>403</v>
      </c>
    </row>
    <row r="244" spans="3:12" hidden="1">
      <c r="C244" s="174" t="s">
        <v>58</v>
      </c>
      <c r="D244" s="165"/>
      <c r="E244" s="156">
        <v>0</v>
      </c>
      <c r="F244" s="102">
        <v>0</v>
      </c>
      <c r="G244" s="99">
        <f>F244</f>
        <v>0</v>
      </c>
      <c r="H244" s="166"/>
      <c r="I244" s="103" t="s">
        <v>718</v>
      </c>
      <c r="J244" s="103" t="str">
        <f>VLOOKUP(I244,Presupuesto!$B$11:$C$565,2,0)</f>
        <v>OTROS SERVICIOS TECNICOS Y PROFESIONALES</v>
      </c>
      <c r="K244" s="100" t="str">
        <f t="shared" si="4"/>
        <v>Posgrado</v>
      </c>
      <c r="L244" s="100" t="s">
        <v>403</v>
      </c>
    </row>
    <row r="245" spans="3:12" ht="15.75" hidden="1" thickBot="1">
      <c r="C245" s="175" t="s">
        <v>59</v>
      </c>
      <c r="D245" s="165"/>
      <c r="E245" s="156">
        <v>0</v>
      </c>
      <c r="F245" s="102">
        <v>0</v>
      </c>
      <c r="G245" s="99">
        <f>F245</f>
        <v>0</v>
      </c>
      <c r="H245" s="166"/>
      <c r="I245" s="103" t="s">
        <v>718</v>
      </c>
      <c r="J245" s="103" t="str">
        <f>VLOOKUP(I245,Presupuesto!$B$11:$C$565,2,0)</f>
        <v>OTROS SERVICIOS TECNICOS Y PROFESIONALES</v>
      </c>
      <c r="K245" s="100" t="str">
        <f t="shared" si="4"/>
        <v>Posgrado</v>
      </c>
      <c r="L245" s="100" t="s">
        <v>403</v>
      </c>
    </row>
    <row r="246" spans="3:12" ht="15.75" hidden="1" thickBot="1">
      <c r="C246" s="142" t="s">
        <v>61</v>
      </c>
      <c r="D246" s="202"/>
      <c r="E246" s="154">
        <v>12</v>
      </c>
      <c r="F246" s="120">
        <v>30000</v>
      </c>
      <c r="G246" s="115">
        <f>D246*E246*F246</f>
        <v>0</v>
      </c>
      <c r="H246" s="168"/>
      <c r="I246" s="116" t="s">
        <v>509</v>
      </c>
      <c r="J246" s="116" t="str">
        <f>VLOOKUP(I246,Presupuesto!$B$11:$C$565,2,0)</f>
        <v>SUELDOS Y SALARIOS PERMANENTES</v>
      </c>
      <c r="K246" s="100" t="str">
        <f t="shared" si="4"/>
        <v>Posgrado</v>
      </c>
      <c r="L246" s="100" t="s">
        <v>403</v>
      </c>
    </row>
    <row r="247" spans="3:12" hidden="1">
      <c r="C247" s="174" t="s">
        <v>58</v>
      </c>
      <c r="D247" s="172"/>
      <c r="E247" s="133">
        <v>0</v>
      </c>
      <c r="F247" s="121">
        <f>IF(E246=0,"",(G246/E246)/12*E246)</f>
        <v>0</v>
      </c>
      <c r="G247" s="122">
        <f>F247</f>
        <v>0</v>
      </c>
      <c r="H247" s="166"/>
      <c r="I247" s="103" t="s">
        <v>529</v>
      </c>
      <c r="J247" s="103" t="str">
        <f>VLOOKUP(I247,Presupuesto!$B$11:$C$565,2,0)</f>
        <v>AGUINALDO Y DECIMO CUARTO MES</v>
      </c>
      <c r="K247" s="100" t="str">
        <f t="shared" si="4"/>
        <v>Posgrado</v>
      </c>
      <c r="L247" s="100" t="s">
        <v>403</v>
      </c>
    </row>
    <row r="248" spans="3:12" ht="15.75" hidden="1" thickBot="1">
      <c r="C248" s="176" t="s">
        <v>59</v>
      </c>
      <c r="D248" s="164"/>
      <c r="E248" s="134">
        <v>0</v>
      </c>
      <c r="F248" s="107">
        <f>IF(E246&lt;6,"",((E246-6)/12)*(G246/E246))</f>
        <v>0</v>
      </c>
      <c r="G248" s="107">
        <f>F248</f>
        <v>0</v>
      </c>
      <c r="H248" s="164"/>
      <c r="I248" s="108" t="s">
        <v>532</v>
      </c>
      <c r="J248" s="126" t="str">
        <f>VLOOKUP(I248,Presupuesto!$B$11:$C$565,2,0)</f>
        <v>DECIMOCUARTO MES</v>
      </c>
      <c r="K248" s="108" t="str">
        <f t="shared" si="4"/>
        <v>Posgrado</v>
      </c>
      <c r="L248" s="126" t="s">
        <v>403</v>
      </c>
    </row>
    <row r="251" spans="3:12" ht="15.75" thickBot="1"/>
    <row r="252" spans="3:12" ht="15.75" thickBot="1">
      <c r="C252" s="69" t="s">
        <v>43</v>
      </c>
      <c r="D252" s="30">
        <f>SUM(G258:G308)</f>
        <v>205681.68</v>
      </c>
      <c r="E252" s="95"/>
      <c r="F252" s="95"/>
      <c r="G252" s="95"/>
      <c r="H252" s="76"/>
      <c r="I252" s="76"/>
      <c r="J252" s="76"/>
    </row>
    <row r="253" spans="3:12">
      <c r="D253" s="31"/>
      <c r="E253" s="95"/>
      <c r="F253" s="95"/>
      <c r="G253" s="95"/>
      <c r="H253" s="76"/>
      <c r="I253" s="76"/>
      <c r="J253" s="76"/>
    </row>
    <row r="254" spans="3:12" ht="15.75">
      <c r="C254" s="208" t="s">
        <v>400</v>
      </c>
      <c r="D254" s="209" t="s">
        <v>2306</v>
      </c>
      <c r="E254" s="95"/>
      <c r="F254" s="95"/>
      <c r="G254" s="95"/>
      <c r="H254" s="76"/>
      <c r="I254" s="76"/>
      <c r="J254" s="76"/>
    </row>
    <row r="255" spans="3:12" ht="18.75">
      <c r="C255" s="216" t="str">
        <f>IFERROR(VLOOKUP(D254,'1.Desarrollo e Innov Curricular'!$E:$F,2,FALSE),IFERROR(VLOOKUP(D254,'Investigación Científica'!$E:$F,2,FALSE),IFERROR(VLOOKUP(D254,'3.Vinculación Univ. Sociedad'!$E:$F,2,FALSE),IFERROR(VLOOKUP(D254,'4. Docencia y Profesorado'!$E:$F,2,FALSE),IFERROR(VLOOKUP(D254,'5.Estudiantes y Graduados'!$E:$F,2,FALSE),IFERROR(VLOOKUP(D254,'11. Gestion Administrativa'!$E:$F,2,FALSE),IFERROR(VLOOKUP(D254,'13. Gestión Académica'!$E:$F,2,FALSE),IFERROR(VLOOKUP(D254,'8. Aseguramiento de Calidad'!$E:$F,2,FALSE),IFERROR(VLOOKUP(D254,'6.Gestión del Conocimiento'!$E:$F,2,FALSE),IFERROR(VLOOKUP(D254,'15. Gobernabilidad y Procesos'!$E:$F,2,FALSE),IFERROR(VLOOKUP(D254,'12.Gestión del Talento Humano'!$E:$F,2,FALSE),IFERROR(VLOOKUP(D254,'14. Internacionalización '!$E:$F,2,FALSE),IFERROR(VLOOKUP(D254,Posgrado!$E:$F,2,FALSE),IFERROR(VLOOKUP(D254,'9.Cultura de Innovación '!$E:$F,2,FALSE),VLOOKUP(D254,'7. Lo Esencial de la Reforma '!$E:$F,2,0)))))))))))))))</f>
        <v xml:space="preserve">Asignar las clases bajo la modalidad bimodal. </v>
      </c>
      <c r="D255" s="31"/>
      <c r="E255" s="95"/>
      <c r="F255" s="95"/>
      <c r="G255" s="95"/>
      <c r="H255" s="76"/>
      <c r="I255" s="76"/>
      <c r="J255" s="76"/>
    </row>
    <row r="256" spans="3:12" ht="15.75" thickBot="1">
      <c r="C256" s="180"/>
      <c r="D256" s="31"/>
      <c r="E256" s="95"/>
      <c r="F256" s="95"/>
      <c r="G256" s="95"/>
      <c r="H256" s="76"/>
      <c r="I256" s="76"/>
      <c r="J256" s="76"/>
    </row>
    <row r="257" spans="3:12" ht="30.75" thickBot="1">
      <c r="C257" s="136" t="s">
        <v>44</v>
      </c>
      <c r="D257" s="140" t="s">
        <v>55</v>
      </c>
      <c r="E257" s="173" t="s">
        <v>56</v>
      </c>
      <c r="F257" s="140" t="s">
        <v>57</v>
      </c>
      <c r="G257" s="137" t="s">
        <v>27</v>
      </c>
      <c r="H257" s="135" t="s">
        <v>139</v>
      </c>
      <c r="I257" s="138" t="s">
        <v>46</v>
      </c>
      <c r="J257" s="138" t="s">
        <v>140</v>
      </c>
      <c r="K257" s="138" t="s">
        <v>419</v>
      </c>
      <c r="L257" s="138" t="s">
        <v>420</v>
      </c>
    </row>
    <row r="258" spans="3:12" ht="15.75" thickBot="1">
      <c r="C258" s="139" t="s">
        <v>495</v>
      </c>
      <c r="D258" s="202"/>
      <c r="E258" s="154">
        <v>12</v>
      </c>
      <c r="F258" s="322">
        <f>HLOOKUP($C258,$BZ$2:$CM$3,2,0)</f>
        <v>41436.800000000003</v>
      </c>
      <c r="G258" s="115">
        <f>D258*E258*F258</f>
        <v>0</v>
      </c>
      <c r="H258" s="168"/>
      <c r="I258" s="116" t="s">
        <v>509</v>
      </c>
      <c r="J258" s="116" t="str">
        <f>VLOOKUP(I258,Presupuesto!$B$11:$C$565,2,0)</f>
        <v>SUELDOS Y SALARIOS PERMANENTES</v>
      </c>
      <c r="K258" s="226" t="s">
        <v>1496</v>
      </c>
      <c r="L258" s="100" t="s">
        <v>403</v>
      </c>
    </row>
    <row r="259" spans="3:12">
      <c r="C259" s="174" t="s">
        <v>58</v>
      </c>
      <c r="D259" s="165"/>
      <c r="E259" s="156">
        <v>0</v>
      </c>
      <c r="F259" s="102">
        <f>IF(E258=0,"",(G258/E258)/12*E258)</f>
        <v>0</v>
      </c>
      <c r="G259" s="99">
        <f>F259</f>
        <v>0</v>
      </c>
      <c r="H259" s="166" t="s">
        <v>1484</v>
      </c>
      <c r="I259" s="118" t="s">
        <v>529</v>
      </c>
      <c r="J259" s="118" t="str">
        <f>VLOOKUP(I259,Presupuesto!$B$11:$C$565,2,0)</f>
        <v>AGUINALDO Y DECIMO CUARTO MES</v>
      </c>
      <c r="K259" s="100" t="str">
        <f>$K$17</f>
        <v>Posgrado</v>
      </c>
      <c r="L259" s="100" t="s">
        <v>421</v>
      </c>
    </row>
    <row r="260" spans="3:12" ht="15.75" thickBot="1">
      <c r="C260" s="175" t="s">
        <v>59</v>
      </c>
      <c r="D260" s="165"/>
      <c r="E260" s="156">
        <v>0</v>
      </c>
      <c r="F260" s="119">
        <f>IF(E258&lt;6,"",((E258-6)/12)*(G258/E258))</f>
        <v>0</v>
      </c>
      <c r="G260" s="99">
        <f>F260</f>
        <v>0</v>
      </c>
      <c r="H260" s="166"/>
      <c r="I260" s="103" t="s">
        <v>532</v>
      </c>
      <c r="J260" s="103" t="str">
        <f>VLOOKUP(I260,Presupuesto!$B$11:$C$565,2,0)</f>
        <v>DECIMOCUARTO MES</v>
      </c>
      <c r="K260" s="100" t="str">
        <f t="shared" ref="K260:K308" si="5">$K$17</f>
        <v>Posgrado</v>
      </c>
      <c r="L260" s="100" t="s">
        <v>404</v>
      </c>
    </row>
    <row r="261" spans="3:12" ht="15.75" thickBot="1">
      <c r="C261" s="139" t="s">
        <v>496</v>
      </c>
      <c r="D261" s="202"/>
      <c r="E261" s="154">
        <v>12</v>
      </c>
      <c r="F261" s="322">
        <f>HLOOKUP($C261,$BZ$2:$CM$3,2,0)</f>
        <v>37669.82</v>
      </c>
      <c r="G261" s="115">
        <f>D261*E261*F261</f>
        <v>0</v>
      </c>
      <c r="H261" s="168"/>
      <c r="I261" s="116" t="s">
        <v>509</v>
      </c>
      <c r="J261" s="116" t="str">
        <f>VLOOKUP(I261,Presupuesto!$B$11:$C$565,2,0)</f>
        <v>SUELDOS Y SALARIOS PERMANENTES</v>
      </c>
      <c r="K261" s="100" t="str">
        <f t="shared" si="5"/>
        <v>Posgrado</v>
      </c>
      <c r="L261" s="100" t="s">
        <v>404</v>
      </c>
    </row>
    <row r="262" spans="3:12">
      <c r="C262" s="174" t="s">
        <v>58</v>
      </c>
      <c r="D262" s="165"/>
      <c r="E262" s="156">
        <v>0</v>
      </c>
      <c r="F262" s="102">
        <f>IF(E261=0,"",(G261/E261)/12*E261)</f>
        <v>0</v>
      </c>
      <c r="G262" s="99">
        <f>F262</f>
        <v>0</v>
      </c>
      <c r="H262" s="166"/>
      <c r="I262" s="118" t="s">
        <v>529</v>
      </c>
      <c r="J262" s="118" t="str">
        <f>VLOOKUP(I262,Presupuesto!$B$11:$C$565,2,0)</f>
        <v>AGUINALDO Y DECIMO CUARTO MES</v>
      </c>
      <c r="K262" s="100" t="str">
        <f t="shared" si="5"/>
        <v>Posgrado</v>
      </c>
      <c r="L262" s="100" t="s">
        <v>404</v>
      </c>
    </row>
    <row r="263" spans="3:12" ht="15.75" thickBot="1">
      <c r="C263" s="175" t="s">
        <v>59</v>
      </c>
      <c r="D263" s="165"/>
      <c r="E263" s="156">
        <v>0</v>
      </c>
      <c r="F263" s="119">
        <f>IF(E261&lt;6,"",((E261-6)/12)*(G261/E261))</f>
        <v>0</v>
      </c>
      <c r="G263" s="99">
        <f>F263</f>
        <v>0</v>
      </c>
      <c r="H263" s="166"/>
      <c r="I263" s="103" t="s">
        <v>532</v>
      </c>
      <c r="J263" s="103" t="str">
        <f>VLOOKUP(I263,Presupuesto!$B$11:$C$565,2,0)</f>
        <v>DECIMOCUARTO MES</v>
      </c>
      <c r="K263" s="100" t="str">
        <f t="shared" si="5"/>
        <v>Posgrado</v>
      </c>
      <c r="L263" s="100" t="s">
        <v>404</v>
      </c>
    </row>
    <row r="264" spans="3:12" ht="15.75" thickBot="1">
      <c r="C264" s="139" t="s">
        <v>497</v>
      </c>
      <c r="D264" s="202"/>
      <c r="E264" s="154">
        <v>12</v>
      </c>
      <c r="F264" s="322">
        <f>HLOOKUP($C264,$BZ$2:$CM$3,2,0)</f>
        <v>33902.839999999997</v>
      </c>
      <c r="G264" s="115">
        <f>D264*E264*F264</f>
        <v>0</v>
      </c>
      <c r="H264" s="168"/>
      <c r="I264" s="116" t="s">
        <v>509</v>
      </c>
      <c r="J264" s="116" t="str">
        <f>VLOOKUP(I264,Presupuesto!$B$11:$C$565,2,0)</f>
        <v>SUELDOS Y SALARIOS PERMANENTES</v>
      </c>
      <c r="K264" s="100" t="str">
        <f t="shared" si="5"/>
        <v>Posgrado</v>
      </c>
      <c r="L264" s="100" t="s">
        <v>404</v>
      </c>
    </row>
    <row r="265" spans="3:12">
      <c r="C265" s="174" t="s">
        <v>58</v>
      </c>
      <c r="D265" s="165"/>
      <c r="E265" s="156">
        <v>0</v>
      </c>
      <c r="F265" s="102">
        <f>IF(E264=0,"",(G264/E264)/12*E264)</f>
        <v>0</v>
      </c>
      <c r="G265" s="99">
        <f>F265</f>
        <v>0</v>
      </c>
      <c r="H265" s="166"/>
      <c r="I265" s="118" t="s">
        <v>529</v>
      </c>
      <c r="J265" s="118" t="str">
        <f>VLOOKUP(I265,Presupuesto!$B$11:$C$565,2,0)</f>
        <v>AGUINALDO Y DECIMO CUARTO MES</v>
      </c>
      <c r="K265" s="100" t="str">
        <f t="shared" si="5"/>
        <v>Posgrado</v>
      </c>
      <c r="L265" s="100" t="s">
        <v>404</v>
      </c>
    </row>
    <row r="266" spans="3:12" ht="15.75" thickBot="1">
      <c r="C266" s="175" t="s">
        <v>59</v>
      </c>
      <c r="D266" s="165"/>
      <c r="E266" s="156">
        <v>0</v>
      </c>
      <c r="F266" s="119">
        <f>IF(E264&lt;6,"",((E264-6)/12)*(G264/E264))</f>
        <v>0</v>
      </c>
      <c r="G266" s="99">
        <f>F266</f>
        <v>0</v>
      </c>
      <c r="H266" s="166"/>
      <c r="I266" s="103" t="s">
        <v>532</v>
      </c>
      <c r="J266" s="103" t="str">
        <f>VLOOKUP(I266,Presupuesto!$B$11:$C$565,2,0)</f>
        <v>DECIMOCUARTO MES</v>
      </c>
      <c r="K266" s="100" t="str">
        <f t="shared" si="5"/>
        <v>Posgrado</v>
      </c>
      <c r="L266" s="100" t="s">
        <v>404</v>
      </c>
    </row>
    <row r="267" spans="3:12" ht="15.75" thickBot="1">
      <c r="C267" s="139" t="s">
        <v>498</v>
      </c>
      <c r="D267" s="202"/>
      <c r="E267" s="154">
        <v>12</v>
      </c>
      <c r="F267" s="322">
        <f>HLOOKUP($C267,$BZ$2:$CM$3,2,0)</f>
        <v>30135.85</v>
      </c>
      <c r="G267" s="115">
        <f>D267*E267*F267</f>
        <v>0</v>
      </c>
      <c r="H267" s="168"/>
      <c r="I267" s="116" t="s">
        <v>509</v>
      </c>
      <c r="J267" s="116" t="str">
        <f>VLOOKUP(I267,Presupuesto!$B$11:$C$565,2,0)</f>
        <v>SUELDOS Y SALARIOS PERMANENTES</v>
      </c>
      <c r="K267" s="100" t="str">
        <f t="shared" si="5"/>
        <v>Posgrado</v>
      </c>
      <c r="L267" s="100" t="s">
        <v>404</v>
      </c>
    </row>
    <row r="268" spans="3:12">
      <c r="C268" s="174" t="s">
        <v>58</v>
      </c>
      <c r="D268" s="165"/>
      <c r="E268" s="156">
        <v>0</v>
      </c>
      <c r="F268" s="102">
        <f>IF(E267=0,"",(G267/E267)/12*E267)</f>
        <v>0</v>
      </c>
      <c r="G268" s="99">
        <f>F268</f>
        <v>0</v>
      </c>
      <c r="H268" s="166"/>
      <c r="I268" s="118" t="s">
        <v>529</v>
      </c>
      <c r="J268" s="118" t="str">
        <f>VLOOKUP(I268,Presupuesto!$B$11:$C$565,2,0)</f>
        <v>AGUINALDO Y DECIMO CUARTO MES</v>
      </c>
      <c r="K268" s="100" t="str">
        <f t="shared" si="5"/>
        <v>Posgrado</v>
      </c>
      <c r="L268" s="100" t="s">
        <v>404</v>
      </c>
    </row>
    <row r="269" spans="3:12" ht="15.75" thickBot="1">
      <c r="C269" s="175" t="s">
        <v>59</v>
      </c>
      <c r="D269" s="165"/>
      <c r="E269" s="156">
        <v>0</v>
      </c>
      <c r="F269" s="119">
        <f>IF(E267&lt;6,"",((E267-6)/12)*(G267/E267))</f>
        <v>0</v>
      </c>
      <c r="G269" s="99">
        <f>F269</f>
        <v>0</v>
      </c>
      <c r="H269" s="166"/>
      <c r="I269" s="103" t="s">
        <v>532</v>
      </c>
      <c r="J269" s="103" t="str">
        <f>VLOOKUP(I269,Presupuesto!$B$11:$C$565,2,0)</f>
        <v>DECIMOCUARTO MES</v>
      </c>
      <c r="K269" s="100" t="str">
        <f t="shared" si="5"/>
        <v>Posgrado</v>
      </c>
      <c r="L269" s="100" t="s">
        <v>404</v>
      </c>
    </row>
    <row r="270" spans="3:12" ht="15.75" thickBot="1">
      <c r="C270" s="139" t="s">
        <v>499</v>
      </c>
      <c r="D270" s="202"/>
      <c r="E270" s="154">
        <v>12</v>
      </c>
      <c r="F270" s="322">
        <f>HLOOKUP($C270,$BZ$2:$CM$3,2,0)</f>
        <v>28252.36</v>
      </c>
      <c r="G270" s="115">
        <f>D270*E270*F270</f>
        <v>0</v>
      </c>
      <c r="H270" s="168"/>
      <c r="I270" s="116" t="s">
        <v>509</v>
      </c>
      <c r="J270" s="116" t="str">
        <f>VLOOKUP(I270,Presupuesto!$B$11:$C$565,2,0)</f>
        <v>SUELDOS Y SALARIOS PERMANENTES</v>
      </c>
      <c r="K270" s="100" t="str">
        <f t="shared" si="5"/>
        <v>Posgrado</v>
      </c>
      <c r="L270" s="100" t="s">
        <v>404</v>
      </c>
    </row>
    <row r="271" spans="3:12">
      <c r="C271" s="174" t="s">
        <v>58</v>
      </c>
      <c r="D271" s="165"/>
      <c r="E271" s="156">
        <v>0</v>
      </c>
      <c r="F271" s="102">
        <f>IF(E270=0,"",(G270/E270)/12*E270)</f>
        <v>0</v>
      </c>
      <c r="G271" s="99">
        <f>F271</f>
        <v>0</v>
      </c>
      <c r="H271" s="166"/>
      <c r="I271" s="118" t="s">
        <v>529</v>
      </c>
      <c r="J271" s="118" t="str">
        <f>VLOOKUP(I271,Presupuesto!$B$11:$C$565,2,0)</f>
        <v>AGUINALDO Y DECIMO CUARTO MES</v>
      </c>
      <c r="K271" s="100" t="str">
        <f t="shared" si="5"/>
        <v>Posgrado</v>
      </c>
      <c r="L271" s="100" t="s">
        <v>404</v>
      </c>
    </row>
    <row r="272" spans="3:12" ht="15.75" thickBot="1">
      <c r="C272" s="175" t="s">
        <v>59</v>
      </c>
      <c r="D272" s="165"/>
      <c r="E272" s="156">
        <v>0</v>
      </c>
      <c r="F272" s="119">
        <f>IF(E270&lt;6,"",((E270-6)/12)*(G270/E270))</f>
        <v>0</v>
      </c>
      <c r="G272" s="99">
        <f>F272</f>
        <v>0</v>
      </c>
      <c r="H272" s="166"/>
      <c r="I272" s="103" t="s">
        <v>532</v>
      </c>
      <c r="J272" s="103" t="str">
        <f>VLOOKUP(I272,Presupuesto!$B$11:$C$565,2,0)</f>
        <v>DECIMOCUARTO MES</v>
      </c>
      <c r="K272" s="100" t="str">
        <f t="shared" si="5"/>
        <v>Posgrado</v>
      </c>
      <c r="L272" s="100" t="s">
        <v>404</v>
      </c>
    </row>
    <row r="273" spans="3:12" ht="15.75" thickBot="1">
      <c r="C273" s="139" t="s">
        <v>500</v>
      </c>
      <c r="D273" s="202"/>
      <c r="E273" s="154">
        <v>12</v>
      </c>
      <c r="F273" s="322">
        <f>HLOOKUP($C273,$BZ$2:$CM$3,2,0)</f>
        <v>26368.87</v>
      </c>
      <c r="G273" s="115">
        <f>D273*E273*F273</f>
        <v>0</v>
      </c>
      <c r="H273" s="168"/>
      <c r="I273" s="116" t="s">
        <v>509</v>
      </c>
      <c r="J273" s="116" t="str">
        <f>VLOOKUP(I273,Presupuesto!$B$11:$C$565,2,0)</f>
        <v>SUELDOS Y SALARIOS PERMANENTES</v>
      </c>
      <c r="K273" s="100" t="str">
        <f t="shared" si="5"/>
        <v>Posgrado</v>
      </c>
      <c r="L273" s="100" t="s">
        <v>404</v>
      </c>
    </row>
    <row r="274" spans="3:12">
      <c r="C274" s="174" t="s">
        <v>58</v>
      </c>
      <c r="D274" s="165"/>
      <c r="E274" s="156">
        <v>0</v>
      </c>
      <c r="F274" s="102">
        <f>IF(E273=0,"",(G273/E273)/12*E273)</f>
        <v>0</v>
      </c>
      <c r="G274" s="99">
        <f>F274</f>
        <v>0</v>
      </c>
      <c r="H274" s="166"/>
      <c r="I274" s="118" t="s">
        <v>529</v>
      </c>
      <c r="J274" s="118" t="str">
        <f>VLOOKUP(I274,Presupuesto!$B$11:$C$565,2,0)</f>
        <v>AGUINALDO Y DECIMO CUARTO MES</v>
      </c>
      <c r="K274" s="100" t="str">
        <f t="shared" si="5"/>
        <v>Posgrado</v>
      </c>
      <c r="L274" s="100" t="s">
        <v>404</v>
      </c>
    </row>
    <row r="275" spans="3:12" ht="15.75" thickBot="1">
      <c r="C275" s="175" t="s">
        <v>59</v>
      </c>
      <c r="D275" s="165"/>
      <c r="E275" s="156">
        <v>0</v>
      </c>
      <c r="F275" s="119">
        <f>IF(E273&lt;6,"",((E273-6)/12)*(G273/E273))</f>
        <v>0</v>
      </c>
      <c r="G275" s="99">
        <f>F275</f>
        <v>0</v>
      </c>
      <c r="H275" s="166"/>
      <c r="I275" s="103" t="s">
        <v>532</v>
      </c>
      <c r="J275" s="103" t="str">
        <f>VLOOKUP(I275,Presupuesto!$B$11:$C$565,2,0)</f>
        <v>DECIMOCUARTO MES</v>
      </c>
      <c r="K275" s="100" t="str">
        <f t="shared" si="5"/>
        <v>Posgrado</v>
      </c>
      <c r="L275" s="100" t="s">
        <v>404</v>
      </c>
    </row>
    <row r="276" spans="3:12" ht="15.75" thickBot="1">
      <c r="C276" s="139" t="s">
        <v>501</v>
      </c>
      <c r="D276" s="202"/>
      <c r="E276" s="154">
        <v>12</v>
      </c>
      <c r="F276" s="322">
        <f>HLOOKUP($C276,$BZ$2:$CM$3,2,0)</f>
        <v>17893.16</v>
      </c>
      <c r="G276" s="115">
        <f>D276*E276*F276</f>
        <v>0</v>
      </c>
      <c r="H276" s="168"/>
      <c r="I276" s="116" t="s">
        <v>509</v>
      </c>
      <c r="J276" s="116" t="str">
        <f>VLOOKUP(I276,Presupuesto!$B$11:$C$565,2,0)</f>
        <v>SUELDOS Y SALARIOS PERMANENTES</v>
      </c>
      <c r="K276" s="100" t="str">
        <f t="shared" si="5"/>
        <v>Posgrado</v>
      </c>
      <c r="L276" s="100" t="s">
        <v>404</v>
      </c>
    </row>
    <row r="277" spans="3:12">
      <c r="C277" s="174" t="s">
        <v>58</v>
      </c>
      <c r="D277" s="165"/>
      <c r="E277" s="156">
        <v>0</v>
      </c>
      <c r="F277" s="102">
        <f>IF(E276=0,"",(G276/E276)/12*E276)</f>
        <v>0</v>
      </c>
      <c r="G277" s="99">
        <f>F277</f>
        <v>0</v>
      </c>
      <c r="H277" s="166"/>
      <c r="I277" s="118" t="s">
        <v>529</v>
      </c>
      <c r="J277" s="118" t="str">
        <f>VLOOKUP(I277,Presupuesto!$B$11:$C$565,2,0)</f>
        <v>AGUINALDO Y DECIMO CUARTO MES</v>
      </c>
      <c r="K277" s="100" t="str">
        <f t="shared" si="5"/>
        <v>Posgrado</v>
      </c>
      <c r="L277" s="100" t="s">
        <v>404</v>
      </c>
    </row>
    <row r="278" spans="3:12" ht="15.75" thickBot="1">
      <c r="C278" s="175" t="s">
        <v>59</v>
      </c>
      <c r="D278" s="165"/>
      <c r="E278" s="156">
        <v>0</v>
      </c>
      <c r="F278" s="119">
        <f>IF(E276&lt;6,"",((E276-6)/12)*(G276/E276))</f>
        <v>0</v>
      </c>
      <c r="G278" s="99">
        <f>F278</f>
        <v>0</v>
      </c>
      <c r="H278" s="166"/>
      <c r="I278" s="103" t="s">
        <v>532</v>
      </c>
      <c r="J278" s="103" t="str">
        <f>VLOOKUP(I278,Presupuesto!$B$11:$C$565,2,0)</f>
        <v>DECIMOCUARTO MES</v>
      </c>
      <c r="K278" s="100" t="str">
        <f t="shared" si="5"/>
        <v>Posgrado</v>
      </c>
      <c r="L278" s="100" t="s">
        <v>404</v>
      </c>
    </row>
    <row r="279" spans="3:12" ht="15.75" thickBot="1">
      <c r="C279" s="139" t="s">
        <v>502</v>
      </c>
      <c r="D279" s="202"/>
      <c r="E279" s="154">
        <v>12</v>
      </c>
      <c r="F279" s="322">
        <f>HLOOKUP($C279,$BZ$2:$CM$3,2,0)</f>
        <v>16951.419999999998</v>
      </c>
      <c r="G279" s="115">
        <f>D279*E279*F279</f>
        <v>0</v>
      </c>
      <c r="H279" s="168"/>
      <c r="I279" s="116" t="s">
        <v>509</v>
      </c>
      <c r="J279" s="116" t="str">
        <f>VLOOKUP(I279,Presupuesto!$B$11:$C$565,2,0)</f>
        <v>SUELDOS Y SALARIOS PERMANENTES</v>
      </c>
      <c r="K279" s="100" t="str">
        <f t="shared" si="5"/>
        <v>Posgrado</v>
      </c>
      <c r="L279" s="100" t="s">
        <v>404</v>
      </c>
    </row>
    <row r="280" spans="3:12">
      <c r="C280" s="174" t="s">
        <v>58</v>
      </c>
      <c r="D280" s="165"/>
      <c r="E280" s="156">
        <v>0</v>
      </c>
      <c r="F280" s="102">
        <f>IF(E279=0,"",(G279/E279)/12*E279)</f>
        <v>0</v>
      </c>
      <c r="G280" s="99">
        <f>F280</f>
        <v>0</v>
      </c>
      <c r="H280" s="166"/>
      <c r="I280" s="118" t="s">
        <v>529</v>
      </c>
      <c r="J280" s="118" t="str">
        <f>VLOOKUP(I280,Presupuesto!$B$11:$C$565,2,0)</f>
        <v>AGUINALDO Y DECIMO CUARTO MES</v>
      </c>
      <c r="K280" s="100" t="str">
        <f t="shared" si="5"/>
        <v>Posgrado</v>
      </c>
      <c r="L280" s="100" t="s">
        <v>404</v>
      </c>
    </row>
    <row r="281" spans="3:12" ht="15.75" thickBot="1">
      <c r="C281" s="175" t="s">
        <v>59</v>
      </c>
      <c r="D281" s="165"/>
      <c r="E281" s="156">
        <v>0</v>
      </c>
      <c r="F281" s="119">
        <f>IF(E279&lt;6,"",((E279-6)/12)*(G279/E279))</f>
        <v>0</v>
      </c>
      <c r="G281" s="99">
        <f>F281</f>
        <v>0</v>
      </c>
      <c r="H281" s="166"/>
      <c r="I281" s="103" t="s">
        <v>532</v>
      </c>
      <c r="J281" s="103" t="str">
        <f>VLOOKUP(I281,Presupuesto!$B$11:$C$565,2,0)</f>
        <v>DECIMOCUARTO MES</v>
      </c>
      <c r="K281" s="100" t="str">
        <f t="shared" si="5"/>
        <v>Posgrado</v>
      </c>
      <c r="L281" s="100" t="s">
        <v>404</v>
      </c>
    </row>
    <row r="282" spans="3:12" ht="15.75" thickBot="1">
      <c r="C282" s="139" t="s">
        <v>503</v>
      </c>
      <c r="D282" s="202"/>
      <c r="E282" s="154">
        <v>12</v>
      </c>
      <c r="F282" s="322">
        <f>HLOOKUP($C282,$BZ$2:$CM$3,2,0)</f>
        <v>13184.44</v>
      </c>
      <c r="G282" s="115">
        <f>D282*E282*F282</f>
        <v>0</v>
      </c>
      <c r="H282" s="168"/>
      <c r="I282" s="116" t="s">
        <v>509</v>
      </c>
      <c r="J282" s="116" t="str">
        <f>VLOOKUP(I282,Presupuesto!$B$11:$C$565,2,0)</f>
        <v>SUELDOS Y SALARIOS PERMANENTES</v>
      </c>
      <c r="K282" s="100" t="str">
        <f t="shared" si="5"/>
        <v>Posgrado</v>
      </c>
      <c r="L282" s="100" t="s">
        <v>404</v>
      </c>
    </row>
    <row r="283" spans="3:12">
      <c r="C283" s="174" t="s">
        <v>58</v>
      </c>
      <c r="D283" s="165"/>
      <c r="E283" s="156">
        <v>0</v>
      </c>
      <c r="F283" s="102">
        <f>IF(E282=0,"",(G282/E282)/12*E282)</f>
        <v>0</v>
      </c>
      <c r="G283" s="99">
        <f>F283</f>
        <v>0</v>
      </c>
      <c r="H283" s="166"/>
      <c r="I283" s="118" t="s">
        <v>529</v>
      </c>
      <c r="J283" s="118" t="str">
        <f>VLOOKUP(I283,Presupuesto!$B$11:$C$565,2,0)</f>
        <v>AGUINALDO Y DECIMO CUARTO MES</v>
      </c>
      <c r="K283" s="100" t="str">
        <f t="shared" si="5"/>
        <v>Posgrado</v>
      </c>
      <c r="L283" s="100" t="s">
        <v>404</v>
      </c>
    </row>
    <row r="284" spans="3:12" ht="15.75" thickBot="1">
      <c r="C284" s="175" t="s">
        <v>59</v>
      </c>
      <c r="D284" s="165"/>
      <c r="E284" s="156">
        <v>0</v>
      </c>
      <c r="F284" s="119">
        <f>IF(E282&lt;6,"",((E282-6)/12)*(G282/E282))</f>
        <v>0</v>
      </c>
      <c r="G284" s="99">
        <f>F284</f>
        <v>0</v>
      </c>
      <c r="H284" s="166"/>
      <c r="I284" s="103" t="s">
        <v>532</v>
      </c>
      <c r="J284" s="103" t="str">
        <f>VLOOKUP(I284,Presupuesto!$B$11:$C$565,2,0)</f>
        <v>DECIMOCUARTO MES</v>
      </c>
      <c r="K284" s="100" t="str">
        <f t="shared" si="5"/>
        <v>Posgrado</v>
      </c>
      <c r="L284" s="100" t="s">
        <v>404</v>
      </c>
    </row>
    <row r="285" spans="3:12" ht="15.75" thickBot="1">
      <c r="C285" s="139" t="s">
        <v>504</v>
      </c>
      <c r="D285" s="202"/>
      <c r="E285" s="154">
        <v>12</v>
      </c>
      <c r="F285" s="322">
        <f>HLOOKUP($C285,$BZ$2:$CM$3,2,0)</f>
        <v>15032.56</v>
      </c>
      <c r="G285" s="115">
        <f>D285*E285*F285</f>
        <v>0</v>
      </c>
      <c r="H285" s="168"/>
      <c r="I285" s="116" t="s">
        <v>509</v>
      </c>
      <c r="J285" s="116" t="str">
        <f>VLOOKUP(I285,Presupuesto!$B$11:$C$565,2,0)</f>
        <v>SUELDOS Y SALARIOS PERMANENTES</v>
      </c>
      <c r="K285" s="100" t="str">
        <f t="shared" si="5"/>
        <v>Posgrado</v>
      </c>
      <c r="L285" s="100" t="s">
        <v>404</v>
      </c>
    </row>
    <row r="286" spans="3:12">
      <c r="C286" s="174" t="s">
        <v>58</v>
      </c>
      <c r="D286" s="165"/>
      <c r="E286" s="156">
        <v>0</v>
      </c>
      <c r="F286" s="102">
        <f>IF(E285=0,"",(G285/E285)/12*E285)</f>
        <v>0</v>
      </c>
      <c r="G286" s="99">
        <f>F286</f>
        <v>0</v>
      </c>
      <c r="H286" s="166"/>
      <c r="I286" s="118" t="s">
        <v>529</v>
      </c>
      <c r="J286" s="118" t="str">
        <f>VLOOKUP(I286,Presupuesto!$B$11:$C$565,2,0)</f>
        <v>AGUINALDO Y DECIMO CUARTO MES</v>
      </c>
      <c r="K286" s="100" t="str">
        <f t="shared" si="5"/>
        <v>Posgrado</v>
      </c>
      <c r="L286" s="100" t="s">
        <v>404</v>
      </c>
    </row>
    <row r="287" spans="3:12" ht="15.75" thickBot="1">
      <c r="C287" s="175" t="s">
        <v>59</v>
      </c>
      <c r="D287" s="165"/>
      <c r="E287" s="156">
        <v>0</v>
      </c>
      <c r="F287" s="119">
        <f>IF(E285&lt;6,"",((E285-6)/12)*(G285/E285))</f>
        <v>0</v>
      </c>
      <c r="G287" s="99">
        <f>F287</f>
        <v>0</v>
      </c>
      <c r="H287" s="166"/>
      <c r="I287" s="103" t="s">
        <v>532</v>
      </c>
      <c r="J287" s="103" t="str">
        <f>VLOOKUP(I287,Presupuesto!$B$11:$C$565,2,0)</f>
        <v>DECIMOCUARTO MES</v>
      </c>
      <c r="K287" s="100" t="str">
        <f t="shared" si="5"/>
        <v>Posgrado</v>
      </c>
      <c r="L287" s="100" t="s">
        <v>404</v>
      </c>
    </row>
    <row r="288" spans="3:12" ht="15.75" thickBot="1">
      <c r="C288" s="139" t="s">
        <v>505</v>
      </c>
      <c r="D288" s="202"/>
      <c r="E288" s="154">
        <v>12</v>
      </c>
      <c r="F288" s="322">
        <f>HLOOKUP($C288,$BZ$2:$CM$3,2,0)</f>
        <v>13264.02</v>
      </c>
      <c r="G288" s="115">
        <f>D288*E288*F288</f>
        <v>0</v>
      </c>
      <c r="H288" s="168"/>
      <c r="I288" s="116" t="s">
        <v>509</v>
      </c>
      <c r="J288" s="116" t="str">
        <f>VLOOKUP(I288,Presupuesto!$B$11:$C$565,2,0)</f>
        <v>SUELDOS Y SALARIOS PERMANENTES</v>
      </c>
      <c r="K288" s="100" t="str">
        <f t="shared" si="5"/>
        <v>Posgrado</v>
      </c>
      <c r="L288" s="100" t="s">
        <v>404</v>
      </c>
    </row>
    <row r="289" spans="3:12">
      <c r="C289" s="174" t="s">
        <v>58</v>
      </c>
      <c r="D289" s="165"/>
      <c r="E289" s="156">
        <v>0</v>
      </c>
      <c r="F289" s="102">
        <f>IF(E288=0,"",(G288/E288)/12*E288)</f>
        <v>0</v>
      </c>
      <c r="G289" s="99">
        <f>F289</f>
        <v>0</v>
      </c>
      <c r="H289" s="166"/>
      <c r="I289" s="118" t="s">
        <v>529</v>
      </c>
      <c r="J289" s="118" t="str">
        <f>VLOOKUP(I289,Presupuesto!$B$11:$C$565,2,0)</f>
        <v>AGUINALDO Y DECIMO CUARTO MES</v>
      </c>
      <c r="K289" s="100" t="str">
        <f t="shared" si="5"/>
        <v>Posgrado</v>
      </c>
      <c r="L289" s="100" t="s">
        <v>404</v>
      </c>
    </row>
    <row r="290" spans="3:12" ht="15.75" thickBot="1">
      <c r="C290" s="175" t="s">
        <v>59</v>
      </c>
      <c r="D290" s="165"/>
      <c r="E290" s="156">
        <v>0</v>
      </c>
      <c r="F290" s="119">
        <f>IF(E288&lt;6,"",((E288-6)/12)*(G288/E288))</f>
        <v>0</v>
      </c>
      <c r="G290" s="99">
        <f>F290</f>
        <v>0</v>
      </c>
      <c r="H290" s="166"/>
      <c r="I290" s="103" t="s">
        <v>532</v>
      </c>
      <c r="J290" s="103" t="str">
        <f>VLOOKUP(I290,Presupuesto!$B$11:$C$565,2,0)</f>
        <v>DECIMOCUARTO MES</v>
      </c>
      <c r="K290" s="100" t="str">
        <f t="shared" si="5"/>
        <v>Posgrado</v>
      </c>
      <c r="L290" s="100" t="s">
        <v>404</v>
      </c>
    </row>
    <row r="291" spans="3:12" ht="15.75" thickBot="1">
      <c r="C291" s="139" t="s">
        <v>506</v>
      </c>
      <c r="D291" s="202"/>
      <c r="E291" s="154">
        <v>12</v>
      </c>
      <c r="F291" s="322">
        <f>HLOOKUP($C291,$BZ$2:$CM$3,2,0)</f>
        <v>12379.75</v>
      </c>
      <c r="G291" s="115">
        <f>D291*E291*F291</f>
        <v>0</v>
      </c>
      <c r="H291" s="168"/>
      <c r="I291" s="116" t="s">
        <v>509</v>
      </c>
      <c r="J291" s="116" t="str">
        <f>VLOOKUP(I291,Presupuesto!$B$11:$C$565,2,0)</f>
        <v>SUELDOS Y SALARIOS PERMANENTES</v>
      </c>
      <c r="K291" s="100" t="str">
        <f t="shared" si="5"/>
        <v>Posgrado</v>
      </c>
      <c r="L291" s="100" t="s">
        <v>404</v>
      </c>
    </row>
    <row r="292" spans="3:12">
      <c r="C292" s="174" t="s">
        <v>58</v>
      </c>
      <c r="D292" s="165"/>
      <c r="E292" s="156">
        <v>0</v>
      </c>
      <c r="F292" s="102">
        <f>IF(E291=0,"",(G291/E291)/12*E291)</f>
        <v>0</v>
      </c>
      <c r="G292" s="99">
        <f>F292</f>
        <v>0</v>
      </c>
      <c r="H292" s="166"/>
      <c r="I292" s="118" t="s">
        <v>529</v>
      </c>
      <c r="J292" s="118" t="str">
        <f>VLOOKUP(I292,Presupuesto!$B$11:$C$565,2,0)</f>
        <v>AGUINALDO Y DECIMO CUARTO MES</v>
      </c>
      <c r="K292" s="100" t="str">
        <f t="shared" si="5"/>
        <v>Posgrado</v>
      </c>
      <c r="L292" s="100" t="s">
        <v>404</v>
      </c>
    </row>
    <row r="293" spans="3:12" ht="15.75" thickBot="1">
      <c r="C293" s="175" t="s">
        <v>59</v>
      </c>
      <c r="D293" s="165"/>
      <c r="E293" s="156">
        <v>0</v>
      </c>
      <c r="F293" s="119">
        <f>IF(E291&lt;6,"",((E291-6)/12)*(G291/E291))</f>
        <v>0</v>
      </c>
      <c r="G293" s="99">
        <f>F293</f>
        <v>0</v>
      </c>
      <c r="H293" s="166"/>
      <c r="I293" s="103" t="s">
        <v>532</v>
      </c>
      <c r="J293" s="103" t="str">
        <f>VLOOKUP(I293,Presupuesto!$B$11:$C$565,2,0)</f>
        <v>DECIMOCUARTO MES</v>
      </c>
      <c r="K293" s="100" t="str">
        <f t="shared" si="5"/>
        <v>Posgrado</v>
      </c>
      <c r="L293" s="100" t="s">
        <v>404</v>
      </c>
    </row>
    <row r="294" spans="3:12" ht="15.75" thickBot="1">
      <c r="C294" s="139" t="s">
        <v>507</v>
      </c>
      <c r="D294" s="202"/>
      <c r="E294" s="154">
        <v>12</v>
      </c>
      <c r="F294" s="322">
        <f>HLOOKUP($C294,$BZ$2:$CM$3,2,0)</f>
        <v>439.49</v>
      </c>
      <c r="G294" s="115">
        <f>D294*E294*F294</f>
        <v>0</v>
      </c>
      <c r="H294" s="168"/>
      <c r="I294" s="116" t="s">
        <v>509</v>
      </c>
      <c r="J294" s="116" t="str">
        <f>VLOOKUP(I294,Presupuesto!$B$11:$C$565,2,0)</f>
        <v>SUELDOS Y SALARIOS PERMANENTES</v>
      </c>
      <c r="K294" s="100" t="str">
        <f t="shared" si="5"/>
        <v>Posgrado</v>
      </c>
      <c r="L294" s="100" t="s">
        <v>404</v>
      </c>
    </row>
    <row r="295" spans="3:12">
      <c r="C295" s="174" t="s">
        <v>58</v>
      </c>
      <c r="D295" s="165"/>
      <c r="E295" s="156">
        <v>0</v>
      </c>
      <c r="F295" s="102">
        <f>IF(E294=0,"",(G294/E294)/12*E294)</f>
        <v>0</v>
      </c>
      <c r="G295" s="99">
        <f>F295</f>
        <v>0</v>
      </c>
      <c r="H295" s="166"/>
      <c r="I295" s="118" t="s">
        <v>529</v>
      </c>
      <c r="J295" s="118" t="str">
        <f>VLOOKUP(I295,Presupuesto!$B$11:$C$565,2,0)</f>
        <v>AGUINALDO Y DECIMO CUARTO MES</v>
      </c>
      <c r="K295" s="100" t="str">
        <f t="shared" si="5"/>
        <v>Posgrado</v>
      </c>
      <c r="L295" s="100" t="s">
        <v>404</v>
      </c>
    </row>
    <row r="296" spans="3:12" ht="15.75" thickBot="1">
      <c r="C296" s="175" t="s">
        <v>59</v>
      </c>
      <c r="D296" s="165"/>
      <c r="E296" s="156">
        <v>0</v>
      </c>
      <c r="F296" s="119">
        <f>IF(E294&lt;6,"",((E294-6)/12)*(G294/E294))</f>
        <v>0</v>
      </c>
      <c r="G296" s="99">
        <f>F296</f>
        <v>0</v>
      </c>
      <c r="H296" s="166"/>
      <c r="I296" s="103" t="s">
        <v>532</v>
      </c>
      <c r="J296" s="103" t="str">
        <f>VLOOKUP(I296,Presupuesto!$B$11:$C$565,2,0)</f>
        <v>DECIMOCUARTO MES</v>
      </c>
      <c r="K296" s="100" t="str">
        <f t="shared" si="5"/>
        <v>Posgrado</v>
      </c>
      <c r="L296" s="100" t="s">
        <v>404</v>
      </c>
    </row>
    <row r="297" spans="3:12" ht="15.75" thickBot="1">
      <c r="C297" s="139" t="s">
        <v>508</v>
      </c>
      <c r="D297" s="202">
        <v>8</v>
      </c>
      <c r="E297" s="154">
        <v>12</v>
      </c>
      <c r="F297" s="322">
        <f>HLOOKUP($C297,$BZ$2:$CM$3,2,0)</f>
        <v>1904.46</v>
      </c>
      <c r="G297" s="115">
        <f>D297*E297*F297</f>
        <v>182828.16</v>
      </c>
      <c r="H297" s="168" t="s">
        <v>137</v>
      </c>
      <c r="I297" s="116" t="s">
        <v>513</v>
      </c>
      <c r="J297" s="116" t="str">
        <f>VLOOKUP(I297,Presupuesto!$B$11:$C$565,2,0)</f>
        <v>PAGOS A PERSONAL POR HORA</v>
      </c>
      <c r="K297" s="100" t="str">
        <f t="shared" si="5"/>
        <v>Posgrado</v>
      </c>
      <c r="L297" s="100" t="s">
        <v>404</v>
      </c>
    </row>
    <row r="298" spans="3:12">
      <c r="C298" s="174" t="s">
        <v>58</v>
      </c>
      <c r="D298" s="165"/>
      <c r="E298" s="156">
        <v>0</v>
      </c>
      <c r="F298" s="102">
        <f>IF(E297=0,"",(G297/E297)/12*E297)</f>
        <v>15235.68</v>
      </c>
      <c r="G298" s="99">
        <f>F298</f>
        <v>15235.68</v>
      </c>
      <c r="H298" s="166" t="s">
        <v>137</v>
      </c>
      <c r="I298" s="118" t="s">
        <v>529</v>
      </c>
      <c r="J298" s="118" t="str">
        <f>VLOOKUP(I298,Presupuesto!$B$11:$C$565,2,0)</f>
        <v>AGUINALDO Y DECIMO CUARTO MES</v>
      </c>
      <c r="K298" s="100" t="str">
        <f t="shared" si="5"/>
        <v>Posgrado</v>
      </c>
      <c r="L298" s="100" t="s">
        <v>404</v>
      </c>
    </row>
    <row r="299" spans="3:12" ht="15.75" thickBot="1">
      <c r="C299" s="175" t="s">
        <v>59</v>
      </c>
      <c r="D299" s="165"/>
      <c r="E299" s="156">
        <v>0</v>
      </c>
      <c r="F299" s="119">
        <f>IF(E297&lt;6,"",((E297-6)/12)*(G297/E297))</f>
        <v>7617.84</v>
      </c>
      <c r="G299" s="99">
        <f>F299</f>
        <v>7617.84</v>
      </c>
      <c r="H299" s="166" t="s">
        <v>137</v>
      </c>
      <c r="I299" s="103" t="s">
        <v>532</v>
      </c>
      <c r="J299" s="103" t="str">
        <f>VLOOKUP(I299,Presupuesto!$B$11:$C$565,2,0)</f>
        <v>DECIMOCUARTO MES</v>
      </c>
      <c r="K299" s="100" t="str">
        <f t="shared" si="5"/>
        <v>Posgrado</v>
      </c>
      <c r="L299" s="100" t="s">
        <v>404</v>
      </c>
    </row>
    <row r="300" spans="3:12" ht="15.75" thickBot="1">
      <c r="C300" s="142" t="s">
        <v>84</v>
      </c>
      <c r="D300" s="202">
        <v>1</v>
      </c>
      <c r="E300" s="154">
        <v>1</v>
      </c>
      <c r="F300" s="141">
        <v>0</v>
      </c>
      <c r="G300" s="115">
        <f>D300*E300*F300</f>
        <v>0</v>
      </c>
      <c r="H300" s="168" t="s">
        <v>137</v>
      </c>
      <c r="I300" s="116" t="s">
        <v>577</v>
      </c>
      <c r="J300" s="116" t="str">
        <f>VLOOKUP(I300,Presupuesto!$B$11:$C$565,2,0)</f>
        <v>CONTRATOS ESPECIALES</v>
      </c>
      <c r="K300" s="100" t="s">
        <v>1380</v>
      </c>
      <c r="L300" s="100" t="s">
        <v>407</v>
      </c>
    </row>
    <row r="301" spans="3:12">
      <c r="C301" s="174" t="s">
        <v>58</v>
      </c>
      <c r="D301" s="165"/>
      <c r="E301" s="156">
        <v>0</v>
      </c>
      <c r="F301" s="119">
        <f>IF(E300=0,"",(G300/E300)/12*E300)</f>
        <v>0</v>
      </c>
      <c r="G301" s="99">
        <f>F301</f>
        <v>0</v>
      </c>
      <c r="H301" s="166" t="s">
        <v>137</v>
      </c>
      <c r="I301" s="103" t="s">
        <v>577</v>
      </c>
      <c r="J301" s="103" t="str">
        <f>VLOOKUP(I301,Presupuesto!$B$11:$C$565,2,0)</f>
        <v>CONTRATOS ESPECIALES</v>
      </c>
      <c r="K301" s="100" t="str">
        <f t="shared" si="5"/>
        <v>Posgrado</v>
      </c>
      <c r="L301" s="100" t="s">
        <v>403</v>
      </c>
    </row>
    <row r="302" spans="3:12" ht="15.75" thickBot="1">
      <c r="C302" s="175" t="s">
        <v>59</v>
      </c>
      <c r="D302" s="165"/>
      <c r="E302" s="156">
        <v>0</v>
      </c>
      <c r="F302" s="102" t="str">
        <f>IF(E300&lt;6,"",((E300-6)/12)*(G300/E300))</f>
        <v/>
      </c>
      <c r="G302" s="99" t="str">
        <f>F302</f>
        <v/>
      </c>
      <c r="H302" s="166"/>
      <c r="I302" s="103" t="s">
        <v>577</v>
      </c>
      <c r="J302" s="103" t="str">
        <f>VLOOKUP(I302,Presupuesto!$B$11:$C$565,2,0)</f>
        <v>CONTRATOS ESPECIALES</v>
      </c>
      <c r="K302" s="100" t="str">
        <f t="shared" si="5"/>
        <v>Posgrado</v>
      </c>
      <c r="L302" s="100" t="s">
        <v>408</v>
      </c>
    </row>
    <row r="303" spans="3:12" ht="15.75" thickBot="1">
      <c r="C303" s="142" t="s">
        <v>60</v>
      </c>
      <c r="D303" s="202"/>
      <c r="E303" s="154">
        <v>12</v>
      </c>
      <c r="F303" s="120">
        <v>30000</v>
      </c>
      <c r="G303" s="115">
        <f>D303*E303*F303</f>
        <v>0</v>
      </c>
      <c r="H303" s="168"/>
      <c r="I303" s="116" t="s">
        <v>718</v>
      </c>
      <c r="J303" s="116" t="str">
        <f>VLOOKUP(I303,Presupuesto!$B$11:$C$565,2,0)</f>
        <v>OTROS SERVICIOS TECNICOS Y PROFESIONALES</v>
      </c>
      <c r="K303" s="100" t="str">
        <f t="shared" si="5"/>
        <v>Posgrado</v>
      </c>
      <c r="L303" s="100" t="s">
        <v>403</v>
      </c>
    </row>
    <row r="304" spans="3:12">
      <c r="C304" s="174" t="s">
        <v>58</v>
      </c>
      <c r="D304" s="165"/>
      <c r="E304" s="156">
        <v>0</v>
      </c>
      <c r="F304" s="102">
        <v>0</v>
      </c>
      <c r="G304" s="99">
        <f>F304</f>
        <v>0</v>
      </c>
      <c r="H304" s="166"/>
      <c r="I304" s="103" t="s">
        <v>718</v>
      </c>
      <c r="J304" s="103" t="str">
        <f>VLOOKUP(I304,Presupuesto!$B$11:$C$565,2,0)</f>
        <v>OTROS SERVICIOS TECNICOS Y PROFESIONALES</v>
      </c>
      <c r="K304" s="100" t="str">
        <f t="shared" si="5"/>
        <v>Posgrado</v>
      </c>
      <c r="L304" s="100" t="s">
        <v>403</v>
      </c>
    </row>
    <row r="305" spans="3:12" ht="15.75" thickBot="1">
      <c r="C305" s="175" t="s">
        <v>59</v>
      </c>
      <c r="D305" s="165"/>
      <c r="E305" s="156">
        <v>0</v>
      </c>
      <c r="F305" s="102">
        <v>0</v>
      </c>
      <c r="G305" s="99">
        <f>F305</f>
        <v>0</v>
      </c>
      <c r="H305" s="166"/>
      <c r="I305" s="103" t="s">
        <v>718</v>
      </c>
      <c r="J305" s="103" t="str">
        <f>VLOOKUP(I305,Presupuesto!$B$11:$C$565,2,0)</f>
        <v>OTROS SERVICIOS TECNICOS Y PROFESIONALES</v>
      </c>
      <c r="K305" s="100" t="str">
        <f t="shared" si="5"/>
        <v>Posgrado</v>
      </c>
      <c r="L305" s="100" t="s">
        <v>403</v>
      </c>
    </row>
    <row r="306" spans="3:12" ht="15.75" thickBot="1">
      <c r="C306" s="142" t="s">
        <v>61</v>
      </c>
      <c r="D306" s="202"/>
      <c r="E306" s="154">
        <v>12</v>
      </c>
      <c r="F306" s="120">
        <v>30000</v>
      </c>
      <c r="G306" s="115">
        <f>D306*E306*F306</f>
        <v>0</v>
      </c>
      <c r="H306" s="168"/>
      <c r="I306" s="116" t="s">
        <v>509</v>
      </c>
      <c r="J306" s="116" t="str">
        <f>VLOOKUP(I306,Presupuesto!$B$11:$C$565,2,0)</f>
        <v>SUELDOS Y SALARIOS PERMANENTES</v>
      </c>
      <c r="K306" s="100" t="str">
        <f t="shared" si="5"/>
        <v>Posgrado</v>
      </c>
      <c r="L306" s="100" t="s">
        <v>403</v>
      </c>
    </row>
    <row r="307" spans="3:12">
      <c r="C307" s="174" t="s">
        <v>58</v>
      </c>
      <c r="D307" s="172"/>
      <c r="E307" s="133">
        <v>0</v>
      </c>
      <c r="F307" s="121">
        <f>IF(E306=0,"",(G306/E306)/12*E306)</f>
        <v>0</v>
      </c>
      <c r="G307" s="122">
        <f>F307</f>
        <v>0</v>
      </c>
      <c r="H307" s="166"/>
      <c r="I307" s="103" t="s">
        <v>529</v>
      </c>
      <c r="J307" s="103" t="str">
        <f>VLOOKUP(I307,Presupuesto!$B$11:$C$565,2,0)</f>
        <v>AGUINALDO Y DECIMO CUARTO MES</v>
      </c>
      <c r="K307" s="100" t="str">
        <f t="shared" si="5"/>
        <v>Posgrado</v>
      </c>
      <c r="L307" s="100" t="s">
        <v>403</v>
      </c>
    </row>
    <row r="308" spans="3:12" ht="15.75" thickBot="1">
      <c r="C308" s="176" t="s">
        <v>59</v>
      </c>
      <c r="D308" s="164"/>
      <c r="E308" s="134">
        <v>0</v>
      </c>
      <c r="F308" s="107">
        <f>IF(E306&lt;6,"",((E306-6)/12)*(G306/E306))</f>
        <v>0</v>
      </c>
      <c r="G308" s="107">
        <f>F308</f>
        <v>0</v>
      </c>
      <c r="H308" s="164"/>
      <c r="I308" s="108" t="s">
        <v>532</v>
      </c>
      <c r="J308" s="126" t="str">
        <f>VLOOKUP(I308,Presupuesto!$B$11:$C$565,2,0)</f>
        <v>DECIMOCUARTO MES</v>
      </c>
      <c r="K308" s="108" t="str">
        <f t="shared" si="5"/>
        <v>Posgrado</v>
      </c>
      <c r="L308" s="126" t="s">
        <v>403</v>
      </c>
    </row>
    <row r="310" spans="3:12">
      <c r="E310" s="95"/>
      <c r="F310" s="95"/>
      <c r="G310" s="95"/>
      <c r="H310" s="76"/>
      <c r="I310" s="76"/>
      <c r="J310" s="76"/>
    </row>
    <row r="311" spans="3:12" ht="15.75" thickBot="1">
      <c r="D311" s="31"/>
      <c r="E311" s="95"/>
      <c r="F311" s="95"/>
      <c r="G311" s="95"/>
      <c r="H311" s="76"/>
      <c r="I311" s="76"/>
      <c r="J311" s="76"/>
    </row>
    <row r="312" spans="3:12" ht="15.75" thickBot="1">
      <c r="C312" s="69" t="s">
        <v>43</v>
      </c>
      <c r="D312" s="30">
        <f>SUM(G318:G368)</f>
        <v>67500</v>
      </c>
      <c r="E312" s="95"/>
      <c r="F312" s="95"/>
      <c r="G312" s="95"/>
      <c r="H312" s="76"/>
      <c r="I312" s="76"/>
      <c r="J312" s="76"/>
    </row>
    <row r="313" spans="3:12">
      <c r="D313" s="31"/>
      <c r="E313" s="95"/>
      <c r="F313" s="95"/>
      <c r="G313" s="95"/>
      <c r="H313" s="76"/>
      <c r="I313" s="76"/>
      <c r="J313" s="76"/>
    </row>
    <row r="314" spans="3:12" ht="15.75">
      <c r="C314" s="208" t="s">
        <v>400</v>
      </c>
      <c r="D314" s="209" t="s">
        <v>2333</v>
      </c>
      <c r="E314" s="95"/>
      <c r="F314" s="95"/>
      <c r="G314" s="95"/>
      <c r="H314" s="76"/>
      <c r="I314" s="76"/>
      <c r="J314" s="76"/>
    </row>
    <row r="315" spans="3:12" ht="18.75">
      <c r="C315" s="216" t="str">
        <f>IFERROR(VLOOKUP(D314,'1.Desarrollo e Innov Curricular'!$E:$F,2,FALSE),IFERROR(VLOOKUP(D314,'Investigación Científica'!$E:$F,2,FALSE),IFERROR(VLOOKUP(D314,'3.Vinculación Univ. Sociedad'!$E:$F,2,FALSE),IFERROR(VLOOKUP(D314,'4. Docencia y Profesorado'!$E:$F,2,FALSE),IFERROR(VLOOKUP(D314,'5.Estudiantes y Graduados'!$E:$F,2,FALSE),IFERROR(VLOOKUP(D314,'11. Gestion Administrativa'!$E:$F,2,FALSE),IFERROR(VLOOKUP(D314,'13. Gestión Académica'!$E:$F,2,FALSE),IFERROR(VLOOKUP(D314,'8. Aseguramiento de Calidad'!$E:$F,2,FALSE),IFERROR(VLOOKUP(D314,'6.Gestión del Conocimiento'!$E:$F,2,FALSE),IFERROR(VLOOKUP(D314,'15. Gobernabilidad y Procesos'!$E:$F,2,FALSE),IFERROR(VLOOKUP(D314,'12.Gestión del Talento Humano'!$E:$F,2,FALSE),IFERROR(VLOOKUP(D314,'14. Internacionalización '!$E:$F,2,FALSE),IFERROR(VLOOKUP(D314,Posgrado!$E:$F,2,FALSE),IFERROR(VLOOKUP(D314,'9.Cultura de Innovación '!$E:$F,2,FALSE),VLOOKUP(D314,'7. Lo Esencial de la Reforma '!$E:$F,2,0)))))))))))))))</f>
        <v xml:space="preserve">Crear el departamento de desarrollo local. </v>
      </c>
      <c r="D315" s="31"/>
      <c r="E315" s="95"/>
      <c r="F315" s="95"/>
      <c r="G315" s="95"/>
      <c r="H315" s="76"/>
      <c r="I315" s="76"/>
      <c r="J315" s="76"/>
    </row>
    <row r="316" spans="3:12" ht="15.75" thickBot="1">
      <c r="C316" s="180"/>
      <c r="D316" s="31"/>
      <c r="E316" s="95"/>
      <c r="F316" s="95"/>
      <c r="G316" s="95"/>
      <c r="H316" s="76"/>
      <c r="I316" s="76"/>
      <c r="J316" s="76"/>
    </row>
    <row r="317" spans="3:12" ht="30.75" thickBot="1">
      <c r="C317" s="136" t="s">
        <v>44</v>
      </c>
      <c r="D317" s="140" t="s">
        <v>55</v>
      </c>
      <c r="E317" s="173" t="s">
        <v>56</v>
      </c>
      <c r="F317" s="140" t="s">
        <v>57</v>
      </c>
      <c r="G317" s="137" t="s">
        <v>27</v>
      </c>
      <c r="H317" s="135" t="s">
        <v>139</v>
      </c>
      <c r="I317" s="138" t="s">
        <v>46</v>
      </c>
      <c r="J317" s="138" t="s">
        <v>140</v>
      </c>
      <c r="K317" s="138" t="s">
        <v>419</v>
      </c>
      <c r="L317" s="138" t="s">
        <v>420</v>
      </c>
    </row>
    <row r="318" spans="3:12" ht="15.75" thickBot="1">
      <c r="C318" s="139" t="s">
        <v>495</v>
      </c>
      <c r="D318" s="202"/>
      <c r="E318" s="154">
        <v>12</v>
      </c>
      <c r="F318" s="322">
        <f>HLOOKUP($C318,$BZ$2:$CM$3,2,0)</f>
        <v>41436.800000000003</v>
      </c>
      <c r="G318" s="115">
        <f>D318*E318*F318</f>
        <v>0</v>
      </c>
      <c r="H318" s="168"/>
      <c r="I318" s="116" t="s">
        <v>509</v>
      </c>
      <c r="J318" s="116" t="str">
        <f>VLOOKUP(I318,Presupuesto!$B$11:$C$565,2,0)</f>
        <v>SUELDOS Y SALARIOS PERMANENTES</v>
      </c>
      <c r="K318" s="226" t="s">
        <v>1496</v>
      </c>
      <c r="L318" s="100" t="s">
        <v>403</v>
      </c>
    </row>
    <row r="319" spans="3:12">
      <c r="C319" s="174" t="s">
        <v>58</v>
      </c>
      <c r="D319" s="165"/>
      <c r="E319" s="156">
        <v>0</v>
      </c>
      <c r="F319" s="102">
        <f>IF(E318=0,"",(G318/E318)/12*E318)</f>
        <v>0</v>
      </c>
      <c r="G319" s="99">
        <f>F319</f>
        <v>0</v>
      </c>
      <c r="H319" s="166" t="s">
        <v>1484</v>
      </c>
      <c r="I319" s="118" t="s">
        <v>529</v>
      </c>
      <c r="J319" s="118" t="str">
        <f>VLOOKUP(I319,Presupuesto!$B$11:$C$565,2,0)</f>
        <v>AGUINALDO Y DECIMO CUARTO MES</v>
      </c>
      <c r="K319" s="100" t="str">
        <f>$K$17</f>
        <v>Posgrado</v>
      </c>
      <c r="L319" s="100" t="s">
        <v>421</v>
      </c>
    </row>
    <row r="320" spans="3:12" ht="15.75" thickBot="1">
      <c r="C320" s="175" t="s">
        <v>59</v>
      </c>
      <c r="D320" s="165"/>
      <c r="E320" s="156">
        <v>0</v>
      </c>
      <c r="F320" s="119">
        <f>IF(E318&lt;6,"",((E318-6)/12)*(G318/E318))</f>
        <v>0</v>
      </c>
      <c r="G320" s="99">
        <f>F320</f>
        <v>0</v>
      </c>
      <c r="H320" s="166"/>
      <c r="I320" s="103" t="s">
        <v>532</v>
      </c>
      <c r="J320" s="103" t="str">
        <f>VLOOKUP(I320,Presupuesto!$B$11:$C$565,2,0)</f>
        <v>DECIMOCUARTO MES</v>
      </c>
      <c r="K320" s="100" t="str">
        <f t="shared" ref="K320:K368" si="6">$K$17</f>
        <v>Posgrado</v>
      </c>
      <c r="L320" s="100" t="s">
        <v>404</v>
      </c>
    </row>
    <row r="321" spans="3:12" ht="15.75" thickBot="1">
      <c r="C321" s="139" t="s">
        <v>496</v>
      </c>
      <c r="D321" s="202"/>
      <c r="E321" s="154">
        <v>12</v>
      </c>
      <c r="F321" s="322">
        <f>HLOOKUP($C321,$BZ$2:$CM$3,2,0)</f>
        <v>37669.82</v>
      </c>
      <c r="G321" s="115">
        <f>D321*E321*F321</f>
        <v>0</v>
      </c>
      <c r="H321" s="168"/>
      <c r="I321" s="116" t="s">
        <v>509</v>
      </c>
      <c r="J321" s="116" t="str">
        <f>VLOOKUP(I321,Presupuesto!$B$11:$C$565,2,0)</f>
        <v>SUELDOS Y SALARIOS PERMANENTES</v>
      </c>
      <c r="K321" s="100" t="str">
        <f t="shared" si="6"/>
        <v>Posgrado</v>
      </c>
      <c r="L321" s="100" t="s">
        <v>404</v>
      </c>
    </row>
    <row r="322" spans="3:12">
      <c r="C322" s="174" t="s">
        <v>58</v>
      </c>
      <c r="D322" s="165"/>
      <c r="E322" s="156">
        <v>0</v>
      </c>
      <c r="F322" s="102">
        <f>IF(E321=0,"",(G321/E321)/12*E321)</f>
        <v>0</v>
      </c>
      <c r="G322" s="99">
        <f>F322</f>
        <v>0</v>
      </c>
      <c r="H322" s="166"/>
      <c r="I322" s="118" t="s">
        <v>529</v>
      </c>
      <c r="J322" s="118" t="str">
        <f>VLOOKUP(I322,Presupuesto!$B$11:$C$565,2,0)</f>
        <v>AGUINALDO Y DECIMO CUARTO MES</v>
      </c>
      <c r="K322" s="100" t="str">
        <f t="shared" si="6"/>
        <v>Posgrado</v>
      </c>
      <c r="L322" s="100" t="s">
        <v>404</v>
      </c>
    </row>
    <row r="323" spans="3:12" ht="15.75" thickBot="1">
      <c r="C323" s="175" t="s">
        <v>59</v>
      </c>
      <c r="D323" s="165"/>
      <c r="E323" s="156">
        <v>0</v>
      </c>
      <c r="F323" s="119">
        <f>IF(E321&lt;6,"",((E321-6)/12)*(G321/E321))</f>
        <v>0</v>
      </c>
      <c r="G323" s="99">
        <f>F323</f>
        <v>0</v>
      </c>
      <c r="H323" s="166"/>
      <c r="I323" s="103" t="s">
        <v>532</v>
      </c>
      <c r="J323" s="103" t="str">
        <f>VLOOKUP(I323,Presupuesto!$B$11:$C$565,2,0)</f>
        <v>DECIMOCUARTO MES</v>
      </c>
      <c r="K323" s="100" t="str">
        <f t="shared" si="6"/>
        <v>Posgrado</v>
      </c>
      <c r="L323" s="100" t="s">
        <v>404</v>
      </c>
    </row>
    <row r="324" spans="3:12" ht="15.75" thickBot="1">
      <c r="C324" s="139" t="s">
        <v>497</v>
      </c>
      <c r="D324" s="202"/>
      <c r="E324" s="154">
        <v>12</v>
      </c>
      <c r="F324" s="322">
        <f>HLOOKUP($C324,$BZ$2:$CM$3,2,0)</f>
        <v>33902.839999999997</v>
      </c>
      <c r="G324" s="115">
        <f>D324*E324*F324</f>
        <v>0</v>
      </c>
      <c r="H324" s="168"/>
      <c r="I324" s="116" t="s">
        <v>509</v>
      </c>
      <c r="J324" s="116" t="str">
        <f>VLOOKUP(I324,Presupuesto!$B$11:$C$565,2,0)</f>
        <v>SUELDOS Y SALARIOS PERMANENTES</v>
      </c>
      <c r="K324" s="100" t="str">
        <f t="shared" si="6"/>
        <v>Posgrado</v>
      </c>
      <c r="L324" s="100" t="s">
        <v>404</v>
      </c>
    </row>
    <row r="325" spans="3:12">
      <c r="C325" s="174" t="s">
        <v>58</v>
      </c>
      <c r="D325" s="165"/>
      <c r="E325" s="156">
        <v>0</v>
      </c>
      <c r="F325" s="102">
        <f>IF(E324=0,"",(G324/E324)/12*E324)</f>
        <v>0</v>
      </c>
      <c r="G325" s="99">
        <f>F325</f>
        <v>0</v>
      </c>
      <c r="H325" s="166"/>
      <c r="I325" s="118" t="s">
        <v>529</v>
      </c>
      <c r="J325" s="118" t="str">
        <f>VLOOKUP(I325,Presupuesto!$B$11:$C$565,2,0)</f>
        <v>AGUINALDO Y DECIMO CUARTO MES</v>
      </c>
      <c r="K325" s="100" t="str">
        <f t="shared" si="6"/>
        <v>Posgrado</v>
      </c>
      <c r="L325" s="100" t="s">
        <v>404</v>
      </c>
    </row>
    <row r="326" spans="3:12" ht="15.75" thickBot="1">
      <c r="C326" s="175" t="s">
        <v>59</v>
      </c>
      <c r="D326" s="165"/>
      <c r="E326" s="156">
        <v>0</v>
      </c>
      <c r="F326" s="119">
        <f>IF(E324&lt;6,"",((E324-6)/12)*(G324/E324))</f>
        <v>0</v>
      </c>
      <c r="G326" s="99">
        <f>F326</f>
        <v>0</v>
      </c>
      <c r="H326" s="166"/>
      <c r="I326" s="103" t="s">
        <v>532</v>
      </c>
      <c r="J326" s="103" t="str">
        <f>VLOOKUP(I326,Presupuesto!$B$11:$C$565,2,0)</f>
        <v>DECIMOCUARTO MES</v>
      </c>
      <c r="K326" s="100" t="str">
        <f t="shared" si="6"/>
        <v>Posgrado</v>
      </c>
      <c r="L326" s="100" t="s">
        <v>404</v>
      </c>
    </row>
    <row r="327" spans="3:12" ht="15.75" thickBot="1">
      <c r="C327" s="139" t="s">
        <v>498</v>
      </c>
      <c r="D327" s="202"/>
      <c r="E327" s="154">
        <v>12</v>
      </c>
      <c r="F327" s="322">
        <f>HLOOKUP($C327,$BZ$2:$CM$3,2,0)</f>
        <v>30135.85</v>
      </c>
      <c r="G327" s="115">
        <f>D327*E327*F327</f>
        <v>0</v>
      </c>
      <c r="H327" s="168"/>
      <c r="I327" s="116" t="s">
        <v>509</v>
      </c>
      <c r="J327" s="116" t="str">
        <f>VLOOKUP(I327,Presupuesto!$B$11:$C$565,2,0)</f>
        <v>SUELDOS Y SALARIOS PERMANENTES</v>
      </c>
      <c r="K327" s="100" t="str">
        <f t="shared" si="6"/>
        <v>Posgrado</v>
      </c>
      <c r="L327" s="100" t="s">
        <v>404</v>
      </c>
    </row>
    <row r="328" spans="3:12">
      <c r="C328" s="174" t="s">
        <v>58</v>
      </c>
      <c r="D328" s="165"/>
      <c r="E328" s="156">
        <v>0</v>
      </c>
      <c r="F328" s="102">
        <f>IF(E327=0,"",(G327/E327)/12*E327)</f>
        <v>0</v>
      </c>
      <c r="G328" s="99">
        <f>F328</f>
        <v>0</v>
      </c>
      <c r="H328" s="166"/>
      <c r="I328" s="118" t="s">
        <v>529</v>
      </c>
      <c r="J328" s="118" t="str">
        <f>VLOOKUP(I328,Presupuesto!$B$11:$C$565,2,0)</f>
        <v>AGUINALDO Y DECIMO CUARTO MES</v>
      </c>
      <c r="K328" s="100" t="str">
        <f t="shared" si="6"/>
        <v>Posgrado</v>
      </c>
      <c r="L328" s="100" t="s">
        <v>404</v>
      </c>
    </row>
    <row r="329" spans="3:12" ht="15.75" thickBot="1">
      <c r="C329" s="175" t="s">
        <v>59</v>
      </c>
      <c r="D329" s="165"/>
      <c r="E329" s="156">
        <v>0</v>
      </c>
      <c r="F329" s="119">
        <f>IF(E327&lt;6,"",((E327-6)/12)*(G327/E327))</f>
        <v>0</v>
      </c>
      <c r="G329" s="99">
        <f>F329</f>
        <v>0</v>
      </c>
      <c r="H329" s="166"/>
      <c r="I329" s="103" t="s">
        <v>532</v>
      </c>
      <c r="J329" s="103" t="str">
        <f>VLOOKUP(I329,Presupuesto!$B$11:$C$565,2,0)</f>
        <v>DECIMOCUARTO MES</v>
      </c>
      <c r="K329" s="100" t="str">
        <f t="shared" si="6"/>
        <v>Posgrado</v>
      </c>
      <c r="L329" s="100" t="s">
        <v>404</v>
      </c>
    </row>
    <row r="330" spans="3:12" ht="15.75" thickBot="1">
      <c r="C330" s="139" t="s">
        <v>499</v>
      </c>
      <c r="D330" s="202"/>
      <c r="E330" s="154">
        <v>12</v>
      </c>
      <c r="F330" s="322">
        <f>HLOOKUP($C330,$BZ$2:$CM$3,2,0)</f>
        <v>28252.36</v>
      </c>
      <c r="G330" s="115">
        <f>D330*E330*F330</f>
        <v>0</v>
      </c>
      <c r="H330" s="168"/>
      <c r="I330" s="116" t="s">
        <v>509</v>
      </c>
      <c r="J330" s="116" t="str">
        <f>VLOOKUP(I330,Presupuesto!$B$11:$C$565,2,0)</f>
        <v>SUELDOS Y SALARIOS PERMANENTES</v>
      </c>
      <c r="K330" s="100" t="str">
        <f t="shared" si="6"/>
        <v>Posgrado</v>
      </c>
      <c r="L330" s="100" t="s">
        <v>404</v>
      </c>
    </row>
    <row r="331" spans="3:12">
      <c r="C331" s="174" t="s">
        <v>58</v>
      </c>
      <c r="D331" s="165"/>
      <c r="E331" s="156">
        <v>0</v>
      </c>
      <c r="F331" s="102">
        <f>IF(E330=0,"",(G330/E330)/12*E330)</f>
        <v>0</v>
      </c>
      <c r="G331" s="99">
        <f>F331</f>
        <v>0</v>
      </c>
      <c r="H331" s="166"/>
      <c r="I331" s="118" t="s">
        <v>529</v>
      </c>
      <c r="J331" s="118" t="str">
        <f>VLOOKUP(I331,Presupuesto!$B$11:$C$565,2,0)</f>
        <v>AGUINALDO Y DECIMO CUARTO MES</v>
      </c>
      <c r="K331" s="100" t="str">
        <f t="shared" si="6"/>
        <v>Posgrado</v>
      </c>
      <c r="L331" s="100" t="s">
        <v>404</v>
      </c>
    </row>
    <row r="332" spans="3:12" ht="15.75" thickBot="1">
      <c r="C332" s="175" t="s">
        <v>59</v>
      </c>
      <c r="D332" s="165"/>
      <c r="E332" s="156">
        <v>0</v>
      </c>
      <c r="F332" s="119">
        <f>IF(E330&lt;6,"",((E330-6)/12)*(G330/E330))</f>
        <v>0</v>
      </c>
      <c r="G332" s="99">
        <f>F332</f>
        <v>0</v>
      </c>
      <c r="H332" s="166"/>
      <c r="I332" s="103" t="s">
        <v>532</v>
      </c>
      <c r="J332" s="103" t="str">
        <f>VLOOKUP(I332,Presupuesto!$B$11:$C$565,2,0)</f>
        <v>DECIMOCUARTO MES</v>
      </c>
      <c r="K332" s="100" t="str">
        <f t="shared" si="6"/>
        <v>Posgrado</v>
      </c>
      <c r="L332" s="100" t="s">
        <v>404</v>
      </c>
    </row>
    <row r="333" spans="3:12" ht="15.75" thickBot="1">
      <c r="C333" s="139" t="s">
        <v>500</v>
      </c>
      <c r="D333" s="202"/>
      <c r="E333" s="154">
        <v>12</v>
      </c>
      <c r="F333" s="322">
        <f>HLOOKUP($C333,$BZ$2:$CM$3,2,0)</f>
        <v>26368.87</v>
      </c>
      <c r="G333" s="115">
        <f>D333*E333*F333</f>
        <v>0</v>
      </c>
      <c r="H333" s="168"/>
      <c r="I333" s="116" t="s">
        <v>509</v>
      </c>
      <c r="J333" s="116" t="str">
        <f>VLOOKUP(I333,Presupuesto!$B$11:$C$565,2,0)</f>
        <v>SUELDOS Y SALARIOS PERMANENTES</v>
      </c>
      <c r="K333" s="100" t="str">
        <f t="shared" si="6"/>
        <v>Posgrado</v>
      </c>
      <c r="L333" s="100" t="s">
        <v>404</v>
      </c>
    </row>
    <row r="334" spans="3:12">
      <c r="C334" s="174" t="s">
        <v>58</v>
      </c>
      <c r="D334" s="165"/>
      <c r="E334" s="156">
        <v>0</v>
      </c>
      <c r="F334" s="102">
        <f>IF(E333=0,"",(G333/E333)/12*E333)</f>
        <v>0</v>
      </c>
      <c r="G334" s="99">
        <f>F334</f>
        <v>0</v>
      </c>
      <c r="H334" s="166"/>
      <c r="I334" s="118" t="s">
        <v>529</v>
      </c>
      <c r="J334" s="118" t="str">
        <f>VLOOKUP(I334,Presupuesto!$B$11:$C$565,2,0)</f>
        <v>AGUINALDO Y DECIMO CUARTO MES</v>
      </c>
      <c r="K334" s="100" t="str">
        <f t="shared" si="6"/>
        <v>Posgrado</v>
      </c>
      <c r="L334" s="100" t="s">
        <v>404</v>
      </c>
    </row>
    <row r="335" spans="3:12" ht="15.75" thickBot="1">
      <c r="C335" s="175" t="s">
        <v>59</v>
      </c>
      <c r="D335" s="165"/>
      <c r="E335" s="156">
        <v>0</v>
      </c>
      <c r="F335" s="119">
        <f>IF(E333&lt;6,"",((E333-6)/12)*(G333/E333))</f>
        <v>0</v>
      </c>
      <c r="G335" s="99">
        <f>F335</f>
        <v>0</v>
      </c>
      <c r="H335" s="166"/>
      <c r="I335" s="103" t="s">
        <v>532</v>
      </c>
      <c r="J335" s="103" t="str">
        <f>VLOOKUP(I335,Presupuesto!$B$11:$C$565,2,0)</f>
        <v>DECIMOCUARTO MES</v>
      </c>
      <c r="K335" s="100" t="str">
        <f t="shared" si="6"/>
        <v>Posgrado</v>
      </c>
      <c r="L335" s="100" t="s">
        <v>404</v>
      </c>
    </row>
    <row r="336" spans="3:12" ht="15.75" thickBot="1">
      <c r="C336" s="139" t="s">
        <v>501</v>
      </c>
      <c r="D336" s="202"/>
      <c r="E336" s="154">
        <v>12</v>
      </c>
      <c r="F336" s="322">
        <f>HLOOKUP($C336,$BZ$2:$CM$3,2,0)</f>
        <v>17893.16</v>
      </c>
      <c r="G336" s="115">
        <f>D336*E336*F336</f>
        <v>0</v>
      </c>
      <c r="H336" s="168"/>
      <c r="I336" s="116" t="s">
        <v>509</v>
      </c>
      <c r="J336" s="116" t="str">
        <f>VLOOKUP(I336,Presupuesto!$B$11:$C$565,2,0)</f>
        <v>SUELDOS Y SALARIOS PERMANENTES</v>
      </c>
      <c r="K336" s="100" t="str">
        <f t="shared" si="6"/>
        <v>Posgrado</v>
      </c>
      <c r="L336" s="100" t="s">
        <v>404</v>
      </c>
    </row>
    <row r="337" spans="3:12">
      <c r="C337" s="174" t="s">
        <v>58</v>
      </c>
      <c r="D337" s="165"/>
      <c r="E337" s="156">
        <v>0</v>
      </c>
      <c r="F337" s="102">
        <f>IF(E336=0,"",(G336/E336)/12*E336)</f>
        <v>0</v>
      </c>
      <c r="G337" s="99">
        <f>F337</f>
        <v>0</v>
      </c>
      <c r="H337" s="166"/>
      <c r="I337" s="118" t="s">
        <v>529</v>
      </c>
      <c r="J337" s="118" t="str">
        <f>VLOOKUP(I337,Presupuesto!$B$11:$C$565,2,0)</f>
        <v>AGUINALDO Y DECIMO CUARTO MES</v>
      </c>
      <c r="K337" s="100" t="str">
        <f t="shared" si="6"/>
        <v>Posgrado</v>
      </c>
      <c r="L337" s="100" t="s">
        <v>404</v>
      </c>
    </row>
    <row r="338" spans="3:12" ht="15.75" thickBot="1">
      <c r="C338" s="175" t="s">
        <v>59</v>
      </c>
      <c r="D338" s="165"/>
      <c r="E338" s="156">
        <v>0</v>
      </c>
      <c r="F338" s="119">
        <f>IF(E336&lt;6,"",((E336-6)/12)*(G336/E336))</f>
        <v>0</v>
      </c>
      <c r="G338" s="99">
        <f>F338</f>
        <v>0</v>
      </c>
      <c r="H338" s="166"/>
      <c r="I338" s="103" t="s">
        <v>532</v>
      </c>
      <c r="J338" s="103" t="str">
        <f>VLOOKUP(I338,Presupuesto!$B$11:$C$565,2,0)</f>
        <v>DECIMOCUARTO MES</v>
      </c>
      <c r="K338" s="100" t="str">
        <f t="shared" si="6"/>
        <v>Posgrado</v>
      </c>
      <c r="L338" s="100" t="s">
        <v>404</v>
      </c>
    </row>
    <row r="339" spans="3:12" ht="15.75" thickBot="1">
      <c r="C339" s="139" t="s">
        <v>502</v>
      </c>
      <c r="D339" s="202"/>
      <c r="E339" s="154">
        <v>12</v>
      </c>
      <c r="F339" s="322">
        <f>HLOOKUP($C339,$BZ$2:$CM$3,2,0)</f>
        <v>16951.419999999998</v>
      </c>
      <c r="G339" s="115">
        <f>D339*E339*F339</f>
        <v>0</v>
      </c>
      <c r="H339" s="168"/>
      <c r="I339" s="116" t="s">
        <v>509</v>
      </c>
      <c r="J339" s="116" t="str">
        <f>VLOOKUP(I339,Presupuesto!$B$11:$C$565,2,0)</f>
        <v>SUELDOS Y SALARIOS PERMANENTES</v>
      </c>
      <c r="K339" s="100" t="str">
        <f t="shared" si="6"/>
        <v>Posgrado</v>
      </c>
      <c r="L339" s="100" t="s">
        <v>404</v>
      </c>
    </row>
    <row r="340" spans="3:12">
      <c r="C340" s="174" t="s">
        <v>58</v>
      </c>
      <c r="D340" s="165"/>
      <c r="E340" s="156">
        <v>0</v>
      </c>
      <c r="F340" s="102">
        <f>IF(E339=0,"",(G339/E339)/12*E339)</f>
        <v>0</v>
      </c>
      <c r="G340" s="99">
        <f>F340</f>
        <v>0</v>
      </c>
      <c r="H340" s="166"/>
      <c r="I340" s="118" t="s">
        <v>529</v>
      </c>
      <c r="J340" s="118" t="str">
        <f>VLOOKUP(I340,Presupuesto!$B$11:$C$565,2,0)</f>
        <v>AGUINALDO Y DECIMO CUARTO MES</v>
      </c>
      <c r="K340" s="100" t="str">
        <f t="shared" si="6"/>
        <v>Posgrado</v>
      </c>
      <c r="L340" s="100" t="s">
        <v>404</v>
      </c>
    </row>
    <row r="341" spans="3:12" ht="15.75" thickBot="1">
      <c r="C341" s="175" t="s">
        <v>59</v>
      </c>
      <c r="D341" s="165"/>
      <c r="E341" s="156">
        <v>0</v>
      </c>
      <c r="F341" s="119">
        <f>IF(E339&lt;6,"",((E339-6)/12)*(G339/E339))</f>
        <v>0</v>
      </c>
      <c r="G341" s="99">
        <f>F341</f>
        <v>0</v>
      </c>
      <c r="H341" s="166"/>
      <c r="I341" s="103" t="s">
        <v>532</v>
      </c>
      <c r="J341" s="103" t="str">
        <f>VLOOKUP(I341,Presupuesto!$B$11:$C$565,2,0)</f>
        <v>DECIMOCUARTO MES</v>
      </c>
      <c r="K341" s="100" t="str">
        <f t="shared" si="6"/>
        <v>Posgrado</v>
      </c>
      <c r="L341" s="100" t="s">
        <v>404</v>
      </c>
    </row>
    <row r="342" spans="3:12" ht="15.75" thickBot="1">
      <c r="C342" s="139" t="s">
        <v>503</v>
      </c>
      <c r="D342" s="202"/>
      <c r="E342" s="154">
        <v>12</v>
      </c>
      <c r="F342" s="322">
        <f>HLOOKUP($C342,$BZ$2:$CM$3,2,0)</f>
        <v>13184.44</v>
      </c>
      <c r="G342" s="115">
        <f>D342*E342*F342</f>
        <v>0</v>
      </c>
      <c r="H342" s="168"/>
      <c r="I342" s="116" t="s">
        <v>509</v>
      </c>
      <c r="J342" s="116" t="str">
        <f>VLOOKUP(I342,Presupuesto!$B$11:$C$565,2,0)</f>
        <v>SUELDOS Y SALARIOS PERMANENTES</v>
      </c>
      <c r="K342" s="100" t="str">
        <f t="shared" si="6"/>
        <v>Posgrado</v>
      </c>
      <c r="L342" s="100" t="s">
        <v>404</v>
      </c>
    </row>
    <row r="343" spans="3:12">
      <c r="C343" s="174" t="s">
        <v>58</v>
      </c>
      <c r="D343" s="165"/>
      <c r="E343" s="156">
        <v>0</v>
      </c>
      <c r="F343" s="102">
        <f>IF(E342=0,"",(G342/E342)/12*E342)</f>
        <v>0</v>
      </c>
      <c r="G343" s="99">
        <f>F343</f>
        <v>0</v>
      </c>
      <c r="H343" s="166"/>
      <c r="I343" s="118" t="s">
        <v>529</v>
      </c>
      <c r="J343" s="118" t="str">
        <f>VLOOKUP(I343,Presupuesto!$B$11:$C$565,2,0)</f>
        <v>AGUINALDO Y DECIMO CUARTO MES</v>
      </c>
      <c r="K343" s="100" t="str">
        <f t="shared" si="6"/>
        <v>Posgrado</v>
      </c>
      <c r="L343" s="100" t="s">
        <v>404</v>
      </c>
    </row>
    <row r="344" spans="3:12" ht="15.75" thickBot="1">
      <c r="C344" s="175" t="s">
        <v>59</v>
      </c>
      <c r="D344" s="165"/>
      <c r="E344" s="156">
        <v>0</v>
      </c>
      <c r="F344" s="119">
        <f>IF(E342&lt;6,"",((E342-6)/12)*(G342/E342))</f>
        <v>0</v>
      </c>
      <c r="G344" s="99">
        <f>F344</f>
        <v>0</v>
      </c>
      <c r="H344" s="166"/>
      <c r="I344" s="103" t="s">
        <v>532</v>
      </c>
      <c r="J344" s="103" t="str">
        <f>VLOOKUP(I344,Presupuesto!$B$11:$C$565,2,0)</f>
        <v>DECIMOCUARTO MES</v>
      </c>
      <c r="K344" s="100" t="str">
        <f t="shared" si="6"/>
        <v>Posgrado</v>
      </c>
      <c r="L344" s="100" t="s">
        <v>404</v>
      </c>
    </row>
    <row r="345" spans="3:12" ht="15.75" thickBot="1">
      <c r="C345" s="139" t="s">
        <v>504</v>
      </c>
      <c r="D345" s="202"/>
      <c r="E345" s="154">
        <v>12</v>
      </c>
      <c r="F345" s="322">
        <f>HLOOKUP($C345,$BZ$2:$CM$3,2,0)</f>
        <v>15032.56</v>
      </c>
      <c r="G345" s="115">
        <f>D345*E345*F345</f>
        <v>0</v>
      </c>
      <c r="H345" s="168"/>
      <c r="I345" s="116" t="s">
        <v>509</v>
      </c>
      <c r="J345" s="116" t="str">
        <f>VLOOKUP(I345,Presupuesto!$B$11:$C$565,2,0)</f>
        <v>SUELDOS Y SALARIOS PERMANENTES</v>
      </c>
      <c r="K345" s="100" t="str">
        <f t="shared" si="6"/>
        <v>Posgrado</v>
      </c>
      <c r="L345" s="100" t="s">
        <v>404</v>
      </c>
    </row>
    <row r="346" spans="3:12">
      <c r="C346" s="174" t="s">
        <v>58</v>
      </c>
      <c r="D346" s="165"/>
      <c r="E346" s="156">
        <v>0</v>
      </c>
      <c r="F346" s="102">
        <f>IF(E345=0,"",(G345/E345)/12*E345)</f>
        <v>0</v>
      </c>
      <c r="G346" s="99">
        <f>F346</f>
        <v>0</v>
      </c>
      <c r="H346" s="166"/>
      <c r="I346" s="118" t="s">
        <v>529</v>
      </c>
      <c r="J346" s="118" t="str">
        <f>VLOOKUP(I346,Presupuesto!$B$11:$C$565,2,0)</f>
        <v>AGUINALDO Y DECIMO CUARTO MES</v>
      </c>
      <c r="K346" s="100" t="str">
        <f t="shared" si="6"/>
        <v>Posgrado</v>
      </c>
      <c r="L346" s="100" t="s">
        <v>404</v>
      </c>
    </row>
    <row r="347" spans="3:12" ht="15.75" thickBot="1">
      <c r="C347" s="175" t="s">
        <v>59</v>
      </c>
      <c r="D347" s="165"/>
      <c r="E347" s="156">
        <v>0</v>
      </c>
      <c r="F347" s="119">
        <f>IF(E345&lt;6,"",((E345-6)/12)*(G345/E345))</f>
        <v>0</v>
      </c>
      <c r="G347" s="99">
        <f>F347</f>
        <v>0</v>
      </c>
      <c r="H347" s="166"/>
      <c r="I347" s="103" t="s">
        <v>532</v>
      </c>
      <c r="J347" s="103" t="str">
        <f>VLOOKUP(I347,Presupuesto!$B$11:$C$565,2,0)</f>
        <v>DECIMOCUARTO MES</v>
      </c>
      <c r="K347" s="100" t="str">
        <f t="shared" si="6"/>
        <v>Posgrado</v>
      </c>
      <c r="L347" s="100" t="s">
        <v>404</v>
      </c>
    </row>
    <row r="348" spans="3:12" ht="15.75" thickBot="1">
      <c r="C348" s="139" t="s">
        <v>505</v>
      </c>
      <c r="D348" s="202"/>
      <c r="E348" s="154">
        <v>12</v>
      </c>
      <c r="F348" s="322">
        <f>HLOOKUP($C348,$BZ$2:$CM$3,2,0)</f>
        <v>13264.02</v>
      </c>
      <c r="G348" s="115">
        <f>D348*E348*F348</f>
        <v>0</v>
      </c>
      <c r="H348" s="168"/>
      <c r="I348" s="116" t="s">
        <v>509</v>
      </c>
      <c r="J348" s="116" t="str">
        <f>VLOOKUP(I348,Presupuesto!$B$11:$C$565,2,0)</f>
        <v>SUELDOS Y SALARIOS PERMANENTES</v>
      </c>
      <c r="K348" s="100" t="str">
        <f t="shared" si="6"/>
        <v>Posgrado</v>
      </c>
      <c r="L348" s="100" t="s">
        <v>404</v>
      </c>
    </row>
    <row r="349" spans="3:12">
      <c r="C349" s="174" t="s">
        <v>58</v>
      </c>
      <c r="D349" s="165"/>
      <c r="E349" s="156">
        <v>0</v>
      </c>
      <c r="F349" s="102">
        <f>IF(E348=0,"",(G348/E348)/12*E348)</f>
        <v>0</v>
      </c>
      <c r="G349" s="99">
        <f>F349</f>
        <v>0</v>
      </c>
      <c r="H349" s="166"/>
      <c r="I349" s="118" t="s">
        <v>529</v>
      </c>
      <c r="J349" s="118" t="str">
        <f>VLOOKUP(I349,Presupuesto!$B$11:$C$565,2,0)</f>
        <v>AGUINALDO Y DECIMO CUARTO MES</v>
      </c>
      <c r="K349" s="100" t="str">
        <f t="shared" si="6"/>
        <v>Posgrado</v>
      </c>
      <c r="L349" s="100" t="s">
        <v>404</v>
      </c>
    </row>
    <row r="350" spans="3:12" ht="15.75" thickBot="1">
      <c r="C350" s="175" t="s">
        <v>59</v>
      </c>
      <c r="D350" s="165"/>
      <c r="E350" s="156">
        <v>0</v>
      </c>
      <c r="F350" s="119">
        <f>IF(E348&lt;6,"",((E348-6)/12)*(G348/E348))</f>
        <v>0</v>
      </c>
      <c r="G350" s="99">
        <f>F350</f>
        <v>0</v>
      </c>
      <c r="H350" s="166"/>
      <c r="I350" s="103" t="s">
        <v>532</v>
      </c>
      <c r="J350" s="103" t="str">
        <f>VLOOKUP(I350,Presupuesto!$B$11:$C$565,2,0)</f>
        <v>DECIMOCUARTO MES</v>
      </c>
      <c r="K350" s="100" t="str">
        <f t="shared" si="6"/>
        <v>Posgrado</v>
      </c>
      <c r="L350" s="100" t="s">
        <v>404</v>
      </c>
    </row>
    <row r="351" spans="3:12" ht="15.75" thickBot="1">
      <c r="C351" s="139" t="s">
        <v>506</v>
      </c>
      <c r="D351" s="202"/>
      <c r="E351" s="154">
        <v>12</v>
      </c>
      <c r="F351" s="322">
        <f>HLOOKUP($C351,$BZ$2:$CM$3,2,0)</f>
        <v>12379.75</v>
      </c>
      <c r="G351" s="115">
        <f>D351*E351*F351</f>
        <v>0</v>
      </c>
      <c r="H351" s="168"/>
      <c r="I351" s="116" t="s">
        <v>509</v>
      </c>
      <c r="J351" s="116" t="str">
        <f>VLOOKUP(I351,Presupuesto!$B$11:$C$565,2,0)</f>
        <v>SUELDOS Y SALARIOS PERMANENTES</v>
      </c>
      <c r="K351" s="100" t="str">
        <f t="shared" si="6"/>
        <v>Posgrado</v>
      </c>
      <c r="L351" s="100" t="s">
        <v>404</v>
      </c>
    </row>
    <row r="352" spans="3:12">
      <c r="C352" s="174" t="s">
        <v>58</v>
      </c>
      <c r="D352" s="165"/>
      <c r="E352" s="156">
        <v>0</v>
      </c>
      <c r="F352" s="102">
        <f>IF(E351=0,"",(G351/E351)/12*E351)</f>
        <v>0</v>
      </c>
      <c r="G352" s="99">
        <f>F352</f>
        <v>0</v>
      </c>
      <c r="H352" s="166"/>
      <c r="I352" s="118" t="s">
        <v>529</v>
      </c>
      <c r="J352" s="118" t="str">
        <f>VLOOKUP(I352,Presupuesto!$B$11:$C$565,2,0)</f>
        <v>AGUINALDO Y DECIMO CUARTO MES</v>
      </c>
      <c r="K352" s="100" t="str">
        <f t="shared" si="6"/>
        <v>Posgrado</v>
      </c>
      <c r="L352" s="100" t="s">
        <v>404</v>
      </c>
    </row>
    <row r="353" spans="3:12" ht="15.75" thickBot="1">
      <c r="C353" s="175" t="s">
        <v>59</v>
      </c>
      <c r="D353" s="165"/>
      <c r="E353" s="156">
        <v>0</v>
      </c>
      <c r="F353" s="119">
        <f>IF(E351&lt;6,"",((E351-6)/12)*(G351/E351))</f>
        <v>0</v>
      </c>
      <c r="G353" s="99">
        <f>F353</f>
        <v>0</v>
      </c>
      <c r="H353" s="166"/>
      <c r="I353" s="103" t="s">
        <v>532</v>
      </c>
      <c r="J353" s="103" t="str">
        <f>VLOOKUP(I353,Presupuesto!$B$11:$C$565,2,0)</f>
        <v>DECIMOCUARTO MES</v>
      </c>
      <c r="K353" s="100" t="str">
        <f t="shared" si="6"/>
        <v>Posgrado</v>
      </c>
      <c r="L353" s="100" t="s">
        <v>404</v>
      </c>
    </row>
    <row r="354" spans="3:12" ht="15.75" thickBot="1">
      <c r="C354" s="139" t="s">
        <v>507</v>
      </c>
      <c r="D354" s="202"/>
      <c r="E354" s="154">
        <v>12</v>
      </c>
      <c r="F354" s="322">
        <f>HLOOKUP($C354,$BZ$2:$CM$3,2,0)</f>
        <v>439.49</v>
      </c>
      <c r="G354" s="115">
        <f>D354*E354*F354</f>
        <v>0</v>
      </c>
      <c r="H354" s="168"/>
      <c r="I354" s="116" t="s">
        <v>509</v>
      </c>
      <c r="J354" s="116" t="str">
        <f>VLOOKUP(I354,Presupuesto!$B$11:$C$565,2,0)</f>
        <v>SUELDOS Y SALARIOS PERMANENTES</v>
      </c>
      <c r="K354" s="100" t="str">
        <f t="shared" si="6"/>
        <v>Posgrado</v>
      </c>
      <c r="L354" s="100" t="s">
        <v>404</v>
      </c>
    </row>
    <row r="355" spans="3:12">
      <c r="C355" s="174" t="s">
        <v>58</v>
      </c>
      <c r="D355" s="165"/>
      <c r="E355" s="156">
        <v>0</v>
      </c>
      <c r="F355" s="102">
        <f>IF(E354=0,"",(G354/E354)/12*E354)</f>
        <v>0</v>
      </c>
      <c r="G355" s="99">
        <f>F355</f>
        <v>0</v>
      </c>
      <c r="H355" s="166"/>
      <c r="I355" s="118" t="s">
        <v>529</v>
      </c>
      <c r="J355" s="118" t="str">
        <f>VLOOKUP(I355,Presupuesto!$B$11:$C$565,2,0)</f>
        <v>AGUINALDO Y DECIMO CUARTO MES</v>
      </c>
      <c r="K355" s="100" t="str">
        <f t="shared" si="6"/>
        <v>Posgrado</v>
      </c>
      <c r="L355" s="100" t="s">
        <v>404</v>
      </c>
    </row>
    <row r="356" spans="3:12" ht="15.75" thickBot="1">
      <c r="C356" s="175" t="s">
        <v>59</v>
      </c>
      <c r="D356" s="165"/>
      <c r="E356" s="156">
        <v>0</v>
      </c>
      <c r="F356" s="119">
        <f>IF(E354&lt;6,"",((E354-6)/12)*(G354/E354))</f>
        <v>0</v>
      </c>
      <c r="G356" s="99">
        <f>F356</f>
        <v>0</v>
      </c>
      <c r="H356" s="166"/>
      <c r="I356" s="103" t="s">
        <v>532</v>
      </c>
      <c r="J356" s="103" t="str">
        <f>VLOOKUP(I356,Presupuesto!$B$11:$C$565,2,0)</f>
        <v>DECIMOCUARTO MES</v>
      </c>
      <c r="K356" s="100" t="str">
        <f t="shared" si="6"/>
        <v>Posgrado</v>
      </c>
      <c r="L356" s="100" t="s">
        <v>404</v>
      </c>
    </row>
    <row r="357" spans="3:12" ht="15.75" thickBot="1">
      <c r="C357" s="139" t="s">
        <v>508</v>
      </c>
      <c r="D357" s="202"/>
      <c r="E357" s="154">
        <v>12</v>
      </c>
      <c r="F357" s="322">
        <f>HLOOKUP($C357,$BZ$2:$CM$3,2,0)</f>
        <v>1904.46</v>
      </c>
      <c r="G357" s="115">
        <f>D357*E357*F357</f>
        <v>0</v>
      </c>
      <c r="H357" s="168"/>
      <c r="I357" s="116" t="s">
        <v>509</v>
      </c>
      <c r="J357" s="116" t="str">
        <f>VLOOKUP(I357,Presupuesto!$B$11:$C$565,2,0)</f>
        <v>SUELDOS Y SALARIOS PERMANENTES</v>
      </c>
      <c r="K357" s="100" t="str">
        <f t="shared" si="6"/>
        <v>Posgrado</v>
      </c>
      <c r="L357" s="100" t="s">
        <v>404</v>
      </c>
    </row>
    <row r="358" spans="3:12">
      <c r="C358" s="174" t="s">
        <v>58</v>
      </c>
      <c r="D358" s="165"/>
      <c r="E358" s="156">
        <v>0</v>
      </c>
      <c r="F358" s="102">
        <f>IF(E357=0,"",(G357/E357)/12*E357)</f>
        <v>0</v>
      </c>
      <c r="G358" s="99">
        <f>F358</f>
        <v>0</v>
      </c>
      <c r="H358" s="166"/>
      <c r="I358" s="118" t="s">
        <v>529</v>
      </c>
      <c r="J358" s="118" t="str">
        <f>VLOOKUP(I358,Presupuesto!$B$11:$C$565,2,0)</f>
        <v>AGUINALDO Y DECIMO CUARTO MES</v>
      </c>
      <c r="K358" s="100" t="str">
        <f t="shared" si="6"/>
        <v>Posgrado</v>
      </c>
      <c r="L358" s="100" t="s">
        <v>404</v>
      </c>
    </row>
    <row r="359" spans="3:12" ht="15.75" thickBot="1">
      <c r="C359" s="175" t="s">
        <v>59</v>
      </c>
      <c r="D359" s="165"/>
      <c r="E359" s="156">
        <v>0</v>
      </c>
      <c r="F359" s="119">
        <f>IF(E357&lt;6,"",((E357-6)/12)*(G357/E357))</f>
        <v>0</v>
      </c>
      <c r="G359" s="99">
        <f>F359</f>
        <v>0</v>
      </c>
      <c r="H359" s="166"/>
      <c r="I359" s="103" t="s">
        <v>532</v>
      </c>
      <c r="J359" s="103" t="str">
        <f>VLOOKUP(I359,Presupuesto!$B$11:$C$565,2,0)</f>
        <v>DECIMOCUARTO MES</v>
      </c>
      <c r="K359" s="100" t="str">
        <f t="shared" si="6"/>
        <v>Posgrado</v>
      </c>
      <c r="L359" s="100" t="s">
        <v>404</v>
      </c>
    </row>
    <row r="360" spans="3:12" ht="15.75" thickBot="1">
      <c r="C360" s="142" t="s">
        <v>84</v>
      </c>
      <c r="D360" s="202">
        <v>0</v>
      </c>
      <c r="E360" s="154">
        <v>1</v>
      </c>
      <c r="F360" s="141">
        <v>60000</v>
      </c>
      <c r="G360" s="115">
        <f>D360*E360*F360</f>
        <v>0</v>
      </c>
      <c r="H360" s="168" t="s">
        <v>137</v>
      </c>
      <c r="I360" s="116" t="s">
        <v>577</v>
      </c>
      <c r="J360" s="116" t="str">
        <f>VLOOKUP(I360,Presupuesto!$B$11:$C$565,2,0)</f>
        <v>CONTRATOS ESPECIALES</v>
      </c>
      <c r="K360" s="100" t="s">
        <v>1380</v>
      </c>
      <c r="L360" s="100" t="s">
        <v>407</v>
      </c>
    </row>
    <row r="361" spans="3:12">
      <c r="C361" s="174" t="s">
        <v>58</v>
      </c>
      <c r="D361" s="165"/>
      <c r="E361" s="156">
        <v>0</v>
      </c>
      <c r="F361" s="119">
        <f>IF(E360=0,"",(G360/E360)/12*E360)</f>
        <v>0</v>
      </c>
      <c r="G361" s="99">
        <f>F361</f>
        <v>0</v>
      </c>
      <c r="H361" s="166" t="s">
        <v>137</v>
      </c>
      <c r="I361" s="103" t="s">
        <v>577</v>
      </c>
      <c r="J361" s="103" t="str">
        <f>VLOOKUP(I361,Presupuesto!$B$11:$C$565,2,0)</f>
        <v>CONTRATOS ESPECIALES</v>
      </c>
      <c r="K361" s="100" t="str">
        <f t="shared" si="6"/>
        <v>Posgrado</v>
      </c>
      <c r="L361" s="100" t="s">
        <v>403</v>
      </c>
    </row>
    <row r="362" spans="3:12" ht="15.75" thickBot="1">
      <c r="C362" s="175" t="s">
        <v>59</v>
      </c>
      <c r="D362" s="165"/>
      <c r="E362" s="156">
        <v>0</v>
      </c>
      <c r="F362" s="102" t="str">
        <f>IF(E360&lt;6,"",((E360-6)/12)*(G360/E360))</f>
        <v/>
      </c>
      <c r="G362" s="99" t="str">
        <f>F362</f>
        <v/>
      </c>
      <c r="H362" s="166"/>
      <c r="I362" s="103" t="s">
        <v>577</v>
      </c>
      <c r="J362" s="103" t="str">
        <f>VLOOKUP(I362,Presupuesto!$B$11:$C$565,2,0)</f>
        <v>CONTRATOS ESPECIALES</v>
      </c>
      <c r="K362" s="100" t="str">
        <f t="shared" si="6"/>
        <v>Posgrado</v>
      </c>
      <c r="L362" s="100" t="s">
        <v>408</v>
      </c>
    </row>
    <row r="363" spans="3:12" ht="15.75" thickBot="1">
      <c r="C363" s="142" t="s">
        <v>60</v>
      </c>
      <c r="D363" s="202"/>
      <c r="E363" s="154">
        <v>12</v>
      </c>
      <c r="F363" s="120">
        <v>30000</v>
      </c>
      <c r="G363" s="115">
        <f>D363*E363*F363</f>
        <v>0</v>
      </c>
      <c r="H363" s="168"/>
      <c r="I363" s="116" t="s">
        <v>718</v>
      </c>
      <c r="J363" s="116" t="str">
        <f>VLOOKUP(I363,Presupuesto!$B$11:$C$565,2,0)</f>
        <v>OTROS SERVICIOS TECNICOS Y PROFESIONALES</v>
      </c>
      <c r="K363" s="100" t="str">
        <f t="shared" si="6"/>
        <v>Posgrado</v>
      </c>
      <c r="L363" s="100" t="s">
        <v>403</v>
      </c>
    </row>
    <row r="364" spans="3:12">
      <c r="C364" s="174" t="s">
        <v>58</v>
      </c>
      <c r="D364" s="165"/>
      <c r="E364" s="156">
        <v>0</v>
      </c>
      <c r="F364" s="102">
        <v>0</v>
      </c>
      <c r="G364" s="99">
        <f>F364</f>
        <v>0</v>
      </c>
      <c r="H364" s="166"/>
      <c r="I364" s="103" t="s">
        <v>718</v>
      </c>
      <c r="J364" s="103" t="str">
        <f>VLOOKUP(I364,Presupuesto!$B$11:$C$565,2,0)</f>
        <v>OTROS SERVICIOS TECNICOS Y PROFESIONALES</v>
      </c>
      <c r="K364" s="100" t="str">
        <f t="shared" si="6"/>
        <v>Posgrado</v>
      </c>
      <c r="L364" s="100" t="s">
        <v>403</v>
      </c>
    </row>
    <row r="365" spans="3:12" ht="15.75" thickBot="1">
      <c r="C365" s="175" t="s">
        <v>59</v>
      </c>
      <c r="D365" s="165"/>
      <c r="E365" s="156">
        <v>0</v>
      </c>
      <c r="F365" s="102">
        <v>0</v>
      </c>
      <c r="G365" s="99">
        <f>F365</f>
        <v>0</v>
      </c>
      <c r="H365" s="166"/>
      <c r="I365" s="103" t="s">
        <v>718</v>
      </c>
      <c r="J365" s="103" t="str">
        <f>VLOOKUP(I365,Presupuesto!$B$11:$C$565,2,0)</f>
        <v>OTROS SERVICIOS TECNICOS Y PROFESIONALES</v>
      </c>
      <c r="K365" s="100" t="str">
        <f t="shared" si="6"/>
        <v>Posgrado</v>
      </c>
      <c r="L365" s="100" t="s">
        <v>403</v>
      </c>
    </row>
    <row r="366" spans="3:12" ht="15.75" thickBot="1">
      <c r="C366" s="142" t="s">
        <v>61</v>
      </c>
      <c r="D366" s="202">
        <v>1</v>
      </c>
      <c r="E366" s="154">
        <v>12</v>
      </c>
      <c r="F366" s="120">
        <v>5000</v>
      </c>
      <c r="G366" s="115">
        <f>D366*E366*F366</f>
        <v>60000</v>
      </c>
      <c r="H366" s="168" t="s">
        <v>137</v>
      </c>
      <c r="I366" s="116" t="s">
        <v>511</v>
      </c>
      <c r="J366" s="116" t="str">
        <f>VLOOKUP(I366,Presupuesto!$B$11:$C$565,2,0)</f>
        <v>PAGOS A PERSONAL NO CLASIFICADO</v>
      </c>
      <c r="K366" s="100" t="str">
        <f t="shared" si="6"/>
        <v>Posgrado</v>
      </c>
      <c r="L366" s="100" t="s">
        <v>403</v>
      </c>
    </row>
    <row r="367" spans="3:12">
      <c r="C367" s="174" t="s">
        <v>58</v>
      </c>
      <c r="D367" s="172"/>
      <c r="E367" s="133">
        <v>0</v>
      </c>
      <c r="F367" s="121">
        <f>IF(E366=0,"",(G366/E366)/12*E366)</f>
        <v>5000</v>
      </c>
      <c r="G367" s="122">
        <f>F367</f>
        <v>5000</v>
      </c>
      <c r="H367" s="166" t="s">
        <v>137</v>
      </c>
      <c r="I367" s="103" t="s">
        <v>529</v>
      </c>
      <c r="J367" s="103" t="str">
        <f>VLOOKUP(I367,Presupuesto!$B$11:$C$565,2,0)</f>
        <v>AGUINALDO Y DECIMO CUARTO MES</v>
      </c>
      <c r="K367" s="100" t="str">
        <f t="shared" si="6"/>
        <v>Posgrado</v>
      </c>
      <c r="L367" s="100" t="s">
        <v>403</v>
      </c>
    </row>
    <row r="368" spans="3:12" ht="15.75" thickBot="1">
      <c r="C368" s="176" t="s">
        <v>59</v>
      </c>
      <c r="D368" s="164"/>
      <c r="E368" s="134">
        <v>0</v>
      </c>
      <c r="F368" s="107">
        <f>IF(E366&lt;6,"",((E366-6)/12)*(G366/E366))</f>
        <v>2500</v>
      </c>
      <c r="G368" s="107">
        <f>F368</f>
        <v>2500</v>
      </c>
      <c r="H368" s="164" t="s">
        <v>137</v>
      </c>
      <c r="I368" s="108" t="s">
        <v>532</v>
      </c>
      <c r="J368" s="126" t="str">
        <f>VLOOKUP(I368,Presupuesto!$B$11:$C$565,2,0)</f>
        <v>DECIMOCUARTO MES</v>
      </c>
      <c r="K368" s="108" t="str">
        <f t="shared" si="6"/>
        <v>Posgrado</v>
      </c>
      <c r="L368" s="126" t="s">
        <v>403</v>
      </c>
    </row>
    <row r="371" spans="3:12" ht="15.75" thickBot="1"/>
    <row r="372" spans="3:12" ht="15.75" thickBot="1">
      <c r="C372" s="69" t="s">
        <v>43</v>
      </c>
      <c r="D372" s="30">
        <f>SUM(G379:G429)</f>
        <v>3559797.45</v>
      </c>
      <c r="E372" s="95"/>
      <c r="F372" s="95"/>
      <c r="G372" s="95"/>
      <c r="H372" s="76"/>
      <c r="I372" s="76"/>
      <c r="J372" s="76"/>
    </row>
    <row r="373" spans="3:12">
      <c r="D373" s="31"/>
      <c r="E373" s="95"/>
      <c r="F373" s="95"/>
      <c r="G373" s="95"/>
      <c r="H373" s="76"/>
      <c r="I373" s="76"/>
      <c r="J373" s="76"/>
    </row>
    <row r="374" spans="3:12">
      <c r="D374" s="31"/>
      <c r="E374" s="95"/>
      <c r="F374" s="95"/>
      <c r="G374" s="95"/>
      <c r="H374" s="76"/>
      <c r="I374" s="76"/>
      <c r="J374" s="76"/>
    </row>
    <row r="375" spans="3:12" ht="15.75">
      <c r="C375" s="208" t="s">
        <v>400</v>
      </c>
      <c r="D375" s="209" t="s">
        <v>2308</v>
      </c>
      <c r="E375" s="95"/>
      <c r="F375" s="95"/>
      <c r="G375" s="95"/>
      <c r="H375" s="76"/>
      <c r="I375" s="76"/>
      <c r="J375" s="76"/>
    </row>
    <row r="376" spans="3:12" ht="18.75">
      <c r="C376" s="216" t="str">
        <f>IFERROR(VLOOKUP(D375,'1.Desarrollo e Innov Curricular'!$E:$F,2,FALSE),IFERROR(VLOOKUP(D375,'Investigación Científica'!$E:$F,2,FALSE),IFERROR(VLOOKUP(D375,'3.Vinculación Univ. Sociedad'!$E:$F,2,FALSE),IFERROR(VLOOKUP(D375,'4. Docencia y Profesorado'!$E:$F,2,FALSE),IFERROR(VLOOKUP(D375,'5.Estudiantes y Graduados'!$E:$F,2,FALSE),IFERROR(VLOOKUP(D375,'11. Gestion Administrativa'!$E:$F,2,FALSE),IFERROR(VLOOKUP(D375,'13. Gestión Académica'!$E:$F,2,FALSE),IFERROR(VLOOKUP(D375,'8. Aseguramiento de Calidad'!$E:$F,2,FALSE),IFERROR(VLOOKUP(D375,'6.Gestión del Conocimiento'!$E:$F,2,FALSE),IFERROR(VLOOKUP(D375,'15. Gobernabilidad y Procesos'!$E:$F,2,FALSE),IFERROR(VLOOKUP(D375,'12.Gestión del Talento Humano'!$E:$F,2,FALSE),IFERROR(VLOOKUP(D375,'14. Internacionalización '!$E:$F,2,FALSE),IFERROR(VLOOKUP(D375,Posgrado!$E:$F,2,FALSE),IFERROR(VLOOKUP(D375,'9.Cultura de Innovación '!$E:$F,2,FALSE),VLOOKUP(D375,'7. Lo Esencial de la Reforma '!$E:$F,2,0)))))))))))))))</f>
        <v xml:space="preserve">Creación de 10 plazas docentes para cubrir la demanda estudiantil de la carrera de ciencias politicas. </v>
      </c>
      <c r="D376" s="31"/>
      <c r="E376" s="95"/>
      <c r="F376" s="95"/>
      <c r="G376" s="95"/>
      <c r="H376" s="76"/>
      <c r="I376" s="76"/>
      <c r="J376" s="76"/>
    </row>
    <row r="377" spans="3:12" ht="15.75" thickBot="1">
      <c r="C377" s="180"/>
      <c r="D377" s="31"/>
      <c r="E377" s="95"/>
      <c r="F377" s="95"/>
      <c r="G377" s="95"/>
      <c r="H377" s="76"/>
      <c r="I377" s="76"/>
      <c r="J377" s="76"/>
    </row>
    <row r="378" spans="3:12" ht="30.75" thickBot="1">
      <c r="C378" s="136" t="s">
        <v>44</v>
      </c>
      <c r="D378" s="140" t="s">
        <v>55</v>
      </c>
      <c r="E378" s="173" t="s">
        <v>56</v>
      </c>
      <c r="F378" s="140" t="s">
        <v>57</v>
      </c>
      <c r="G378" s="137" t="s">
        <v>27</v>
      </c>
      <c r="H378" s="135" t="s">
        <v>139</v>
      </c>
      <c r="I378" s="138" t="s">
        <v>46</v>
      </c>
      <c r="J378" s="138" t="s">
        <v>140</v>
      </c>
      <c r="K378" s="138" t="s">
        <v>419</v>
      </c>
      <c r="L378" s="138" t="s">
        <v>420</v>
      </c>
    </row>
    <row r="379" spans="3:12" ht="15.75" thickBot="1">
      <c r="C379" s="139" t="s">
        <v>495</v>
      </c>
      <c r="D379" s="202"/>
      <c r="E379" s="154">
        <v>12</v>
      </c>
      <c r="F379" s="322">
        <f>HLOOKUP($C379,$BZ$2:$CM$3,2,0)</f>
        <v>41436.800000000003</v>
      </c>
      <c r="G379" s="115">
        <f>D379*E379*F379</f>
        <v>0</v>
      </c>
      <c r="H379" s="168"/>
      <c r="I379" s="116" t="s">
        <v>509</v>
      </c>
      <c r="J379" s="116" t="str">
        <f>VLOOKUP(I379,Presupuesto!$B$11:$C$565,2,0)</f>
        <v>SUELDOS Y SALARIOS PERMANENTES</v>
      </c>
      <c r="K379" s="226" t="s">
        <v>1496</v>
      </c>
      <c r="L379" s="100" t="s">
        <v>403</v>
      </c>
    </row>
    <row r="380" spans="3:12">
      <c r="C380" s="174" t="s">
        <v>58</v>
      </c>
      <c r="D380" s="165"/>
      <c r="E380" s="156">
        <v>0</v>
      </c>
      <c r="F380" s="102">
        <f>IF(E379=0,"",(G379/E379)/12*E379)</f>
        <v>0</v>
      </c>
      <c r="G380" s="99">
        <f>F380</f>
        <v>0</v>
      </c>
      <c r="H380" s="166" t="s">
        <v>1484</v>
      </c>
      <c r="I380" s="118" t="s">
        <v>529</v>
      </c>
      <c r="J380" s="118" t="str">
        <f>VLOOKUP(I380,Presupuesto!$B$11:$C$565,2,0)</f>
        <v>AGUINALDO Y DECIMO CUARTO MES</v>
      </c>
      <c r="K380" s="100" t="str">
        <f>$K$17</f>
        <v>Posgrado</v>
      </c>
      <c r="L380" s="100" t="s">
        <v>421</v>
      </c>
    </row>
    <row r="381" spans="3:12" ht="15.75" thickBot="1">
      <c r="C381" s="175" t="s">
        <v>59</v>
      </c>
      <c r="D381" s="165"/>
      <c r="E381" s="156">
        <v>0</v>
      </c>
      <c r="F381" s="119">
        <f>IF(E379&lt;6,"",((E379-6)/12)*(G379/E379))</f>
        <v>0</v>
      </c>
      <c r="G381" s="99">
        <f>F381</f>
        <v>0</v>
      </c>
      <c r="H381" s="166"/>
      <c r="I381" s="103" t="s">
        <v>532</v>
      </c>
      <c r="J381" s="103" t="str">
        <f>VLOOKUP(I381,Presupuesto!$B$11:$C$565,2,0)</f>
        <v>DECIMOCUARTO MES</v>
      </c>
      <c r="K381" s="100" t="str">
        <f t="shared" ref="K381:K429" si="7">$K$17</f>
        <v>Posgrado</v>
      </c>
      <c r="L381" s="100" t="s">
        <v>404</v>
      </c>
    </row>
    <row r="382" spans="3:12" ht="15.75" thickBot="1">
      <c r="C382" s="139" t="s">
        <v>496</v>
      </c>
      <c r="D382" s="202"/>
      <c r="E382" s="154">
        <v>12</v>
      </c>
      <c r="F382" s="322">
        <f>HLOOKUP($C382,$BZ$2:$CM$3,2,0)</f>
        <v>37669.82</v>
      </c>
      <c r="G382" s="115">
        <f>D382*E382*F382</f>
        <v>0</v>
      </c>
      <c r="H382" s="168"/>
      <c r="I382" s="116" t="s">
        <v>509</v>
      </c>
      <c r="J382" s="116" t="str">
        <f>VLOOKUP(I382,Presupuesto!$B$11:$C$565,2,0)</f>
        <v>SUELDOS Y SALARIOS PERMANENTES</v>
      </c>
      <c r="K382" s="100" t="str">
        <f t="shared" si="7"/>
        <v>Posgrado</v>
      </c>
      <c r="L382" s="100" t="s">
        <v>404</v>
      </c>
    </row>
    <row r="383" spans="3:12">
      <c r="C383" s="174" t="s">
        <v>58</v>
      </c>
      <c r="D383" s="165"/>
      <c r="E383" s="156">
        <v>0</v>
      </c>
      <c r="F383" s="102">
        <f>IF(E382=0,"",(G382/E382)/12*E382)</f>
        <v>0</v>
      </c>
      <c r="G383" s="99">
        <f>F383</f>
        <v>0</v>
      </c>
      <c r="H383" s="166"/>
      <c r="I383" s="118" t="s">
        <v>529</v>
      </c>
      <c r="J383" s="118" t="str">
        <f>VLOOKUP(I383,Presupuesto!$B$11:$C$565,2,0)</f>
        <v>AGUINALDO Y DECIMO CUARTO MES</v>
      </c>
      <c r="K383" s="100" t="str">
        <f t="shared" si="7"/>
        <v>Posgrado</v>
      </c>
      <c r="L383" s="100" t="s">
        <v>404</v>
      </c>
    </row>
    <row r="384" spans="3:12" ht="15.75" thickBot="1">
      <c r="C384" s="175" t="s">
        <v>59</v>
      </c>
      <c r="D384" s="165"/>
      <c r="E384" s="156">
        <v>0</v>
      </c>
      <c r="F384" s="119">
        <f>IF(E382&lt;6,"",((E382-6)/12)*(G382/E382))</f>
        <v>0</v>
      </c>
      <c r="G384" s="99">
        <f>F384</f>
        <v>0</v>
      </c>
      <c r="H384" s="166"/>
      <c r="I384" s="103" t="s">
        <v>532</v>
      </c>
      <c r="J384" s="103" t="str">
        <f>VLOOKUP(I384,Presupuesto!$B$11:$C$565,2,0)</f>
        <v>DECIMOCUARTO MES</v>
      </c>
      <c r="K384" s="100" t="str">
        <f t="shared" si="7"/>
        <v>Posgrado</v>
      </c>
      <c r="L384" s="100" t="s">
        <v>404</v>
      </c>
    </row>
    <row r="385" spans="3:12" ht="15.75" thickBot="1">
      <c r="C385" s="139" t="s">
        <v>497</v>
      </c>
      <c r="D385" s="202"/>
      <c r="E385" s="154">
        <v>12</v>
      </c>
      <c r="F385" s="322">
        <f>HLOOKUP($C385,$BZ$2:$CM$3,2,0)</f>
        <v>33902.839999999997</v>
      </c>
      <c r="G385" s="115">
        <f>D385*E385*F385</f>
        <v>0</v>
      </c>
      <c r="H385" s="168"/>
      <c r="I385" s="116" t="s">
        <v>509</v>
      </c>
      <c r="J385" s="116" t="str">
        <f>VLOOKUP(I385,Presupuesto!$B$11:$C$565,2,0)</f>
        <v>SUELDOS Y SALARIOS PERMANENTES</v>
      </c>
      <c r="K385" s="100" t="str">
        <f t="shared" si="7"/>
        <v>Posgrado</v>
      </c>
      <c r="L385" s="100" t="s">
        <v>404</v>
      </c>
    </row>
    <row r="386" spans="3:12">
      <c r="C386" s="174" t="s">
        <v>58</v>
      </c>
      <c r="D386" s="165"/>
      <c r="E386" s="156">
        <v>0</v>
      </c>
      <c r="F386" s="102">
        <f>IF(E385=0,"",(G385/E385)/12*E385)</f>
        <v>0</v>
      </c>
      <c r="G386" s="99">
        <f>F386</f>
        <v>0</v>
      </c>
      <c r="H386" s="166"/>
      <c r="I386" s="118" t="s">
        <v>529</v>
      </c>
      <c r="J386" s="118" t="str">
        <f>VLOOKUP(I386,Presupuesto!$B$11:$C$565,2,0)</f>
        <v>AGUINALDO Y DECIMO CUARTO MES</v>
      </c>
      <c r="K386" s="100" t="str">
        <f t="shared" si="7"/>
        <v>Posgrado</v>
      </c>
      <c r="L386" s="100" t="s">
        <v>404</v>
      </c>
    </row>
    <row r="387" spans="3:12" ht="15.75" thickBot="1">
      <c r="C387" s="175" t="s">
        <v>59</v>
      </c>
      <c r="D387" s="165"/>
      <c r="E387" s="156">
        <v>0</v>
      </c>
      <c r="F387" s="119">
        <f>IF(E385&lt;6,"",((E385-6)/12)*(G385/E385))</f>
        <v>0</v>
      </c>
      <c r="G387" s="99">
        <f>F387</f>
        <v>0</v>
      </c>
      <c r="H387" s="166"/>
      <c r="I387" s="103" t="s">
        <v>532</v>
      </c>
      <c r="J387" s="103" t="str">
        <f>VLOOKUP(I387,Presupuesto!$B$11:$C$565,2,0)</f>
        <v>DECIMOCUARTO MES</v>
      </c>
      <c r="K387" s="100" t="str">
        <f t="shared" si="7"/>
        <v>Posgrado</v>
      </c>
      <c r="L387" s="100" t="s">
        <v>404</v>
      </c>
    </row>
    <row r="388" spans="3:12" ht="15.75" thickBot="1">
      <c r="C388" s="139" t="s">
        <v>498</v>
      </c>
      <c r="D388" s="202"/>
      <c r="E388" s="154">
        <v>12</v>
      </c>
      <c r="F388" s="322">
        <f>HLOOKUP($C388,$BZ$2:$CM$3,2,0)</f>
        <v>30135.85</v>
      </c>
      <c r="G388" s="115">
        <f>D388*E388*F388</f>
        <v>0</v>
      </c>
      <c r="H388" s="168"/>
      <c r="I388" s="116" t="s">
        <v>509</v>
      </c>
      <c r="J388" s="116" t="str">
        <f>VLOOKUP(I388,Presupuesto!$B$11:$C$565,2,0)</f>
        <v>SUELDOS Y SALARIOS PERMANENTES</v>
      </c>
      <c r="K388" s="100" t="str">
        <f t="shared" si="7"/>
        <v>Posgrado</v>
      </c>
      <c r="L388" s="100" t="s">
        <v>404</v>
      </c>
    </row>
    <row r="389" spans="3:12">
      <c r="C389" s="174" t="s">
        <v>58</v>
      </c>
      <c r="D389" s="165"/>
      <c r="E389" s="156">
        <v>0</v>
      </c>
      <c r="F389" s="102">
        <f>IF(E388=0,"",(G388/E388)/12*E388)</f>
        <v>0</v>
      </c>
      <c r="G389" s="99">
        <f>F389</f>
        <v>0</v>
      </c>
      <c r="H389" s="166"/>
      <c r="I389" s="118" t="s">
        <v>529</v>
      </c>
      <c r="J389" s="118" t="str">
        <f>VLOOKUP(I389,Presupuesto!$B$11:$C$565,2,0)</f>
        <v>AGUINALDO Y DECIMO CUARTO MES</v>
      </c>
      <c r="K389" s="100" t="str">
        <f t="shared" si="7"/>
        <v>Posgrado</v>
      </c>
      <c r="L389" s="100" t="s">
        <v>404</v>
      </c>
    </row>
    <row r="390" spans="3:12" ht="15.75" thickBot="1">
      <c r="C390" s="175" t="s">
        <v>59</v>
      </c>
      <c r="D390" s="165"/>
      <c r="E390" s="156">
        <v>0</v>
      </c>
      <c r="F390" s="119">
        <f>IF(E388&lt;6,"",((E388-6)/12)*(G388/E388))</f>
        <v>0</v>
      </c>
      <c r="G390" s="99">
        <f>F390</f>
        <v>0</v>
      </c>
      <c r="H390" s="166"/>
      <c r="I390" s="103" t="s">
        <v>532</v>
      </c>
      <c r="J390" s="103" t="str">
        <f>VLOOKUP(I390,Presupuesto!$B$11:$C$565,2,0)</f>
        <v>DECIMOCUARTO MES</v>
      </c>
      <c r="K390" s="100" t="str">
        <f t="shared" si="7"/>
        <v>Posgrado</v>
      </c>
      <c r="L390" s="100" t="s">
        <v>404</v>
      </c>
    </row>
    <row r="391" spans="3:12" ht="15.75" thickBot="1">
      <c r="C391" s="139" t="s">
        <v>499</v>
      </c>
      <c r="D391" s="202"/>
      <c r="E391" s="154">
        <v>12</v>
      </c>
      <c r="F391" s="322">
        <f>HLOOKUP($C391,$BZ$2:$CM$3,2,0)</f>
        <v>28252.36</v>
      </c>
      <c r="G391" s="115">
        <f>D391*E391*F391</f>
        <v>0</v>
      </c>
      <c r="H391" s="168"/>
      <c r="I391" s="116" t="s">
        <v>509</v>
      </c>
      <c r="J391" s="116" t="str">
        <f>VLOOKUP(I391,Presupuesto!$B$11:$C$565,2,0)</f>
        <v>SUELDOS Y SALARIOS PERMANENTES</v>
      </c>
      <c r="K391" s="100" t="str">
        <f t="shared" si="7"/>
        <v>Posgrado</v>
      </c>
      <c r="L391" s="100" t="s">
        <v>404</v>
      </c>
    </row>
    <row r="392" spans="3:12">
      <c r="C392" s="174" t="s">
        <v>58</v>
      </c>
      <c r="D392" s="165"/>
      <c r="E392" s="156">
        <v>0</v>
      </c>
      <c r="F392" s="102">
        <f>IF(E391=0,"",(G391/E391)/12*E391)</f>
        <v>0</v>
      </c>
      <c r="G392" s="99">
        <f>F392</f>
        <v>0</v>
      </c>
      <c r="H392" s="166"/>
      <c r="I392" s="118" t="s">
        <v>529</v>
      </c>
      <c r="J392" s="118" t="str">
        <f>VLOOKUP(I392,Presupuesto!$B$11:$C$565,2,0)</f>
        <v>AGUINALDO Y DECIMO CUARTO MES</v>
      </c>
      <c r="K392" s="100" t="str">
        <f t="shared" si="7"/>
        <v>Posgrado</v>
      </c>
      <c r="L392" s="100" t="s">
        <v>404</v>
      </c>
    </row>
    <row r="393" spans="3:12" ht="15.75" thickBot="1">
      <c r="C393" s="175" t="s">
        <v>59</v>
      </c>
      <c r="D393" s="165"/>
      <c r="E393" s="156">
        <v>0</v>
      </c>
      <c r="F393" s="119">
        <f>IF(E391&lt;6,"",((E391-6)/12)*(G391/E391))</f>
        <v>0</v>
      </c>
      <c r="G393" s="99">
        <f>F393</f>
        <v>0</v>
      </c>
      <c r="H393" s="166"/>
      <c r="I393" s="103" t="s">
        <v>532</v>
      </c>
      <c r="J393" s="103" t="str">
        <f>VLOOKUP(I393,Presupuesto!$B$11:$C$565,2,0)</f>
        <v>DECIMOCUARTO MES</v>
      </c>
      <c r="K393" s="100" t="str">
        <f t="shared" si="7"/>
        <v>Posgrado</v>
      </c>
      <c r="L393" s="100" t="s">
        <v>404</v>
      </c>
    </row>
    <row r="394" spans="3:12" ht="15.75" thickBot="1">
      <c r="C394" s="139" t="s">
        <v>500</v>
      </c>
      <c r="D394" s="202">
        <v>10</v>
      </c>
      <c r="E394" s="154">
        <v>12</v>
      </c>
      <c r="F394" s="322">
        <f>HLOOKUP($C394,$BZ$2:$CM$3,2,0)</f>
        <v>26368.87</v>
      </c>
      <c r="G394" s="115">
        <f>D394*E394*F394</f>
        <v>3164264.4</v>
      </c>
      <c r="H394" s="168" t="s">
        <v>1484</v>
      </c>
      <c r="I394" s="116" t="s">
        <v>509</v>
      </c>
      <c r="J394" s="116" t="str">
        <f>VLOOKUP(I394,Presupuesto!$B$11:$C$565,2,0)</f>
        <v>SUELDOS Y SALARIOS PERMANENTES</v>
      </c>
      <c r="K394" s="100" t="str">
        <f t="shared" si="7"/>
        <v>Posgrado</v>
      </c>
      <c r="L394" s="100" t="s">
        <v>404</v>
      </c>
    </row>
    <row r="395" spans="3:12">
      <c r="C395" s="174" t="s">
        <v>58</v>
      </c>
      <c r="D395" s="165"/>
      <c r="E395" s="156">
        <v>0</v>
      </c>
      <c r="F395" s="102">
        <f>IF(E394=0,"",(G394/E394)/12*E394)</f>
        <v>263688.7</v>
      </c>
      <c r="G395" s="99">
        <f>F395</f>
        <v>263688.7</v>
      </c>
      <c r="H395" s="166" t="s">
        <v>1484</v>
      </c>
      <c r="I395" s="118" t="s">
        <v>529</v>
      </c>
      <c r="J395" s="118" t="str">
        <f>VLOOKUP(I395,Presupuesto!$B$11:$C$565,2,0)</f>
        <v>AGUINALDO Y DECIMO CUARTO MES</v>
      </c>
      <c r="K395" s="100" t="str">
        <f t="shared" si="7"/>
        <v>Posgrado</v>
      </c>
      <c r="L395" s="100" t="s">
        <v>404</v>
      </c>
    </row>
    <row r="396" spans="3:12" ht="15.75" thickBot="1">
      <c r="C396" s="175" t="s">
        <v>59</v>
      </c>
      <c r="D396" s="165"/>
      <c r="E396" s="156">
        <v>0</v>
      </c>
      <c r="F396" s="119">
        <f>IF(E394&lt;6,"",((E394-6)/12)*(G394/E394))</f>
        <v>131844.35</v>
      </c>
      <c r="G396" s="99">
        <f>F396</f>
        <v>131844.35</v>
      </c>
      <c r="H396" s="166" t="s">
        <v>1484</v>
      </c>
      <c r="I396" s="103" t="s">
        <v>532</v>
      </c>
      <c r="J396" s="103" t="str">
        <f>VLOOKUP(I396,Presupuesto!$B$11:$C$565,2,0)</f>
        <v>DECIMOCUARTO MES</v>
      </c>
      <c r="K396" s="100" t="str">
        <f t="shared" si="7"/>
        <v>Posgrado</v>
      </c>
      <c r="L396" s="100" t="s">
        <v>404</v>
      </c>
    </row>
    <row r="397" spans="3:12" ht="15.75" thickBot="1">
      <c r="C397" s="139" t="s">
        <v>501</v>
      </c>
      <c r="D397" s="202"/>
      <c r="E397" s="154">
        <v>12</v>
      </c>
      <c r="F397" s="322">
        <f>HLOOKUP($C397,$BZ$2:$CM$3,2,0)</f>
        <v>17893.16</v>
      </c>
      <c r="G397" s="115">
        <f>D397*E397*F397</f>
        <v>0</v>
      </c>
      <c r="H397" s="168"/>
      <c r="I397" s="116" t="s">
        <v>509</v>
      </c>
      <c r="J397" s="116" t="str">
        <f>VLOOKUP(I397,Presupuesto!$B$11:$C$565,2,0)</f>
        <v>SUELDOS Y SALARIOS PERMANENTES</v>
      </c>
      <c r="K397" s="100" t="str">
        <f t="shared" si="7"/>
        <v>Posgrado</v>
      </c>
      <c r="L397" s="100" t="s">
        <v>404</v>
      </c>
    </row>
    <row r="398" spans="3:12">
      <c r="C398" s="174" t="s">
        <v>58</v>
      </c>
      <c r="D398" s="165"/>
      <c r="E398" s="156">
        <v>0</v>
      </c>
      <c r="F398" s="102">
        <f>IF(E397=0,"",(G397/E397)/12*E397)</f>
        <v>0</v>
      </c>
      <c r="G398" s="99">
        <f>F398</f>
        <v>0</v>
      </c>
      <c r="H398" s="166"/>
      <c r="I398" s="118" t="s">
        <v>529</v>
      </c>
      <c r="J398" s="118" t="str">
        <f>VLOOKUP(I398,Presupuesto!$B$11:$C$565,2,0)</f>
        <v>AGUINALDO Y DECIMO CUARTO MES</v>
      </c>
      <c r="K398" s="100" t="str">
        <f t="shared" si="7"/>
        <v>Posgrado</v>
      </c>
      <c r="L398" s="100" t="s">
        <v>404</v>
      </c>
    </row>
    <row r="399" spans="3:12" ht="15.75" thickBot="1">
      <c r="C399" s="175" t="s">
        <v>59</v>
      </c>
      <c r="D399" s="165"/>
      <c r="E399" s="156">
        <v>0</v>
      </c>
      <c r="F399" s="119">
        <f>IF(E397&lt;6,"",((E397-6)/12)*(G397/E397))</f>
        <v>0</v>
      </c>
      <c r="G399" s="99">
        <f>F399</f>
        <v>0</v>
      </c>
      <c r="H399" s="166"/>
      <c r="I399" s="103" t="s">
        <v>532</v>
      </c>
      <c r="J399" s="103" t="str">
        <f>VLOOKUP(I399,Presupuesto!$B$11:$C$565,2,0)</f>
        <v>DECIMOCUARTO MES</v>
      </c>
      <c r="K399" s="100" t="str">
        <f t="shared" si="7"/>
        <v>Posgrado</v>
      </c>
      <c r="L399" s="100" t="s">
        <v>404</v>
      </c>
    </row>
    <row r="400" spans="3:12" ht="15.75" thickBot="1">
      <c r="C400" s="139" t="s">
        <v>502</v>
      </c>
      <c r="D400" s="202"/>
      <c r="E400" s="154">
        <v>12</v>
      </c>
      <c r="F400" s="322">
        <f>HLOOKUP($C400,$BZ$2:$CM$3,2,0)</f>
        <v>16951.419999999998</v>
      </c>
      <c r="G400" s="115">
        <f>D400*E400*F400</f>
        <v>0</v>
      </c>
      <c r="H400" s="168"/>
      <c r="I400" s="116" t="s">
        <v>509</v>
      </c>
      <c r="J400" s="116" t="str">
        <f>VLOOKUP(I400,Presupuesto!$B$11:$C$565,2,0)</f>
        <v>SUELDOS Y SALARIOS PERMANENTES</v>
      </c>
      <c r="K400" s="100" t="str">
        <f t="shared" si="7"/>
        <v>Posgrado</v>
      </c>
      <c r="L400" s="100" t="s">
        <v>404</v>
      </c>
    </row>
    <row r="401" spans="3:12">
      <c r="C401" s="174" t="s">
        <v>58</v>
      </c>
      <c r="D401" s="165"/>
      <c r="E401" s="156">
        <v>0</v>
      </c>
      <c r="F401" s="102">
        <f>IF(E400=0,"",(G400/E400)/12*E400)</f>
        <v>0</v>
      </c>
      <c r="G401" s="99">
        <f>F401</f>
        <v>0</v>
      </c>
      <c r="H401" s="166"/>
      <c r="I401" s="118" t="s">
        <v>529</v>
      </c>
      <c r="J401" s="118" t="str">
        <f>VLOOKUP(I401,Presupuesto!$B$11:$C$565,2,0)</f>
        <v>AGUINALDO Y DECIMO CUARTO MES</v>
      </c>
      <c r="K401" s="100" t="str">
        <f t="shared" si="7"/>
        <v>Posgrado</v>
      </c>
      <c r="L401" s="100" t="s">
        <v>404</v>
      </c>
    </row>
    <row r="402" spans="3:12" ht="15.75" thickBot="1">
      <c r="C402" s="175" t="s">
        <v>59</v>
      </c>
      <c r="D402" s="165"/>
      <c r="E402" s="156">
        <v>0</v>
      </c>
      <c r="F402" s="119">
        <f>IF(E400&lt;6,"",((E400-6)/12)*(G400/E400))</f>
        <v>0</v>
      </c>
      <c r="G402" s="99">
        <f>F402</f>
        <v>0</v>
      </c>
      <c r="H402" s="166"/>
      <c r="I402" s="103" t="s">
        <v>532</v>
      </c>
      <c r="J402" s="103" t="str">
        <f>VLOOKUP(I402,Presupuesto!$B$11:$C$565,2,0)</f>
        <v>DECIMOCUARTO MES</v>
      </c>
      <c r="K402" s="100" t="str">
        <f t="shared" si="7"/>
        <v>Posgrado</v>
      </c>
      <c r="L402" s="100" t="s">
        <v>404</v>
      </c>
    </row>
    <row r="403" spans="3:12" ht="15.75" thickBot="1">
      <c r="C403" s="139" t="s">
        <v>503</v>
      </c>
      <c r="D403" s="202"/>
      <c r="E403" s="154">
        <v>12</v>
      </c>
      <c r="F403" s="322">
        <f>HLOOKUP($C403,$BZ$2:$CM$3,2,0)</f>
        <v>13184.44</v>
      </c>
      <c r="G403" s="115">
        <f>D403*E403*F403</f>
        <v>0</v>
      </c>
      <c r="H403" s="168"/>
      <c r="I403" s="116" t="s">
        <v>509</v>
      </c>
      <c r="J403" s="116" t="str">
        <f>VLOOKUP(I403,Presupuesto!$B$11:$C$565,2,0)</f>
        <v>SUELDOS Y SALARIOS PERMANENTES</v>
      </c>
      <c r="K403" s="100" t="str">
        <f t="shared" si="7"/>
        <v>Posgrado</v>
      </c>
      <c r="L403" s="100" t="s">
        <v>404</v>
      </c>
    </row>
    <row r="404" spans="3:12">
      <c r="C404" s="174" t="s">
        <v>58</v>
      </c>
      <c r="D404" s="165"/>
      <c r="E404" s="156">
        <v>0</v>
      </c>
      <c r="F404" s="102">
        <f>IF(E403=0,"",(G403/E403)/12*E403)</f>
        <v>0</v>
      </c>
      <c r="G404" s="99">
        <f>F404</f>
        <v>0</v>
      </c>
      <c r="H404" s="166"/>
      <c r="I404" s="118" t="s">
        <v>529</v>
      </c>
      <c r="J404" s="118" t="str">
        <f>VLOOKUP(I404,Presupuesto!$B$11:$C$565,2,0)</f>
        <v>AGUINALDO Y DECIMO CUARTO MES</v>
      </c>
      <c r="K404" s="100" t="str">
        <f t="shared" si="7"/>
        <v>Posgrado</v>
      </c>
      <c r="L404" s="100" t="s">
        <v>404</v>
      </c>
    </row>
    <row r="405" spans="3:12" ht="15.75" thickBot="1">
      <c r="C405" s="175" t="s">
        <v>59</v>
      </c>
      <c r="D405" s="165"/>
      <c r="E405" s="156">
        <v>0</v>
      </c>
      <c r="F405" s="119">
        <f>IF(E403&lt;6,"",((E403-6)/12)*(G403/E403))</f>
        <v>0</v>
      </c>
      <c r="G405" s="99">
        <f>F405</f>
        <v>0</v>
      </c>
      <c r="H405" s="166"/>
      <c r="I405" s="103" t="s">
        <v>532</v>
      </c>
      <c r="J405" s="103" t="str">
        <f>VLOOKUP(I405,Presupuesto!$B$11:$C$565,2,0)</f>
        <v>DECIMOCUARTO MES</v>
      </c>
      <c r="K405" s="100" t="str">
        <f t="shared" si="7"/>
        <v>Posgrado</v>
      </c>
      <c r="L405" s="100" t="s">
        <v>404</v>
      </c>
    </row>
    <row r="406" spans="3:12" ht="15.75" thickBot="1">
      <c r="C406" s="139" t="s">
        <v>504</v>
      </c>
      <c r="D406" s="202"/>
      <c r="E406" s="154">
        <v>12</v>
      </c>
      <c r="F406" s="322">
        <f>HLOOKUP($C406,$BZ$2:$CM$3,2,0)</f>
        <v>15032.56</v>
      </c>
      <c r="G406" s="115">
        <f>D406*E406*F406</f>
        <v>0</v>
      </c>
      <c r="H406" s="168"/>
      <c r="I406" s="116" t="s">
        <v>509</v>
      </c>
      <c r="J406" s="116" t="str">
        <f>VLOOKUP(I406,Presupuesto!$B$11:$C$565,2,0)</f>
        <v>SUELDOS Y SALARIOS PERMANENTES</v>
      </c>
      <c r="K406" s="100" t="str">
        <f t="shared" si="7"/>
        <v>Posgrado</v>
      </c>
      <c r="L406" s="100" t="s">
        <v>404</v>
      </c>
    </row>
    <row r="407" spans="3:12">
      <c r="C407" s="174" t="s">
        <v>58</v>
      </c>
      <c r="D407" s="165"/>
      <c r="E407" s="156">
        <v>0</v>
      </c>
      <c r="F407" s="102">
        <f>IF(E406=0,"",(G406/E406)/12*E406)</f>
        <v>0</v>
      </c>
      <c r="G407" s="99">
        <f>F407</f>
        <v>0</v>
      </c>
      <c r="H407" s="166"/>
      <c r="I407" s="118" t="s">
        <v>529</v>
      </c>
      <c r="J407" s="118" t="str">
        <f>VLOOKUP(I407,Presupuesto!$B$11:$C$565,2,0)</f>
        <v>AGUINALDO Y DECIMO CUARTO MES</v>
      </c>
      <c r="K407" s="100" t="str">
        <f t="shared" si="7"/>
        <v>Posgrado</v>
      </c>
      <c r="L407" s="100" t="s">
        <v>404</v>
      </c>
    </row>
    <row r="408" spans="3:12" ht="15.75" thickBot="1">
      <c r="C408" s="175" t="s">
        <v>59</v>
      </c>
      <c r="D408" s="165"/>
      <c r="E408" s="156">
        <v>0</v>
      </c>
      <c r="F408" s="119">
        <f>IF(E406&lt;6,"",((E406-6)/12)*(G406/E406))</f>
        <v>0</v>
      </c>
      <c r="G408" s="99">
        <f>F408</f>
        <v>0</v>
      </c>
      <c r="H408" s="166"/>
      <c r="I408" s="103" t="s">
        <v>532</v>
      </c>
      <c r="J408" s="103" t="str">
        <f>VLOOKUP(I408,Presupuesto!$B$11:$C$565,2,0)</f>
        <v>DECIMOCUARTO MES</v>
      </c>
      <c r="K408" s="100" t="str">
        <f t="shared" si="7"/>
        <v>Posgrado</v>
      </c>
      <c r="L408" s="100" t="s">
        <v>404</v>
      </c>
    </row>
    <row r="409" spans="3:12" ht="15.75" thickBot="1">
      <c r="C409" s="139" t="s">
        <v>505</v>
      </c>
      <c r="D409" s="202"/>
      <c r="E409" s="154">
        <v>12</v>
      </c>
      <c r="F409" s="322">
        <f>HLOOKUP($C409,$BZ$2:$CM$3,2,0)</f>
        <v>13264.02</v>
      </c>
      <c r="G409" s="115">
        <f>D409*E409*F409</f>
        <v>0</v>
      </c>
      <c r="H409" s="168"/>
      <c r="I409" s="116" t="s">
        <v>509</v>
      </c>
      <c r="J409" s="116" t="str">
        <f>VLOOKUP(I409,Presupuesto!$B$11:$C$565,2,0)</f>
        <v>SUELDOS Y SALARIOS PERMANENTES</v>
      </c>
      <c r="K409" s="100" t="str">
        <f t="shared" si="7"/>
        <v>Posgrado</v>
      </c>
      <c r="L409" s="100" t="s">
        <v>404</v>
      </c>
    </row>
    <row r="410" spans="3:12">
      <c r="C410" s="174" t="s">
        <v>58</v>
      </c>
      <c r="D410" s="165"/>
      <c r="E410" s="156">
        <v>0</v>
      </c>
      <c r="F410" s="102">
        <f>IF(E409=0,"",(G409/E409)/12*E409)</f>
        <v>0</v>
      </c>
      <c r="G410" s="99">
        <f>F410</f>
        <v>0</v>
      </c>
      <c r="H410" s="166"/>
      <c r="I410" s="118" t="s">
        <v>529</v>
      </c>
      <c r="J410" s="118" t="str">
        <f>VLOOKUP(I410,Presupuesto!$B$11:$C$565,2,0)</f>
        <v>AGUINALDO Y DECIMO CUARTO MES</v>
      </c>
      <c r="K410" s="100" t="str">
        <f t="shared" si="7"/>
        <v>Posgrado</v>
      </c>
      <c r="L410" s="100" t="s">
        <v>404</v>
      </c>
    </row>
    <row r="411" spans="3:12" ht="15.75" thickBot="1">
      <c r="C411" s="175" t="s">
        <v>59</v>
      </c>
      <c r="D411" s="165"/>
      <c r="E411" s="156">
        <v>0</v>
      </c>
      <c r="F411" s="119">
        <f>IF(E409&lt;6,"",((E409-6)/12)*(G409/E409))</f>
        <v>0</v>
      </c>
      <c r="G411" s="99">
        <f>F411</f>
        <v>0</v>
      </c>
      <c r="H411" s="166"/>
      <c r="I411" s="103" t="s">
        <v>532</v>
      </c>
      <c r="J411" s="103" t="str">
        <f>VLOOKUP(I411,Presupuesto!$B$11:$C$565,2,0)</f>
        <v>DECIMOCUARTO MES</v>
      </c>
      <c r="K411" s="100" t="str">
        <f t="shared" si="7"/>
        <v>Posgrado</v>
      </c>
      <c r="L411" s="100" t="s">
        <v>404</v>
      </c>
    </row>
    <row r="412" spans="3:12" ht="15.75" thickBot="1">
      <c r="C412" s="139" t="s">
        <v>506</v>
      </c>
      <c r="D412" s="202"/>
      <c r="E412" s="154">
        <v>12</v>
      </c>
      <c r="F412" s="322">
        <f>HLOOKUP($C412,$BZ$2:$CM$3,2,0)</f>
        <v>12379.75</v>
      </c>
      <c r="G412" s="115">
        <f>D412*E412*F412</f>
        <v>0</v>
      </c>
      <c r="H412" s="168"/>
      <c r="I412" s="116" t="s">
        <v>509</v>
      </c>
      <c r="J412" s="116" t="str">
        <f>VLOOKUP(I412,Presupuesto!$B$11:$C$565,2,0)</f>
        <v>SUELDOS Y SALARIOS PERMANENTES</v>
      </c>
      <c r="K412" s="100" t="str">
        <f t="shared" si="7"/>
        <v>Posgrado</v>
      </c>
      <c r="L412" s="100" t="s">
        <v>404</v>
      </c>
    </row>
    <row r="413" spans="3:12">
      <c r="C413" s="174" t="s">
        <v>58</v>
      </c>
      <c r="D413" s="165"/>
      <c r="E413" s="156">
        <v>0</v>
      </c>
      <c r="F413" s="102">
        <f>IF(E412=0,"",(G412/E412)/12*E412)</f>
        <v>0</v>
      </c>
      <c r="G413" s="99">
        <f>F413</f>
        <v>0</v>
      </c>
      <c r="H413" s="166"/>
      <c r="I413" s="118" t="s">
        <v>529</v>
      </c>
      <c r="J413" s="118" t="str">
        <f>VLOOKUP(I413,Presupuesto!$B$11:$C$565,2,0)</f>
        <v>AGUINALDO Y DECIMO CUARTO MES</v>
      </c>
      <c r="K413" s="100" t="str">
        <f t="shared" si="7"/>
        <v>Posgrado</v>
      </c>
      <c r="L413" s="100" t="s">
        <v>404</v>
      </c>
    </row>
    <row r="414" spans="3:12" ht="15.75" thickBot="1">
      <c r="C414" s="175" t="s">
        <v>59</v>
      </c>
      <c r="D414" s="165"/>
      <c r="E414" s="156">
        <v>0</v>
      </c>
      <c r="F414" s="119">
        <f>IF(E412&lt;6,"",((E412-6)/12)*(G412/E412))</f>
        <v>0</v>
      </c>
      <c r="G414" s="99">
        <f>F414</f>
        <v>0</v>
      </c>
      <c r="H414" s="166"/>
      <c r="I414" s="103" t="s">
        <v>532</v>
      </c>
      <c r="J414" s="103" t="str">
        <f>VLOOKUP(I414,Presupuesto!$B$11:$C$565,2,0)</f>
        <v>DECIMOCUARTO MES</v>
      </c>
      <c r="K414" s="100" t="str">
        <f t="shared" si="7"/>
        <v>Posgrado</v>
      </c>
      <c r="L414" s="100" t="s">
        <v>404</v>
      </c>
    </row>
    <row r="415" spans="3:12" ht="15.75" thickBot="1">
      <c r="C415" s="139" t="s">
        <v>507</v>
      </c>
      <c r="D415" s="202"/>
      <c r="E415" s="154">
        <v>12</v>
      </c>
      <c r="F415" s="322">
        <f>HLOOKUP($C415,$BZ$2:$CM$3,2,0)</f>
        <v>439.49</v>
      </c>
      <c r="G415" s="115">
        <f>D415*E415*F415</f>
        <v>0</v>
      </c>
      <c r="H415" s="168"/>
      <c r="I415" s="116" t="s">
        <v>509</v>
      </c>
      <c r="J415" s="116" t="str">
        <f>VLOOKUP(I415,Presupuesto!$B$11:$C$565,2,0)</f>
        <v>SUELDOS Y SALARIOS PERMANENTES</v>
      </c>
      <c r="K415" s="100" t="str">
        <f t="shared" si="7"/>
        <v>Posgrado</v>
      </c>
      <c r="L415" s="100" t="s">
        <v>404</v>
      </c>
    </row>
    <row r="416" spans="3:12">
      <c r="C416" s="174" t="s">
        <v>58</v>
      </c>
      <c r="D416" s="165"/>
      <c r="E416" s="156">
        <v>0</v>
      </c>
      <c r="F416" s="102">
        <f>IF(E415=0,"",(G415/E415)/12*E415)</f>
        <v>0</v>
      </c>
      <c r="G416" s="99">
        <f>F416</f>
        <v>0</v>
      </c>
      <c r="H416" s="166"/>
      <c r="I416" s="118" t="s">
        <v>529</v>
      </c>
      <c r="J416" s="118" t="str">
        <f>VLOOKUP(I416,Presupuesto!$B$11:$C$565,2,0)</f>
        <v>AGUINALDO Y DECIMO CUARTO MES</v>
      </c>
      <c r="K416" s="100" t="str">
        <f t="shared" si="7"/>
        <v>Posgrado</v>
      </c>
      <c r="L416" s="100" t="s">
        <v>404</v>
      </c>
    </row>
    <row r="417" spans="3:12" ht="15.75" thickBot="1">
      <c r="C417" s="175" t="s">
        <v>59</v>
      </c>
      <c r="D417" s="165"/>
      <c r="E417" s="156">
        <v>0</v>
      </c>
      <c r="F417" s="119">
        <f>IF(E415&lt;6,"",((E415-6)/12)*(G415/E415))</f>
        <v>0</v>
      </c>
      <c r="G417" s="99">
        <f>F417</f>
        <v>0</v>
      </c>
      <c r="H417" s="166"/>
      <c r="I417" s="103" t="s">
        <v>532</v>
      </c>
      <c r="J417" s="103" t="str">
        <f>VLOOKUP(I417,Presupuesto!$B$11:$C$565,2,0)</f>
        <v>DECIMOCUARTO MES</v>
      </c>
      <c r="K417" s="100" t="str">
        <f t="shared" si="7"/>
        <v>Posgrado</v>
      </c>
      <c r="L417" s="100" t="s">
        <v>404</v>
      </c>
    </row>
    <row r="418" spans="3:12" ht="15.75" thickBot="1">
      <c r="C418" s="139" t="s">
        <v>508</v>
      </c>
      <c r="D418" s="202"/>
      <c r="E418" s="154">
        <v>12</v>
      </c>
      <c r="F418" s="322">
        <f>HLOOKUP($C418,$BZ$2:$CM$3,2,0)</f>
        <v>1904.46</v>
      </c>
      <c r="G418" s="115">
        <f>D418*E418*F418</f>
        <v>0</v>
      </c>
      <c r="H418" s="168"/>
      <c r="I418" s="116" t="s">
        <v>509</v>
      </c>
      <c r="J418" s="116" t="str">
        <f>VLOOKUP(I418,Presupuesto!$B$11:$C$565,2,0)</f>
        <v>SUELDOS Y SALARIOS PERMANENTES</v>
      </c>
      <c r="K418" s="100" t="str">
        <f t="shared" si="7"/>
        <v>Posgrado</v>
      </c>
      <c r="L418" s="100" t="s">
        <v>404</v>
      </c>
    </row>
    <row r="419" spans="3:12">
      <c r="C419" s="174" t="s">
        <v>58</v>
      </c>
      <c r="D419" s="165"/>
      <c r="E419" s="156">
        <v>0</v>
      </c>
      <c r="F419" s="102">
        <f>IF(E418=0,"",(G418/E418)/12*E418)</f>
        <v>0</v>
      </c>
      <c r="G419" s="99">
        <f>F419</f>
        <v>0</v>
      </c>
      <c r="H419" s="166"/>
      <c r="I419" s="118" t="s">
        <v>529</v>
      </c>
      <c r="J419" s="118" t="str">
        <f>VLOOKUP(I419,Presupuesto!$B$11:$C$565,2,0)</f>
        <v>AGUINALDO Y DECIMO CUARTO MES</v>
      </c>
      <c r="K419" s="100" t="str">
        <f t="shared" si="7"/>
        <v>Posgrado</v>
      </c>
      <c r="L419" s="100" t="s">
        <v>404</v>
      </c>
    </row>
    <row r="420" spans="3:12" ht="15.75" thickBot="1">
      <c r="C420" s="175" t="s">
        <v>59</v>
      </c>
      <c r="D420" s="165"/>
      <c r="E420" s="156">
        <v>0</v>
      </c>
      <c r="F420" s="119">
        <f>IF(E418&lt;6,"",((E418-6)/12)*(G418/E418))</f>
        <v>0</v>
      </c>
      <c r="G420" s="99">
        <f>F420</f>
        <v>0</v>
      </c>
      <c r="H420" s="166"/>
      <c r="I420" s="103" t="s">
        <v>532</v>
      </c>
      <c r="J420" s="103" t="str">
        <f>VLOOKUP(I420,Presupuesto!$B$11:$C$565,2,0)</f>
        <v>DECIMOCUARTO MES</v>
      </c>
      <c r="K420" s="100" t="str">
        <f t="shared" si="7"/>
        <v>Posgrado</v>
      </c>
      <c r="L420" s="100" t="s">
        <v>404</v>
      </c>
    </row>
    <row r="421" spans="3:12" ht="15.75" thickBot="1">
      <c r="C421" s="142" t="s">
        <v>84</v>
      </c>
      <c r="D421" s="202">
        <v>0</v>
      </c>
      <c r="E421" s="154">
        <v>1</v>
      </c>
      <c r="F421" s="141">
        <v>60000</v>
      </c>
      <c r="G421" s="115">
        <f>D421*E421*F421</f>
        <v>0</v>
      </c>
      <c r="H421" s="168" t="s">
        <v>137</v>
      </c>
      <c r="I421" s="116" t="s">
        <v>577</v>
      </c>
      <c r="J421" s="116" t="str">
        <f>VLOOKUP(I421,Presupuesto!$B$11:$C$565,2,0)</f>
        <v>CONTRATOS ESPECIALES</v>
      </c>
      <c r="K421" s="100" t="s">
        <v>1380</v>
      </c>
      <c r="L421" s="100" t="s">
        <v>407</v>
      </c>
    </row>
    <row r="422" spans="3:12">
      <c r="C422" s="174" t="s">
        <v>58</v>
      </c>
      <c r="D422" s="165"/>
      <c r="E422" s="156">
        <v>0</v>
      </c>
      <c r="F422" s="119">
        <f>IF(E421=0,"",(G421/E421)/12*E421)</f>
        <v>0</v>
      </c>
      <c r="G422" s="99">
        <f>F422</f>
        <v>0</v>
      </c>
      <c r="H422" s="166" t="s">
        <v>137</v>
      </c>
      <c r="I422" s="103" t="s">
        <v>577</v>
      </c>
      <c r="J422" s="103" t="str">
        <f>VLOOKUP(I422,Presupuesto!$B$11:$C$565,2,0)</f>
        <v>CONTRATOS ESPECIALES</v>
      </c>
      <c r="K422" s="100" t="str">
        <f t="shared" si="7"/>
        <v>Posgrado</v>
      </c>
      <c r="L422" s="100" t="s">
        <v>403</v>
      </c>
    </row>
    <row r="423" spans="3:12" ht="15.75" thickBot="1">
      <c r="C423" s="175" t="s">
        <v>59</v>
      </c>
      <c r="D423" s="165"/>
      <c r="E423" s="156">
        <v>0</v>
      </c>
      <c r="F423" s="102" t="str">
        <f>IF(E421&lt;6,"",((E421-6)/12)*(G421/E421))</f>
        <v/>
      </c>
      <c r="G423" s="99" t="str">
        <f>F423</f>
        <v/>
      </c>
      <c r="H423" s="166"/>
      <c r="I423" s="103" t="s">
        <v>577</v>
      </c>
      <c r="J423" s="103" t="str">
        <f>VLOOKUP(I423,Presupuesto!$B$11:$C$565,2,0)</f>
        <v>CONTRATOS ESPECIALES</v>
      </c>
      <c r="K423" s="100" t="str">
        <f t="shared" si="7"/>
        <v>Posgrado</v>
      </c>
      <c r="L423" s="100" t="s">
        <v>408</v>
      </c>
    </row>
    <row r="424" spans="3:12" ht="15.75" thickBot="1">
      <c r="C424" s="142" t="s">
        <v>60</v>
      </c>
      <c r="D424" s="202"/>
      <c r="E424" s="154">
        <v>12</v>
      </c>
      <c r="F424" s="120">
        <v>30000</v>
      </c>
      <c r="G424" s="115">
        <f>D424*E424*F424</f>
        <v>0</v>
      </c>
      <c r="H424" s="168"/>
      <c r="I424" s="116" t="s">
        <v>718</v>
      </c>
      <c r="J424" s="116" t="str">
        <f>VLOOKUP(I424,Presupuesto!$B$11:$C$565,2,0)</f>
        <v>OTROS SERVICIOS TECNICOS Y PROFESIONALES</v>
      </c>
      <c r="K424" s="100" t="str">
        <f t="shared" si="7"/>
        <v>Posgrado</v>
      </c>
      <c r="L424" s="100" t="s">
        <v>403</v>
      </c>
    </row>
    <row r="425" spans="3:12">
      <c r="C425" s="174" t="s">
        <v>58</v>
      </c>
      <c r="D425" s="165"/>
      <c r="E425" s="156">
        <v>0</v>
      </c>
      <c r="F425" s="102">
        <v>0</v>
      </c>
      <c r="G425" s="99">
        <f>F425</f>
        <v>0</v>
      </c>
      <c r="H425" s="166"/>
      <c r="I425" s="103" t="s">
        <v>718</v>
      </c>
      <c r="J425" s="103" t="str">
        <f>VLOOKUP(I425,Presupuesto!$B$11:$C$565,2,0)</f>
        <v>OTROS SERVICIOS TECNICOS Y PROFESIONALES</v>
      </c>
      <c r="K425" s="100" t="str">
        <f t="shared" si="7"/>
        <v>Posgrado</v>
      </c>
      <c r="L425" s="100" t="s">
        <v>403</v>
      </c>
    </row>
    <row r="426" spans="3:12" ht="15.75" thickBot="1">
      <c r="C426" s="175" t="s">
        <v>59</v>
      </c>
      <c r="D426" s="165"/>
      <c r="E426" s="156">
        <v>0</v>
      </c>
      <c r="F426" s="102">
        <v>0</v>
      </c>
      <c r="G426" s="99">
        <f>F426</f>
        <v>0</v>
      </c>
      <c r="H426" s="166"/>
      <c r="I426" s="103" t="s">
        <v>718</v>
      </c>
      <c r="J426" s="103" t="str">
        <f>VLOOKUP(I426,Presupuesto!$B$11:$C$565,2,0)</f>
        <v>OTROS SERVICIOS TECNICOS Y PROFESIONALES</v>
      </c>
      <c r="K426" s="100" t="str">
        <f t="shared" si="7"/>
        <v>Posgrado</v>
      </c>
      <c r="L426" s="100" t="s">
        <v>403</v>
      </c>
    </row>
    <row r="427" spans="3:12" ht="15.75" thickBot="1">
      <c r="C427" s="142" t="s">
        <v>61</v>
      </c>
      <c r="D427" s="202"/>
      <c r="E427" s="154">
        <v>12</v>
      </c>
      <c r="F427" s="120">
        <v>30000</v>
      </c>
      <c r="G427" s="115">
        <f>D427*E427*F427</f>
        <v>0</v>
      </c>
      <c r="H427" s="168"/>
      <c r="I427" s="116" t="s">
        <v>509</v>
      </c>
      <c r="J427" s="116" t="str">
        <f>VLOOKUP(I427,Presupuesto!$B$11:$C$565,2,0)</f>
        <v>SUELDOS Y SALARIOS PERMANENTES</v>
      </c>
      <c r="K427" s="100" t="str">
        <f t="shared" si="7"/>
        <v>Posgrado</v>
      </c>
      <c r="L427" s="100" t="s">
        <v>403</v>
      </c>
    </row>
    <row r="428" spans="3:12">
      <c r="C428" s="174" t="s">
        <v>58</v>
      </c>
      <c r="D428" s="172"/>
      <c r="E428" s="133">
        <v>0</v>
      </c>
      <c r="F428" s="121">
        <f>IF(E427=0,"",(G427/E427)/12*E427)</f>
        <v>0</v>
      </c>
      <c r="G428" s="122">
        <f>F428</f>
        <v>0</v>
      </c>
      <c r="H428" s="166"/>
      <c r="I428" s="103" t="s">
        <v>529</v>
      </c>
      <c r="J428" s="103" t="str">
        <f>VLOOKUP(I428,Presupuesto!$B$11:$C$565,2,0)</f>
        <v>AGUINALDO Y DECIMO CUARTO MES</v>
      </c>
      <c r="K428" s="100" t="str">
        <f t="shared" si="7"/>
        <v>Posgrado</v>
      </c>
      <c r="L428" s="100" t="s">
        <v>403</v>
      </c>
    </row>
    <row r="429" spans="3:12" ht="15.75" thickBot="1">
      <c r="C429" s="176" t="s">
        <v>59</v>
      </c>
      <c r="D429" s="164"/>
      <c r="E429" s="134">
        <v>0</v>
      </c>
      <c r="F429" s="107">
        <f>IF(E427&lt;6,"",((E427-6)/12)*(G427/E427))</f>
        <v>0</v>
      </c>
      <c r="G429" s="107">
        <f>F429</f>
        <v>0</v>
      </c>
      <c r="H429" s="164"/>
      <c r="I429" s="108" t="s">
        <v>532</v>
      </c>
      <c r="J429" s="126" t="str">
        <f>VLOOKUP(I429,Presupuesto!$B$11:$C$565,2,0)</f>
        <v>DECIMOCUARTO MES</v>
      </c>
      <c r="K429" s="108" t="str">
        <f t="shared" si="7"/>
        <v>Posgrado</v>
      </c>
      <c r="L429" s="126" t="s">
        <v>403</v>
      </c>
    </row>
    <row r="431" spans="3:12" ht="15.75" thickBot="1"/>
    <row r="432" spans="3:12" ht="15.75" thickBot="1">
      <c r="C432" s="69" t="s">
        <v>43</v>
      </c>
      <c r="D432" s="30">
        <f>SUM(G439:G489)</f>
        <v>205681.68</v>
      </c>
      <c r="E432" s="95"/>
      <c r="F432" s="95"/>
      <c r="G432" s="95"/>
      <c r="H432" s="76"/>
      <c r="I432" s="76"/>
      <c r="J432" s="76"/>
    </row>
    <row r="433" spans="3:12">
      <c r="D433" s="31"/>
      <c r="E433" s="95"/>
      <c r="F433" s="95"/>
      <c r="G433" s="95"/>
      <c r="H433" s="76"/>
      <c r="I433" s="76"/>
      <c r="J433" s="76"/>
    </row>
    <row r="434" spans="3:12">
      <c r="D434" s="31"/>
      <c r="E434" s="95"/>
      <c r="F434" s="95"/>
      <c r="G434" s="95"/>
      <c r="H434" s="76"/>
      <c r="I434" s="76"/>
      <c r="J434" s="76"/>
    </row>
    <row r="435" spans="3:12" ht="15.75">
      <c r="C435" s="208" t="s">
        <v>400</v>
      </c>
      <c r="D435" s="209" t="s">
        <v>2309</v>
      </c>
      <c r="E435" s="95"/>
      <c r="F435" s="95"/>
      <c r="G435" s="95"/>
      <c r="H435" s="76"/>
      <c r="I435" s="76"/>
      <c r="J435" s="76"/>
    </row>
    <row r="436" spans="3:12" ht="18.75">
      <c r="C436" s="216" t="str">
        <f>IFERROR(VLOOKUP(D435,'1.Desarrollo e Innov Curricular'!$E:$F,2,FALSE),IFERROR(VLOOKUP(D435,'Investigación Científica'!$E:$F,2,FALSE),IFERROR(VLOOKUP(D435,'3.Vinculación Univ. Sociedad'!$E:$F,2,FALSE),IFERROR(VLOOKUP(D435,'4. Docencia y Profesorado'!$E:$F,2,FALSE),IFERROR(VLOOKUP(D435,'5.Estudiantes y Graduados'!$E:$F,2,FALSE),IFERROR(VLOOKUP(D435,'11. Gestion Administrativa'!$E:$F,2,FALSE),IFERROR(VLOOKUP(D435,'13. Gestión Académica'!$E:$F,2,FALSE),IFERROR(VLOOKUP(D435,'8. Aseguramiento de Calidad'!$E:$F,2,FALSE),IFERROR(VLOOKUP(D435,'6.Gestión del Conocimiento'!$E:$F,2,FALSE),IFERROR(VLOOKUP(D435,'15. Gobernabilidad y Procesos'!$E:$F,2,FALSE),IFERROR(VLOOKUP(D435,'12.Gestión del Talento Humano'!$E:$F,2,FALSE),IFERROR(VLOOKUP(D435,'14. Internacionalización '!$E:$F,2,FALSE),IFERROR(VLOOKUP(D435,Posgrado!$E:$F,2,FALSE),IFERROR(VLOOKUP(D435,'9.Cultura de Innovación '!$E:$F,2,FALSE),VLOOKUP(D435,'7. Lo Esencial de la Reforma '!$E:$F,2,0)))))))))))))))</f>
        <v xml:space="preserve">Contratación de 2 profesores por hora para las clases bimodales de la carrera de ciencias políticas. </v>
      </c>
      <c r="D436" s="31"/>
      <c r="E436" s="95"/>
      <c r="F436" s="95"/>
      <c r="G436" s="95"/>
      <c r="H436" s="76"/>
      <c r="I436" s="76"/>
      <c r="J436" s="76"/>
    </row>
    <row r="437" spans="3:12" ht="15.75" thickBot="1">
      <c r="C437" s="180"/>
      <c r="D437" s="31"/>
      <c r="E437" s="95"/>
      <c r="F437" s="95"/>
      <c r="G437" s="95"/>
      <c r="H437" s="76"/>
      <c r="I437" s="76"/>
      <c r="J437" s="76"/>
    </row>
    <row r="438" spans="3:12" ht="30.75" thickBot="1">
      <c r="C438" s="136" t="s">
        <v>44</v>
      </c>
      <c r="D438" s="140" t="s">
        <v>55</v>
      </c>
      <c r="E438" s="173" t="s">
        <v>56</v>
      </c>
      <c r="F438" s="140" t="s">
        <v>57</v>
      </c>
      <c r="G438" s="137" t="s">
        <v>27</v>
      </c>
      <c r="H438" s="135" t="s">
        <v>139</v>
      </c>
      <c r="I438" s="138" t="s">
        <v>46</v>
      </c>
      <c r="J438" s="138" t="s">
        <v>140</v>
      </c>
      <c r="K438" s="138" t="s">
        <v>419</v>
      </c>
      <c r="L438" s="138" t="s">
        <v>420</v>
      </c>
    </row>
    <row r="439" spans="3:12" ht="15.75" thickBot="1">
      <c r="C439" s="139" t="s">
        <v>495</v>
      </c>
      <c r="D439" s="202"/>
      <c r="E439" s="154">
        <v>12</v>
      </c>
      <c r="F439" s="322">
        <f>HLOOKUP($C439,$BZ$2:$CM$3,2,0)</f>
        <v>41436.800000000003</v>
      </c>
      <c r="G439" s="115">
        <f>D439*E439*F439</f>
        <v>0</v>
      </c>
      <c r="H439" s="168"/>
      <c r="I439" s="116" t="s">
        <v>509</v>
      </c>
      <c r="J439" s="116" t="str">
        <f>VLOOKUP(I439,Presupuesto!$B$11:$C$565,2,0)</f>
        <v>SUELDOS Y SALARIOS PERMANENTES</v>
      </c>
      <c r="K439" s="226" t="s">
        <v>1496</v>
      </c>
      <c r="L439" s="100" t="s">
        <v>403</v>
      </c>
    </row>
    <row r="440" spans="3:12">
      <c r="C440" s="174" t="s">
        <v>58</v>
      </c>
      <c r="D440" s="165"/>
      <c r="E440" s="156">
        <v>0</v>
      </c>
      <c r="F440" s="102">
        <f>IF(E439=0,"",(G439/E439)/12*E439)</f>
        <v>0</v>
      </c>
      <c r="G440" s="99">
        <f>F440</f>
        <v>0</v>
      </c>
      <c r="H440" s="166" t="s">
        <v>1484</v>
      </c>
      <c r="I440" s="118" t="s">
        <v>529</v>
      </c>
      <c r="J440" s="118" t="str">
        <f>VLOOKUP(I440,Presupuesto!$B$11:$C$565,2,0)</f>
        <v>AGUINALDO Y DECIMO CUARTO MES</v>
      </c>
      <c r="K440" s="100" t="str">
        <f>$K$17</f>
        <v>Posgrado</v>
      </c>
      <c r="L440" s="100" t="s">
        <v>421</v>
      </c>
    </row>
    <row r="441" spans="3:12" ht="15.75" thickBot="1">
      <c r="C441" s="175" t="s">
        <v>59</v>
      </c>
      <c r="D441" s="165"/>
      <c r="E441" s="156">
        <v>0</v>
      </c>
      <c r="F441" s="119">
        <f>IF(E439&lt;6,"",((E439-6)/12)*(G439/E439))</f>
        <v>0</v>
      </c>
      <c r="G441" s="99">
        <f>F441</f>
        <v>0</v>
      </c>
      <c r="H441" s="166"/>
      <c r="I441" s="103" t="s">
        <v>532</v>
      </c>
      <c r="J441" s="103" t="str">
        <f>VLOOKUP(I441,Presupuesto!$B$11:$C$565,2,0)</f>
        <v>DECIMOCUARTO MES</v>
      </c>
      <c r="K441" s="100" t="str">
        <f t="shared" ref="K441:K489" si="8">$K$17</f>
        <v>Posgrado</v>
      </c>
      <c r="L441" s="100" t="s">
        <v>404</v>
      </c>
    </row>
    <row r="442" spans="3:12" ht="15.75" thickBot="1">
      <c r="C442" s="139" t="s">
        <v>496</v>
      </c>
      <c r="D442" s="202"/>
      <c r="E442" s="154">
        <v>12</v>
      </c>
      <c r="F442" s="322">
        <f>HLOOKUP($C442,$BZ$2:$CM$3,2,0)</f>
        <v>37669.82</v>
      </c>
      <c r="G442" s="115">
        <f>D442*E442*F442</f>
        <v>0</v>
      </c>
      <c r="H442" s="168"/>
      <c r="I442" s="116" t="s">
        <v>509</v>
      </c>
      <c r="J442" s="116" t="str">
        <f>VLOOKUP(I442,Presupuesto!$B$11:$C$565,2,0)</f>
        <v>SUELDOS Y SALARIOS PERMANENTES</v>
      </c>
      <c r="K442" s="100" t="str">
        <f t="shared" si="8"/>
        <v>Posgrado</v>
      </c>
      <c r="L442" s="100" t="s">
        <v>404</v>
      </c>
    </row>
    <row r="443" spans="3:12">
      <c r="C443" s="174" t="s">
        <v>58</v>
      </c>
      <c r="D443" s="165"/>
      <c r="E443" s="156">
        <v>0</v>
      </c>
      <c r="F443" s="102">
        <f>IF(E442=0,"",(G442/E442)/12*E442)</f>
        <v>0</v>
      </c>
      <c r="G443" s="99">
        <f>F443</f>
        <v>0</v>
      </c>
      <c r="H443" s="166"/>
      <c r="I443" s="118" t="s">
        <v>529</v>
      </c>
      <c r="J443" s="118" t="str">
        <f>VLOOKUP(I443,Presupuesto!$B$11:$C$565,2,0)</f>
        <v>AGUINALDO Y DECIMO CUARTO MES</v>
      </c>
      <c r="K443" s="100" t="str">
        <f t="shared" si="8"/>
        <v>Posgrado</v>
      </c>
      <c r="L443" s="100" t="s">
        <v>404</v>
      </c>
    </row>
    <row r="444" spans="3:12" ht="15.75" thickBot="1">
      <c r="C444" s="175" t="s">
        <v>59</v>
      </c>
      <c r="D444" s="165"/>
      <c r="E444" s="156">
        <v>0</v>
      </c>
      <c r="F444" s="119">
        <f>IF(E442&lt;6,"",((E442-6)/12)*(G442/E442))</f>
        <v>0</v>
      </c>
      <c r="G444" s="99">
        <f>F444</f>
        <v>0</v>
      </c>
      <c r="H444" s="166"/>
      <c r="I444" s="103" t="s">
        <v>532</v>
      </c>
      <c r="J444" s="103" t="str">
        <f>VLOOKUP(I444,Presupuesto!$B$11:$C$565,2,0)</f>
        <v>DECIMOCUARTO MES</v>
      </c>
      <c r="K444" s="100" t="str">
        <f t="shared" si="8"/>
        <v>Posgrado</v>
      </c>
      <c r="L444" s="100" t="s">
        <v>404</v>
      </c>
    </row>
    <row r="445" spans="3:12" ht="15.75" thickBot="1">
      <c r="C445" s="139" t="s">
        <v>497</v>
      </c>
      <c r="D445" s="202"/>
      <c r="E445" s="154">
        <v>12</v>
      </c>
      <c r="F445" s="322">
        <f>HLOOKUP($C445,$BZ$2:$CM$3,2,0)</f>
        <v>33902.839999999997</v>
      </c>
      <c r="G445" s="115">
        <f>D445*E445*F445</f>
        <v>0</v>
      </c>
      <c r="H445" s="168"/>
      <c r="I445" s="116" t="s">
        <v>509</v>
      </c>
      <c r="J445" s="116" t="str">
        <f>VLOOKUP(I445,Presupuesto!$B$11:$C$565,2,0)</f>
        <v>SUELDOS Y SALARIOS PERMANENTES</v>
      </c>
      <c r="K445" s="100" t="str">
        <f t="shared" si="8"/>
        <v>Posgrado</v>
      </c>
      <c r="L445" s="100" t="s">
        <v>404</v>
      </c>
    </row>
    <row r="446" spans="3:12">
      <c r="C446" s="174" t="s">
        <v>58</v>
      </c>
      <c r="D446" s="165"/>
      <c r="E446" s="156">
        <v>0</v>
      </c>
      <c r="F446" s="102">
        <f>IF(E445=0,"",(G445/E445)/12*E445)</f>
        <v>0</v>
      </c>
      <c r="G446" s="99">
        <f>F446</f>
        <v>0</v>
      </c>
      <c r="H446" s="166"/>
      <c r="I446" s="118" t="s">
        <v>529</v>
      </c>
      <c r="J446" s="118" t="str">
        <f>VLOOKUP(I446,Presupuesto!$B$11:$C$565,2,0)</f>
        <v>AGUINALDO Y DECIMO CUARTO MES</v>
      </c>
      <c r="K446" s="100" t="str">
        <f t="shared" si="8"/>
        <v>Posgrado</v>
      </c>
      <c r="L446" s="100" t="s">
        <v>404</v>
      </c>
    </row>
    <row r="447" spans="3:12" ht="15.75" thickBot="1">
      <c r="C447" s="175" t="s">
        <v>59</v>
      </c>
      <c r="D447" s="165"/>
      <c r="E447" s="156">
        <v>0</v>
      </c>
      <c r="F447" s="119">
        <f>IF(E445&lt;6,"",((E445-6)/12)*(G445/E445))</f>
        <v>0</v>
      </c>
      <c r="G447" s="99">
        <f>F447</f>
        <v>0</v>
      </c>
      <c r="H447" s="166"/>
      <c r="I447" s="103" t="s">
        <v>532</v>
      </c>
      <c r="J447" s="103" t="str">
        <f>VLOOKUP(I447,Presupuesto!$B$11:$C$565,2,0)</f>
        <v>DECIMOCUARTO MES</v>
      </c>
      <c r="K447" s="100" t="str">
        <f t="shared" si="8"/>
        <v>Posgrado</v>
      </c>
      <c r="L447" s="100" t="s">
        <v>404</v>
      </c>
    </row>
    <row r="448" spans="3:12" ht="15.75" thickBot="1">
      <c r="C448" s="139" t="s">
        <v>498</v>
      </c>
      <c r="D448" s="202"/>
      <c r="E448" s="154">
        <v>12</v>
      </c>
      <c r="F448" s="322">
        <f>HLOOKUP($C448,$BZ$2:$CM$3,2,0)</f>
        <v>30135.85</v>
      </c>
      <c r="G448" s="115">
        <f>D448*E448*F448</f>
        <v>0</v>
      </c>
      <c r="H448" s="168"/>
      <c r="I448" s="116" t="s">
        <v>509</v>
      </c>
      <c r="J448" s="116" t="str">
        <f>VLOOKUP(I448,Presupuesto!$B$11:$C$565,2,0)</f>
        <v>SUELDOS Y SALARIOS PERMANENTES</v>
      </c>
      <c r="K448" s="100" t="str">
        <f t="shared" si="8"/>
        <v>Posgrado</v>
      </c>
      <c r="L448" s="100" t="s">
        <v>404</v>
      </c>
    </row>
    <row r="449" spans="3:12">
      <c r="C449" s="174" t="s">
        <v>58</v>
      </c>
      <c r="D449" s="165"/>
      <c r="E449" s="156">
        <v>0</v>
      </c>
      <c r="F449" s="102">
        <f>IF(E448=0,"",(G448/E448)/12*E448)</f>
        <v>0</v>
      </c>
      <c r="G449" s="99">
        <f>F449</f>
        <v>0</v>
      </c>
      <c r="H449" s="166"/>
      <c r="I449" s="118" t="s">
        <v>529</v>
      </c>
      <c r="J449" s="118" t="str">
        <f>VLOOKUP(I449,Presupuesto!$B$11:$C$565,2,0)</f>
        <v>AGUINALDO Y DECIMO CUARTO MES</v>
      </c>
      <c r="K449" s="100" t="str">
        <f t="shared" si="8"/>
        <v>Posgrado</v>
      </c>
      <c r="L449" s="100" t="s">
        <v>404</v>
      </c>
    </row>
    <row r="450" spans="3:12" ht="15.75" thickBot="1">
      <c r="C450" s="175" t="s">
        <v>59</v>
      </c>
      <c r="D450" s="165"/>
      <c r="E450" s="156">
        <v>0</v>
      </c>
      <c r="F450" s="119">
        <f>IF(E448&lt;6,"",((E448-6)/12)*(G448/E448))</f>
        <v>0</v>
      </c>
      <c r="G450" s="99">
        <f>F450</f>
        <v>0</v>
      </c>
      <c r="H450" s="166"/>
      <c r="I450" s="103" t="s">
        <v>532</v>
      </c>
      <c r="J450" s="103" t="str">
        <f>VLOOKUP(I450,Presupuesto!$B$11:$C$565,2,0)</f>
        <v>DECIMOCUARTO MES</v>
      </c>
      <c r="K450" s="100" t="str">
        <f t="shared" si="8"/>
        <v>Posgrado</v>
      </c>
      <c r="L450" s="100" t="s">
        <v>404</v>
      </c>
    </row>
    <row r="451" spans="3:12" ht="15.75" thickBot="1">
      <c r="C451" s="139" t="s">
        <v>499</v>
      </c>
      <c r="D451" s="202"/>
      <c r="E451" s="154">
        <v>12</v>
      </c>
      <c r="F451" s="322">
        <f>HLOOKUP($C451,$BZ$2:$CM$3,2,0)</f>
        <v>28252.36</v>
      </c>
      <c r="G451" s="115">
        <f>D451*E451*F451</f>
        <v>0</v>
      </c>
      <c r="H451" s="168"/>
      <c r="I451" s="116" t="s">
        <v>509</v>
      </c>
      <c r="J451" s="116" t="str">
        <f>VLOOKUP(I451,Presupuesto!$B$11:$C$565,2,0)</f>
        <v>SUELDOS Y SALARIOS PERMANENTES</v>
      </c>
      <c r="K451" s="100" t="str">
        <f t="shared" si="8"/>
        <v>Posgrado</v>
      </c>
      <c r="L451" s="100" t="s">
        <v>404</v>
      </c>
    </row>
    <row r="452" spans="3:12">
      <c r="C452" s="174" t="s">
        <v>58</v>
      </c>
      <c r="D452" s="165"/>
      <c r="E452" s="156">
        <v>0</v>
      </c>
      <c r="F452" s="102">
        <f>IF(E451=0,"",(G451/E451)/12*E451)</f>
        <v>0</v>
      </c>
      <c r="G452" s="99">
        <f>F452</f>
        <v>0</v>
      </c>
      <c r="H452" s="166"/>
      <c r="I452" s="118" t="s">
        <v>529</v>
      </c>
      <c r="J452" s="118" t="str">
        <f>VLOOKUP(I452,Presupuesto!$B$11:$C$565,2,0)</f>
        <v>AGUINALDO Y DECIMO CUARTO MES</v>
      </c>
      <c r="K452" s="100" t="str">
        <f t="shared" si="8"/>
        <v>Posgrado</v>
      </c>
      <c r="L452" s="100" t="s">
        <v>404</v>
      </c>
    </row>
    <row r="453" spans="3:12" ht="15.75" thickBot="1">
      <c r="C453" s="175" t="s">
        <v>59</v>
      </c>
      <c r="D453" s="165"/>
      <c r="E453" s="156">
        <v>0</v>
      </c>
      <c r="F453" s="119">
        <f>IF(E451&lt;6,"",((E451-6)/12)*(G451/E451))</f>
        <v>0</v>
      </c>
      <c r="G453" s="99">
        <f>F453</f>
        <v>0</v>
      </c>
      <c r="H453" s="166"/>
      <c r="I453" s="103" t="s">
        <v>532</v>
      </c>
      <c r="J453" s="103" t="str">
        <f>VLOOKUP(I453,Presupuesto!$B$11:$C$565,2,0)</f>
        <v>DECIMOCUARTO MES</v>
      </c>
      <c r="K453" s="100" t="str">
        <f t="shared" si="8"/>
        <v>Posgrado</v>
      </c>
      <c r="L453" s="100" t="s">
        <v>404</v>
      </c>
    </row>
    <row r="454" spans="3:12" ht="15.75" thickBot="1">
      <c r="C454" s="139" t="s">
        <v>500</v>
      </c>
      <c r="D454" s="202"/>
      <c r="E454" s="154">
        <v>12</v>
      </c>
      <c r="F454" s="322">
        <f>HLOOKUP($C454,$BZ$2:$CM$3,2,0)</f>
        <v>26368.87</v>
      </c>
      <c r="G454" s="115">
        <f>D454*E454*F454</f>
        <v>0</v>
      </c>
      <c r="H454" s="168"/>
      <c r="I454" s="116" t="s">
        <v>509</v>
      </c>
      <c r="J454" s="116" t="str">
        <f>VLOOKUP(I454,Presupuesto!$B$11:$C$565,2,0)</f>
        <v>SUELDOS Y SALARIOS PERMANENTES</v>
      </c>
      <c r="K454" s="100" t="str">
        <f t="shared" si="8"/>
        <v>Posgrado</v>
      </c>
      <c r="L454" s="100" t="s">
        <v>404</v>
      </c>
    </row>
    <row r="455" spans="3:12">
      <c r="C455" s="174" t="s">
        <v>58</v>
      </c>
      <c r="D455" s="165"/>
      <c r="E455" s="156">
        <v>0</v>
      </c>
      <c r="F455" s="102">
        <f>IF(E454=0,"",(G454/E454)/12*E454)</f>
        <v>0</v>
      </c>
      <c r="G455" s="99">
        <f>F455</f>
        <v>0</v>
      </c>
      <c r="H455" s="166"/>
      <c r="I455" s="118" t="s">
        <v>529</v>
      </c>
      <c r="J455" s="118" t="str">
        <f>VLOOKUP(I455,Presupuesto!$B$11:$C$565,2,0)</f>
        <v>AGUINALDO Y DECIMO CUARTO MES</v>
      </c>
      <c r="K455" s="100" t="str">
        <f t="shared" si="8"/>
        <v>Posgrado</v>
      </c>
      <c r="L455" s="100" t="s">
        <v>404</v>
      </c>
    </row>
    <row r="456" spans="3:12" ht="15.75" thickBot="1">
      <c r="C456" s="175" t="s">
        <v>59</v>
      </c>
      <c r="D456" s="165"/>
      <c r="E456" s="156">
        <v>0</v>
      </c>
      <c r="F456" s="119">
        <f>IF(E454&lt;6,"",((E454-6)/12)*(G454/E454))</f>
        <v>0</v>
      </c>
      <c r="G456" s="99">
        <f>F456</f>
        <v>0</v>
      </c>
      <c r="H456" s="166"/>
      <c r="I456" s="103" t="s">
        <v>532</v>
      </c>
      <c r="J456" s="103" t="str">
        <f>VLOOKUP(I456,Presupuesto!$B$11:$C$565,2,0)</f>
        <v>DECIMOCUARTO MES</v>
      </c>
      <c r="K456" s="100" t="str">
        <f t="shared" si="8"/>
        <v>Posgrado</v>
      </c>
      <c r="L456" s="100" t="s">
        <v>404</v>
      </c>
    </row>
    <row r="457" spans="3:12" ht="15.75" thickBot="1">
      <c r="C457" s="139" t="s">
        <v>501</v>
      </c>
      <c r="D457" s="202"/>
      <c r="E457" s="154">
        <v>12</v>
      </c>
      <c r="F457" s="322">
        <f>HLOOKUP($C457,$BZ$2:$CM$3,2,0)</f>
        <v>17893.16</v>
      </c>
      <c r="G457" s="115">
        <f>D457*E457*F457</f>
        <v>0</v>
      </c>
      <c r="H457" s="168"/>
      <c r="I457" s="116" t="s">
        <v>509</v>
      </c>
      <c r="J457" s="116" t="str">
        <f>VLOOKUP(I457,Presupuesto!$B$11:$C$565,2,0)</f>
        <v>SUELDOS Y SALARIOS PERMANENTES</v>
      </c>
      <c r="K457" s="100" t="str">
        <f t="shared" si="8"/>
        <v>Posgrado</v>
      </c>
      <c r="L457" s="100" t="s">
        <v>404</v>
      </c>
    </row>
    <row r="458" spans="3:12">
      <c r="C458" s="174" t="s">
        <v>58</v>
      </c>
      <c r="D458" s="165"/>
      <c r="E458" s="156">
        <v>0</v>
      </c>
      <c r="F458" s="102">
        <f>IF(E457=0,"",(G457/E457)/12*E457)</f>
        <v>0</v>
      </c>
      <c r="G458" s="99">
        <f>F458</f>
        <v>0</v>
      </c>
      <c r="H458" s="166"/>
      <c r="I458" s="118" t="s">
        <v>529</v>
      </c>
      <c r="J458" s="118" t="str">
        <f>VLOOKUP(I458,Presupuesto!$B$11:$C$565,2,0)</f>
        <v>AGUINALDO Y DECIMO CUARTO MES</v>
      </c>
      <c r="K458" s="100" t="str">
        <f t="shared" si="8"/>
        <v>Posgrado</v>
      </c>
      <c r="L458" s="100" t="s">
        <v>404</v>
      </c>
    </row>
    <row r="459" spans="3:12" ht="15.75" thickBot="1">
      <c r="C459" s="175" t="s">
        <v>59</v>
      </c>
      <c r="D459" s="165"/>
      <c r="E459" s="156">
        <v>0</v>
      </c>
      <c r="F459" s="119">
        <f>IF(E457&lt;6,"",((E457-6)/12)*(G457/E457))</f>
        <v>0</v>
      </c>
      <c r="G459" s="99">
        <f>F459</f>
        <v>0</v>
      </c>
      <c r="H459" s="166"/>
      <c r="I459" s="103" t="s">
        <v>532</v>
      </c>
      <c r="J459" s="103" t="str">
        <f>VLOOKUP(I459,Presupuesto!$B$11:$C$565,2,0)</f>
        <v>DECIMOCUARTO MES</v>
      </c>
      <c r="K459" s="100" t="str">
        <f t="shared" si="8"/>
        <v>Posgrado</v>
      </c>
      <c r="L459" s="100" t="s">
        <v>404</v>
      </c>
    </row>
    <row r="460" spans="3:12" ht="15.75" thickBot="1">
      <c r="C460" s="139" t="s">
        <v>502</v>
      </c>
      <c r="D460" s="202"/>
      <c r="E460" s="154">
        <v>12</v>
      </c>
      <c r="F460" s="322">
        <f>HLOOKUP($C460,$BZ$2:$CM$3,2,0)</f>
        <v>16951.419999999998</v>
      </c>
      <c r="G460" s="115">
        <f>D460*E460*F460</f>
        <v>0</v>
      </c>
      <c r="H460" s="168"/>
      <c r="I460" s="116" t="s">
        <v>509</v>
      </c>
      <c r="J460" s="116" t="str">
        <f>VLOOKUP(I460,Presupuesto!$B$11:$C$565,2,0)</f>
        <v>SUELDOS Y SALARIOS PERMANENTES</v>
      </c>
      <c r="K460" s="100" t="str">
        <f t="shared" si="8"/>
        <v>Posgrado</v>
      </c>
      <c r="L460" s="100" t="s">
        <v>404</v>
      </c>
    </row>
    <row r="461" spans="3:12">
      <c r="C461" s="174" t="s">
        <v>58</v>
      </c>
      <c r="D461" s="165"/>
      <c r="E461" s="156">
        <v>0</v>
      </c>
      <c r="F461" s="102">
        <f>IF(E460=0,"",(G460/E460)/12*E460)</f>
        <v>0</v>
      </c>
      <c r="G461" s="99">
        <f>F461</f>
        <v>0</v>
      </c>
      <c r="H461" s="166"/>
      <c r="I461" s="118" t="s">
        <v>529</v>
      </c>
      <c r="J461" s="118" t="str">
        <f>VLOOKUP(I461,Presupuesto!$B$11:$C$565,2,0)</f>
        <v>AGUINALDO Y DECIMO CUARTO MES</v>
      </c>
      <c r="K461" s="100" t="str">
        <f t="shared" si="8"/>
        <v>Posgrado</v>
      </c>
      <c r="L461" s="100" t="s">
        <v>404</v>
      </c>
    </row>
    <row r="462" spans="3:12" ht="15.75" thickBot="1">
      <c r="C462" s="175" t="s">
        <v>59</v>
      </c>
      <c r="D462" s="165"/>
      <c r="E462" s="156">
        <v>0</v>
      </c>
      <c r="F462" s="119">
        <f>IF(E460&lt;6,"",((E460-6)/12)*(G460/E460))</f>
        <v>0</v>
      </c>
      <c r="G462" s="99">
        <f>F462</f>
        <v>0</v>
      </c>
      <c r="H462" s="166"/>
      <c r="I462" s="103" t="s">
        <v>532</v>
      </c>
      <c r="J462" s="103" t="str">
        <f>VLOOKUP(I462,Presupuesto!$B$11:$C$565,2,0)</f>
        <v>DECIMOCUARTO MES</v>
      </c>
      <c r="K462" s="100" t="str">
        <f t="shared" si="8"/>
        <v>Posgrado</v>
      </c>
      <c r="L462" s="100" t="s">
        <v>404</v>
      </c>
    </row>
    <row r="463" spans="3:12" ht="15.75" thickBot="1">
      <c r="C463" s="139" t="s">
        <v>503</v>
      </c>
      <c r="D463" s="202"/>
      <c r="E463" s="154">
        <v>12</v>
      </c>
      <c r="F463" s="322">
        <f>HLOOKUP($C463,$BZ$2:$CM$3,2,0)</f>
        <v>13184.44</v>
      </c>
      <c r="G463" s="115">
        <f>D463*E463*F463</f>
        <v>0</v>
      </c>
      <c r="H463" s="168"/>
      <c r="I463" s="116" t="s">
        <v>509</v>
      </c>
      <c r="J463" s="116" t="str">
        <f>VLOOKUP(I463,Presupuesto!$B$11:$C$565,2,0)</f>
        <v>SUELDOS Y SALARIOS PERMANENTES</v>
      </c>
      <c r="K463" s="100" t="str">
        <f t="shared" si="8"/>
        <v>Posgrado</v>
      </c>
      <c r="L463" s="100" t="s">
        <v>404</v>
      </c>
    </row>
    <row r="464" spans="3:12">
      <c r="C464" s="174" t="s">
        <v>58</v>
      </c>
      <c r="D464" s="165"/>
      <c r="E464" s="156">
        <v>0</v>
      </c>
      <c r="F464" s="102">
        <f>IF(E463=0,"",(G463/E463)/12*E463)</f>
        <v>0</v>
      </c>
      <c r="G464" s="99">
        <f>F464</f>
        <v>0</v>
      </c>
      <c r="H464" s="166"/>
      <c r="I464" s="118" t="s">
        <v>529</v>
      </c>
      <c r="J464" s="118" t="str">
        <f>VLOOKUP(I464,Presupuesto!$B$11:$C$565,2,0)</f>
        <v>AGUINALDO Y DECIMO CUARTO MES</v>
      </c>
      <c r="K464" s="100" t="str">
        <f t="shared" si="8"/>
        <v>Posgrado</v>
      </c>
      <c r="L464" s="100" t="s">
        <v>404</v>
      </c>
    </row>
    <row r="465" spans="3:12" ht="15.75" thickBot="1">
      <c r="C465" s="175" t="s">
        <v>59</v>
      </c>
      <c r="D465" s="165"/>
      <c r="E465" s="156">
        <v>0</v>
      </c>
      <c r="F465" s="119">
        <f>IF(E463&lt;6,"",((E463-6)/12)*(G463/E463))</f>
        <v>0</v>
      </c>
      <c r="G465" s="99">
        <f>F465</f>
        <v>0</v>
      </c>
      <c r="H465" s="166"/>
      <c r="I465" s="103" t="s">
        <v>532</v>
      </c>
      <c r="J465" s="103" t="str">
        <f>VLOOKUP(I465,Presupuesto!$B$11:$C$565,2,0)</f>
        <v>DECIMOCUARTO MES</v>
      </c>
      <c r="K465" s="100" t="str">
        <f t="shared" si="8"/>
        <v>Posgrado</v>
      </c>
      <c r="L465" s="100" t="s">
        <v>404</v>
      </c>
    </row>
    <row r="466" spans="3:12" ht="15.75" thickBot="1">
      <c r="C466" s="139" t="s">
        <v>504</v>
      </c>
      <c r="D466" s="202"/>
      <c r="E466" s="154">
        <v>12</v>
      </c>
      <c r="F466" s="322">
        <f>HLOOKUP($C466,$BZ$2:$CM$3,2,0)</f>
        <v>15032.56</v>
      </c>
      <c r="G466" s="115">
        <f>D466*E466*F466</f>
        <v>0</v>
      </c>
      <c r="H466" s="168"/>
      <c r="I466" s="116" t="s">
        <v>509</v>
      </c>
      <c r="J466" s="116" t="str">
        <f>VLOOKUP(I466,Presupuesto!$B$11:$C$565,2,0)</f>
        <v>SUELDOS Y SALARIOS PERMANENTES</v>
      </c>
      <c r="K466" s="100" t="str">
        <f t="shared" si="8"/>
        <v>Posgrado</v>
      </c>
      <c r="L466" s="100" t="s">
        <v>404</v>
      </c>
    </row>
    <row r="467" spans="3:12">
      <c r="C467" s="174" t="s">
        <v>58</v>
      </c>
      <c r="D467" s="165"/>
      <c r="E467" s="156">
        <v>0</v>
      </c>
      <c r="F467" s="102">
        <f>IF(E466=0,"",(G466/E466)/12*E466)</f>
        <v>0</v>
      </c>
      <c r="G467" s="99">
        <f>F467</f>
        <v>0</v>
      </c>
      <c r="H467" s="166"/>
      <c r="I467" s="118" t="s">
        <v>529</v>
      </c>
      <c r="J467" s="118" t="str">
        <f>VLOOKUP(I467,Presupuesto!$B$11:$C$565,2,0)</f>
        <v>AGUINALDO Y DECIMO CUARTO MES</v>
      </c>
      <c r="K467" s="100" t="str">
        <f t="shared" si="8"/>
        <v>Posgrado</v>
      </c>
      <c r="L467" s="100" t="s">
        <v>404</v>
      </c>
    </row>
    <row r="468" spans="3:12" ht="15.75" thickBot="1">
      <c r="C468" s="175" t="s">
        <v>59</v>
      </c>
      <c r="D468" s="165"/>
      <c r="E468" s="156">
        <v>0</v>
      </c>
      <c r="F468" s="119">
        <f>IF(E466&lt;6,"",((E466-6)/12)*(G466/E466))</f>
        <v>0</v>
      </c>
      <c r="G468" s="99">
        <f>F468</f>
        <v>0</v>
      </c>
      <c r="H468" s="166"/>
      <c r="I468" s="103" t="s">
        <v>532</v>
      </c>
      <c r="J468" s="103" t="str">
        <f>VLOOKUP(I468,Presupuesto!$B$11:$C$565,2,0)</f>
        <v>DECIMOCUARTO MES</v>
      </c>
      <c r="K468" s="100" t="str">
        <f t="shared" si="8"/>
        <v>Posgrado</v>
      </c>
      <c r="L468" s="100" t="s">
        <v>404</v>
      </c>
    </row>
    <row r="469" spans="3:12" ht="15.75" thickBot="1">
      <c r="C469" s="139" t="s">
        <v>505</v>
      </c>
      <c r="D469" s="202"/>
      <c r="E469" s="154">
        <v>12</v>
      </c>
      <c r="F469" s="322">
        <f>HLOOKUP($C469,$BZ$2:$CM$3,2,0)</f>
        <v>13264.02</v>
      </c>
      <c r="G469" s="115">
        <f>D469*E469*F469</f>
        <v>0</v>
      </c>
      <c r="H469" s="168"/>
      <c r="I469" s="116" t="s">
        <v>509</v>
      </c>
      <c r="J469" s="116" t="str">
        <f>VLOOKUP(I469,Presupuesto!$B$11:$C$565,2,0)</f>
        <v>SUELDOS Y SALARIOS PERMANENTES</v>
      </c>
      <c r="K469" s="100" t="str">
        <f t="shared" si="8"/>
        <v>Posgrado</v>
      </c>
      <c r="L469" s="100" t="s">
        <v>404</v>
      </c>
    </row>
    <row r="470" spans="3:12">
      <c r="C470" s="174" t="s">
        <v>58</v>
      </c>
      <c r="D470" s="165"/>
      <c r="E470" s="156">
        <v>0</v>
      </c>
      <c r="F470" s="102">
        <f>IF(E469=0,"",(G469/E469)/12*E469)</f>
        <v>0</v>
      </c>
      <c r="G470" s="99">
        <f>F470</f>
        <v>0</v>
      </c>
      <c r="H470" s="166"/>
      <c r="I470" s="118" t="s">
        <v>529</v>
      </c>
      <c r="J470" s="118" t="str">
        <f>VLOOKUP(I470,Presupuesto!$B$11:$C$565,2,0)</f>
        <v>AGUINALDO Y DECIMO CUARTO MES</v>
      </c>
      <c r="K470" s="100" t="str">
        <f t="shared" si="8"/>
        <v>Posgrado</v>
      </c>
      <c r="L470" s="100" t="s">
        <v>404</v>
      </c>
    </row>
    <row r="471" spans="3:12" ht="15.75" thickBot="1">
      <c r="C471" s="175" t="s">
        <v>59</v>
      </c>
      <c r="D471" s="165"/>
      <c r="E471" s="156">
        <v>0</v>
      </c>
      <c r="F471" s="119">
        <f>IF(E469&lt;6,"",((E469-6)/12)*(G469/E469))</f>
        <v>0</v>
      </c>
      <c r="G471" s="99">
        <f>F471</f>
        <v>0</v>
      </c>
      <c r="H471" s="166"/>
      <c r="I471" s="103" t="s">
        <v>532</v>
      </c>
      <c r="J471" s="103" t="str">
        <f>VLOOKUP(I471,Presupuesto!$B$11:$C$565,2,0)</f>
        <v>DECIMOCUARTO MES</v>
      </c>
      <c r="K471" s="100" t="str">
        <f t="shared" si="8"/>
        <v>Posgrado</v>
      </c>
      <c r="L471" s="100" t="s">
        <v>404</v>
      </c>
    </row>
    <row r="472" spans="3:12" ht="15.75" thickBot="1">
      <c r="C472" s="139" t="s">
        <v>506</v>
      </c>
      <c r="D472" s="202"/>
      <c r="E472" s="154">
        <v>12</v>
      </c>
      <c r="F472" s="322">
        <f>HLOOKUP($C472,$BZ$2:$CM$3,2,0)</f>
        <v>12379.75</v>
      </c>
      <c r="G472" s="115">
        <f>D472*E472*F472</f>
        <v>0</v>
      </c>
      <c r="H472" s="168"/>
      <c r="I472" s="116" t="s">
        <v>509</v>
      </c>
      <c r="J472" s="116" t="str">
        <f>VLOOKUP(I472,Presupuesto!$B$11:$C$565,2,0)</f>
        <v>SUELDOS Y SALARIOS PERMANENTES</v>
      </c>
      <c r="K472" s="100" t="str">
        <f t="shared" si="8"/>
        <v>Posgrado</v>
      </c>
      <c r="L472" s="100" t="s">
        <v>404</v>
      </c>
    </row>
    <row r="473" spans="3:12">
      <c r="C473" s="174" t="s">
        <v>58</v>
      </c>
      <c r="D473" s="165"/>
      <c r="E473" s="156">
        <v>0</v>
      </c>
      <c r="F473" s="102">
        <f>IF(E472=0,"",(G472/E472)/12*E472)</f>
        <v>0</v>
      </c>
      <c r="G473" s="99">
        <f>F473</f>
        <v>0</v>
      </c>
      <c r="H473" s="166"/>
      <c r="I473" s="118" t="s">
        <v>529</v>
      </c>
      <c r="J473" s="118" t="str">
        <f>VLOOKUP(I473,Presupuesto!$B$11:$C$565,2,0)</f>
        <v>AGUINALDO Y DECIMO CUARTO MES</v>
      </c>
      <c r="K473" s="100" t="str">
        <f t="shared" si="8"/>
        <v>Posgrado</v>
      </c>
      <c r="L473" s="100" t="s">
        <v>404</v>
      </c>
    </row>
    <row r="474" spans="3:12" ht="15.75" thickBot="1">
      <c r="C474" s="175" t="s">
        <v>59</v>
      </c>
      <c r="D474" s="165"/>
      <c r="E474" s="156">
        <v>0</v>
      </c>
      <c r="F474" s="119">
        <f>IF(E472&lt;6,"",((E472-6)/12)*(G472/E472))</f>
        <v>0</v>
      </c>
      <c r="G474" s="99">
        <f>F474</f>
        <v>0</v>
      </c>
      <c r="H474" s="166"/>
      <c r="I474" s="103" t="s">
        <v>532</v>
      </c>
      <c r="J474" s="103" t="str">
        <f>VLOOKUP(I474,Presupuesto!$B$11:$C$565,2,0)</f>
        <v>DECIMOCUARTO MES</v>
      </c>
      <c r="K474" s="100" t="str">
        <f t="shared" si="8"/>
        <v>Posgrado</v>
      </c>
      <c r="L474" s="100" t="s">
        <v>404</v>
      </c>
    </row>
    <row r="475" spans="3:12" ht="15.75" thickBot="1">
      <c r="C475" s="139" t="s">
        <v>507</v>
      </c>
      <c r="D475" s="202"/>
      <c r="E475" s="154">
        <v>12</v>
      </c>
      <c r="F475" s="322">
        <f>HLOOKUP($C475,$BZ$2:$CM$3,2,0)</f>
        <v>439.49</v>
      </c>
      <c r="G475" s="115">
        <f>D475*E475*F475</f>
        <v>0</v>
      </c>
      <c r="H475" s="168"/>
      <c r="I475" s="116" t="s">
        <v>509</v>
      </c>
      <c r="J475" s="116" t="str">
        <f>VLOOKUP(I475,Presupuesto!$B$11:$C$565,2,0)</f>
        <v>SUELDOS Y SALARIOS PERMANENTES</v>
      </c>
      <c r="K475" s="100" t="str">
        <f t="shared" si="8"/>
        <v>Posgrado</v>
      </c>
      <c r="L475" s="100" t="s">
        <v>404</v>
      </c>
    </row>
    <row r="476" spans="3:12">
      <c r="C476" s="174" t="s">
        <v>58</v>
      </c>
      <c r="D476" s="165"/>
      <c r="E476" s="156">
        <v>0</v>
      </c>
      <c r="F476" s="102">
        <f>IF(E475=0,"",(G475/E475)/12*E475)</f>
        <v>0</v>
      </c>
      <c r="G476" s="99">
        <f>F476</f>
        <v>0</v>
      </c>
      <c r="H476" s="166"/>
      <c r="I476" s="118" t="s">
        <v>529</v>
      </c>
      <c r="J476" s="118" t="str">
        <f>VLOOKUP(I476,Presupuesto!$B$11:$C$565,2,0)</f>
        <v>AGUINALDO Y DECIMO CUARTO MES</v>
      </c>
      <c r="K476" s="100" t="str">
        <f t="shared" si="8"/>
        <v>Posgrado</v>
      </c>
      <c r="L476" s="100" t="s">
        <v>404</v>
      </c>
    </row>
    <row r="477" spans="3:12" ht="15.75" thickBot="1">
      <c r="C477" s="175" t="s">
        <v>59</v>
      </c>
      <c r="D477" s="165"/>
      <c r="E477" s="156">
        <v>0</v>
      </c>
      <c r="F477" s="119">
        <f>IF(E475&lt;6,"",((E475-6)/12)*(G475/E475))</f>
        <v>0</v>
      </c>
      <c r="G477" s="99">
        <f>F477</f>
        <v>0</v>
      </c>
      <c r="H477" s="166"/>
      <c r="I477" s="103" t="s">
        <v>532</v>
      </c>
      <c r="J477" s="103" t="str">
        <f>VLOOKUP(I477,Presupuesto!$B$11:$C$565,2,0)</f>
        <v>DECIMOCUARTO MES</v>
      </c>
      <c r="K477" s="100" t="str">
        <f t="shared" si="8"/>
        <v>Posgrado</v>
      </c>
      <c r="L477" s="100" t="s">
        <v>404</v>
      </c>
    </row>
    <row r="478" spans="3:12" ht="15.75" thickBot="1">
      <c r="C478" s="139" t="s">
        <v>508</v>
      </c>
      <c r="D478" s="202">
        <v>8</v>
      </c>
      <c r="E478" s="154">
        <v>12</v>
      </c>
      <c r="F478" s="322">
        <f>HLOOKUP($C478,$BZ$2:$CM$3,2,0)</f>
        <v>1904.46</v>
      </c>
      <c r="G478" s="115">
        <f>D478*E478*F478</f>
        <v>182828.16</v>
      </c>
      <c r="H478" s="168" t="s">
        <v>137</v>
      </c>
      <c r="I478" s="116" t="s">
        <v>513</v>
      </c>
      <c r="J478" s="116" t="str">
        <f>VLOOKUP(I478,Presupuesto!$B$11:$C$565,2,0)</f>
        <v>PAGOS A PERSONAL POR HORA</v>
      </c>
      <c r="K478" s="100" t="str">
        <f t="shared" si="8"/>
        <v>Posgrado</v>
      </c>
      <c r="L478" s="100" t="s">
        <v>404</v>
      </c>
    </row>
    <row r="479" spans="3:12">
      <c r="C479" s="174" t="s">
        <v>58</v>
      </c>
      <c r="D479" s="165"/>
      <c r="E479" s="156">
        <v>0</v>
      </c>
      <c r="F479" s="102">
        <f>IF(E478=0,"",(G478/E478)/12*E478)</f>
        <v>15235.68</v>
      </c>
      <c r="G479" s="99">
        <f>F479</f>
        <v>15235.68</v>
      </c>
      <c r="H479" s="166" t="s">
        <v>137</v>
      </c>
      <c r="I479" s="118" t="s">
        <v>529</v>
      </c>
      <c r="J479" s="118" t="str">
        <f>VLOOKUP(I479,Presupuesto!$B$11:$C$565,2,0)</f>
        <v>AGUINALDO Y DECIMO CUARTO MES</v>
      </c>
      <c r="K479" s="100" t="str">
        <f t="shared" si="8"/>
        <v>Posgrado</v>
      </c>
      <c r="L479" s="100" t="s">
        <v>404</v>
      </c>
    </row>
    <row r="480" spans="3:12" ht="15.75" thickBot="1">
      <c r="C480" s="175" t="s">
        <v>59</v>
      </c>
      <c r="D480" s="165"/>
      <c r="E480" s="156">
        <v>0</v>
      </c>
      <c r="F480" s="119">
        <f>IF(E478&lt;6,"",((E478-6)/12)*(G478/E478))</f>
        <v>7617.84</v>
      </c>
      <c r="G480" s="99">
        <f>F480</f>
        <v>7617.84</v>
      </c>
      <c r="H480" s="166" t="s">
        <v>137</v>
      </c>
      <c r="I480" s="103" t="s">
        <v>532</v>
      </c>
      <c r="J480" s="103" t="str">
        <f>VLOOKUP(I480,Presupuesto!$B$11:$C$565,2,0)</f>
        <v>DECIMOCUARTO MES</v>
      </c>
      <c r="K480" s="100" t="str">
        <f t="shared" si="8"/>
        <v>Posgrado</v>
      </c>
      <c r="L480" s="100" t="s">
        <v>404</v>
      </c>
    </row>
    <row r="481" spans="3:12" ht="15.75" thickBot="1">
      <c r="C481" s="142" t="s">
        <v>84</v>
      </c>
      <c r="D481" s="202">
        <v>0</v>
      </c>
      <c r="E481" s="154">
        <v>1</v>
      </c>
      <c r="F481" s="141">
        <v>60000</v>
      </c>
      <c r="G481" s="115">
        <f>D481*E481*F481</f>
        <v>0</v>
      </c>
      <c r="H481" s="168" t="s">
        <v>137</v>
      </c>
      <c r="I481" s="116" t="s">
        <v>577</v>
      </c>
      <c r="J481" s="116" t="str">
        <f>VLOOKUP(I481,Presupuesto!$B$11:$C$565,2,0)</f>
        <v>CONTRATOS ESPECIALES</v>
      </c>
      <c r="K481" s="100" t="s">
        <v>1380</v>
      </c>
      <c r="L481" s="100" t="s">
        <v>407</v>
      </c>
    </row>
    <row r="482" spans="3:12">
      <c r="C482" s="174" t="s">
        <v>58</v>
      </c>
      <c r="D482" s="165"/>
      <c r="E482" s="156">
        <v>0</v>
      </c>
      <c r="F482" s="119">
        <f>IF(E481=0,"",(G481/E481)/12*E481)</f>
        <v>0</v>
      </c>
      <c r="G482" s="99">
        <f>F482</f>
        <v>0</v>
      </c>
      <c r="H482" s="166" t="s">
        <v>137</v>
      </c>
      <c r="I482" s="103" t="s">
        <v>577</v>
      </c>
      <c r="J482" s="103" t="str">
        <f>VLOOKUP(I482,Presupuesto!$B$11:$C$565,2,0)</f>
        <v>CONTRATOS ESPECIALES</v>
      </c>
      <c r="K482" s="100" t="str">
        <f t="shared" si="8"/>
        <v>Posgrado</v>
      </c>
      <c r="L482" s="100" t="s">
        <v>403</v>
      </c>
    </row>
    <row r="483" spans="3:12" ht="15.75" thickBot="1">
      <c r="C483" s="175" t="s">
        <v>59</v>
      </c>
      <c r="D483" s="165"/>
      <c r="E483" s="156">
        <v>0</v>
      </c>
      <c r="F483" s="102" t="str">
        <f>IF(E481&lt;6,"",((E481-6)/12)*(G481/E481))</f>
        <v/>
      </c>
      <c r="G483" s="99" t="str">
        <f>F483</f>
        <v/>
      </c>
      <c r="H483" s="166"/>
      <c r="I483" s="103" t="s">
        <v>577</v>
      </c>
      <c r="J483" s="103" t="str">
        <f>VLOOKUP(I483,Presupuesto!$B$11:$C$565,2,0)</f>
        <v>CONTRATOS ESPECIALES</v>
      </c>
      <c r="K483" s="100" t="str">
        <f t="shared" si="8"/>
        <v>Posgrado</v>
      </c>
      <c r="L483" s="100" t="s">
        <v>408</v>
      </c>
    </row>
    <row r="484" spans="3:12" ht="15.75" thickBot="1">
      <c r="C484" s="142" t="s">
        <v>60</v>
      </c>
      <c r="D484" s="202"/>
      <c r="E484" s="154">
        <v>12</v>
      </c>
      <c r="F484" s="120">
        <v>30000</v>
      </c>
      <c r="G484" s="115">
        <f>D484*E484*F484</f>
        <v>0</v>
      </c>
      <c r="H484" s="168"/>
      <c r="I484" s="116" t="s">
        <v>718</v>
      </c>
      <c r="J484" s="116" t="str">
        <f>VLOOKUP(I484,Presupuesto!$B$11:$C$565,2,0)</f>
        <v>OTROS SERVICIOS TECNICOS Y PROFESIONALES</v>
      </c>
      <c r="K484" s="100" t="str">
        <f t="shared" si="8"/>
        <v>Posgrado</v>
      </c>
      <c r="L484" s="100" t="s">
        <v>403</v>
      </c>
    </row>
    <row r="485" spans="3:12">
      <c r="C485" s="174" t="s">
        <v>58</v>
      </c>
      <c r="D485" s="165"/>
      <c r="E485" s="156">
        <v>0</v>
      </c>
      <c r="F485" s="102">
        <v>0</v>
      </c>
      <c r="G485" s="99">
        <f>F485</f>
        <v>0</v>
      </c>
      <c r="H485" s="166"/>
      <c r="I485" s="103" t="s">
        <v>718</v>
      </c>
      <c r="J485" s="103" t="str">
        <f>VLOOKUP(I485,Presupuesto!$B$11:$C$565,2,0)</f>
        <v>OTROS SERVICIOS TECNICOS Y PROFESIONALES</v>
      </c>
      <c r="K485" s="100" t="str">
        <f t="shared" si="8"/>
        <v>Posgrado</v>
      </c>
      <c r="L485" s="100" t="s">
        <v>403</v>
      </c>
    </row>
    <row r="486" spans="3:12" ht="15.75" thickBot="1">
      <c r="C486" s="175" t="s">
        <v>59</v>
      </c>
      <c r="D486" s="165"/>
      <c r="E486" s="156">
        <v>0</v>
      </c>
      <c r="F486" s="102">
        <v>0</v>
      </c>
      <c r="G486" s="99">
        <f>F486</f>
        <v>0</v>
      </c>
      <c r="H486" s="166"/>
      <c r="I486" s="103" t="s">
        <v>718</v>
      </c>
      <c r="J486" s="103" t="str">
        <f>VLOOKUP(I486,Presupuesto!$B$11:$C$565,2,0)</f>
        <v>OTROS SERVICIOS TECNICOS Y PROFESIONALES</v>
      </c>
      <c r="K486" s="100" t="str">
        <f t="shared" si="8"/>
        <v>Posgrado</v>
      </c>
      <c r="L486" s="100" t="s">
        <v>403</v>
      </c>
    </row>
    <row r="487" spans="3:12" ht="15.75" thickBot="1">
      <c r="C487" s="142" t="s">
        <v>61</v>
      </c>
      <c r="D487" s="202"/>
      <c r="E487" s="154">
        <v>12</v>
      </c>
      <c r="F487" s="120">
        <v>30000</v>
      </c>
      <c r="G487" s="115">
        <f>D487*E487*F487</f>
        <v>0</v>
      </c>
      <c r="H487" s="168"/>
      <c r="I487" s="116" t="s">
        <v>509</v>
      </c>
      <c r="J487" s="116" t="str">
        <f>VLOOKUP(I487,Presupuesto!$B$11:$C$565,2,0)</f>
        <v>SUELDOS Y SALARIOS PERMANENTES</v>
      </c>
      <c r="K487" s="100" t="str">
        <f t="shared" si="8"/>
        <v>Posgrado</v>
      </c>
      <c r="L487" s="100" t="s">
        <v>403</v>
      </c>
    </row>
    <row r="488" spans="3:12">
      <c r="C488" s="174" t="s">
        <v>58</v>
      </c>
      <c r="D488" s="172"/>
      <c r="E488" s="133">
        <v>0</v>
      </c>
      <c r="F488" s="121">
        <f>IF(E487=0,"",(G487/E487)/12*E487)</f>
        <v>0</v>
      </c>
      <c r="G488" s="122">
        <f>F488</f>
        <v>0</v>
      </c>
      <c r="H488" s="166"/>
      <c r="I488" s="103" t="s">
        <v>529</v>
      </c>
      <c r="J488" s="103" t="str">
        <f>VLOOKUP(I488,Presupuesto!$B$11:$C$565,2,0)</f>
        <v>AGUINALDO Y DECIMO CUARTO MES</v>
      </c>
      <c r="K488" s="100" t="str">
        <f t="shared" si="8"/>
        <v>Posgrado</v>
      </c>
      <c r="L488" s="100" t="s">
        <v>403</v>
      </c>
    </row>
    <row r="489" spans="3:12" ht="15.75" thickBot="1">
      <c r="C489" s="176" t="s">
        <v>59</v>
      </c>
      <c r="D489" s="164"/>
      <c r="E489" s="134">
        <v>0</v>
      </c>
      <c r="F489" s="107">
        <f>IF(E487&lt;6,"",((E487-6)/12)*(G487/E487))</f>
        <v>0</v>
      </c>
      <c r="G489" s="107">
        <f>F489</f>
        <v>0</v>
      </c>
      <c r="H489" s="164"/>
      <c r="I489" s="108" t="s">
        <v>532</v>
      </c>
      <c r="J489" s="126" t="str">
        <f>VLOOKUP(I489,Presupuesto!$B$11:$C$565,2,0)</f>
        <v>DECIMOCUARTO MES</v>
      </c>
      <c r="K489" s="108" t="str">
        <f t="shared" si="8"/>
        <v>Posgrado</v>
      </c>
      <c r="L489" s="126" t="s">
        <v>403</v>
      </c>
    </row>
    <row r="495" spans="3:12">
      <c r="G495" s="809">
        <f>D10+D70+D132+D192+D252+D312+D372+D432</f>
        <v>4222827.4766666666</v>
      </c>
    </row>
  </sheetData>
  <conditionalFormatting sqref="E56">
    <cfRule type="cellIs" dxfId="13" priority="9" operator="greaterThan">
      <formula>12</formula>
    </cfRule>
  </conditionalFormatting>
  <conditionalFormatting sqref="E116">
    <cfRule type="cellIs" dxfId="12" priority="7" operator="greaterThan">
      <formula>12</formula>
    </cfRule>
  </conditionalFormatting>
  <conditionalFormatting sqref="E178">
    <cfRule type="cellIs" dxfId="11" priority="6" operator="greaterThan">
      <formula>12</formula>
    </cfRule>
  </conditionalFormatting>
  <conditionalFormatting sqref="E237">
    <cfRule type="cellIs" dxfId="10" priority="5" operator="greaterThan">
      <formula>12</formula>
    </cfRule>
  </conditionalFormatting>
  <conditionalFormatting sqref="E418">
    <cfRule type="cellIs" dxfId="9" priority="4" operator="greaterThan">
      <formula>12</formula>
    </cfRule>
  </conditionalFormatting>
  <conditionalFormatting sqref="E478">
    <cfRule type="cellIs" dxfId="8" priority="3" operator="greaterThan">
      <formula>12</formula>
    </cfRule>
  </conditionalFormatting>
  <conditionalFormatting sqref="E357">
    <cfRule type="cellIs" dxfId="7" priority="2" operator="greaterThan">
      <formula>12</formula>
    </cfRule>
  </conditionalFormatting>
  <conditionalFormatting sqref="E297">
    <cfRule type="cellIs" dxfId="6"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9:H189 H198:H248 H379:H429 H439:H489 H318:H368 H258:H308">
      <formula1>$R$2:$S$2</formula1>
    </dataValidation>
    <dataValidation type="list" allowBlank="1" showInputMessage="1" showErrorMessage="1" errorTitle="¡Ingreso Inválido!" error="Seleccione una opción de la lista." promptTitle="Dimensión Estratégica" prompt="Seleccione una opción de la lista." sqref="K17:K67 K77:K127 K139:K189 K198:K248 K379:K429 K439:K489 K318:K368 K258:K308">
      <formula1>$A$2:$O$2</formula1>
    </dataValidation>
    <dataValidation type="list" allowBlank="1" showInputMessage="1" showErrorMessage="1" errorTitle="¡Ingreso Inválido!" error="Seleccione una opción de la lista" promptTitle="Mes Requerido" prompt="Seleccione el mes en el que requiere el recurso." sqref="L17:L67 L77:L127 L139:L189 L198:L248 L379:L429 L439:L489 L318:L368 L258:L308">
      <formula1>$U$2:$AF$2</formula1>
    </dataValidation>
    <dataValidation type="list" allowBlank="1" showInputMessage="1" showErrorMessage="1" sqref="C17 C20 C23 C26 C29 C32 C35 C38 C41 C44 C47 C50 C53 C56 C77 C80 C83 C86 C89 C92 C95 C98 C101 C104 C107 C110 C113 C116 C139 C142 C145 C148 C151 C154 C157 C160 C163 C166 C169 C172 C175 C178 C198 C201 C204 C207 C210 C213 C216 C219 C222 C225 C228 C231 C234 C237 C379 C382 C385 C388 C391 C394 C397 C400 C403 C406 C409 C412 C415 C418 C439 C442 C445 C448 C451 C454 C457 C460 C463 C466 C469 C472 C475 C478 C318 C321 C324 C327 C330 C333 C336 C339 C342 C345 C348 C351 C354 C357 C258 C261 C264 C267 C270 C273 C276 C279 C282 C285 C288 C291 C294 C297">
      <formula1>$BZ$2:$CM$2</formula1>
    </dataValidation>
    <dataValidation type="list" allowBlank="1" showInputMessage="1" showErrorMessage="1" errorTitle="¡Ingreso Inválido!" error="Verifique el valor ingresado." sqref="I17:I67 I77:I127 I139:I189 I198:I248 I379:I429 I439:I489 I318:I368 I258:I308">
      <formula1>$A$1:$UI$1</formula1>
    </dataValidation>
  </dataValidations>
  <printOptions horizontalCentered="1"/>
  <pageMargins left="0.70866141732283472" right="0.70866141732283472" top="0.74803149606299213" bottom="0.74803149606299213" header="0.31496062992125984" footer="0.31496062992125984"/>
  <pageSetup scale="9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44"/>
  <sheetViews>
    <sheetView showGridLines="0" topLeftCell="C16" zoomScale="84" zoomScaleNormal="84" workbookViewId="0">
      <selection activeCell="E32" sqref="E32"/>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33.140625" style="87" customWidth="1"/>
    <col min="11" max="11" width="13.42578125" style="87" bestFit="1" customWidth="1"/>
    <col min="12"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392</v>
      </c>
      <c r="D5" s="89">
        <f>SUMIF($C:$C,$C$10,D:D)</f>
        <v>60000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60000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400</v>
      </c>
      <c r="D13" s="209" t="s">
        <v>2358</v>
      </c>
      <c r="E13" s="95"/>
      <c r="F13" s="95"/>
      <c r="G13" s="95"/>
      <c r="H13" s="76"/>
      <c r="I13" s="76"/>
      <c r="J13" s="76"/>
      <c r="K13" s="114"/>
    </row>
    <row r="14" spans="1:555" ht="18.75">
      <c r="B14" s="95"/>
      <c r="C14" s="216" t="str">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 xml:space="preserve">En el Centro Psicologico Comunicatorio  continuar dando  atención a los estudiantes, personal administrativo y docentes con el apoyo  psicológico necesario.  Acondicionar las instalaciones del centro. </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139</v>
      </c>
      <c r="H16" s="130" t="s">
        <v>46</v>
      </c>
      <c r="I16" s="130" t="s">
        <v>140</v>
      </c>
      <c r="J16" s="130" t="s">
        <v>419</v>
      </c>
      <c r="K16" s="130" t="s">
        <v>420</v>
      </c>
    </row>
    <row r="17" spans="2:11">
      <c r="B17" s="95"/>
      <c r="C17" s="97" t="s">
        <v>63</v>
      </c>
      <c r="D17" s="160">
        <v>2</v>
      </c>
      <c r="E17" s="98">
        <v>2800</v>
      </c>
      <c r="F17" s="99">
        <f>D17*E17</f>
        <v>5600</v>
      </c>
      <c r="G17" s="163" t="s">
        <v>1484</v>
      </c>
      <c r="H17" s="100" t="s">
        <v>998</v>
      </c>
      <c r="I17" s="100" t="str">
        <f>VLOOKUP(H17,Presupuesto!$B$11:$C$565,2,0)</f>
        <v>MUEBLES VARIOS DE OFICINA</v>
      </c>
      <c r="J17" s="226" t="s">
        <v>482</v>
      </c>
      <c r="K17" s="100" t="s">
        <v>413</v>
      </c>
    </row>
    <row r="18" spans="2:11" ht="32.25" customHeight="1">
      <c r="B18" s="95"/>
      <c r="C18" s="101" t="s">
        <v>64</v>
      </c>
      <c r="D18" s="153">
        <v>2</v>
      </c>
      <c r="E18" s="102">
        <v>2200</v>
      </c>
      <c r="F18" s="99">
        <f>D18*E18</f>
        <v>4400</v>
      </c>
      <c r="G18" s="163" t="s">
        <v>1484</v>
      </c>
      <c r="H18" s="103" t="s">
        <v>998</v>
      </c>
      <c r="I18" s="100" t="str">
        <f>VLOOKUP(H18,Presupuesto!$B$11:$C$565,2,0)</f>
        <v>MUEBLES VARIOS DE OFICINA</v>
      </c>
      <c r="J18" s="100" t="str">
        <f t="shared" ref="J18:J26" si="0">$J$17</f>
        <v>Vinculación Universidad-Sociedad</v>
      </c>
      <c r="K18" s="100" t="s">
        <v>421</v>
      </c>
    </row>
    <row r="19" spans="2:11">
      <c r="B19" s="95"/>
      <c r="C19" s="101" t="s">
        <v>65</v>
      </c>
      <c r="D19" s="153">
        <v>10</v>
      </c>
      <c r="E19" s="102">
        <v>1000</v>
      </c>
      <c r="F19" s="99">
        <f t="shared" ref="F19:F26" si="1">D19*E19</f>
        <v>10000</v>
      </c>
      <c r="G19" s="163" t="s">
        <v>1484</v>
      </c>
      <c r="H19" s="103" t="s">
        <v>998</v>
      </c>
      <c r="I19" s="100" t="str">
        <f>VLOOKUP(H19,Presupuesto!$B$11:$C$565,2,0)</f>
        <v>MUEBLES VARIOS DE OFICINA</v>
      </c>
      <c r="J19" s="100" t="str">
        <f t="shared" si="0"/>
        <v>Vinculación Universidad-Sociedad</v>
      </c>
      <c r="K19" s="100" t="s">
        <v>404</v>
      </c>
    </row>
    <row r="20" spans="2:11">
      <c r="B20" s="95"/>
      <c r="C20" s="101" t="s">
        <v>66</v>
      </c>
      <c r="D20" s="153"/>
      <c r="E20" s="102">
        <v>6000</v>
      </c>
      <c r="F20" s="99">
        <f t="shared" si="1"/>
        <v>0</v>
      </c>
      <c r="G20" s="163"/>
      <c r="H20" s="103" t="s">
        <v>998</v>
      </c>
      <c r="I20" s="100" t="str">
        <f>VLOOKUP(H20,Presupuesto!$B$11:$C$565,2,0)</f>
        <v>MUEBLES VARIOS DE OFICINA</v>
      </c>
      <c r="J20" s="100" t="str">
        <f t="shared" si="0"/>
        <v>Vinculación Universidad-Sociedad</v>
      </c>
      <c r="K20" s="100" t="s">
        <v>404</v>
      </c>
    </row>
    <row r="21" spans="2:11">
      <c r="B21" s="95"/>
      <c r="C21" s="101" t="s">
        <v>67</v>
      </c>
      <c r="D21" s="153">
        <v>2</v>
      </c>
      <c r="E21" s="102">
        <v>3000</v>
      </c>
      <c r="F21" s="99">
        <f t="shared" si="1"/>
        <v>6000</v>
      </c>
      <c r="G21" s="163" t="s">
        <v>1484</v>
      </c>
      <c r="H21" s="103" t="s">
        <v>998</v>
      </c>
      <c r="I21" s="100" t="str">
        <f>VLOOKUP(H21,Presupuesto!$B$11:$C$565,2,0)</f>
        <v>MUEBLES VARIOS DE OFICINA</v>
      </c>
      <c r="J21" s="100" t="str">
        <f t="shared" si="0"/>
        <v>Vinculación Universidad-Sociedad</v>
      </c>
      <c r="K21" s="100" t="s">
        <v>404</v>
      </c>
    </row>
    <row r="22" spans="2:11">
      <c r="B22" s="95"/>
      <c r="C22" s="101" t="s">
        <v>68</v>
      </c>
      <c r="D22" s="153">
        <v>1</v>
      </c>
      <c r="E22" s="102">
        <v>10000</v>
      </c>
      <c r="F22" s="99">
        <f t="shared" si="1"/>
        <v>10000</v>
      </c>
      <c r="G22" s="163" t="s">
        <v>1484</v>
      </c>
      <c r="H22" s="103" t="s">
        <v>998</v>
      </c>
      <c r="I22" s="100" t="str">
        <f>VLOOKUP(H22,Presupuesto!$B$11:$C$565,2,0)</f>
        <v>MUEBLES VARIOS DE OFICINA</v>
      </c>
      <c r="J22" s="100" t="str">
        <f t="shared" si="0"/>
        <v>Vinculación Universidad-Sociedad</v>
      </c>
      <c r="K22" s="100" t="s">
        <v>404</v>
      </c>
    </row>
    <row r="23" spans="2:11">
      <c r="B23" s="95"/>
      <c r="C23" s="101" t="s">
        <v>69</v>
      </c>
      <c r="D23" s="153">
        <v>3</v>
      </c>
      <c r="E23" s="102">
        <v>8000</v>
      </c>
      <c r="F23" s="99">
        <f t="shared" si="1"/>
        <v>24000</v>
      </c>
      <c r="G23" s="163" t="s">
        <v>1484</v>
      </c>
      <c r="H23" s="103" t="s">
        <v>998</v>
      </c>
      <c r="I23" s="100" t="str">
        <f>VLOOKUP(H23,Presupuesto!$B$11:$C$565,2,0)</f>
        <v>MUEBLES VARIOS DE OFICINA</v>
      </c>
      <c r="J23" s="100" t="str">
        <f t="shared" si="0"/>
        <v>Vinculación Universidad-Sociedad</v>
      </c>
      <c r="K23" s="100" t="s">
        <v>404</v>
      </c>
    </row>
    <row r="24" spans="2:11">
      <c r="B24" s="95"/>
      <c r="C24" s="101" t="s">
        <v>70</v>
      </c>
      <c r="D24" s="153"/>
      <c r="E24" s="102">
        <v>2000</v>
      </c>
      <c r="F24" s="99">
        <f t="shared" si="1"/>
        <v>0</v>
      </c>
      <c r="G24" s="163"/>
      <c r="H24" s="103" t="s">
        <v>1001</v>
      </c>
      <c r="I24" s="100" t="str">
        <f>VLOOKUP(H24,Presupuesto!$B$11:$C$565,2,0)</f>
        <v>EQUIPOS VARIOS DE OFICINA</v>
      </c>
      <c r="J24" s="100" t="str">
        <f t="shared" si="0"/>
        <v>Vinculación Universidad-Sociedad</v>
      </c>
      <c r="K24" s="100" t="s">
        <v>412</v>
      </c>
    </row>
    <row r="25" spans="2:11">
      <c r="B25" s="95"/>
      <c r="C25" s="101" t="s">
        <v>71</v>
      </c>
      <c r="D25" s="153">
        <v>0</v>
      </c>
      <c r="E25" s="102">
        <v>5000</v>
      </c>
      <c r="F25" s="99">
        <f t="shared" si="1"/>
        <v>0</v>
      </c>
      <c r="G25" s="163" t="s">
        <v>1484</v>
      </c>
      <c r="H25" s="103" t="s">
        <v>1001</v>
      </c>
      <c r="I25" s="100" t="str">
        <f>VLOOKUP(H25,Presupuesto!$B$11:$C$565,2,0)</f>
        <v>EQUIPOS VARIOS DE OFICINA</v>
      </c>
      <c r="J25" s="100" t="str">
        <f t="shared" si="0"/>
        <v>Vinculación Universidad-Sociedad</v>
      </c>
      <c r="K25" s="100" t="s">
        <v>408</v>
      </c>
    </row>
    <row r="26" spans="2:11" ht="15.75" thickBot="1">
      <c r="B26" s="95"/>
      <c r="C26" s="104" t="s">
        <v>72</v>
      </c>
      <c r="D26" s="161"/>
      <c r="E26" s="106">
        <v>100000</v>
      </c>
      <c r="F26" s="107">
        <f t="shared" si="1"/>
        <v>0</v>
      </c>
      <c r="G26" s="164"/>
      <c r="H26" s="108" t="s">
        <v>1001</v>
      </c>
      <c r="I26" s="108" t="str">
        <f>VLOOKUP(H26,Presupuesto!$B$11:$C$565,2,0)</f>
        <v>EQUIPOS VARIOS DE OFICINA</v>
      </c>
      <c r="J26" s="108" t="str">
        <f t="shared" si="0"/>
        <v>Vinculación Universidad-Sociedad</v>
      </c>
      <c r="K26" s="126" t="s">
        <v>403</v>
      </c>
    </row>
    <row r="27" spans="2:11">
      <c r="B27" s="95"/>
    </row>
    <row r="28" spans="2:11">
      <c r="B28" s="95"/>
      <c r="C28" s="376"/>
      <c r="D28" s="377"/>
      <c r="E28" s="378"/>
      <c r="F28" s="378"/>
      <c r="G28" s="379"/>
      <c r="H28" s="378"/>
      <c r="I28" s="378"/>
      <c r="J28" s="157"/>
      <c r="K28" s="157"/>
    </row>
    <row r="29" spans="2:11">
      <c r="B29" s="95"/>
      <c r="C29" s="380"/>
      <c r="D29" s="381"/>
      <c r="E29" s="382"/>
      <c r="F29" s="382"/>
      <c r="G29" s="382"/>
      <c r="H29" s="383"/>
      <c r="I29" s="383"/>
      <c r="J29" s="383"/>
      <c r="K29" s="382"/>
    </row>
    <row r="30" spans="2:11">
      <c r="C30" s="380"/>
      <c r="D30" s="381"/>
      <c r="E30" s="382"/>
      <c r="F30" s="382"/>
      <c r="G30" s="382"/>
      <c r="H30" s="383"/>
      <c r="I30" s="383"/>
      <c r="J30" s="383"/>
      <c r="K30" s="382"/>
    </row>
    <row r="31" spans="2:11" ht="15.75">
      <c r="C31" s="384"/>
      <c r="D31" s="385"/>
      <c r="E31" s="382"/>
      <c r="F31" s="382"/>
      <c r="G31" s="382"/>
      <c r="H31" s="383"/>
      <c r="I31" s="383"/>
      <c r="J31" s="383"/>
      <c r="K31" s="382"/>
    </row>
    <row r="32" spans="2:11" ht="18.75">
      <c r="C32" s="386"/>
      <c r="D32" s="381"/>
      <c r="E32" s="382"/>
      <c r="F32" s="382"/>
      <c r="G32" s="382"/>
      <c r="H32" s="383"/>
      <c r="I32" s="383"/>
      <c r="J32" s="383"/>
      <c r="K32" s="382"/>
    </row>
    <row r="33" spans="3:11">
      <c r="C33" s="380"/>
      <c r="D33" s="381"/>
      <c r="E33" s="382"/>
      <c r="F33" s="382"/>
      <c r="G33" s="382"/>
      <c r="H33" s="383"/>
      <c r="I33" s="383"/>
      <c r="J33" s="383"/>
      <c r="K33" s="382"/>
    </row>
    <row r="34" spans="3:11">
      <c r="C34" s="387"/>
      <c r="D34" s="387"/>
      <c r="E34" s="387"/>
      <c r="F34" s="388"/>
      <c r="G34" s="389"/>
      <c r="H34" s="387"/>
      <c r="I34" s="387"/>
      <c r="J34" s="387"/>
      <c r="K34" s="387"/>
    </row>
    <row r="35" spans="3:11">
      <c r="C35" s="382"/>
      <c r="D35" s="390"/>
      <c r="E35" s="391"/>
      <c r="F35" s="391"/>
      <c r="G35" s="392"/>
      <c r="H35" s="383"/>
      <c r="I35" s="383"/>
      <c r="J35" s="393"/>
      <c r="K35" s="383"/>
    </row>
    <row r="36" spans="3:11">
      <c r="C36" s="382"/>
      <c r="D36" s="390"/>
      <c r="E36" s="391"/>
      <c r="F36" s="391"/>
      <c r="G36" s="392"/>
      <c r="H36" s="383"/>
      <c r="I36" s="383"/>
      <c r="J36" s="383"/>
      <c r="K36" s="383"/>
    </row>
    <row r="37" spans="3:11">
      <c r="C37" s="382"/>
      <c r="D37" s="390"/>
      <c r="E37" s="391"/>
      <c r="F37" s="391"/>
      <c r="G37" s="392"/>
      <c r="H37" s="383"/>
      <c r="I37" s="383"/>
      <c r="J37" s="383"/>
      <c r="K37" s="383"/>
    </row>
    <row r="38" spans="3:11">
      <c r="C38" s="382"/>
      <c r="D38" s="390"/>
      <c r="E38" s="391"/>
      <c r="F38" s="391"/>
      <c r="G38" s="392"/>
      <c r="H38" s="383"/>
      <c r="I38" s="383"/>
      <c r="J38" s="383"/>
      <c r="K38" s="383"/>
    </row>
    <row r="39" spans="3:11">
      <c r="C39" s="382"/>
      <c r="D39" s="390"/>
      <c r="E39" s="391"/>
      <c r="F39" s="391"/>
      <c r="G39" s="392"/>
      <c r="H39" s="383"/>
      <c r="I39" s="383"/>
      <c r="J39" s="383"/>
      <c r="K39" s="383"/>
    </row>
    <row r="40" spans="3:11">
      <c r="C40" s="382"/>
      <c r="D40" s="390"/>
      <c r="E40" s="391"/>
      <c r="F40" s="391"/>
      <c r="G40" s="392"/>
      <c r="H40" s="383"/>
      <c r="I40" s="383"/>
      <c r="J40" s="383"/>
      <c r="K40" s="383"/>
    </row>
    <row r="41" spans="3:11">
      <c r="C41" s="382"/>
      <c r="D41" s="390"/>
      <c r="E41" s="391"/>
      <c r="F41" s="391"/>
      <c r="G41" s="392"/>
      <c r="H41" s="383"/>
      <c r="I41" s="383"/>
      <c r="J41" s="383"/>
      <c r="K41" s="383"/>
    </row>
    <row r="42" spans="3:11">
      <c r="C42" s="382"/>
      <c r="D42" s="390"/>
      <c r="E42" s="391"/>
      <c r="F42" s="391"/>
      <c r="G42" s="392"/>
      <c r="H42" s="383"/>
      <c r="I42" s="383"/>
      <c r="J42" s="383"/>
      <c r="K42" s="383"/>
    </row>
    <row r="43" spans="3:11">
      <c r="C43" s="382"/>
      <c r="D43" s="390"/>
      <c r="E43" s="391"/>
      <c r="F43" s="391"/>
      <c r="G43" s="392"/>
      <c r="H43" s="383"/>
      <c r="I43" s="383"/>
      <c r="J43" s="383"/>
      <c r="K43" s="383"/>
    </row>
    <row r="44" spans="3:11">
      <c r="C44" s="382"/>
      <c r="D44" s="390"/>
      <c r="E44" s="391"/>
      <c r="F44" s="391"/>
      <c r="G44" s="392"/>
      <c r="H44" s="383"/>
      <c r="I44" s="383"/>
      <c r="J44" s="383"/>
      <c r="K44" s="383"/>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54"/>
  <sheetViews>
    <sheetView showGridLines="0" topLeftCell="A40" zoomScale="70" zoomScaleNormal="70" workbookViewId="0">
      <selection activeCell="D13" sqref="D13"/>
    </sheetView>
  </sheetViews>
  <sheetFormatPr baseColWidth="10" defaultColWidth="11.5703125" defaultRowHeight="1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CB2" s="124" t="s">
        <v>1350</v>
      </c>
      <c r="CC2" s="124" t="s">
        <v>1351</v>
      </c>
      <c r="CD2" s="124" t="s">
        <v>1349</v>
      </c>
      <c r="CE2" s="124" t="s">
        <v>1352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391</v>
      </c>
      <c r="D5" s="201">
        <f>SUMIF(C:C,$C$10,D:D)</f>
        <v>113000</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SUM(F17:F30)</f>
        <v>43000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400</v>
      </c>
      <c r="D13" s="209" t="s">
        <v>2207</v>
      </c>
      <c r="E13" s="95"/>
      <c r="F13" s="95"/>
      <c r="G13" s="95"/>
      <c r="H13" s="76"/>
      <c r="I13" s="76"/>
      <c r="J13" s="76"/>
      <c r="K13" s="114"/>
    </row>
    <row r="14" spans="1:555" ht="18.75">
      <c r="B14" s="95"/>
      <c r="C14" s="216" t="str">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Impulsar la  continuidad del servicio que presta  centro de Atención Psicológica (CAPS) a la población de escasos recursos ,  ofreciendo al alumnado una unidad de práctica Psicológica, contribuyendo con el proceso de enseñanza –aprendizaje de la Escuela de Ciencias Psicológicas propiciando la integración de la teoría a la práctica</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139</v>
      </c>
      <c r="H16" s="151" t="s">
        <v>46</v>
      </c>
      <c r="I16" s="151" t="s">
        <v>140</v>
      </c>
      <c r="J16" s="151" t="s">
        <v>419</v>
      </c>
      <c r="K16" s="151" t="s">
        <v>420</v>
      </c>
      <c r="L16" s="151" t="s">
        <v>475</v>
      </c>
    </row>
    <row r="17" spans="2:12" ht="15.75" thickBot="1">
      <c r="B17" s="95"/>
      <c r="C17" s="323" t="s">
        <v>1352</v>
      </c>
      <c r="D17" s="160"/>
      <c r="E17" s="98">
        <f>HLOOKUP($C17,$CB$2:$CE$3,2,0)</f>
        <v>15000</v>
      </c>
      <c r="F17" s="99">
        <f>D17*E17</f>
        <v>0</v>
      </c>
      <c r="G17" s="167" t="s">
        <v>1484</v>
      </c>
      <c r="H17" s="100" t="s">
        <v>1027</v>
      </c>
      <c r="I17" s="100" t="str">
        <f>VLOOKUP(H17,Presupuesto!$B$11:$C$565,2,0)</f>
        <v>EQUIPO DE COMPUTACION</v>
      </c>
      <c r="J17" s="226" t="s">
        <v>1496</v>
      </c>
      <c r="K17" s="100" t="s">
        <v>403</v>
      </c>
      <c r="L17" s="100"/>
    </row>
    <row r="18" spans="2:12">
      <c r="B18" s="95"/>
      <c r="C18" s="323" t="s">
        <v>1350</v>
      </c>
      <c r="D18" s="153">
        <v>1</v>
      </c>
      <c r="E18" s="98">
        <f>HLOOKUP($C18,$CB$2:$CE$3,2,0)</f>
        <v>35000</v>
      </c>
      <c r="F18" s="99">
        <f>D18*E18</f>
        <v>35000</v>
      </c>
      <c r="G18" s="167" t="s">
        <v>1484</v>
      </c>
      <c r="H18" s="103" t="s">
        <v>1027</v>
      </c>
      <c r="I18" s="103" t="str">
        <f>VLOOKUP(H18,Presupuesto!$B$11:$C$565,2,0)</f>
        <v>EQUIPO DE COMPUTACION</v>
      </c>
      <c r="J18" s="100" t="str">
        <f t="shared" ref="J18:J29" si="0">$J$17</f>
        <v>Posgrado</v>
      </c>
      <c r="K18" s="100" t="s">
        <v>421</v>
      </c>
      <c r="L18" s="100"/>
    </row>
    <row r="19" spans="2:12">
      <c r="B19" s="95"/>
      <c r="C19" s="101" t="s">
        <v>73</v>
      </c>
      <c r="D19" s="153"/>
      <c r="E19" s="102">
        <v>4000</v>
      </c>
      <c r="F19" s="99">
        <f t="shared" ref="F19:F30" si="1">D19*E19</f>
        <v>0</v>
      </c>
      <c r="G19" s="167"/>
      <c r="H19" s="103" t="s">
        <v>999</v>
      </c>
      <c r="I19" s="103" t="str">
        <f>VLOOKUP(H19,Presupuesto!$B$11:$C$565,2,0)</f>
        <v>EQUIPOS VARIOS DE OFICINA</v>
      </c>
      <c r="J19" s="100" t="str">
        <f t="shared" si="0"/>
        <v>Posgrado</v>
      </c>
      <c r="K19" s="100" t="s">
        <v>404</v>
      </c>
      <c r="L19" s="100"/>
    </row>
    <row r="20" spans="2:12">
      <c r="B20" s="95"/>
      <c r="C20" s="101" t="s">
        <v>74</v>
      </c>
      <c r="D20" s="153">
        <v>1</v>
      </c>
      <c r="E20" s="102">
        <v>8000</v>
      </c>
      <c r="F20" s="99">
        <f t="shared" si="1"/>
        <v>8000</v>
      </c>
      <c r="G20" s="167" t="s">
        <v>1484</v>
      </c>
      <c r="H20" s="103" t="s">
        <v>1027</v>
      </c>
      <c r="I20" s="103" t="str">
        <f>VLOOKUP(H20,Presupuesto!$B$11:$C$565,2,0)</f>
        <v>EQUIPO DE COMPUTACION</v>
      </c>
      <c r="J20" s="100" t="str">
        <f t="shared" si="0"/>
        <v>Posgrado</v>
      </c>
      <c r="K20" s="100" t="s">
        <v>404</v>
      </c>
      <c r="L20" s="100"/>
    </row>
    <row r="21" spans="2:12">
      <c r="B21" s="95"/>
      <c r="C21" s="101" t="s">
        <v>75</v>
      </c>
      <c r="D21" s="153"/>
      <c r="E21" s="102">
        <v>5000</v>
      </c>
      <c r="F21" s="99">
        <f t="shared" si="1"/>
        <v>0</v>
      </c>
      <c r="G21" s="167"/>
      <c r="H21" s="103" t="s">
        <v>1027</v>
      </c>
      <c r="I21" s="103" t="str">
        <f>VLOOKUP(H21,Presupuesto!$B$11:$C$565,2,0)</f>
        <v>EQUIPO DE COMPUTACION</v>
      </c>
      <c r="J21" s="100" t="str">
        <f t="shared" si="0"/>
        <v>Posgrado</v>
      </c>
      <c r="K21" s="100" t="s">
        <v>404</v>
      </c>
      <c r="L21" s="100"/>
    </row>
    <row r="22" spans="2:12">
      <c r="B22" s="95"/>
      <c r="C22" s="101" t="s">
        <v>35</v>
      </c>
      <c r="D22" s="153"/>
      <c r="E22" s="102">
        <v>13000</v>
      </c>
      <c r="F22" s="99">
        <f t="shared" si="1"/>
        <v>0</v>
      </c>
      <c r="G22" s="167"/>
      <c r="H22" s="103" t="s">
        <v>1013</v>
      </c>
      <c r="I22" s="103" t="str">
        <f>VLOOKUP(H22,Presupuesto!$B$11:$C$565,2,0)</f>
        <v>EQUIPO DE TRANSPORTE TRACCION Y ELEVACION</v>
      </c>
      <c r="J22" s="100" t="str">
        <f t="shared" si="0"/>
        <v>Posgrado</v>
      </c>
      <c r="K22" s="100" t="s">
        <v>404</v>
      </c>
      <c r="L22" s="100"/>
    </row>
    <row r="23" spans="2:12">
      <c r="B23" s="95"/>
      <c r="C23" s="101" t="s">
        <v>76</v>
      </c>
      <c r="D23" s="153"/>
      <c r="E23" s="102">
        <v>15000</v>
      </c>
      <c r="F23" s="99">
        <f t="shared" si="1"/>
        <v>0</v>
      </c>
      <c r="G23" s="167"/>
      <c r="H23" s="103" t="s">
        <v>1013</v>
      </c>
      <c r="I23" s="103" t="str">
        <f>VLOOKUP(H23,Presupuesto!$B$11:$C$565,2,0)</f>
        <v>EQUIPO DE TRANSPORTE TRACCION Y ELEVACION</v>
      </c>
      <c r="J23" s="100" t="str">
        <f t="shared" si="0"/>
        <v>Posgrado</v>
      </c>
      <c r="K23" s="100" t="s">
        <v>404</v>
      </c>
      <c r="L23" s="100"/>
    </row>
    <row r="24" spans="2:12">
      <c r="B24" s="95"/>
      <c r="C24" s="101" t="s">
        <v>77</v>
      </c>
      <c r="D24" s="153"/>
      <c r="E24" s="102">
        <v>10000</v>
      </c>
      <c r="F24" s="99">
        <f t="shared" si="1"/>
        <v>0</v>
      </c>
      <c r="G24" s="167"/>
      <c r="H24" s="103" t="s">
        <v>1013</v>
      </c>
      <c r="I24" s="103" t="str">
        <f>VLOOKUP(H24,Presupuesto!$B$11:$C$565,2,0)</f>
        <v>EQUIPO DE TRANSPORTE TRACCION Y ELEVACION</v>
      </c>
      <c r="J24" s="100" t="str">
        <f t="shared" si="0"/>
        <v>Posgrado</v>
      </c>
      <c r="K24" s="100" t="s">
        <v>412</v>
      </c>
      <c r="L24" s="100"/>
    </row>
    <row r="25" spans="2:12">
      <c r="C25" s="101" t="s">
        <v>78</v>
      </c>
      <c r="D25" s="153"/>
      <c r="E25" s="102">
        <v>10000</v>
      </c>
      <c r="F25" s="99">
        <f t="shared" si="1"/>
        <v>0</v>
      </c>
      <c r="G25" s="167"/>
      <c r="H25" s="103" t="s">
        <v>1059</v>
      </c>
      <c r="I25" s="103" t="str">
        <f>VLOOKUP(H25,Presupuesto!$B$11:$C$565,2,0)</f>
        <v>APLICACIONES INFORMATICAS</v>
      </c>
      <c r="J25" s="100" t="str">
        <f t="shared" si="0"/>
        <v>Posgrado</v>
      </c>
      <c r="K25" s="100" t="s">
        <v>408</v>
      </c>
      <c r="L25" s="100"/>
    </row>
    <row r="26" spans="2:12">
      <c r="C26" s="111" t="s">
        <v>79</v>
      </c>
      <c r="D26" s="153"/>
      <c r="E26" s="102">
        <v>2000</v>
      </c>
      <c r="F26" s="99">
        <f t="shared" si="1"/>
        <v>0</v>
      </c>
      <c r="G26" s="167"/>
      <c r="H26" s="112" t="s">
        <v>1027</v>
      </c>
      <c r="I26" s="112" t="str">
        <f>VLOOKUP(H26,Presupuesto!$B$11:$C$565,2,0)</f>
        <v>EQUIPO DE COMPUTACION</v>
      </c>
      <c r="J26" s="100" t="str">
        <f t="shared" si="0"/>
        <v>Posgrado</v>
      </c>
      <c r="K26" s="100" t="s">
        <v>404</v>
      </c>
      <c r="L26" s="100"/>
    </row>
    <row r="27" spans="2:12">
      <c r="C27" s="111" t="s">
        <v>80</v>
      </c>
      <c r="D27" s="153"/>
      <c r="E27" s="102">
        <v>1500</v>
      </c>
      <c r="F27" s="99">
        <f t="shared" si="1"/>
        <v>0</v>
      </c>
      <c r="G27" s="167"/>
      <c r="H27" s="112" t="s">
        <v>959</v>
      </c>
      <c r="I27" s="112" t="str">
        <f>VLOOKUP(H27,Presupuesto!$B$11:$C$565,2,0)</f>
        <v>UTILES Y MATERIALES ELECTRICOS</v>
      </c>
      <c r="J27" s="100" t="str">
        <f t="shared" si="0"/>
        <v>Posgrado</v>
      </c>
      <c r="K27" s="100" t="s">
        <v>404</v>
      </c>
      <c r="L27" s="100"/>
    </row>
    <row r="28" spans="2:12">
      <c r="C28" s="111" t="s">
        <v>81</v>
      </c>
      <c r="D28" s="153"/>
      <c r="E28" s="102">
        <v>1500</v>
      </c>
      <c r="F28" s="99">
        <f t="shared" si="1"/>
        <v>0</v>
      </c>
      <c r="G28" s="167"/>
      <c r="H28" s="112" t="s">
        <v>1027</v>
      </c>
      <c r="I28" s="112" t="str">
        <f>VLOOKUP(H28,Presupuesto!$B$11:$C$565,2,0)</f>
        <v>EQUIPO DE COMPUTACION</v>
      </c>
      <c r="J28" s="100" t="str">
        <f t="shared" si="0"/>
        <v>Posgrado</v>
      </c>
      <c r="K28" s="100" t="s">
        <v>404</v>
      </c>
      <c r="L28" s="100"/>
    </row>
    <row r="29" spans="2:12">
      <c r="C29" s="111" t="s">
        <v>82</v>
      </c>
      <c r="D29" s="153"/>
      <c r="E29" s="102">
        <v>500</v>
      </c>
      <c r="F29" s="99">
        <f t="shared" si="1"/>
        <v>0</v>
      </c>
      <c r="G29" s="167"/>
      <c r="H29" s="112" t="s">
        <v>968</v>
      </c>
      <c r="I29" s="112" t="str">
        <f>VLOOKUP(H29,Presupuesto!$B$11:$C$565,2,0)</f>
        <v>OTROS RESPUESTOS Y ACCESORIOS MENORES</v>
      </c>
      <c r="J29" s="100" t="str">
        <f t="shared" si="0"/>
        <v>Posgrado</v>
      </c>
      <c r="K29" s="100" t="s">
        <v>404</v>
      </c>
      <c r="L29" s="100"/>
    </row>
    <row r="30" spans="2:12" ht="15.75" thickBot="1">
      <c r="B30" s="95"/>
      <c r="C30" s="104" t="s">
        <v>83</v>
      </c>
      <c r="D30" s="161"/>
      <c r="E30" s="106">
        <v>20</v>
      </c>
      <c r="F30" s="107">
        <f t="shared" si="1"/>
        <v>0</v>
      </c>
      <c r="G30" s="164"/>
      <c r="H30" s="108" t="s">
        <v>968</v>
      </c>
      <c r="I30" s="108" t="str">
        <f>VLOOKUP(H30,Presupuesto!$B$11:$C$565,2,0)</f>
        <v>OTROS RESPUESTOS Y ACCESORIOS MENORES</v>
      </c>
      <c r="J30" s="108" t="str">
        <f t="shared" ref="J30" si="2">$J$17</f>
        <v>Posgrado</v>
      </c>
      <c r="K30" s="126" t="s">
        <v>403</v>
      </c>
      <c r="L30" s="126"/>
    </row>
    <row r="31" spans="2:12">
      <c r="B31" s="95"/>
      <c r="F31" s="95"/>
      <c r="G31" s="76"/>
      <c r="H31" s="76"/>
      <c r="I31" s="76"/>
    </row>
    <row r="32" spans="2:12">
      <c r="C32" s="87" t="s">
        <v>2307</v>
      </c>
    </row>
    <row r="33" spans="3:12" ht="15.75" thickBot="1"/>
    <row r="34" spans="3:12" ht="15.75" thickBot="1">
      <c r="C34" s="29" t="s">
        <v>43</v>
      </c>
      <c r="D34" s="110">
        <f>SUM(F41:F54)</f>
        <v>70000</v>
      </c>
      <c r="F34" s="70"/>
      <c r="G34" s="79"/>
      <c r="H34" s="70"/>
      <c r="I34" s="70"/>
    </row>
    <row r="35" spans="3:12">
      <c r="C35" s="70"/>
      <c r="D35" s="31"/>
      <c r="E35" s="95"/>
      <c r="F35" s="95"/>
      <c r="G35" s="95"/>
      <c r="H35" s="76"/>
      <c r="I35" s="76"/>
      <c r="J35" s="76"/>
      <c r="K35" s="114"/>
    </row>
    <row r="36" spans="3:12">
      <c r="C36" s="70"/>
      <c r="D36" s="31"/>
      <c r="E36" s="95"/>
      <c r="F36" s="95"/>
      <c r="G36" s="95"/>
      <c r="H36" s="76"/>
      <c r="I36" s="76"/>
      <c r="J36" s="76"/>
      <c r="K36" s="114"/>
    </row>
    <row r="37" spans="3:12" ht="15.75">
      <c r="C37" s="208" t="s">
        <v>400</v>
      </c>
      <c r="D37" s="209" t="s">
        <v>2334</v>
      </c>
      <c r="E37" s="95"/>
      <c r="F37" s="95"/>
      <c r="G37" s="95"/>
      <c r="H37" s="76"/>
      <c r="I37" s="76"/>
      <c r="J37" s="76"/>
      <c r="K37" s="114"/>
    </row>
    <row r="38" spans="3:12" ht="18.75">
      <c r="C38" s="216" t="str">
        <f>IFERROR(VLOOKUP(D37,'1.Desarrollo e Innov Curricular'!$E:$F,2,FALSE),IFERROR(VLOOKUP(D37,'Investigación Científica'!$E:$F,2,FALSE),IFERROR(VLOOKUP(D37,'3.Vinculación Univ. Sociedad'!$E:$F,2,FALSE),IFERROR(VLOOKUP(D37,'4. Docencia y Profesorado'!$E:$F,2,FALSE),IFERROR(VLOOKUP(D37,'5.Estudiantes y Graduados'!$E:$F,2,FALSE),IFERROR(VLOOKUP(D37,'11. Gestion Administrativa'!$E:$F,2,FALSE),IFERROR(VLOOKUP(D37,'13. Gestión Académica'!$E:$F,2,FALSE),IFERROR(VLOOKUP(D37,'8. Aseguramiento de Calidad'!$E:$F,2,FALSE),IFERROR(VLOOKUP(D37,'6.Gestión del Conocimiento'!$E:$F,2,FALSE),IFERROR(VLOOKUP(D37,'15. Gobernabilidad y Procesos'!$E:$F,2,FALSE),IFERROR(VLOOKUP(D37,'12.Gestión del Talento Humano'!$E:$F,2,FALSE),IFERROR(VLOOKUP(D37,'14. Internacionalización '!$E:$F,2,FALSE),IFERROR(VLOOKUP(D37,Posgrado!$E:$F,2,FALSE),IFERROR(VLOOKUP(D37,'9.Cultura de Innovación '!$E:$F,2,FALSE),VLOOKUP(D37,'7. Lo Esencial de la Reforma '!$E:$F,2,0)))))))))))))))</f>
        <v>Contar con el equipo de ayuda audivisual para el acondicionamiento de las aulas de Trabajo Social. ( 7)</v>
      </c>
      <c r="D38" s="31"/>
      <c r="E38" s="95"/>
      <c r="F38" s="95"/>
      <c r="G38" s="95"/>
      <c r="H38" s="76"/>
      <c r="I38" s="76"/>
      <c r="J38" s="76"/>
      <c r="K38" s="114"/>
    </row>
    <row r="39" spans="3:12">
      <c r="F39" s="95"/>
      <c r="G39" s="76"/>
      <c r="H39" s="76"/>
      <c r="I39" s="76"/>
    </row>
    <row r="40" spans="3:12" ht="30.75" thickBot="1">
      <c r="C40" s="151" t="s">
        <v>44</v>
      </c>
      <c r="D40" s="151" t="s">
        <v>55</v>
      </c>
      <c r="E40" s="151" t="s">
        <v>57</v>
      </c>
      <c r="F40" s="152" t="s">
        <v>27</v>
      </c>
      <c r="G40" s="152" t="s">
        <v>139</v>
      </c>
      <c r="H40" s="151" t="s">
        <v>46</v>
      </c>
      <c r="I40" s="151" t="s">
        <v>140</v>
      </c>
      <c r="J40" s="151" t="s">
        <v>419</v>
      </c>
      <c r="K40" s="151" t="s">
        <v>420</v>
      </c>
      <c r="L40" s="151" t="s">
        <v>475</v>
      </c>
    </row>
    <row r="41" spans="3:12" ht="15.75" thickBot="1">
      <c r="C41" s="323" t="s">
        <v>1352</v>
      </c>
      <c r="D41" s="160"/>
      <c r="E41" s="98">
        <f>HLOOKUP($C41,$CB$2:$CE$3,2,0)</f>
        <v>15000</v>
      </c>
      <c r="F41" s="99">
        <f>D41*E41</f>
        <v>0</v>
      </c>
      <c r="G41" s="167" t="s">
        <v>1484</v>
      </c>
      <c r="H41" s="100" t="s">
        <v>1027</v>
      </c>
      <c r="I41" s="100" t="str">
        <f>VLOOKUP(H41,Presupuesto!$B$11:$C$565,2,0)</f>
        <v>EQUIPO DE COMPUTACION</v>
      </c>
      <c r="J41" s="226" t="s">
        <v>1496</v>
      </c>
      <c r="K41" s="100" t="s">
        <v>403</v>
      </c>
      <c r="L41" s="100"/>
    </row>
    <row r="42" spans="3:12">
      <c r="C42" s="323" t="s">
        <v>1350</v>
      </c>
      <c r="D42" s="153">
        <v>1</v>
      </c>
      <c r="E42" s="98">
        <f>HLOOKUP($C42,$CB$2:$CE$3,2,0)</f>
        <v>35000</v>
      </c>
      <c r="F42" s="99">
        <f>D42*E42</f>
        <v>35000</v>
      </c>
      <c r="G42" s="167" t="s">
        <v>1484</v>
      </c>
      <c r="H42" s="103" t="s">
        <v>1027</v>
      </c>
      <c r="I42" s="103" t="str">
        <f>VLOOKUP(H42,Presupuesto!$B$11:$C$565,2,0)</f>
        <v>EQUIPO DE COMPUTACION</v>
      </c>
      <c r="J42" s="100" t="str">
        <f t="shared" ref="J42:J54" si="3">$J$17</f>
        <v>Posgrado</v>
      </c>
      <c r="K42" s="100" t="s">
        <v>421</v>
      </c>
      <c r="L42" s="100"/>
    </row>
    <row r="43" spans="3:12">
      <c r="C43" s="101" t="s">
        <v>73</v>
      </c>
      <c r="D43" s="153"/>
      <c r="E43" s="102">
        <v>4000</v>
      </c>
      <c r="F43" s="99">
        <f t="shared" ref="F43:F54" si="4">D43*E43</f>
        <v>0</v>
      </c>
      <c r="G43" s="167"/>
      <c r="H43" s="103" t="s">
        <v>999</v>
      </c>
      <c r="I43" s="103" t="str">
        <f>VLOOKUP(H43,Presupuesto!$B$11:$C$565,2,0)</f>
        <v>EQUIPOS VARIOS DE OFICINA</v>
      </c>
      <c r="J43" s="100" t="str">
        <f t="shared" si="3"/>
        <v>Posgrado</v>
      </c>
      <c r="K43" s="100" t="s">
        <v>404</v>
      </c>
      <c r="L43" s="100"/>
    </row>
    <row r="44" spans="3:12">
      <c r="C44" s="101" t="s">
        <v>74</v>
      </c>
      <c r="D44" s="153">
        <v>1</v>
      </c>
      <c r="E44" s="102">
        <v>8000</v>
      </c>
      <c r="F44" s="99">
        <f t="shared" si="4"/>
        <v>8000</v>
      </c>
      <c r="G44" s="167" t="s">
        <v>1484</v>
      </c>
      <c r="H44" s="103" t="s">
        <v>1027</v>
      </c>
      <c r="I44" s="103" t="str">
        <f>VLOOKUP(H44,Presupuesto!$B$11:$C$565,2,0)</f>
        <v>EQUIPO DE COMPUTACION</v>
      </c>
      <c r="J44" s="100" t="str">
        <f t="shared" si="3"/>
        <v>Posgrado</v>
      </c>
      <c r="K44" s="100" t="s">
        <v>404</v>
      </c>
      <c r="L44" s="100"/>
    </row>
    <row r="45" spans="3:12">
      <c r="C45" s="101" t="s">
        <v>75</v>
      </c>
      <c r="D45" s="153"/>
      <c r="E45" s="102">
        <v>5000</v>
      </c>
      <c r="F45" s="99">
        <f t="shared" si="4"/>
        <v>0</v>
      </c>
      <c r="G45" s="167"/>
      <c r="H45" s="103" t="s">
        <v>1027</v>
      </c>
      <c r="I45" s="103" t="str">
        <f>VLOOKUP(H45,Presupuesto!$B$11:$C$565,2,0)</f>
        <v>EQUIPO DE COMPUTACION</v>
      </c>
      <c r="J45" s="100" t="str">
        <f t="shared" si="3"/>
        <v>Posgrado</v>
      </c>
      <c r="K45" s="100" t="s">
        <v>404</v>
      </c>
      <c r="L45" s="100"/>
    </row>
    <row r="46" spans="3:12">
      <c r="C46" s="101" t="s">
        <v>35</v>
      </c>
      <c r="D46" s="153">
        <v>2</v>
      </c>
      <c r="E46" s="102">
        <v>13000</v>
      </c>
      <c r="F46" s="99">
        <f t="shared" si="4"/>
        <v>26000</v>
      </c>
      <c r="G46" s="167" t="s">
        <v>1484</v>
      </c>
      <c r="H46" s="103" t="s">
        <v>1027</v>
      </c>
      <c r="I46" s="103" t="str">
        <f>VLOOKUP(H46,Presupuesto!$B$11:$C$565,2,0)</f>
        <v>EQUIPO DE COMPUTACION</v>
      </c>
      <c r="J46" s="100" t="str">
        <f t="shared" si="3"/>
        <v>Posgrado</v>
      </c>
      <c r="K46" s="100" t="s">
        <v>404</v>
      </c>
      <c r="L46" s="100"/>
    </row>
    <row r="47" spans="3:12">
      <c r="C47" s="101" t="s">
        <v>76</v>
      </c>
      <c r="D47" s="153"/>
      <c r="E47" s="102">
        <v>15000</v>
      </c>
      <c r="F47" s="99">
        <f t="shared" si="4"/>
        <v>0</v>
      </c>
      <c r="G47" s="167"/>
      <c r="H47" s="103" t="s">
        <v>1013</v>
      </c>
      <c r="I47" s="103" t="str">
        <f>VLOOKUP(H47,Presupuesto!$B$11:$C$565,2,0)</f>
        <v>EQUIPO DE TRANSPORTE TRACCION Y ELEVACION</v>
      </c>
      <c r="J47" s="100" t="str">
        <f t="shared" si="3"/>
        <v>Posgrado</v>
      </c>
      <c r="K47" s="100" t="s">
        <v>404</v>
      </c>
      <c r="L47" s="100"/>
    </row>
    <row r="48" spans="3:12">
      <c r="C48" s="101" t="s">
        <v>77</v>
      </c>
      <c r="D48" s="153"/>
      <c r="E48" s="102">
        <v>10000</v>
      </c>
      <c r="F48" s="99">
        <f t="shared" si="4"/>
        <v>0</v>
      </c>
      <c r="G48" s="167"/>
      <c r="H48" s="103" t="s">
        <v>1013</v>
      </c>
      <c r="I48" s="103" t="str">
        <f>VLOOKUP(H48,Presupuesto!$B$11:$C$565,2,0)</f>
        <v>EQUIPO DE TRANSPORTE TRACCION Y ELEVACION</v>
      </c>
      <c r="J48" s="100" t="str">
        <f t="shared" si="3"/>
        <v>Posgrado</v>
      </c>
      <c r="K48" s="100" t="s">
        <v>412</v>
      </c>
      <c r="L48" s="100"/>
    </row>
    <row r="49" spans="3:12">
      <c r="C49" s="101" t="s">
        <v>78</v>
      </c>
      <c r="D49" s="153"/>
      <c r="E49" s="102">
        <v>10000</v>
      </c>
      <c r="F49" s="99">
        <f t="shared" si="4"/>
        <v>0</v>
      </c>
      <c r="G49" s="167"/>
      <c r="H49" s="103" t="s">
        <v>1059</v>
      </c>
      <c r="I49" s="103" t="str">
        <f>VLOOKUP(H49,Presupuesto!$B$11:$C$565,2,0)</f>
        <v>APLICACIONES INFORMATICAS</v>
      </c>
      <c r="J49" s="100" t="str">
        <f t="shared" si="3"/>
        <v>Posgrado</v>
      </c>
      <c r="K49" s="100" t="s">
        <v>408</v>
      </c>
      <c r="L49" s="100"/>
    </row>
    <row r="50" spans="3:12">
      <c r="C50" s="111" t="s">
        <v>79</v>
      </c>
      <c r="D50" s="153"/>
      <c r="E50" s="102">
        <v>2000</v>
      </c>
      <c r="F50" s="99">
        <f t="shared" si="4"/>
        <v>0</v>
      </c>
      <c r="G50" s="167"/>
      <c r="H50" s="112" t="s">
        <v>1027</v>
      </c>
      <c r="I50" s="112" t="str">
        <f>VLOOKUP(H50,Presupuesto!$B$11:$C$565,2,0)</f>
        <v>EQUIPO DE COMPUTACION</v>
      </c>
      <c r="J50" s="100" t="str">
        <f t="shared" si="3"/>
        <v>Posgrado</v>
      </c>
      <c r="K50" s="100" t="s">
        <v>404</v>
      </c>
      <c r="L50" s="100"/>
    </row>
    <row r="51" spans="3:12">
      <c r="C51" s="111" t="s">
        <v>80</v>
      </c>
      <c r="D51" s="153">
        <v>1</v>
      </c>
      <c r="E51" s="102">
        <v>1000</v>
      </c>
      <c r="F51" s="99">
        <f t="shared" si="4"/>
        <v>1000</v>
      </c>
      <c r="G51" s="167" t="s">
        <v>1484</v>
      </c>
      <c r="H51" s="112" t="s">
        <v>959</v>
      </c>
      <c r="I51" s="112" t="str">
        <f>VLOOKUP(H51,Presupuesto!$B$11:$C$565,2,0)</f>
        <v>UTILES Y MATERIALES ELECTRICOS</v>
      </c>
      <c r="J51" s="100" t="str">
        <f t="shared" si="3"/>
        <v>Posgrado</v>
      </c>
      <c r="K51" s="100" t="s">
        <v>404</v>
      </c>
      <c r="L51" s="100"/>
    </row>
    <row r="52" spans="3:12">
      <c r="C52" s="111" t="s">
        <v>81</v>
      </c>
      <c r="D52" s="153"/>
      <c r="E52" s="102">
        <v>1500</v>
      </c>
      <c r="F52" s="99">
        <f t="shared" si="4"/>
        <v>0</v>
      </c>
      <c r="G52" s="167"/>
      <c r="H52" s="112" t="s">
        <v>1027</v>
      </c>
      <c r="I52" s="112" t="str">
        <f>VLOOKUP(H52,Presupuesto!$B$11:$C$565,2,0)</f>
        <v>EQUIPO DE COMPUTACION</v>
      </c>
      <c r="J52" s="100" t="str">
        <f t="shared" si="3"/>
        <v>Posgrado</v>
      </c>
      <c r="K52" s="100" t="s">
        <v>404</v>
      </c>
      <c r="L52" s="100"/>
    </row>
    <row r="53" spans="3:12">
      <c r="C53" s="111" t="s">
        <v>82</v>
      </c>
      <c r="D53" s="153"/>
      <c r="E53" s="102">
        <v>500</v>
      </c>
      <c r="F53" s="99">
        <f t="shared" si="4"/>
        <v>0</v>
      </c>
      <c r="G53" s="167"/>
      <c r="H53" s="112" t="s">
        <v>968</v>
      </c>
      <c r="I53" s="112" t="str">
        <f>VLOOKUP(H53,Presupuesto!$B$11:$C$565,2,0)</f>
        <v>OTROS RESPUESTOS Y ACCESORIOS MENORES</v>
      </c>
      <c r="J53" s="100" t="str">
        <f t="shared" si="3"/>
        <v>Posgrado</v>
      </c>
      <c r="K53" s="100" t="s">
        <v>404</v>
      </c>
      <c r="L53" s="100"/>
    </row>
    <row r="54" spans="3:12" ht="15.75" thickBot="1">
      <c r="C54" s="104" t="s">
        <v>83</v>
      </c>
      <c r="D54" s="161"/>
      <c r="E54" s="106">
        <v>20</v>
      </c>
      <c r="F54" s="107">
        <f t="shared" si="4"/>
        <v>0</v>
      </c>
      <c r="G54" s="164"/>
      <c r="H54" s="108" t="s">
        <v>968</v>
      </c>
      <c r="I54" s="108" t="str">
        <f>VLOOKUP(H54,Presupuesto!$B$11:$C$565,2,0)</f>
        <v>OTROS RESPUESTOS Y ACCESORIOS MENORES</v>
      </c>
      <c r="J54" s="108" t="str">
        <f t="shared" si="3"/>
        <v>Posgrado</v>
      </c>
      <c r="K54" s="126" t="s">
        <v>403</v>
      </c>
      <c r="L54" s="126"/>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1:G54">
      <formula1>$R$2:$S$2</formula1>
    </dataValidation>
    <dataValidation type="list" allowBlank="1" showInputMessage="1" showErrorMessage="1" errorTitle="¡Ingreso Inválido!" error="Seleccione una opción de la lista." promptTitle="Dimensión Estratégica" prompt="Seleccione una opción de la lista." sqref="J17 J41">
      <formula1>$A$2:$O$2</formula1>
    </dataValidation>
    <dataValidation type="list" allowBlank="1" showInputMessage="1" showErrorMessage="1" errorTitle="¡Ingreso Inválido!" error="Seleccione una opción de la lista" promptTitle="Mes Requerido" prompt="Seleccione el mes en el que requiere el recurso." sqref="K17:K30 K41:K54">
      <formula1>$U$2:$AF$2</formula1>
    </dataValidation>
    <dataValidation type="list" allowBlank="1" showInputMessage="1" showErrorMessage="1" sqref="C17:C18 C41:C42">
      <formula1>$CB$2:$CE$2</formula1>
    </dataValidation>
    <dataValidation type="list" allowBlank="1" showInputMessage="1" showErrorMessage="1" errorTitle="¡Ingreso Inválido!" error="Verifique el valor ingresado" promptTitle="Objeto de Gasto" prompt="Ingrese el Objeto de Gasto" sqref="H17:H30 H41:H54">
      <formula1>$A$1:$UI$1</formula1>
    </dataValidation>
    <dataValidation type="list" allowBlank="1" showInputMessage="1" showErrorMessage="1" errorTitle="¡Ingreso Inválido!" error="Seleccione una opción de la lista." promptTitle="Dimensión Estratégica" prompt="Seleccione una opción de la lista." sqref="J18:J30 J42:J54">
      <formula1>$A$2:$O$2</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24"/>
  <sheetViews>
    <sheetView showGridLines="0" topLeftCell="A4" zoomScale="70" zoomScaleNormal="70" workbookViewId="0">
      <selection activeCell="F41" sqref="F41"/>
    </sheetView>
  </sheetViews>
  <sheetFormatPr baseColWidth="10" defaultColWidth="11.5703125" defaultRowHeight="1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90" t="s">
        <v>259</v>
      </c>
      <c r="B1" s="193" t="s">
        <v>260</v>
      </c>
      <c r="C1" s="184" t="s">
        <v>261</v>
      </c>
      <c r="D1" s="184" t="s">
        <v>509</v>
      </c>
      <c r="E1" s="184" t="s">
        <v>511</v>
      </c>
      <c r="F1" s="184" t="s">
        <v>513</v>
      </c>
      <c r="G1" s="184" t="s">
        <v>515</v>
      </c>
      <c r="H1" s="184" t="s">
        <v>517</v>
      </c>
      <c r="I1" s="184" t="s">
        <v>519</v>
      </c>
      <c r="J1" s="184" t="s">
        <v>262</v>
      </c>
      <c r="K1" s="184" t="s">
        <v>522</v>
      </c>
      <c r="L1" s="184" t="s">
        <v>263</v>
      </c>
      <c r="M1" s="184" t="s">
        <v>524</v>
      </c>
      <c r="N1" s="184" t="s">
        <v>526</v>
      </c>
      <c r="O1" s="184" t="s">
        <v>528</v>
      </c>
      <c r="P1" s="184" t="s">
        <v>264</v>
      </c>
      <c r="Q1" s="184" t="s">
        <v>529</v>
      </c>
      <c r="R1" s="184" t="s">
        <v>532</v>
      </c>
      <c r="S1" s="184" t="s">
        <v>265</v>
      </c>
      <c r="T1" s="184" t="s">
        <v>534</v>
      </c>
      <c r="U1" s="184" t="s">
        <v>266</v>
      </c>
      <c r="V1" s="184" t="s">
        <v>535</v>
      </c>
      <c r="W1" s="184" t="s">
        <v>536</v>
      </c>
      <c r="X1" s="184" t="s">
        <v>540</v>
      </c>
      <c r="Y1" s="184" t="s">
        <v>282</v>
      </c>
      <c r="Z1" s="184" t="s">
        <v>541</v>
      </c>
      <c r="AA1" s="184" t="s">
        <v>543</v>
      </c>
      <c r="AB1" s="184" t="s">
        <v>545</v>
      </c>
      <c r="AC1" s="184" t="s">
        <v>283</v>
      </c>
      <c r="AD1" s="184" t="s">
        <v>547</v>
      </c>
      <c r="AE1" s="184" t="s">
        <v>549</v>
      </c>
      <c r="AF1" s="184" t="s">
        <v>551</v>
      </c>
      <c r="AG1" s="184" t="s">
        <v>553</v>
      </c>
      <c r="AH1" s="184" t="s">
        <v>258</v>
      </c>
      <c r="AI1" s="184" t="s">
        <v>555</v>
      </c>
      <c r="AJ1" s="193" t="s">
        <v>267</v>
      </c>
      <c r="AK1" s="184" t="s">
        <v>557</v>
      </c>
      <c r="AL1" s="184" t="s">
        <v>268</v>
      </c>
      <c r="AM1" s="184" t="s">
        <v>559</v>
      </c>
      <c r="AN1" s="184" t="s">
        <v>561</v>
      </c>
      <c r="AO1" s="184" t="s">
        <v>269</v>
      </c>
      <c r="AP1" s="184" t="s">
        <v>563</v>
      </c>
      <c r="AQ1" s="184" t="s">
        <v>565</v>
      </c>
      <c r="AR1" s="184" t="s">
        <v>270</v>
      </c>
      <c r="AS1" s="184" t="s">
        <v>566</v>
      </c>
      <c r="AT1" s="184" t="s">
        <v>568</v>
      </c>
      <c r="AU1" s="184" t="s">
        <v>569</v>
      </c>
      <c r="AV1" s="184" t="s">
        <v>570</v>
      </c>
      <c r="AW1" s="184" t="s">
        <v>572</v>
      </c>
      <c r="AX1" s="184" t="s">
        <v>574</v>
      </c>
      <c r="AY1" s="184" t="s">
        <v>575</v>
      </c>
      <c r="AZ1" s="184" t="s">
        <v>271</v>
      </c>
      <c r="BA1" s="184" t="s">
        <v>577</v>
      </c>
      <c r="BB1" s="184" t="s">
        <v>579</v>
      </c>
      <c r="BC1" s="184" t="s">
        <v>581</v>
      </c>
      <c r="BD1" s="184" t="s">
        <v>583</v>
      </c>
      <c r="BE1" s="184" t="s">
        <v>585</v>
      </c>
      <c r="BF1" s="184" t="s">
        <v>587</v>
      </c>
      <c r="BG1" s="184" t="s">
        <v>589</v>
      </c>
      <c r="BH1" s="184" t="s">
        <v>591</v>
      </c>
      <c r="BI1" s="184" t="s">
        <v>284</v>
      </c>
      <c r="BJ1" s="184" t="s">
        <v>593</v>
      </c>
      <c r="BK1" s="184" t="s">
        <v>595</v>
      </c>
      <c r="BL1" s="184" t="s">
        <v>597</v>
      </c>
      <c r="BM1" s="184" t="s">
        <v>599</v>
      </c>
      <c r="BN1" s="184" t="s">
        <v>601</v>
      </c>
      <c r="BO1" s="184" t="s">
        <v>603</v>
      </c>
      <c r="BP1" s="184" t="s">
        <v>605</v>
      </c>
      <c r="BQ1" s="184" t="s">
        <v>607</v>
      </c>
      <c r="BR1" s="184" t="s">
        <v>609</v>
      </c>
      <c r="BS1" s="184" t="s">
        <v>611</v>
      </c>
      <c r="BT1" s="193" t="s">
        <v>272</v>
      </c>
      <c r="BU1" s="184" t="s">
        <v>273</v>
      </c>
      <c r="BV1" s="184" t="s">
        <v>613</v>
      </c>
      <c r="BW1" s="184" t="s">
        <v>274</v>
      </c>
      <c r="BX1" s="184" t="s">
        <v>615</v>
      </c>
      <c r="BY1" s="184" t="s">
        <v>617</v>
      </c>
      <c r="BZ1" s="193" t="s">
        <v>275</v>
      </c>
      <c r="CA1" s="184" t="s">
        <v>276</v>
      </c>
      <c r="CB1" s="184" t="s">
        <v>619</v>
      </c>
      <c r="CC1" s="184" t="s">
        <v>277</v>
      </c>
      <c r="CD1" s="184" t="s">
        <v>621</v>
      </c>
      <c r="CE1" s="184" t="s">
        <v>623</v>
      </c>
      <c r="CF1" s="184" t="s">
        <v>625</v>
      </c>
      <c r="CG1" s="193" t="s">
        <v>278</v>
      </c>
      <c r="CH1" s="184" t="s">
        <v>631</v>
      </c>
      <c r="CI1" s="184" t="s">
        <v>633</v>
      </c>
      <c r="CJ1" s="184" t="s">
        <v>279</v>
      </c>
      <c r="CK1" s="184" t="s">
        <v>627</v>
      </c>
      <c r="CL1" s="184" t="s">
        <v>629</v>
      </c>
      <c r="CM1" s="184" t="s">
        <v>280</v>
      </c>
      <c r="CN1" s="184" t="s">
        <v>635</v>
      </c>
      <c r="CO1" s="184" t="s">
        <v>281</v>
      </c>
      <c r="CP1" s="184" t="s">
        <v>636</v>
      </c>
      <c r="CQ1" s="181" t="s">
        <v>285</v>
      </c>
      <c r="CR1" s="193" t="s">
        <v>286</v>
      </c>
      <c r="CS1" s="184" t="s">
        <v>637</v>
      </c>
      <c r="CT1" s="184" t="s">
        <v>638</v>
      </c>
      <c r="CU1" s="184" t="s">
        <v>640</v>
      </c>
      <c r="CV1" s="184" t="s">
        <v>287</v>
      </c>
      <c r="CW1" s="184" t="s">
        <v>642</v>
      </c>
      <c r="CX1" s="184" t="s">
        <v>644</v>
      </c>
      <c r="CY1" s="184" t="s">
        <v>646</v>
      </c>
      <c r="CZ1" s="184" t="s">
        <v>648</v>
      </c>
      <c r="DA1" s="184" t="s">
        <v>650</v>
      </c>
      <c r="DB1" s="184" t="s">
        <v>652</v>
      </c>
      <c r="DC1" s="193" t="s">
        <v>288</v>
      </c>
      <c r="DD1" s="184" t="s">
        <v>289</v>
      </c>
      <c r="DE1" s="184" t="s">
        <v>654</v>
      </c>
      <c r="DF1" s="184" t="s">
        <v>290</v>
      </c>
      <c r="DG1" s="184" t="s">
        <v>656</v>
      </c>
      <c r="DH1" s="184" t="s">
        <v>658</v>
      </c>
      <c r="DI1" s="184" t="s">
        <v>660</v>
      </c>
      <c r="DJ1" s="184" t="s">
        <v>662</v>
      </c>
      <c r="DK1" s="184" t="s">
        <v>664</v>
      </c>
      <c r="DL1" s="184" t="s">
        <v>666</v>
      </c>
      <c r="DM1" s="184" t="s">
        <v>668</v>
      </c>
      <c r="DN1" s="184" t="s">
        <v>291</v>
      </c>
      <c r="DO1" s="184" t="s">
        <v>670</v>
      </c>
      <c r="DP1" s="184" t="s">
        <v>672</v>
      </c>
      <c r="DQ1" s="184" t="s">
        <v>674</v>
      </c>
      <c r="DR1" s="193" t="s">
        <v>292</v>
      </c>
      <c r="DS1" s="184" t="s">
        <v>676</v>
      </c>
      <c r="DT1" s="184" t="s">
        <v>293</v>
      </c>
      <c r="DU1" s="184" t="s">
        <v>678</v>
      </c>
      <c r="DV1" s="184" t="s">
        <v>294</v>
      </c>
      <c r="DW1" s="184" t="s">
        <v>680</v>
      </c>
      <c r="DX1" s="184" t="s">
        <v>682</v>
      </c>
      <c r="DY1" s="184" t="s">
        <v>684</v>
      </c>
      <c r="DZ1" s="184" t="s">
        <v>686</v>
      </c>
      <c r="EA1" s="184" t="s">
        <v>688</v>
      </c>
      <c r="EB1" s="184" t="s">
        <v>690</v>
      </c>
      <c r="EC1" s="184" t="s">
        <v>692</v>
      </c>
      <c r="ED1" s="184" t="s">
        <v>694</v>
      </c>
      <c r="EE1" s="184" t="s">
        <v>696</v>
      </c>
      <c r="EF1" s="184" t="s">
        <v>698</v>
      </c>
      <c r="EG1" s="184" t="s">
        <v>700</v>
      </c>
      <c r="EH1" s="193" t="s">
        <v>295</v>
      </c>
      <c r="EI1" s="184" t="s">
        <v>702</v>
      </c>
      <c r="EJ1" s="184" t="s">
        <v>296</v>
      </c>
      <c r="EK1" s="184" t="s">
        <v>704</v>
      </c>
      <c r="EL1" s="184" t="s">
        <v>706</v>
      </c>
      <c r="EM1" s="184" t="s">
        <v>297</v>
      </c>
      <c r="EN1" s="184" t="s">
        <v>708</v>
      </c>
      <c r="EO1" s="184" t="s">
        <v>710</v>
      </c>
      <c r="EP1" s="184" t="s">
        <v>298</v>
      </c>
      <c r="EQ1" s="184" t="s">
        <v>712</v>
      </c>
      <c r="ER1" s="184" t="s">
        <v>714</v>
      </c>
      <c r="ES1" s="184" t="s">
        <v>716</v>
      </c>
      <c r="ET1" s="184" t="s">
        <v>299</v>
      </c>
      <c r="EU1" s="184" t="s">
        <v>718</v>
      </c>
      <c r="EV1" s="184" t="s">
        <v>720</v>
      </c>
      <c r="EW1" s="193" t="s">
        <v>300</v>
      </c>
      <c r="EX1" s="184" t="s">
        <v>301</v>
      </c>
      <c r="EY1" s="184" t="s">
        <v>722</v>
      </c>
      <c r="EZ1" s="184" t="s">
        <v>724</v>
      </c>
      <c r="FA1" s="184" t="s">
        <v>726</v>
      </c>
      <c r="FB1" s="184" t="s">
        <v>728</v>
      </c>
      <c r="FC1" s="184" t="s">
        <v>302</v>
      </c>
      <c r="FD1" s="184" t="s">
        <v>730</v>
      </c>
      <c r="FE1" s="184" t="s">
        <v>732</v>
      </c>
      <c r="FF1" s="184" t="s">
        <v>734</v>
      </c>
      <c r="FG1" s="184" t="s">
        <v>736</v>
      </c>
      <c r="FH1" s="184" t="s">
        <v>738</v>
      </c>
      <c r="FI1" s="184" t="s">
        <v>303</v>
      </c>
      <c r="FJ1" s="184" t="s">
        <v>741</v>
      </c>
      <c r="FK1" s="184" t="s">
        <v>304</v>
      </c>
      <c r="FL1" s="184" t="s">
        <v>744</v>
      </c>
      <c r="FM1" s="184" t="s">
        <v>745</v>
      </c>
      <c r="FN1" s="184" t="s">
        <v>747</v>
      </c>
      <c r="FO1" s="184" t="s">
        <v>305</v>
      </c>
      <c r="FP1" s="184" t="s">
        <v>750</v>
      </c>
      <c r="FQ1" s="184" t="s">
        <v>751</v>
      </c>
      <c r="FR1" s="184" t="s">
        <v>753</v>
      </c>
      <c r="FS1" s="184" t="s">
        <v>306</v>
      </c>
      <c r="FT1" s="184" t="s">
        <v>756</v>
      </c>
      <c r="FU1" s="184" t="s">
        <v>758</v>
      </c>
      <c r="FV1" s="184" t="s">
        <v>760</v>
      </c>
      <c r="FW1" s="193" t="s">
        <v>307</v>
      </c>
      <c r="FX1" s="193" t="s">
        <v>308</v>
      </c>
      <c r="FY1" s="184" t="s">
        <v>314</v>
      </c>
      <c r="FZ1" s="184" t="s">
        <v>762</v>
      </c>
      <c r="GA1" s="184" t="s">
        <v>764</v>
      </c>
      <c r="GB1" s="184" t="s">
        <v>766</v>
      </c>
      <c r="GC1" s="184" t="s">
        <v>768</v>
      </c>
      <c r="GD1" s="184" t="s">
        <v>770</v>
      </c>
      <c r="GE1" s="184" t="s">
        <v>772</v>
      </c>
      <c r="GF1" s="193" t="s">
        <v>309</v>
      </c>
      <c r="GG1" s="184" t="s">
        <v>315</v>
      </c>
      <c r="GH1" s="184" t="s">
        <v>774</v>
      </c>
      <c r="GI1" s="184" t="s">
        <v>776</v>
      </c>
      <c r="GJ1" s="184" t="s">
        <v>777</v>
      </c>
      <c r="GK1" s="184" t="s">
        <v>316</v>
      </c>
      <c r="GL1" s="184" t="s">
        <v>780</v>
      </c>
      <c r="GM1" s="184" t="s">
        <v>781</v>
      </c>
      <c r="GN1" s="193" t="s">
        <v>310</v>
      </c>
      <c r="GO1" s="184" t="s">
        <v>311</v>
      </c>
      <c r="GP1" s="184" t="s">
        <v>783</v>
      </c>
      <c r="GQ1" s="184" t="s">
        <v>785</v>
      </c>
      <c r="GR1" s="184" t="s">
        <v>787</v>
      </c>
      <c r="GS1" s="184" t="s">
        <v>789</v>
      </c>
      <c r="GT1" s="184" t="s">
        <v>791</v>
      </c>
      <c r="GU1" s="193" t="s">
        <v>312</v>
      </c>
      <c r="GV1" s="184" t="s">
        <v>313</v>
      </c>
      <c r="GW1" s="184" t="s">
        <v>793</v>
      </c>
      <c r="GX1" s="184" t="s">
        <v>795</v>
      </c>
      <c r="GY1" s="184" t="s">
        <v>797</v>
      </c>
      <c r="GZ1" s="184" t="s">
        <v>799</v>
      </c>
      <c r="HA1" s="184" t="s">
        <v>801</v>
      </c>
      <c r="HB1" s="184" t="s">
        <v>803</v>
      </c>
      <c r="HC1" s="181" t="s">
        <v>317</v>
      </c>
      <c r="HD1" s="193" t="s">
        <v>318</v>
      </c>
      <c r="HE1" s="184" t="s">
        <v>319</v>
      </c>
      <c r="HF1" s="184" t="s">
        <v>805</v>
      </c>
      <c r="HG1" s="184" t="s">
        <v>807</v>
      </c>
      <c r="HH1" s="184" t="s">
        <v>809</v>
      </c>
      <c r="HI1" s="184" t="s">
        <v>811</v>
      </c>
      <c r="HJ1" s="184" t="s">
        <v>320</v>
      </c>
      <c r="HK1" s="184" t="s">
        <v>814</v>
      </c>
      <c r="HL1" s="184" t="s">
        <v>337</v>
      </c>
      <c r="HM1" s="184" t="s">
        <v>852</v>
      </c>
      <c r="HN1" s="184" t="s">
        <v>854</v>
      </c>
      <c r="HO1" s="184" t="s">
        <v>856</v>
      </c>
      <c r="HP1" s="193" t="s">
        <v>321</v>
      </c>
      <c r="HQ1" s="184" t="s">
        <v>816</v>
      </c>
      <c r="HR1" s="184" t="s">
        <v>818</v>
      </c>
      <c r="HS1" s="184" t="s">
        <v>322</v>
      </c>
      <c r="HT1" s="184" t="s">
        <v>821</v>
      </c>
      <c r="HU1" s="184" t="s">
        <v>823</v>
      </c>
      <c r="HV1" s="184" t="s">
        <v>824</v>
      </c>
      <c r="HW1" s="184" t="s">
        <v>826</v>
      </c>
      <c r="HX1" s="193" t="s">
        <v>323</v>
      </c>
      <c r="HY1" s="184" t="s">
        <v>828</v>
      </c>
      <c r="HZ1" s="184" t="s">
        <v>830</v>
      </c>
      <c r="IA1" s="184" t="s">
        <v>832</v>
      </c>
      <c r="IB1" s="184" t="s">
        <v>324</v>
      </c>
      <c r="IC1" s="184" t="s">
        <v>834</v>
      </c>
      <c r="ID1" s="184" t="s">
        <v>836</v>
      </c>
      <c r="IE1" s="184" t="s">
        <v>325</v>
      </c>
      <c r="IF1" s="184" t="s">
        <v>838</v>
      </c>
      <c r="IG1" s="184" t="s">
        <v>840</v>
      </c>
      <c r="IH1" s="184" t="s">
        <v>326</v>
      </c>
      <c r="II1" s="184" t="s">
        <v>842</v>
      </c>
      <c r="IJ1" s="184" t="s">
        <v>844</v>
      </c>
      <c r="IK1" s="184" t="s">
        <v>846</v>
      </c>
      <c r="IL1" s="184" t="s">
        <v>848</v>
      </c>
      <c r="IM1" s="184" t="s">
        <v>327</v>
      </c>
      <c r="IN1" s="184" t="s">
        <v>850</v>
      </c>
      <c r="IO1" s="193" t="s">
        <v>328</v>
      </c>
      <c r="IP1" s="184" t="s">
        <v>858</v>
      </c>
      <c r="IQ1" s="184" t="s">
        <v>860</v>
      </c>
      <c r="IR1" s="184" t="s">
        <v>329</v>
      </c>
      <c r="IS1" s="184" t="s">
        <v>862</v>
      </c>
      <c r="IT1" s="184" t="s">
        <v>864</v>
      </c>
      <c r="IU1" s="184" t="s">
        <v>866</v>
      </c>
      <c r="IV1" s="193" t="s">
        <v>330</v>
      </c>
      <c r="IW1" s="184" t="s">
        <v>868</v>
      </c>
      <c r="IX1" s="184" t="s">
        <v>331</v>
      </c>
      <c r="IY1" s="184" t="s">
        <v>871</v>
      </c>
      <c r="IZ1" s="184" t="s">
        <v>873</v>
      </c>
      <c r="JA1" s="184" t="s">
        <v>875</v>
      </c>
      <c r="JB1" s="184" t="s">
        <v>877</v>
      </c>
      <c r="JC1" s="184" t="s">
        <v>879</v>
      </c>
      <c r="JD1" s="184" t="s">
        <v>881</v>
      </c>
      <c r="JE1" s="184" t="s">
        <v>332</v>
      </c>
      <c r="JF1" s="184" t="s">
        <v>884</v>
      </c>
      <c r="JG1" s="184" t="s">
        <v>886</v>
      </c>
      <c r="JH1" s="184" t="s">
        <v>888</v>
      </c>
      <c r="JI1" s="184" t="s">
        <v>890</v>
      </c>
      <c r="JJ1" s="184" t="s">
        <v>892</v>
      </c>
      <c r="JK1" s="184" t="s">
        <v>894</v>
      </c>
      <c r="JL1" s="184" t="s">
        <v>896</v>
      </c>
      <c r="JM1" s="184" t="s">
        <v>898</v>
      </c>
      <c r="JN1" s="184" t="s">
        <v>333</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334</v>
      </c>
      <c r="KP1" s="184" t="s">
        <v>952</v>
      </c>
      <c r="KQ1" s="184" t="s">
        <v>335</v>
      </c>
      <c r="KR1" s="184" t="s">
        <v>955</v>
      </c>
      <c r="KS1" s="184" t="s">
        <v>957</v>
      </c>
      <c r="KT1" s="184" t="s">
        <v>959</v>
      </c>
      <c r="KU1" s="184" t="s">
        <v>961</v>
      </c>
      <c r="KV1" s="184" t="s">
        <v>336</v>
      </c>
      <c r="KW1" s="184" t="s">
        <v>964</v>
      </c>
      <c r="KX1" s="184" t="s">
        <v>966</v>
      </c>
      <c r="KY1" s="184" t="s">
        <v>968</v>
      </c>
      <c r="KZ1" s="184" t="s">
        <v>970</v>
      </c>
      <c r="LA1" s="184" t="s">
        <v>972</v>
      </c>
      <c r="LB1" s="184" t="s">
        <v>974</v>
      </c>
      <c r="LC1" s="184" t="s">
        <v>976</v>
      </c>
      <c r="LD1" s="181" t="s">
        <v>338</v>
      </c>
      <c r="LE1" s="193" t="s">
        <v>339</v>
      </c>
      <c r="LF1" s="184" t="s">
        <v>340</v>
      </c>
      <c r="LG1" s="184" t="s">
        <v>354</v>
      </c>
      <c r="LH1" s="184" t="s">
        <v>978</v>
      </c>
      <c r="LI1" s="184" t="s">
        <v>980</v>
      </c>
      <c r="LJ1" s="184" t="s">
        <v>982</v>
      </c>
      <c r="LK1" s="184" t="s">
        <v>984</v>
      </c>
      <c r="LL1" s="184" t="s">
        <v>355</v>
      </c>
      <c r="LM1" s="184" t="s">
        <v>986</v>
      </c>
      <c r="LN1" s="184" t="s">
        <v>356</v>
      </c>
      <c r="LO1" s="184" t="s">
        <v>988</v>
      </c>
      <c r="LP1" s="184" t="s">
        <v>341</v>
      </c>
      <c r="LQ1" s="184" t="s">
        <v>990</v>
      </c>
      <c r="LR1" s="184" t="s">
        <v>357</v>
      </c>
      <c r="LS1" s="184" t="s">
        <v>992</v>
      </c>
      <c r="LT1" s="184" t="s">
        <v>994</v>
      </c>
      <c r="LU1" s="184" t="s">
        <v>358</v>
      </c>
      <c r="LV1" s="193" t="s">
        <v>342</v>
      </c>
      <c r="LW1" s="184" t="s">
        <v>343</v>
      </c>
      <c r="LX1" s="184" t="s">
        <v>996</v>
      </c>
      <c r="LY1" s="184" t="s">
        <v>998</v>
      </c>
      <c r="LZ1" s="184" t="s">
        <v>999</v>
      </c>
      <c r="MA1" s="184" t="s">
        <v>1001</v>
      </c>
      <c r="MB1" s="184" t="s">
        <v>1002</v>
      </c>
      <c r="MC1" s="184" t="s">
        <v>1004</v>
      </c>
      <c r="MD1" s="184" t="s">
        <v>1006</v>
      </c>
      <c r="ME1" s="184" t="s">
        <v>1008</v>
      </c>
      <c r="MF1" s="184" t="s">
        <v>1010</v>
      </c>
      <c r="MG1" s="184" t="s">
        <v>344</v>
      </c>
      <c r="MH1" s="184" t="s">
        <v>1013</v>
      </c>
      <c r="MI1" s="184" t="s">
        <v>1014</v>
      </c>
      <c r="MJ1" s="184" t="s">
        <v>1016</v>
      </c>
      <c r="MK1" s="184" t="s">
        <v>345</v>
      </c>
      <c r="ML1" s="184" t="s">
        <v>1019</v>
      </c>
      <c r="MM1" s="184" t="s">
        <v>1020</v>
      </c>
      <c r="MN1" s="184" t="s">
        <v>1022</v>
      </c>
      <c r="MO1" s="184" t="s">
        <v>1024</v>
      </c>
      <c r="MP1" s="184" t="s">
        <v>346</v>
      </c>
      <c r="MQ1" s="184" t="s">
        <v>1027</v>
      </c>
      <c r="MR1" s="184" t="s">
        <v>1029</v>
      </c>
      <c r="MS1" s="184" t="s">
        <v>1031</v>
      </c>
      <c r="MT1" s="184" t="s">
        <v>1033</v>
      </c>
      <c r="MU1" s="184" t="s">
        <v>347</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348</v>
      </c>
      <c r="NI1" s="184" t="s">
        <v>349</v>
      </c>
      <c r="NJ1" s="184" t="s">
        <v>1059</v>
      </c>
      <c r="NK1" s="184" t="s">
        <v>1061</v>
      </c>
      <c r="NL1" s="184" t="s">
        <v>1063</v>
      </c>
      <c r="NM1" s="184" t="s">
        <v>1065</v>
      </c>
      <c r="NN1" s="193" t="s">
        <v>350</v>
      </c>
      <c r="NO1" s="184" t="s">
        <v>351</v>
      </c>
      <c r="NP1" s="184" t="s">
        <v>1066</v>
      </c>
      <c r="NQ1" s="184" t="s">
        <v>352</v>
      </c>
      <c r="NR1" s="184" t="s">
        <v>1068</v>
      </c>
      <c r="NS1" s="184" t="s">
        <v>1070</v>
      </c>
      <c r="NT1" s="184" t="s">
        <v>353</v>
      </c>
      <c r="NU1" s="184" t="s">
        <v>1072</v>
      </c>
      <c r="NV1" s="181" t="s">
        <v>359</v>
      </c>
      <c r="NW1" s="193" t="s">
        <v>360</v>
      </c>
      <c r="NX1" s="184" t="s">
        <v>361</v>
      </c>
      <c r="NY1" s="184" t="s">
        <v>1075</v>
      </c>
      <c r="NZ1" s="184" t="s">
        <v>1077</v>
      </c>
      <c r="OA1" s="184" t="s">
        <v>362</v>
      </c>
      <c r="OB1" s="184" t="s">
        <v>372</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373</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363</v>
      </c>
      <c r="QA1" s="184" t="s">
        <v>1175</v>
      </c>
      <c r="QB1" s="184" t="s">
        <v>1177</v>
      </c>
      <c r="QC1" s="184" t="s">
        <v>1179</v>
      </c>
      <c r="QD1" s="184" t="s">
        <v>1181</v>
      </c>
      <c r="QE1" s="184" t="s">
        <v>1183</v>
      </c>
      <c r="QF1" s="193" t="s">
        <v>364</v>
      </c>
      <c r="QG1" s="184" t="s">
        <v>365</v>
      </c>
      <c r="QH1" s="184" t="s">
        <v>1185</v>
      </c>
      <c r="QI1" s="184" t="s">
        <v>1187</v>
      </c>
      <c r="QJ1" s="184" t="s">
        <v>1189</v>
      </c>
      <c r="QK1" s="184" t="s">
        <v>1191</v>
      </c>
      <c r="QL1" s="184" t="s">
        <v>1193</v>
      </c>
      <c r="QM1" s="184" t="s">
        <v>1195</v>
      </c>
      <c r="QN1" s="193" t="s">
        <v>366</v>
      </c>
      <c r="QO1" s="184" t="s">
        <v>1197</v>
      </c>
      <c r="QP1" s="184" t="s">
        <v>367</v>
      </c>
      <c r="QQ1" s="184" t="s">
        <v>374</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368</v>
      </c>
      <c r="RG1" s="184" t="s">
        <v>369</v>
      </c>
      <c r="RH1" s="184" t="s">
        <v>1227</v>
      </c>
      <c r="RI1" s="184" t="s">
        <v>1229</v>
      </c>
      <c r="RJ1" s="193" t="s">
        <v>370</v>
      </c>
      <c r="RK1" s="184" t="s">
        <v>371</v>
      </c>
      <c r="RL1" s="184" t="s">
        <v>1231</v>
      </c>
      <c r="RM1" s="184" t="s">
        <v>1232</v>
      </c>
      <c r="RN1" s="184" t="s">
        <v>1233</v>
      </c>
      <c r="RO1" s="184" t="s">
        <v>1234</v>
      </c>
      <c r="RP1" s="184" t="s">
        <v>1236</v>
      </c>
      <c r="RQ1" s="184" t="s">
        <v>1237</v>
      </c>
      <c r="RR1" s="184" t="s">
        <v>1239</v>
      </c>
      <c r="RS1" s="184" t="s">
        <v>1240</v>
      </c>
      <c r="RT1" s="181" t="s">
        <v>375</v>
      </c>
      <c r="RU1" s="193" t="s">
        <v>376</v>
      </c>
      <c r="RV1" s="184" t="s">
        <v>377</v>
      </c>
      <c r="RW1" s="184" t="s">
        <v>1242</v>
      </c>
      <c r="RX1" s="184" t="s">
        <v>1244</v>
      </c>
      <c r="RY1" s="184" t="s">
        <v>378</v>
      </c>
      <c r="RZ1" s="184" t="s">
        <v>1246</v>
      </c>
      <c r="SA1" s="184" t="s">
        <v>1248</v>
      </c>
      <c r="SB1" s="184" t="s">
        <v>1250</v>
      </c>
      <c r="SC1" s="184" t="s">
        <v>1252</v>
      </c>
      <c r="SD1" s="193" t="s">
        <v>379</v>
      </c>
      <c r="SE1" s="184" t="s">
        <v>380</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381</v>
      </c>
      <c r="SV1" s="193" t="s">
        <v>382</v>
      </c>
      <c r="SW1" s="184" t="s">
        <v>383</v>
      </c>
      <c r="SX1" s="184" t="s">
        <v>1284</v>
      </c>
      <c r="SY1" s="184" t="s">
        <v>1286</v>
      </c>
      <c r="SZ1" s="184" t="s">
        <v>1288</v>
      </c>
      <c r="TA1" s="184" t="s">
        <v>1290</v>
      </c>
      <c r="TB1" s="184" t="s">
        <v>1292</v>
      </c>
      <c r="TC1" s="184" t="s">
        <v>384</v>
      </c>
      <c r="TD1" s="184" t="s">
        <v>1294</v>
      </c>
      <c r="TE1" s="184" t="s">
        <v>1296</v>
      </c>
      <c r="TF1" s="184" t="s">
        <v>1298</v>
      </c>
      <c r="TG1" s="184" t="s">
        <v>1300</v>
      </c>
      <c r="TH1" s="184" t="s">
        <v>1302</v>
      </c>
      <c r="TI1" s="184" t="s">
        <v>1304</v>
      </c>
      <c r="TJ1" s="193" t="s">
        <v>385</v>
      </c>
      <c r="TK1" s="184" t="s">
        <v>386</v>
      </c>
      <c r="TL1" s="184" t="s">
        <v>387</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c r="A2" s="124" t="s">
        <v>1380</v>
      </c>
      <c r="B2" s="124" t="s">
        <v>1382</v>
      </c>
      <c r="C2" s="124" t="s">
        <v>482</v>
      </c>
      <c r="D2" s="124" t="s">
        <v>1381</v>
      </c>
      <c r="E2" s="124" t="s">
        <v>1383</v>
      </c>
      <c r="F2" s="124" t="s">
        <v>483</v>
      </c>
      <c r="G2" s="162" t="s">
        <v>1384</v>
      </c>
      <c r="H2" s="124" t="s">
        <v>1385</v>
      </c>
      <c r="I2" s="124" t="s">
        <v>1386</v>
      </c>
      <c r="J2" s="124" t="s">
        <v>1496</v>
      </c>
      <c r="K2" s="124" t="s">
        <v>1387</v>
      </c>
      <c r="L2" s="124" t="s">
        <v>1388</v>
      </c>
      <c r="M2" s="124" t="s">
        <v>1389</v>
      </c>
      <c r="N2" s="124" t="s">
        <v>1390</v>
      </c>
      <c r="O2" s="124" t="s">
        <v>1391</v>
      </c>
      <c r="R2" s="124" t="s">
        <v>137</v>
      </c>
      <c r="S2" s="124" t="s">
        <v>1484</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393</v>
      </c>
      <c r="D5" s="201">
        <f>SUMIF(C:C,$C$10,D:D)</f>
        <v>400000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110">
        <f>SUM(F17:F21)</f>
        <v>400000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8" t="s">
        <v>400</v>
      </c>
      <c r="D13" s="209" t="s">
        <v>2311</v>
      </c>
      <c r="E13" s="95"/>
      <c r="F13" s="95"/>
      <c r="G13" s="95"/>
      <c r="H13" s="76"/>
      <c r="I13" s="76"/>
      <c r="J13" s="76"/>
      <c r="K13" s="114"/>
    </row>
    <row r="14" spans="1:555" ht="18.75">
      <c r="B14" s="95"/>
      <c r="C14" s="216" t="str">
        <f>IFERROR(VLOOKUP(D13,'1.Desarrollo e Innov Curricular'!$E:$F,2,FALSE),IFERROR(VLOOKUP(D13,'Investigación Científica'!$E:$F,2,FALSE),IFERROR(VLOOKUP(D13,'3.Vinculación Univ. Sociedad'!$E:$F,2,FALSE),IFERROR(VLOOKUP(D13,'4. Docencia y Profesorado'!$E:$F,2,FALSE),IFERROR(VLOOKUP(D13,'5.Estudiantes y Graduados'!$E:$F,2,FALSE),IFERROR(VLOOKUP(D13,'11. Gestion Administrativa'!$E:$F,2,FALSE),IFERROR(VLOOKUP(D13,'13. Gestión Académica'!$E:$F,2,FALSE),IFERROR(VLOOKUP(D13,'8. Aseguramiento de Calidad'!$E:$F,2,FALSE),IFERROR(VLOOKUP(D13,'6.Gestión del Conocimiento'!$E:$F,2,FALSE),IFERROR(VLOOKUP(D13,'15. Gobernabilidad y Procesos'!$E:$F,2,FALSE),IFERROR(VLOOKUP(D13,'12.Gestión del Talento Humano'!$E:$F,2,FALSE),IFERROR(VLOOKUP(D13,'14. Internacionalización '!$E:$F,2,FALSE),IFERROR(VLOOKUP(D13,Posgrado!$E:$F,2,FALSE),IFERROR(VLOOKUP(D13,'9.Cultura de Innovación '!$E:$F,2,FALSE),VLOOKUP(D13,'7. Lo Esencial de la Reforma '!$E:$F,2,0)))))))))))))))</f>
        <v xml:space="preserve">Mejoramiento del laboratorio de televisión de la escuela de comunicación. </v>
      </c>
      <c r="D14" s="31"/>
      <c r="E14" s="95"/>
      <c r="F14" s="95"/>
      <c r="G14" s="95"/>
      <c r="H14" s="76"/>
      <c r="I14" s="76"/>
      <c r="J14" s="76"/>
      <c r="K14" s="114"/>
    </row>
    <row r="15" spans="1:555" ht="15.75" thickBot="1">
      <c r="F15" s="95"/>
      <c r="G15" s="76"/>
      <c r="H15" s="76"/>
      <c r="I15" s="76"/>
    </row>
    <row r="16" spans="1:555" ht="30.75" thickBot="1">
      <c r="C16" s="131" t="s">
        <v>44</v>
      </c>
      <c r="D16" s="131" t="s">
        <v>55</v>
      </c>
      <c r="E16" s="138" t="s">
        <v>57</v>
      </c>
      <c r="F16" s="137" t="s">
        <v>27</v>
      </c>
      <c r="G16" s="135" t="s">
        <v>139</v>
      </c>
      <c r="H16" s="138" t="s">
        <v>46</v>
      </c>
      <c r="I16" s="135" t="s">
        <v>140</v>
      </c>
      <c r="J16" s="135" t="s">
        <v>419</v>
      </c>
      <c r="K16" s="135" t="s">
        <v>420</v>
      </c>
    </row>
    <row r="17" spans="3:11">
      <c r="C17" s="228" t="s">
        <v>450</v>
      </c>
      <c r="D17" s="229"/>
      <c r="E17" s="227">
        <f>HLOOKUP(C17,$AH$2:$BU$3,2,0)</f>
        <v>620</v>
      </c>
      <c r="F17" s="99">
        <f t="shared" ref="F17" si="0">D17*E17</f>
        <v>0</v>
      </c>
      <c r="G17" s="163" t="s">
        <v>1484</v>
      </c>
      <c r="H17" s="144"/>
      <c r="I17" s="132" t="e">
        <f>VLOOKUP(H17,Presupuesto!$B$11:$C$565,2,0)</f>
        <v>#N/A</v>
      </c>
      <c r="J17" s="226" t="s">
        <v>1496</v>
      </c>
      <c r="K17" s="100" t="s">
        <v>403</v>
      </c>
    </row>
    <row r="18" spans="3:11">
      <c r="C18" s="143" t="s">
        <v>2353</v>
      </c>
      <c r="D18" s="160">
        <v>4</v>
      </c>
      <c r="E18" s="125">
        <v>60000</v>
      </c>
      <c r="F18" s="99">
        <f t="shared" ref="F18:F21" si="1">D18*E18</f>
        <v>240000</v>
      </c>
      <c r="G18" s="163" t="s">
        <v>1484</v>
      </c>
      <c r="H18" s="144" t="s">
        <v>1027</v>
      </c>
      <c r="I18" s="132" t="str">
        <f>VLOOKUP(H18,Presupuesto!$B$11:$C$565,2,0)</f>
        <v>EQUIPO DE COMPUTACION</v>
      </c>
      <c r="J18" s="100" t="s">
        <v>1387</v>
      </c>
      <c r="K18" s="100" t="s">
        <v>421</v>
      </c>
    </row>
    <row r="19" spans="3:11">
      <c r="C19" s="143" t="s">
        <v>2354</v>
      </c>
      <c r="D19" s="160">
        <v>6</v>
      </c>
      <c r="E19" s="125">
        <v>20000</v>
      </c>
      <c r="F19" s="99">
        <f t="shared" si="1"/>
        <v>120000</v>
      </c>
      <c r="G19" s="163" t="s">
        <v>1484</v>
      </c>
      <c r="H19" s="144" t="s">
        <v>998</v>
      </c>
      <c r="I19" s="132" t="str">
        <f>VLOOKUP(H19,Presupuesto!$B$11:$C$565,2,0)</f>
        <v>MUEBLES VARIOS DE OFICINA</v>
      </c>
      <c r="J19" s="100" t="s">
        <v>1387</v>
      </c>
      <c r="K19" s="100" t="s">
        <v>421</v>
      </c>
    </row>
    <row r="20" spans="3:11">
      <c r="C20" s="143" t="s">
        <v>2355</v>
      </c>
      <c r="D20" s="160">
        <v>1</v>
      </c>
      <c r="E20" s="125">
        <v>40000</v>
      </c>
      <c r="F20" s="99">
        <f t="shared" si="1"/>
        <v>40000</v>
      </c>
      <c r="G20" s="163" t="s">
        <v>1484</v>
      </c>
      <c r="H20" s="144" t="s">
        <v>998</v>
      </c>
      <c r="I20" s="132" t="str">
        <f>VLOOKUP(H20,Presupuesto!$B$11:$C$565,2,0)</f>
        <v>MUEBLES VARIOS DE OFICINA</v>
      </c>
      <c r="J20" s="100" t="s">
        <v>1387</v>
      </c>
      <c r="K20" s="100" t="s">
        <v>421</v>
      </c>
    </row>
    <row r="21" spans="3:11">
      <c r="C21" s="143"/>
      <c r="D21" s="160"/>
      <c r="E21" s="125"/>
      <c r="F21" s="99">
        <f t="shared" si="1"/>
        <v>0</v>
      </c>
      <c r="G21" s="163"/>
      <c r="H21" s="144"/>
      <c r="I21" s="132" t="e">
        <f>VLOOKUP(H21,Presupuesto!$B$11:$C$565,2,0)</f>
        <v>#N/A</v>
      </c>
      <c r="J21" s="100" t="str">
        <f t="shared" ref="J21" si="2">$J$17</f>
        <v>Posgrado</v>
      </c>
      <c r="K21" s="100" t="s">
        <v>421</v>
      </c>
    </row>
    <row r="23" spans="3:11">
      <c r="F23" s="92"/>
      <c r="G23" s="91"/>
      <c r="H23" s="92"/>
      <c r="I23" s="92"/>
    </row>
    <row r="24" spans="3:11">
      <c r="F24" s="92"/>
      <c r="G24" s="91"/>
      <c r="H24" s="92"/>
      <c r="I24" s="92"/>
    </row>
  </sheetData>
  <dataValidations count="5">
    <dataValidation type="list" allowBlank="1" showInputMessage="1" showErrorMessage="1" errorTitle="¡Ingreso Inválido!" error="Seleccione una opción de la lista." promptTitle="Dimensión Estratégica" prompt="Seleccione una opción de la lista." sqref="J17:J21">
      <formula1>$A$2:$O$2</formula1>
    </dataValidation>
    <dataValidation type="list" allowBlank="1" showInputMessage="1" showErrorMessage="1" errorTitle="¡Ingreso Inválido!" error="Seleccione una opción de la lista." promptTitle="Tipo de Presupuesto" prompt="Seleccione una opción de la lista." sqref="G17:G21">
      <formula1>$R$2:$S$2</formula1>
    </dataValidation>
    <dataValidation type="list" allowBlank="1" showInputMessage="1" showErrorMessage="1" errorTitle="¡Ingreso Inválido!" error="Seleccione una opción de la lista" promptTitle="Mes Requerido" prompt="Seleccione el mes en el que requiere el recurso." sqref="K17:K21">
      <formula1>$U$2:$AF$2</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Verifique el valor ingresado." promptTitle="Ingrese el Objeto de Gasto" prompt="Ingrese el Objeto de Gasto" sqref="H17:H21">
      <formula1>$A$1:$UI$1</formula1>
    </dataValidation>
  </dataValidations>
  <printOptions horizontalCentered="1"/>
  <pageMargins left="0.70866141732283472" right="0.70866141732283472" top="0.74803149606299213" bottom="0.74803149606299213" header="0.31496062992125984" footer="0.31496062992125984"/>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10</vt:i4>
      </vt:variant>
    </vt:vector>
  </HeadingPairs>
  <TitlesOfParts>
    <vt:vector size="38"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Investigación Científica</vt:lpstr>
      <vt:lpstr>3.Vinculación Univ. Sociedad</vt:lpstr>
      <vt:lpstr>4. Docencia y Profesorado</vt:lpstr>
      <vt:lpstr>5.Estudiantes y Graduados</vt:lpstr>
      <vt:lpstr>6.Gestión del Conocimiento</vt:lpstr>
      <vt:lpstr>7. Lo Esencial de la Reforma </vt:lpstr>
      <vt:lpstr>8. Aseguramiento de Calidad</vt:lpstr>
      <vt:lpstr>9.Cultura de Innovación </vt:lpstr>
      <vt:lpstr>Posgrado</vt:lpstr>
      <vt:lpstr>11. Gestion Administrativa</vt:lpstr>
      <vt:lpstr>12.Gestión del Talento Humano</vt:lpstr>
      <vt:lpstr>13. Gestión Académica</vt:lpstr>
      <vt:lpstr>14. Internacionalización </vt:lpstr>
      <vt:lpstr>15. Gobernabilidad y Procesos</vt:lpstr>
      <vt:lpstr>Hoja1</vt:lpstr>
      <vt:lpstr>'1. TALLERES SEMINARIOS'!Área_de_impresión</vt:lpstr>
      <vt:lpstr>'2. CONTRATACION DE PERSONAL'!Área_de_impresión</vt:lpstr>
      <vt:lpstr>'3. EQUIPO DE OFICINA'!Área_de_impresión</vt:lpstr>
      <vt:lpstr>'4. EQUIPO TECNOLÓGICOS'!Área_de_impresión</vt:lpstr>
      <vt:lpstr>'5. ACTIVIDADES ESPECIALES'!Área_de_impresión</vt:lpstr>
      <vt:lpstr>'6. Becas'!Área_de_impresión</vt:lpstr>
      <vt:lpstr>'7. Infraestructura'!Área_de_impresión</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2014-09-26T15:44:35Z</cp:lastPrinted>
  <dcterms:created xsi:type="dcterms:W3CDTF">2010-05-02T01:28:32Z</dcterms:created>
  <dcterms:modified xsi:type="dcterms:W3CDTF">2014-10-22T21:29:39Z</dcterms:modified>
</cp:coreProperties>
</file>