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0" yWindow="3105" windowWidth="11925" windowHeight="2325" tabRatio="842"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Desarrollo e Innov. Curricular" sheetId="28" r:id="rId12"/>
    <sheet name="2Investigación Científica" sheetId="21" r:id="rId13"/>
    <sheet name="3Vinculación Univ. Sociedad" sheetId="22" r:id="rId14"/>
    <sheet name="4Docencia Profesorado Universi" sheetId="29" r:id="rId15"/>
    <sheet name="5Estudiantes y Graduados" sheetId="30" r:id="rId16"/>
    <sheet name="6Gestión del Conocimiento" sheetId="23" r:id="rId17"/>
    <sheet name="7Lo Esencial Reforma Univ." sheetId="45" r:id="rId18"/>
    <sheet name="8Aseguramiento de la Calidad" sheetId="33" r:id="rId19"/>
    <sheet name="9Cultura de Innovación Insti..." sheetId="47" r:id="rId20"/>
    <sheet name="10Posgrado" sheetId="48" r:id="rId21"/>
    <sheet name="11Gestion Administrativa" sheetId="24" r:id="rId22"/>
    <sheet name="12Gestión Talento Humano" sheetId="44" r:id="rId23"/>
    <sheet name="13Gestión Académica" sheetId="31" r:id="rId24"/>
    <sheet name="14Internacionalización E.S." sheetId="46" r:id="rId25"/>
    <sheet name="15Gobernabilidad Procesos..." sheetId="34" r:id="rId26"/>
  </sheets>
  <externalReferences>
    <externalReference r:id="rId27"/>
  </externalReferences>
  <definedNames>
    <definedName name="_xlnm._FilterDatabase" localSheetId="3" hidden="1">'1. TALLERES SEMINARIOS'!$K$19:$K$28</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11">'1Desarrollo e Innov. Curricular'!$5:$7</definedName>
    <definedName name="_xlnm.Print_Titles" localSheetId="12">'2Investigación Científica'!#REF!</definedName>
    <definedName name="_xlnm.Print_Titles" localSheetId="13">'3Vinculación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F9" i="27"/>
  <c r="F8"/>
  <c r="P29" i="24" l="1"/>
  <c r="J29"/>
  <c r="F32" i="42"/>
  <c r="J30" i="31"/>
  <c r="P30"/>
  <c r="P46" s="1"/>
  <c r="J10"/>
  <c r="H10"/>
  <c r="P10"/>
  <c r="P18" i="24"/>
  <c r="J18" s="1"/>
  <c r="P21"/>
  <c r="L21" s="1"/>
  <c r="P20" i="30"/>
  <c r="P25" i="22"/>
  <c r="P38" i="21"/>
  <c r="P100" s="1"/>
  <c r="P69" i="46"/>
  <c r="D25" i="42"/>
  <c r="D10"/>
  <c r="D264" i="12"/>
  <c r="D249"/>
  <c r="D228"/>
  <c r="D214"/>
  <c r="D197"/>
  <c r="D182"/>
  <c r="D169"/>
  <c r="D156"/>
  <c r="D142"/>
  <c r="D127"/>
  <c r="D111"/>
  <c r="D99"/>
  <c r="D80"/>
  <c r="D49"/>
  <c r="D10"/>
  <c r="D182" i="10"/>
  <c r="D157"/>
  <c r="D132"/>
  <c r="D108"/>
  <c r="D84"/>
  <c r="D60"/>
  <c r="D35"/>
  <c r="D100" i="9"/>
  <c r="D79"/>
  <c r="D55"/>
  <c r="D32"/>
  <c r="D10"/>
  <c r="D445" i="8"/>
  <c r="D384"/>
  <c r="D323"/>
  <c r="D260"/>
  <c r="D196"/>
  <c r="D10"/>
  <c r="D50" i="7"/>
  <c r="D67" i="12"/>
  <c r="D36"/>
  <c r="D23"/>
  <c r="D10" i="10"/>
  <c r="D72" i="8"/>
  <c r="D338" i="7"/>
  <c r="D319"/>
  <c r="D300"/>
  <c r="D279"/>
  <c r="D235"/>
  <c r="D12"/>
  <c r="N21" i="24" l="1"/>
  <c r="H21"/>
  <c r="J21"/>
  <c r="H18"/>
  <c r="H29" i="21"/>
  <c r="L50"/>
  <c r="H50"/>
  <c r="H25" i="24"/>
  <c r="H24"/>
  <c r="H26"/>
  <c r="L22" l="1"/>
  <c r="N26" i="22"/>
  <c r="L26"/>
  <c r="J26"/>
  <c r="H26"/>
  <c r="J18" i="31"/>
  <c r="P23" i="45" l="1"/>
  <c r="P22"/>
  <c r="P21"/>
  <c r="P19"/>
  <c r="P18"/>
  <c r="P17"/>
  <c r="P15"/>
  <c r="P14"/>
  <c r="P12"/>
  <c r="P11"/>
  <c r="P10"/>
  <c r="J13" i="24"/>
  <c r="L16" i="21"/>
  <c r="P16" s="1"/>
  <c r="H16"/>
  <c r="P29" i="44"/>
  <c r="P26"/>
  <c r="N33" i="24"/>
  <c r="L33"/>
  <c r="J33"/>
  <c r="H33"/>
  <c r="P34"/>
  <c r="P17" i="48"/>
  <c r="P16"/>
  <c r="P15"/>
  <c r="P20" i="23"/>
  <c r="O21" i="30"/>
  <c r="O20"/>
  <c r="O19"/>
  <c r="O18"/>
  <c r="O17"/>
  <c r="O15"/>
  <c r="O14"/>
  <c r="O13"/>
  <c r="P15"/>
  <c r="P14"/>
  <c r="P13"/>
  <c r="N35"/>
  <c r="L35"/>
  <c r="P36"/>
  <c r="P34"/>
  <c r="P33"/>
  <c r="P30"/>
  <c r="P29"/>
  <c r="P28"/>
  <c r="N32"/>
  <c r="P32" s="1"/>
  <c r="P33" i="22"/>
  <c r="P32"/>
  <c r="P31"/>
  <c r="P30"/>
  <c r="H37"/>
  <c r="P37" s="1"/>
  <c r="P41"/>
  <c r="P40"/>
  <c r="P36"/>
  <c r="P35"/>
  <c r="P17"/>
  <c r="P16"/>
  <c r="P15"/>
  <c r="P14"/>
  <c r="L67" i="21"/>
  <c r="J67"/>
  <c r="H67"/>
  <c r="P19" i="23"/>
  <c r="L19"/>
  <c r="N31" i="29"/>
  <c r="L31"/>
  <c r="J31"/>
  <c r="H31"/>
  <c r="N33"/>
  <c r="L33"/>
  <c r="J33"/>
  <c r="H33"/>
  <c r="P34"/>
  <c r="H25"/>
  <c r="O29"/>
  <c r="O28"/>
  <c r="O27"/>
  <c r="O26"/>
  <c r="O25"/>
  <c r="J28"/>
  <c r="P28" s="1"/>
  <c r="P26"/>
  <c r="P27"/>
  <c r="P29"/>
  <c r="P71" i="21"/>
  <c r="P70"/>
  <c r="P69"/>
  <c r="P68"/>
  <c r="P66"/>
  <c r="P65"/>
  <c r="P63"/>
  <c r="P62"/>
  <c r="P61"/>
  <c r="P60"/>
  <c r="P59"/>
  <c r="P58"/>
  <c r="P57"/>
  <c r="P56"/>
  <c r="P55"/>
  <c r="P53"/>
  <c r="P52"/>
  <c r="P51"/>
  <c r="P50"/>
  <c r="P49"/>
  <c r="P48"/>
  <c r="P47"/>
  <c r="P46"/>
  <c r="P45"/>
  <c r="P44"/>
  <c r="P43"/>
  <c r="P42"/>
  <c r="P41"/>
  <c r="P40"/>
  <c r="P39"/>
  <c r="P37"/>
  <c r="P36"/>
  <c r="P35"/>
  <c r="P34"/>
  <c r="P33"/>
  <c r="P32"/>
  <c r="P31"/>
  <c r="P30"/>
  <c r="P29"/>
  <c r="P28"/>
  <c r="P26"/>
  <c r="P25"/>
  <c r="P24"/>
  <c r="P23"/>
  <c r="P22"/>
  <c r="P21"/>
  <c r="P20"/>
  <c r="P19"/>
  <c r="P18"/>
  <c r="P15"/>
  <c r="P14"/>
  <c r="P13"/>
  <c r="P12"/>
  <c r="P11"/>
  <c r="P10"/>
  <c r="P9"/>
  <c r="O71"/>
  <c r="O70"/>
  <c r="O69"/>
  <c r="O68"/>
  <c r="O67"/>
  <c r="O66"/>
  <c r="O65"/>
  <c r="O63"/>
  <c r="O62"/>
  <c r="O61"/>
  <c r="O60"/>
  <c r="O59"/>
  <c r="O58"/>
  <c r="O57"/>
  <c r="O56"/>
  <c r="O55"/>
  <c r="O53"/>
  <c r="O52"/>
  <c r="O51"/>
  <c r="O50"/>
  <c r="O49"/>
  <c r="O48"/>
  <c r="O47"/>
  <c r="O46"/>
  <c r="O45"/>
  <c r="O44"/>
  <c r="O43"/>
  <c r="O42"/>
  <c r="O41"/>
  <c r="O40"/>
  <c r="O39"/>
  <c r="O38"/>
  <c r="O37"/>
  <c r="O36"/>
  <c r="O35"/>
  <c r="O34"/>
  <c r="O33"/>
  <c r="O32"/>
  <c r="O31"/>
  <c r="O30"/>
  <c r="O29"/>
  <c r="O28"/>
  <c r="O26"/>
  <c r="O25"/>
  <c r="O24"/>
  <c r="O23"/>
  <c r="O22"/>
  <c r="O21"/>
  <c r="O20"/>
  <c r="O19"/>
  <c r="O18"/>
  <c r="O9"/>
  <c r="O10"/>
  <c r="O11"/>
  <c r="O12"/>
  <c r="O13"/>
  <c r="O14"/>
  <c r="O15"/>
  <c r="O16"/>
  <c r="L30" i="28"/>
  <c r="N28"/>
  <c r="P46"/>
  <c r="P45"/>
  <c r="P44"/>
  <c r="P43"/>
  <c r="P42"/>
  <c r="P40"/>
  <c r="P39"/>
  <c r="P38"/>
  <c r="P37"/>
  <c r="P36"/>
  <c r="P35"/>
  <c r="P33"/>
  <c r="P32"/>
  <c r="P31"/>
  <c r="P30"/>
  <c r="P29"/>
  <c r="P28"/>
  <c r="P27"/>
  <c r="P26"/>
  <c r="P25"/>
  <c r="P24"/>
  <c r="P23"/>
  <c r="P21"/>
  <c r="P20"/>
  <c r="P19"/>
  <c r="P18"/>
  <c r="P17"/>
  <c r="P16"/>
  <c r="P10"/>
  <c r="P11"/>
  <c r="P12"/>
  <c r="P13"/>
  <c r="P14"/>
  <c r="P33" i="24" l="1"/>
  <c r="P35" i="30"/>
  <c r="P38" i="31"/>
  <c r="P37"/>
  <c r="P36"/>
  <c r="P34"/>
  <c r="P33"/>
  <c r="P32"/>
  <c r="P31"/>
  <c r="P28"/>
  <c r="P27"/>
  <c r="P26"/>
  <c r="P25"/>
  <c r="P24"/>
  <c r="P23"/>
  <c r="P22"/>
  <c r="P20"/>
  <c r="P18"/>
  <c r="P17"/>
  <c r="P16"/>
  <c r="O34"/>
  <c r="O33"/>
  <c r="O28"/>
  <c r="O27"/>
  <c r="O26"/>
  <c r="O25"/>
  <c r="O24"/>
  <c r="O23"/>
  <c r="O22"/>
  <c r="O20"/>
  <c r="O19"/>
  <c r="O18"/>
  <c r="O17"/>
  <c r="O16"/>
  <c r="O11"/>
  <c r="O12"/>
  <c r="O13"/>
  <c r="O14"/>
  <c r="O69" i="46"/>
  <c r="M69"/>
  <c r="K69"/>
  <c r="I69"/>
  <c r="G69"/>
  <c r="N69"/>
  <c r="L69"/>
  <c r="J69"/>
  <c r="H69"/>
  <c r="N23"/>
  <c r="L23"/>
  <c r="J23"/>
  <c r="H23"/>
  <c r="O27" l="1"/>
  <c r="O26"/>
  <c r="O25"/>
  <c r="O23"/>
  <c r="O22"/>
  <c r="O21"/>
  <c r="O19"/>
  <c r="O18"/>
  <c r="O17"/>
  <c r="O15"/>
  <c r="O14"/>
  <c r="O13"/>
  <c r="O10"/>
  <c r="O11"/>
  <c r="O27" i="34"/>
  <c r="O26"/>
  <c r="O25"/>
  <c r="O23"/>
  <c r="O22"/>
  <c r="O21"/>
  <c r="O19"/>
  <c r="O18"/>
  <c r="O16"/>
  <c r="O15"/>
  <c r="P26"/>
  <c r="P25"/>
  <c r="P23"/>
  <c r="P22"/>
  <c r="P21"/>
  <c r="P19"/>
  <c r="P18"/>
  <c r="J27"/>
  <c r="P27" i="46" l="1"/>
  <c r="P26"/>
  <c r="P25"/>
  <c r="P23"/>
  <c r="P22"/>
  <c r="P21"/>
  <c r="P19"/>
  <c r="P18"/>
  <c r="P17"/>
  <c r="P15"/>
  <c r="P14"/>
  <c r="P13"/>
  <c r="P10"/>
  <c r="P11"/>
  <c r="J274" i="12" l="1"/>
  <c r="I274"/>
  <c r="F274"/>
  <c r="J273"/>
  <c r="I273"/>
  <c r="F273"/>
  <c r="I272"/>
  <c r="F272"/>
  <c r="I271"/>
  <c r="F271"/>
  <c r="E271"/>
  <c r="C268"/>
  <c r="J259"/>
  <c r="I259"/>
  <c r="F259"/>
  <c r="I258"/>
  <c r="F258"/>
  <c r="I257"/>
  <c r="F257"/>
  <c r="I256"/>
  <c r="E256"/>
  <c r="F256" s="1"/>
  <c r="C253"/>
  <c r="I237"/>
  <c r="I238"/>
  <c r="I239"/>
  <c r="I240"/>
  <c r="I241"/>
  <c r="F237"/>
  <c r="F238"/>
  <c r="F239"/>
  <c r="F240"/>
  <c r="J209"/>
  <c r="I209"/>
  <c r="F209"/>
  <c r="I208"/>
  <c r="F208"/>
  <c r="I207"/>
  <c r="F207"/>
  <c r="I206"/>
  <c r="F206"/>
  <c r="I205"/>
  <c r="F205"/>
  <c r="I204"/>
  <c r="E204"/>
  <c r="F204" s="1"/>
  <c r="C201"/>
  <c r="J194"/>
  <c r="I194"/>
  <c r="F194"/>
  <c r="I193"/>
  <c r="F193"/>
  <c r="I192"/>
  <c r="F192"/>
  <c r="I191"/>
  <c r="F191"/>
  <c r="I190"/>
  <c r="F190"/>
  <c r="I189"/>
  <c r="E189"/>
  <c r="F189" s="1"/>
  <c r="C186"/>
  <c r="J153"/>
  <c r="I153"/>
  <c r="F153"/>
  <c r="I152"/>
  <c r="F152"/>
  <c r="I151"/>
  <c r="F151"/>
  <c r="I150"/>
  <c r="F150"/>
  <c r="I149"/>
  <c r="E149"/>
  <c r="F149" s="1"/>
  <c r="C146"/>
  <c r="I137"/>
  <c r="F137"/>
  <c r="J138"/>
  <c r="I138"/>
  <c r="F138"/>
  <c r="I136"/>
  <c r="F136"/>
  <c r="I135"/>
  <c r="F135"/>
  <c r="I134"/>
  <c r="E134"/>
  <c r="F134" s="1"/>
  <c r="C131"/>
  <c r="F178"/>
  <c r="E177"/>
  <c r="F177" s="1"/>
  <c r="E176"/>
  <c r="F176" s="1"/>
  <c r="F241"/>
  <c r="I120"/>
  <c r="I121"/>
  <c r="I122"/>
  <c r="I123"/>
  <c r="F120"/>
  <c r="F121"/>
  <c r="F122"/>
  <c r="J243"/>
  <c r="I243"/>
  <c r="F243"/>
  <c r="J242"/>
  <c r="I242"/>
  <c r="F242"/>
  <c r="I236"/>
  <c r="F236"/>
  <c r="I235"/>
  <c r="E235"/>
  <c r="F235" s="1"/>
  <c r="C232"/>
  <c r="J224"/>
  <c r="I224"/>
  <c r="F224"/>
  <c r="J223"/>
  <c r="I223"/>
  <c r="F223"/>
  <c r="I222"/>
  <c r="F222"/>
  <c r="I221"/>
  <c r="F221"/>
  <c r="C218"/>
  <c r="J124"/>
  <c r="I124"/>
  <c r="F124"/>
  <c r="F123"/>
  <c r="I119"/>
  <c r="F119"/>
  <c r="I118"/>
  <c r="E118"/>
  <c r="F118" s="1"/>
  <c r="C115"/>
  <c r="J179"/>
  <c r="I179"/>
  <c r="F179"/>
  <c r="I178"/>
  <c r="I177"/>
  <c r="I176"/>
  <c r="C173"/>
  <c r="J166"/>
  <c r="I166"/>
  <c r="F166"/>
  <c r="J165"/>
  <c r="I165"/>
  <c r="F165"/>
  <c r="I164"/>
  <c r="F164"/>
  <c r="I163"/>
  <c r="F163"/>
  <c r="C160"/>
  <c r="J109"/>
  <c r="I109"/>
  <c r="F109"/>
  <c r="J108"/>
  <c r="I108"/>
  <c r="F108"/>
  <c r="I107"/>
  <c r="F107"/>
  <c r="I106"/>
  <c r="E106"/>
  <c r="F106" s="1"/>
  <c r="C103"/>
  <c r="I202" i="10"/>
  <c r="F202"/>
  <c r="I201"/>
  <c r="F201"/>
  <c r="I200"/>
  <c r="F200"/>
  <c r="I199"/>
  <c r="F199"/>
  <c r="I198"/>
  <c r="F198"/>
  <c r="I197"/>
  <c r="F197"/>
  <c r="I196"/>
  <c r="F196"/>
  <c r="I195"/>
  <c r="F195"/>
  <c r="I194"/>
  <c r="F194"/>
  <c r="I193"/>
  <c r="F193"/>
  <c r="I192"/>
  <c r="F192"/>
  <c r="I191"/>
  <c r="F191"/>
  <c r="I190"/>
  <c r="E190"/>
  <c r="F190" s="1"/>
  <c r="I189"/>
  <c r="F189"/>
  <c r="E189"/>
  <c r="C186"/>
  <c r="I177"/>
  <c r="F177"/>
  <c r="J176"/>
  <c r="I176"/>
  <c r="F176"/>
  <c r="J175"/>
  <c r="I175"/>
  <c r="F175"/>
  <c r="J174"/>
  <c r="I174"/>
  <c r="F174"/>
  <c r="I173"/>
  <c r="F173"/>
  <c r="J172"/>
  <c r="I172"/>
  <c r="F172"/>
  <c r="J171"/>
  <c r="I171"/>
  <c r="F171"/>
  <c r="J170"/>
  <c r="I170"/>
  <c r="F170"/>
  <c r="J169"/>
  <c r="I169"/>
  <c r="F169"/>
  <c r="J168"/>
  <c r="I168"/>
  <c r="F168"/>
  <c r="J167"/>
  <c r="I167"/>
  <c r="F167"/>
  <c r="J166"/>
  <c r="I166"/>
  <c r="F166"/>
  <c r="J165"/>
  <c r="I165"/>
  <c r="E165"/>
  <c r="F165" s="1"/>
  <c r="I164"/>
  <c r="F164"/>
  <c r="E164"/>
  <c r="C161"/>
  <c r="I152"/>
  <c r="F152"/>
  <c r="J151"/>
  <c r="I151"/>
  <c r="F151"/>
  <c r="J150"/>
  <c r="I150"/>
  <c r="F150"/>
  <c r="J149"/>
  <c r="I149"/>
  <c r="F149"/>
  <c r="I148"/>
  <c r="F148"/>
  <c r="J147"/>
  <c r="I147"/>
  <c r="F147"/>
  <c r="J146"/>
  <c r="I146"/>
  <c r="F146"/>
  <c r="J145"/>
  <c r="I145"/>
  <c r="F145"/>
  <c r="J144"/>
  <c r="I144"/>
  <c r="F144"/>
  <c r="J143"/>
  <c r="I143"/>
  <c r="F143"/>
  <c r="J142"/>
  <c r="I142"/>
  <c r="F142"/>
  <c r="J141"/>
  <c r="I141"/>
  <c r="F141"/>
  <c r="J140"/>
  <c r="I140"/>
  <c r="E140"/>
  <c r="F140" s="1"/>
  <c r="I139"/>
  <c r="F139"/>
  <c r="C136"/>
  <c r="I128"/>
  <c r="F128"/>
  <c r="J127"/>
  <c r="I127"/>
  <c r="F127"/>
  <c r="J126"/>
  <c r="I126"/>
  <c r="F126"/>
  <c r="J125"/>
  <c r="I125"/>
  <c r="F125"/>
  <c r="I124"/>
  <c r="F124"/>
  <c r="J123"/>
  <c r="I123"/>
  <c r="F123"/>
  <c r="J122"/>
  <c r="I122"/>
  <c r="F122"/>
  <c r="J121"/>
  <c r="I121"/>
  <c r="F121"/>
  <c r="J120"/>
  <c r="I120"/>
  <c r="F120"/>
  <c r="J119"/>
  <c r="I119"/>
  <c r="F119"/>
  <c r="J118"/>
  <c r="I118"/>
  <c r="F118"/>
  <c r="J117"/>
  <c r="I117"/>
  <c r="F117"/>
  <c r="J116"/>
  <c r="I116"/>
  <c r="E116"/>
  <c r="F116" s="1"/>
  <c r="I115"/>
  <c r="F115"/>
  <c r="E115"/>
  <c r="C112"/>
  <c r="I104"/>
  <c r="F104"/>
  <c r="J103"/>
  <c r="I103"/>
  <c r="F103"/>
  <c r="J102"/>
  <c r="I102"/>
  <c r="F102"/>
  <c r="J101"/>
  <c r="I101"/>
  <c r="F101"/>
  <c r="I100"/>
  <c r="F100"/>
  <c r="J99"/>
  <c r="I99"/>
  <c r="F99"/>
  <c r="J98"/>
  <c r="I98"/>
  <c r="F98"/>
  <c r="J97"/>
  <c r="I97"/>
  <c r="F97"/>
  <c r="J96"/>
  <c r="I96"/>
  <c r="F96"/>
  <c r="J95"/>
  <c r="I95"/>
  <c r="F95"/>
  <c r="J94"/>
  <c r="I94"/>
  <c r="F94"/>
  <c r="J93"/>
  <c r="I93"/>
  <c r="F93"/>
  <c r="J92"/>
  <c r="I92"/>
  <c r="E92"/>
  <c r="F92" s="1"/>
  <c r="I91"/>
  <c r="E91"/>
  <c r="F91" s="1"/>
  <c r="C88"/>
  <c r="I80"/>
  <c r="F80"/>
  <c r="J79"/>
  <c r="I79"/>
  <c r="F79"/>
  <c r="J78"/>
  <c r="I78"/>
  <c r="F78"/>
  <c r="J77"/>
  <c r="I77"/>
  <c r="F77"/>
  <c r="I76"/>
  <c r="F76"/>
  <c r="J75"/>
  <c r="I75"/>
  <c r="F75"/>
  <c r="J74"/>
  <c r="I74"/>
  <c r="F74"/>
  <c r="J73"/>
  <c r="I73"/>
  <c r="F73"/>
  <c r="J72"/>
  <c r="I72"/>
  <c r="F72"/>
  <c r="J71"/>
  <c r="I71"/>
  <c r="F71"/>
  <c r="J70"/>
  <c r="I70"/>
  <c r="F70"/>
  <c r="J69"/>
  <c r="I69"/>
  <c r="F69"/>
  <c r="J68"/>
  <c r="I68"/>
  <c r="F68"/>
  <c r="E68"/>
  <c r="I67"/>
  <c r="E67"/>
  <c r="F67" s="1"/>
  <c r="C64"/>
  <c r="J116" i="9"/>
  <c r="I116"/>
  <c r="F116"/>
  <c r="J115"/>
  <c r="I115"/>
  <c r="F115"/>
  <c r="J114"/>
  <c r="I114"/>
  <c r="F114"/>
  <c r="J113"/>
  <c r="I113"/>
  <c r="F113"/>
  <c r="J112"/>
  <c r="I112"/>
  <c r="F112"/>
  <c r="J111"/>
  <c r="I111"/>
  <c r="F111"/>
  <c r="J110"/>
  <c r="I110"/>
  <c r="F110"/>
  <c r="J109"/>
  <c r="I109"/>
  <c r="F109"/>
  <c r="J108"/>
  <c r="I108"/>
  <c r="F108"/>
  <c r="I107"/>
  <c r="F107"/>
  <c r="C104"/>
  <c r="I95"/>
  <c r="F95"/>
  <c r="I94"/>
  <c r="F94"/>
  <c r="I93"/>
  <c r="F93"/>
  <c r="I92"/>
  <c r="F92"/>
  <c r="I91"/>
  <c r="F91"/>
  <c r="I90"/>
  <c r="F90"/>
  <c r="I89"/>
  <c r="F89"/>
  <c r="I88"/>
  <c r="F88"/>
  <c r="I87"/>
  <c r="F87"/>
  <c r="I86"/>
  <c r="F86"/>
  <c r="C83"/>
  <c r="I71"/>
  <c r="F71"/>
  <c r="I70"/>
  <c r="F70"/>
  <c r="I69"/>
  <c r="F69"/>
  <c r="I68"/>
  <c r="F68"/>
  <c r="I67"/>
  <c r="F67"/>
  <c r="I66"/>
  <c r="F66"/>
  <c r="I65"/>
  <c r="F65"/>
  <c r="I64"/>
  <c r="F64"/>
  <c r="I63"/>
  <c r="F63"/>
  <c r="I62"/>
  <c r="F62"/>
  <c r="C59"/>
  <c r="J502" i="8"/>
  <c r="J501"/>
  <c r="J500"/>
  <c r="G500"/>
  <c r="F501" s="1"/>
  <c r="G501" s="1"/>
  <c r="J499"/>
  <c r="G499"/>
  <c r="J498"/>
  <c r="G498"/>
  <c r="J497"/>
  <c r="G497"/>
  <c r="J496"/>
  <c r="J495"/>
  <c r="F495"/>
  <c r="G495" s="1"/>
  <c r="J494"/>
  <c r="G494"/>
  <c r="F496" s="1"/>
  <c r="G496" s="1"/>
  <c r="J493"/>
  <c r="J492"/>
  <c r="J491"/>
  <c r="F491"/>
  <c r="G491" s="1"/>
  <c r="J490"/>
  <c r="J489"/>
  <c r="J488"/>
  <c r="F488"/>
  <c r="G488" s="1"/>
  <c r="J487"/>
  <c r="J486"/>
  <c r="J485"/>
  <c r="F485"/>
  <c r="G485" s="1"/>
  <c r="F486" s="1"/>
  <c r="G486" s="1"/>
  <c r="J484"/>
  <c r="J483"/>
  <c r="J482"/>
  <c r="G482"/>
  <c r="F483" s="1"/>
  <c r="G483" s="1"/>
  <c r="F482"/>
  <c r="J481"/>
  <c r="J480"/>
  <c r="J479"/>
  <c r="F479"/>
  <c r="G479" s="1"/>
  <c r="J478"/>
  <c r="J477"/>
  <c r="J476"/>
  <c r="F476"/>
  <c r="G476" s="1"/>
  <c r="J475"/>
  <c r="J474"/>
  <c r="J473"/>
  <c r="F473"/>
  <c r="G473" s="1"/>
  <c r="F474" s="1"/>
  <c r="G474" s="1"/>
  <c r="J472"/>
  <c r="J471"/>
  <c r="J470"/>
  <c r="G470"/>
  <c r="F471" s="1"/>
  <c r="G471" s="1"/>
  <c r="F470"/>
  <c r="J469"/>
  <c r="J468"/>
  <c r="J467"/>
  <c r="F467"/>
  <c r="G467" s="1"/>
  <c r="J466"/>
  <c r="J465"/>
  <c r="J464"/>
  <c r="F464"/>
  <c r="G464" s="1"/>
  <c r="J463"/>
  <c r="J462"/>
  <c r="J461"/>
  <c r="F461"/>
  <c r="G461" s="1"/>
  <c r="F462" s="1"/>
  <c r="G462" s="1"/>
  <c r="J460"/>
  <c r="J459"/>
  <c r="J458"/>
  <c r="G458"/>
  <c r="F459" s="1"/>
  <c r="G459" s="1"/>
  <c r="F458"/>
  <c r="J457"/>
  <c r="J456"/>
  <c r="J455"/>
  <c r="F455"/>
  <c r="G455" s="1"/>
  <c r="J454"/>
  <c r="J453"/>
  <c r="J452"/>
  <c r="F452"/>
  <c r="G452" s="1"/>
  <c r="C449"/>
  <c r="J441"/>
  <c r="J440"/>
  <c r="J439"/>
  <c r="G439"/>
  <c r="F440" s="1"/>
  <c r="G440" s="1"/>
  <c r="J438"/>
  <c r="G438"/>
  <c r="J437"/>
  <c r="G437"/>
  <c r="J436"/>
  <c r="G436"/>
  <c r="J435"/>
  <c r="J434"/>
  <c r="J433"/>
  <c r="G433"/>
  <c r="F435" s="1"/>
  <c r="G435" s="1"/>
  <c r="J432"/>
  <c r="J431"/>
  <c r="J430"/>
  <c r="F430"/>
  <c r="G430" s="1"/>
  <c r="J429"/>
  <c r="J428"/>
  <c r="J427"/>
  <c r="F427"/>
  <c r="G427" s="1"/>
  <c r="J426"/>
  <c r="J425"/>
  <c r="J424"/>
  <c r="G424"/>
  <c r="F425" s="1"/>
  <c r="G425" s="1"/>
  <c r="F424"/>
  <c r="J423"/>
  <c r="J422"/>
  <c r="F422"/>
  <c r="G422" s="1"/>
  <c r="J421"/>
  <c r="G421"/>
  <c r="F423" s="1"/>
  <c r="G423" s="1"/>
  <c r="F421"/>
  <c r="J420"/>
  <c r="J419"/>
  <c r="J418"/>
  <c r="F418"/>
  <c r="G418" s="1"/>
  <c r="J417"/>
  <c r="J416"/>
  <c r="J415"/>
  <c r="F415"/>
  <c r="G415" s="1"/>
  <c r="J414"/>
  <c r="J413"/>
  <c r="J412"/>
  <c r="F412"/>
  <c r="G412" s="1"/>
  <c r="F413" s="1"/>
  <c r="G413" s="1"/>
  <c r="J411"/>
  <c r="J410"/>
  <c r="J409"/>
  <c r="F409"/>
  <c r="G409" s="1"/>
  <c r="J408"/>
  <c r="J407"/>
  <c r="J406"/>
  <c r="F406"/>
  <c r="G406" s="1"/>
  <c r="J405"/>
  <c r="J404"/>
  <c r="J403"/>
  <c r="F403"/>
  <c r="G403" s="1"/>
  <c r="J402"/>
  <c r="J401"/>
  <c r="J400"/>
  <c r="G400"/>
  <c r="F401" s="1"/>
  <c r="G401" s="1"/>
  <c r="F400"/>
  <c r="J399"/>
  <c r="J398"/>
  <c r="J397"/>
  <c r="F397"/>
  <c r="G397" s="1"/>
  <c r="J396"/>
  <c r="J395"/>
  <c r="J394"/>
  <c r="F394"/>
  <c r="G394" s="1"/>
  <c r="J393"/>
  <c r="J392"/>
  <c r="J391"/>
  <c r="F391"/>
  <c r="G391" s="1"/>
  <c r="C388"/>
  <c r="O34" i="29"/>
  <c r="O35"/>
  <c r="O33"/>
  <c r="O32"/>
  <c r="O31"/>
  <c r="J253" i="8"/>
  <c r="J252"/>
  <c r="J251"/>
  <c r="G251"/>
  <c r="F253" s="1"/>
  <c r="G253" s="1"/>
  <c r="J250"/>
  <c r="G250"/>
  <c r="J249"/>
  <c r="G249"/>
  <c r="J248"/>
  <c r="G248"/>
  <c r="J247"/>
  <c r="J246"/>
  <c r="J245"/>
  <c r="G245"/>
  <c r="F247" s="1"/>
  <c r="G247" s="1"/>
  <c r="J244"/>
  <c r="J243"/>
  <c r="J242"/>
  <c r="G242"/>
  <c r="F244" s="1"/>
  <c r="G244" s="1"/>
  <c r="F242"/>
  <c r="J241"/>
  <c r="J240"/>
  <c r="J239"/>
  <c r="F239"/>
  <c r="G239" s="1"/>
  <c r="J238"/>
  <c r="J237"/>
  <c r="J236"/>
  <c r="G236"/>
  <c r="F238" s="1"/>
  <c r="G238" s="1"/>
  <c r="F236"/>
  <c r="J235"/>
  <c r="J234"/>
  <c r="J233"/>
  <c r="F233"/>
  <c r="G233" s="1"/>
  <c r="J232"/>
  <c r="J231"/>
  <c r="J230"/>
  <c r="F230"/>
  <c r="G230" s="1"/>
  <c r="F232" s="1"/>
  <c r="G232" s="1"/>
  <c r="J229"/>
  <c r="J228"/>
  <c r="J227"/>
  <c r="F227"/>
  <c r="G227" s="1"/>
  <c r="J226"/>
  <c r="J225"/>
  <c r="J224"/>
  <c r="F224"/>
  <c r="G224" s="1"/>
  <c r="J223"/>
  <c r="J222"/>
  <c r="J221"/>
  <c r="F221"/>
  <c r="G221" s="1"/>
  <c r="J220"/>
  <c r="J219"/>
  <c r="J218"/>
  <c r="G218"/>
  <c r="F220" s="1"/>
  <c r="G220" s="1"/>
  <c r="F218"/>
  <c r="J217"/>
  <c r="J216"/>
  <c r="J215"/>
  <c r="F215"/>
  <c r="G215" s="1"/>
  <c r="J214"/>
  <c r="J213"/>
  <c r="J212"/>
  <c r="F212"/>
  <c r="G212" s="1"/>
  <c r="F213" s="1"/>
  <c r="G213" s="1"/>
  <c r="J211"/>
  <c r="J210"/>
  <c r="J209"/>
  <c r="F209"/>
  <c r="G209" s="1"/>
  <c r="J208"/>
  <c r="J207"/>
  <c r="J206"/>
  <c r="G206"/>
  <c r="F208" s="1"/>
  <c r="G208" s="1"/>
  <c r="F206"/>
  <c r="J205"/>
  <c r="J204"/>
  <c r="J203"/>
  <c r="F203"/>
  <c r="G203" s="1"/>
  <c r="C200"/>
  <c r="J380"/>
  <c r="J379"/>
  <c r="J378"/>
  <c r="G378"/>
  <c r="F379" s="1"/>
  <c r="G379" s="1"/>
  <c r="J377"/>
  <c r="G377"/>
  <c r="J376"/>
  <c r="G376"/>
  <c r="J375"/>
  <c r="G375"/>
  <c r="J374"/>
  <c r="J373"/>
  <c r="J372"/>
  <c r="G372"/>
  <c r="F374" s="1"/>
  <c r="G374" s="1"/>
  <c r="J371"/>
  <c r="J370"/>
  <c r="J369"/>
  <c r="F369"/>
  <c r="G369" s="1"/>
  <c r="J368"/>
  <c r="J367"/>
  <c r="J366"/>
  <c r="F366"/>
  <c r="G366" s="1"/>
  <c r="J365"/>
  <c r="J364"/>
  <c r="J363"/>
  <c r="G363"/>
  <c r="F364" s="1"/>
  <c r="G364" s="1"/>
  <c r="F363"/>
  <c r="J362"/>
  <c r="J361"/>
  <c r="J360"/>
  <c r="F360"/>
  <c r="G360" s="1"/>
  <c r="J359"/>
  <c r="J358"/>
  <c r="J357"/>
  <c r="F357"/>
  <c r="G357" s="1"/>
  <c r="J356"/>
  <c r="J355"/>
  <c r="J354"/>
  <c r="F354"/>
  <c r="G354" s="1"/>
  <c r="J353"/>
  <c r="J352"/>
  <c r="J351"/>
  <c r="F351"/>
  <c r="G351" s="1"/>
  <c r="F352" s="1"/>
  <c r="G352" s="1"/>
  <c r="J350"/>
  <c r="J349"/>
  <c r="J348"/>
  <c r="F348"/>
  <c r="G348" s="1"/>
  <c r="J347"/>
  <c r="J346"/>
  <c r="J345"/>
  <c r="F345"/>
  <c r="G345" s="1"/>
  <c r="J344"/>
  <c r="J343"/>
  <c r="J342"/>
  <c r="F342"/>
  <c r="G342" s="1"/>
  <c r="J341"/>
  <c r="J340"/>
  <c r="J339"/>
  <c r="G339"/>
  <c r="F340" s="1"/>
  <c r="G340" s="1"/>
  <c r="F339"/>
  <c r="J338"/>
  <c r="J337"/>
  <c r="J336"/>
  <c r="F336"/>
  <c r="G336" s="1"/>
  <c r="J335"/>
  <c r="J334"/>
  <c r="J333"/>
  <c r="F333"/>
  <c r="G333" s="1"/>
  <c r="J332"/>
  <c r="J331"/>
  <c r="J330"/>
  <c r="F330"/>
  <c r="G330" s="1"/>
  <c r="C327"/>
  <c r="J317"/>
  <c r="J316"/>
  <c r="J315"/>
  <c r="G315"/>
  <c r="F317" s="1"/>
  <c r="G317" s="1"/>
  <c r="J314"/>
  <c r="G314"/>
  <c r="J313"/>
  <c r="G313"/>
  <c r="J312"/>
  <c r="G312"/>
  <c r="J311"/>
  <c r="J310"/>
  <c r="J309"/>
  <c r="G309"/>
  <c r="F311" s="1"/>
  <c r="G311" s="1"/>
  <c r="J308"/>
  <c r="J307"/>
  <c r="J306"/>
  <c r="G306"/>
  <c r="F308" s="1"/>
  <c r="G308" s="1"/>
  <c r="F306"/>
  <c r="J305"/>
  <c r="J304"/>
  <c r="J303"/>
  <c r="F303"/>
  <c r="G303" s="1"/>
  <c r="J302"/>
  <c r="J301"/>
  <c r="F301"/>
  <c r="G301" s="1"/>
  <c r="J300"/>
  <c r="G300"/>
  <c r="F302" s="1"/>
  <c r="G302" s="1"/>
  <c r="F300"/>
  <c r="J299"/>
  <c r="J298"/>
  <c r="J297"/>
  <c r="F297"/>
  <c r="G297" s="1"/>
  <c r="J296"/>
  <c r="J295"/>
  <c r="J294"/>
  <c r="F294"/>
  <c r="G294" s="1"/>
  <c r="F296" s="1"/>
  <c r="G296" s="1"/>
  <c r="J293"/>
  <c r="J292"/>
  <c r="J291"/>
  <c r="F291"/>
  <c r="G291" s="1"/>
  <c r="J290"/>
  <c r="J289"/>
  <c r="J288"/>
  <c r="F288"/>
  <c r="G288" s="1"/>
  <c r="J287"/>
  <c r="J286"/>
  <c r="J285"/>
  <c r="F285"/>
  <c r="G285" s="1"/>
  <c r="J284"/>
  <c r="J283"/>
  <c r="J282"/>
  <c r="G282"/>
  <c r="F284" s="1"/>
  <c r="G284" s="1"/>
  <c r="F282"/>
  <c r="J281"/>
  <c r="J280"/>
  <c r="J279"/>
  <c r="F279"/>
  <c r="G279" s="1"/>
  <c r="J278"/>
  <c r="J277"/>
  <c r="J276"/>
  <c r="G276"/>
  <c r="F278" s="1"/>
  <c r="G278" s="1"/>
  <c r="F276"/>
  <c r="J275"/>
  <c r="J274"/>
  <c r="J273"/>
  <c r="F273"/>
  <c r="G273" s="1"/>
  <c r="J272"/>
  <c r="J271"/>
  <c r="J270"/>
  <c r="F270"/>
  <c r="G270" s="1"/>
  <c r="F272" s="1"/>
  <c r="G272" s="1"/>
  <c r="J269"/>
  <c r="J268"/>
  <c r="J267"/>
  <c r="F267"/>
  <c r="G267" s="1"/>
  <c r="C264"/>
  <c r="J192"/>
  <c r="J191"/>
  <c r="F191"/>
  <c r="G191" s="1"/>
  <c r="J190"/>
  <c r="G190"/>
  <c r="F192" s="1"/>
  <c r="G192" s="1"/>
  <c r="J189"/>
  <c r="G189"/>
  <c r="J188"/>
  <c r="G188"/>
  <c r="J187"/>
  <c r="G187"/>
  <c r="J186"/>
  <c r="J185"/>
  <c r="J184"/>
  <c r="G184"/>
  <c r="F186" s="1"/>
  <c r="G186" s="1"/>
  <c r="J183"/>
  <c r="J182"/>
  <c r="J181"/>
  <c r="F181"/>
  <c r="G181" s="1"/>
  <c r="J180"/>
  <c r="J179"/>
  <c r="J178"/>
  <c r="F178"/>
  <c r="G178" s="1"/>
  <c r="F179" s="1"/>
  <c r="G179" s="1"/>
  <c r="J177"/>
  <c r="J176"/>
  <c r="J175"/>
  <c r="F175"/>
  <c r="G175" s="1"/>
  <c r="J174"/>
  <c r="J173"/>
  <c r="J172"/>
  <c r="F172"/>
  <c r="G172" s="1"/>
  <c r="J171"/>
  <c r="J170"/>
  <c r="J169"/>
  <c r="F169"/>
  <c r="G169" s="1"/>
  <c r="J168"/>
  <c r="J167"/>
  <c r="J166"/>
  <c r="G166"/>
  <c r="F167" s="1"/>
  <c r="G167" s="1"/>
  <c r="F166"/>
  <c r="J165"/>
  <c r="J164"/>
  <c r="J163"/>
  <c r="F163"/>
  <c r="G163" s="1"/>
  <c r="J162"/>
  <c r="J161"/>
  <c r="J160"/>
  <c r="F160"/>
  <c r="G160" s="1"/>
  <c r="J159"/>
  <c r="J158"/>
  <c r="J157"/>
  <c r="F157"/>
  <c r="G157" s="1"/>
  <c r="J156"/>
  <c r="J155"/>
  <c r="J154"/>
  <c r="F154"/>
  <c r="G154" s="1"/>
  <c r="F155" s="1"/>
  <c r="G155" s="1"/>
  <c r="J153"/>
  <c r="J152"/>
  <c r="J151"/>
  <c r="F151"/>
  <c r="G151" s="1"/>
  <c r="J150"/>
  <c r="J149"/>
  <c r="J148"/>
  <c r="F148"/>
  <c r="G148" s="1"/>
  <c r="J147"/>
  <c r="J146"/>
  <c r="J145"/>
  <c r="F145"/>
  <c r="G145" s="1"/>
  <c r="J144"/>
  <c r="J143"/>
  <c r="J142"/>
  <c r="G142"/>
  <c r="F143" s="1"/>
  <c r="G143" s="1"/>
  <c r="F142"/>
  <c r="C139"/>
  <c r="C342" i="7"/>
  <c r="C323"/>
  <c r="C304"/>
  <c r="C283"/>
  <c r="C261"/>
  <c r="C239"/>
  <c r="J354"/>
  <c r="G354"/>
  <c r="F354"/>
  <c r="J353"/>
  <c r="G353"/>
  <c r="J352"/>
  <c r="G352"/>
  <c r="J351"/>
  <c r="G351"/>
  <c r="J350"/>
  <c r="G350"/>
  <c r="J349"/>
  <c r="G349"/>
  <c r="J348"/>
  <c r="G348"/>
  <c r="J347"/>
  <c r="G347"/>
  <c r="J346"/>
  <c r="G346"/>
  <c r="J345"/>
  <c r="G345"/>
  <c r="J335"/>
  <c r="F335"/>
  <c r="G335" s="1"/>
  <c r="J334"/>
  <c r="G334"/>
  <c r="J333"/>
  <c r="G333"/>
  <c r="J332"/>
  <c r="G332"/>
  <c r="J331"/>
  <c r="G331"/>
  <c r="J330"/>
  <c r="G330"/>
  <c r="J329"/>
  <c r="G329"/>
  <c r="J328"/>
  <c r="G328"/>
  <c r="J327"/>
  <c r="G327"/>
  <c r="J326"/>
  <c r="G326"/>
  <c r="J316"/>
  <c r="G316"/>
  <c r="F316"/>
  <c r="J315"/>
  <c r="G315"/>
  <c r="J314"/>
  <c r="G314"/>
  <c r="J313"/>
  <c r="G313"/>
  <c r="J312"/>
  <c r="G312"/>
  <c r="J311"/>
  <c r="G311"/>
  <c r="J310"/>
  <c r="G310"/>
  <c r="J309"/>
  <c r="G309"/>
  <c r="J308"/>
  <c r="G308"/>
  <c r="J307"/>
  <c r="G307"/>
  <c r="K297"/>
  <c r="J297"/>
  <c r="G297"/>
  <c r="F297"/>
  <c r="K296"/>
  <c r="J296"/>
  <c r="G296"/>
  <c r="K295"/>
  <c r="J295"/>
  <c r="G295"/>
  <c r="K294"/>
  <c r="J294"/>
  <c r="G294"/>
  <c r="K293"/>
  <c r="J293"/>
  <c r="G293"/>
  <c r="K292"/>
  <c r="J292"/>
  <c r="G292"/>
  <c r="K291"/>
  <c r="J291"/>
  <c r="G291"/>
  <c r="K290"/>
  <c r="J290"/>
  <c r="G290"/>
  <c r="K289"/>
  <c r="J289"/>
  <c r="G289"/>
  <c r="K288"/>
  <c r="J288"/>
  <c r="G288"/>
  <c r="H39" i="22" s="1"/>
  <c r="P39" s="1"/>
  <c r="K287" i="7"/>
  <c r="J287"/>
  <c r="G287"/>
  <c r="J286"/>
  <c r="G286"/>
  <c r="K275"/>
  <c r="J275"/>
  <c r="G275"/>
  <c r="F275"/>
  <c r="K274"/>
  <c r="J274"/>
  <c r="G274"/>
  <c r="K273"/>
  <c r="J273"/>
  <c r="G273"/>
  <c r="K272"/>
  <c r="J272"/>
  <c r="G272"/>
  <c r="K271"/>
  <c r="J271"/>
  <c r="G271"/>
  <c r="K270"/>
  <c r="J270"/>
  <c r="G270"/>
  <c r="K269"/>
  <c r="J269"/>
  <c r="G269"/>
  <c r="K268"/>
  <c r="J268"/>
  <c r="G268"/>
  <c r="K267"/>
  <c r="J267"/>
  <c r="G267"/>
  <c r="K266"/>
  <c r="J266"/>
  <c r="G266"/>
  <c r="K265"/>
  <c r="J265"/>
  <c r="G265"/>
  <c r="J264"/>
  <c r="G264"/>
  <c r="K253"/>
  <c r="J253"/>
  <c r="G253"/>
  <c r="F253"/>
  <c r="E253"/>
  <c r="K252"/>
  <c r="J252"/>
  <c r="G252"/>
  <c r="K251"/>
  <c r="J251"/>
  <c r="G251"/>
  <c r="K250"/>
  <c r="J250"/>
  <c r="G250"/>
  <c r="K249"/>
  <c r="J249"/>
  <c r="G249"/>
  <c r="K248"/>
  <c r="J248"/>
  <c r="G248"/>
  <c r="K247"/>
  <c r="J247"/>
  <c r="G247"/>
  <c r="K246"/>
  <c r="J246"/>
  <c r="G246"/>
  <c r="K245"/>
  <c r="J245"/>
  <c r="G245"/>
  <c r="K244"/>
  <c r="J244"/>
  <c r="G244"/>
  <c r="K243"/>
  <c r="J243"/>
  <c r="G243"/>
  <c r="J242"/>
  <c r="G242"/>
  <c r="J228"/>
  <c r="J221"/>
  <c r="J222"/>
  <c r="J223"/>
  <c r="J224"/>
  <c r="J225"/>
  <c r="J226"/>
  <c r="J227"/>
  <c r="J220"/>
  <c r="J219"/>
  <c r="C216"/>
  <c r="C193"/>
  <c r="C174"/>
  <c r="C155"/>
  <c r="C135"/>
  <c r="C113"/>
  <c r="C92"/>
  <c r="C73"/>
  <c r="C54"/>
  <c r="C35"/>
  <c r="D257" l="1"/>
  <c r="H38" i="22" s="1"/>
  <c r="P38" s="1"/>
  <c r="F290" i="8"/>
  <c r="G290" s="1"/>
  <c r="F289"/>
  <c r="G289" s="1"/>
  <c r="F226"/>
  <c r="G226" s="1"/>
  <c r="F225"/>
  <c r="G225" s="1"/>
  <c r="F411"/>
  <c r="G411" s="1"/>
  <c r="F410"/>
  <c r="G410" s="1"/>
  <c r="F399"/>
  <c r="G399" s="1"/>
  <c r="F398"/>
  <c r="G398" s="1"/>
  <c r="F460"/>
  <c r="G460" s="1"/>
  <c r="F472"/>
  <c r="G472" s="1"/>
  <c r="F484"/>
  <c r="G484" s="1"/>
  <c r="F277"/>
  <c r="G277" s="1"/>
  <c r="F237"/>
  <c r="G237" s="1"/>
  <c r="F252"/>
  <c r="G252" s="1"/>
  <c r="F453"/>
  <c r="G453" s="1"/>
  <c r="F454"/>
  <c r="G454" s="1"/>
  <c r="F457"/>
  <c r="G457" s="1"/>
  <c r="F456"/>
  <c r="G456" s="1"/>
  <c r="F465"/>
  <c r="G465" s="1"/>
  <c r="F466"/>
  <c r="G466" s="1"/>
  <c r="F469"/>
  <c r="G469" s="1"/>
  <c r="F468"/>
  <c r="G468" s="1"/>
  <c r="F477"/>
  <c r="G477" s="1"/>
  <c r="F478"/>
  <c r="G478" s="1"/>
  <c r="F481"/>
  <c r="G481" s="1"/>
  <c r="F480"/>
  <c r="G480" s="1"/>
  <c r="F489"/>
  <c r="G489" s="1"/>
  <c r="F490"/>
  <c r="G490" s="1"/>
  <c r="F493"/>
  <c r="G493" s="1"/>
  <c r="F492"/>
  <c r="G492" s="1"/>
  <c r="F463"/>
  <c r="G463" s="1"/>
  <c r="F475"/>
  <c r="G475" s="1"/>
  <c r="F487"/>
  <c r="G487" s="1"/>
  <c r="F502"/>
  <c r="G502" s="1"/>
  <c r="F434"/>
  <c r="G434" s="1"/>
  <c r="F373"/>
  <c r="G373" s="1"/>
  <c r="F392"/>
  <c r="G392" s="1"/>
  <c r="F393"/>
  <c r="G393" s="1"/>
  <c r="F396"/>
  <c r="G396" s="1"/>
  <c r="F395"/>
  <c r="G395" s="1"/>
  <c r="F404"/>
  <c r="G404" s="1"/>
  <c r="F405"/>
  <c r="G405" s="1"/>
  <c r="F408"/>
  <c r="G408" s="1"/>
  <c r="F407"/>
  <c r="G407" s="1"/>
  <c r="F416"/>
  <c r="G416" s="1"/>
  <c r="F417"/>
  <c r="G417" s="1"/>
  <c r="F420"/>
  <c r="G420" s="1"/>
  <c r="F419"/>
  <c r="G419" s="1"/>
  <c r="F428"/>
  <c r="G428" s="1"/>
  <c r="F429"/>
  <c r="G429" s="1"/>
  <c r="F432"/>
  <c r="G432" s="1"/>
  <c r="F431"/>
  <c r="G431" s="1"/>
  <c r="F402"/>
  <c r="G402" s="1"/>
  <c r="F414"/>
  <c r="G414" s="1"/>
  <c r="F426"/>
  <c r="G426" s="1"/>
  <c r="F441"/>
  <c r="G441" s="1"/>
  <c r="F316"/>
  <c r="G316" s="1"/>
  <c r="F214"/>
  <c r="G214" s="1"/>
  <c r="F240"/>
  <c r="G240" s="1"/>
  <c r="F241"/>
  <c r="G241" s="1"/>
  <c r="F204"/>
  <c r="G204" s="1"/>
  <c r="F205"/>
  <c r="G205" s="1"/>
  <c r="F228"/>
  <c r="G228" s="1"/>
  <c r="F229"/>
  <c r="G229" s="1"/>
  <c r="F210"/>
  <c r="G210" s="1"/>
  <c r="F211"/>
  <c r="G211" s="1"/>
  <c r="F216"/>
  <c r="G216" s="1"/>
  <c r="F217"/>
  <c r="G217" s="1"/>
  <c r="F234"/>
  <c r="G234" s="1"/>
  <c r="F235"/>
  <c r="G235" s="1"/>
  <c r="F222"/>
  <c r="G222" s="1"/>
  <c r="F223"/>
  <c r="G223" s="1"/>
  <c r="F207"/>
  <c r="G207" s="1"/>
  <c r="F219"/>
  <c r="G219" s="1"/>
  <c r="F231"/>
  <c r="G231" s="1"/>
  <c r="F243"/>
  <c r="G243" s="1"/>
  <c r="F246"/>
  <c r="G246" s="1"/>
  <c r="F335"/>
  <c r="G335" s="1"/>
  <c r="F334"/>
  <c r="G334" s="1"/>
  <c r="F355"/>
  <c r="G355" s="1"/>
  <c r="F356"/>
  <c r="G356" s="1"/>
  <c r="F359"/>
  <c r="G359" s="1"/>
  <c r="F358"/>
  <c r="G358" s="1"/>
  <c r="F361"/>
  <c r="G361" s="1"/>
  <c r="F362"/>
  <c r="G362" s="1"/>
  <c r="F367"/>
  <c r="G367" s="1"/>
  <c r="F368"/>
  <c r="G368" s="1"/>
  <c r="F371"/>
  <c r="G371" s="1"/>
  <c r="F370"/>
  <c r="G370" s="1"/>
  <c r="F331"/>
  <c r="G331" s="1"/>
  <c r="F332"/>
  <c r="G332" s="1"/>
  <c r="F337"/>
  <c r="G337" s="1"/>
  <c r="F338"/>
  <c r="G338" s="1"/>
  <c r="F343"/>
  <c r="G343" s="1"/>
  <c r="F344"/>
  <c r="G344" s="1"/>
  <c r="F347"/>
  <c r="G347" s="1"/>
  <c r="F346"/>
  <c r="G346" s="1"/>
  <c r="F349"/>
  <c r="G349" s="1"/>
  <c r="F350"/>
  <c r="G350" s="1"/>
  <c r="F341"/>
  <c r="G341" s="1"/>
  <c r="F380"/>
  <c r="G380" s="1"/>
  <c r="F353"/>
  <c r="G353" s="1"/>
  <c r="F365"/>
  <c r="G365" s="1"/>
  <c r="F274"/>
  <c r="G274" s="1"/>
  <c r="F275"/>
  <c r="G275" s="1"/>
  <c r="F304"/>
  <c r="G304" s="1"/>
  <c r="F305"/>
  <c r="G305" s="1"/>
  <c r="F292"/>
  <c r="G292" s="1"/>
  <c r="F293"/>
  <c r="G293" s="1"/>
  <c r="F280"/>
  <c r="G280" s="1"/>
  <c r="F281"/>
  <c r="G281" s="1"/>
  <c r="F298"/>
  <c r="G298" s="1"/>
  <c r="F299"/>
  <c r="G299" s="1"/>
  <c r="F268"/>
  <c r="G268" s="1"/>
  <c r="F269"/>
  <c r="G269" s="1"/>
  <c r="F286"/>
  <c r="G286" s="1"/>
  <c r="F287"/>
  <c r="G287" s="1"/>
  <c r="F271"/>
  <c r="G271" s="1"/>
  <c r="F283"/>
  <c r="G283" s="1"/>
  <c r="F295"/>
  <c r="G295" s="1"/>
  <c r="F307"/>
  <c r="G307" s="1"/>
  <c r="F310"/>
  <c r="G310" s="1"/>
  <c r="F183"/>
  <c r="G183" s="1"/>
  <c r="F182"/>
  <c r="G182" s="1"/>
  <c r="F147"/>
  <c r="G147" s="1"/>
  <c r="F146"/>
  <c r="G146" s="1"/>
  <c r="F149"/>
  <c r="G149" s="1"/>
  <c r="F150"/>
  <c r="G150" s="1"/>
  <c r="F152"/>
  <c r="G152" s="1"/>
  <c r="F153"/>
  <c r="G153" s="1"/>
  <c r="F159"/>
  <c r="G159" s="1"/>
  <c r="F158"/>
  <c r="G158" s="1"/>
  <c r="F162"/>
  <c r="G162" s="1"/>
  <c r="F161"/>
  <c r="G161" s="1"/>
  <c r="F165"/>
  <c r="G165" s="1"/>
  <c r="F164"/>
  <c r="G164" s="1"/>
  <c r="F171"/>
  <c r="G171" s="1"/>
  <c r="F170"/>
  <c r="G170" s="1"/>
  <c r="F174"/>
  <c r="G174" s="1"/>
  <c r="F173"/>
  <c r="G173" s="1"/>
  <c r="F176"/>
  <c r="G176" s="1"/>
  <c r="F177"/>
  <c r="G177" s="1"/>
  <c r="F156"/>
  <c r="G156" s="1"/>
  <c r="F168"/>
  <c r="G168" s="1"/>
  <c r="F185"/>
  <c r="G185" s="1"/>
  <c r="F144"/>
  <c r="G144" s="1"/>
  <c r="F180"/>
  <c r="G180" s="1"/>
  <c r="O38" i="31"/>
  <c r="O37"/>
  <c r="O36"/>
  <c r="O29" i="44"/>
  <c r="P28"/>
  <c r="O28"/>
  <c r="P27"/>
  <c r="O27"/>
  <c r="O26"/>
  <c r="O34" i="24"/>
  <c r="O33"/>
  <c r="P32"/>
  <c r="O32"/>
  <c r="O17" i="48"/>
  <c r="O16"/>
  <c r="O15"/>
  <c r="O23" i="45"/>
  <c r="O22"/>
  <c r="O21"/>
  <c r="O20" i="23"/>
  <c r="O19"/>
  <c r="O36" i="30"/>
  <c r="O35"/>
  <c r="O34"/>
  <c r="O33"/>
  <c r="O32"/>
  <c r="O41" i="22"/>
  <c r="O40"/>
  <c r="O39"/>
  <c r="O38"/>
  <c r="O37"/>
  <c r="O36"/>
  <c r="O35"/>
  <c r="O46" i="28"/>
  <c r="O45"/>
  <c r="O44"/>
  <c r="O43"/>
  <c r="O42"/>
  <c r="D135" i="8" l="1"/>
  <c r="L32" i="29" l="1"/>
  <c r="N32"/>
  <c r="F228" i="7"/>
  <c r="G228" s="1"/>
  <c r="G227"/>
  <c r="G226"/>
  <c r="G225"/>
  <c r="G224"/>
  <c r="G223"/>
  <c r="G222"/>
  <c r="G221"/>
  <c r="G220"/>
  <c r="G219"/>
  <c r="D212" s="1"/>
  <c r="J205"/>
  <c r="J198"/>
  <c r="J199"/>
  <c r="J200"/>
  <c r="J201"/>
  <c r="J202"/>
  <c r="J203"/>
  <c r="J204"/>
  <c r="J197"/>
  <c r="J196"/>
  <c r="J186"/>
  <c r="J179"/>
  <c r="J180"/>
  <c r="J181"/>
  <c r="J182"/>
  <c r="J183"/>
  <c r="J184"/>
  <c r="J185"/>
  <c r="J178"/>
  <c r="J177"/>
  <c r="J167"/>
  <c r="J160"/>
  <c r="J161"/>
  <c r="J162"/>
  <c r="J163"/>
  <c r="J164"/>
  <c r="J165"/>
  <c r="J166"/>
  <c r="J159"/>
  <c r="J158"/>
  <c r="J139"/>
  <c r="J140"/>
  <c r="J141"/>
  <c r="J142"/>
  <c r="J143"/>
  <c r="J144"/>
  <c r="J145"/>
  <c r="J146"/>
  <c r="J147"/>
  <c r="J138"/>
  <c r="K205"/>
  <c r="F205"/>
  <c r="G205" s="1"/>
  <c r="K204"/>
  <c r="G204"/>
  <c r="K203"/>
  <c r="G203"/>
  <c r="K202"/>
  <c r="G202"/>
  <c r="K201"/>
  <c r="G201"/>
  <c r="G200"/>
  <c r="K199"/>
  <c r="G199"/>
  <c r="G198"/>
  <c r="G197"/>
  <c r="G196"/>
  <c r="K186"/>
  <c r="F186"/>
  <c r="G186" s="1"/>
  <c r="K185"/>
  <c r="G185"/>
  <c r="K184"/>
  <c r="G184"/>
  <c r="K183"/>
  <c r="G183"/>
  <c r="K182"/>
  <c r="G182"/>
  <c r="K181"/>
  <c r="G181"/>
  <c r="K180"/>
  <c r="G180"/>
  <c r="G179"/>
  <c r="G178"/>
  <c r="G177"/>
  <c r="F167"/>
  <c r="G167" s="1"/>
  <c r="G166"/>
  <c r="G165"/>
  <c r="G164"/>
  <c r="G163"/>
  <c r="G162"/>
  <c r="G161"/>
  <c r="G160"/>
  <c r="G159"/>
  <c r="G158"/>
  <c r="F147"/>
  <c r="G147" s="1"/>
  <c r="G146"/>
  <c r="G145"/>
  <c r="G144"/>
  <c r="G143"/>
  <c r="G142"/>
  <c r="G141"/>
  <c r="G140"/>
  <c r="G139"/>
  <c r="G138"/>
  <c r="D151" l="1"/>
  <c r="D189"/>
  <c r="D170"/>
  <c r="D131"/>
  <c r="O19" i="44"/>
  <c r="O18"/>
  <c r="P17"/>
  <c r="O17"/>
  <c r="P26" i="24"/>
  <c r="O26"/>
  <c r="P25"/>
  <c r="O25"/>
  <c r="P24"/>
  <c r="O24"/>
  <c r="P23"/>
  <c r="O23"/>
  <c r="P22"/>
  <c r="O22"/>
  <c r="O21"/>
  <c r="P20"/>
  <c r="O20"/>
  <c r="P19"/>
  <c r="O19"/>
  <c r="O18"/>
  <c r="O17"/>
  <c r="O15" i="45"/>
  <c r="O14"/>
  <c r="P14" i="23"/>
  <c r="O14"/>
  <c r="O13"/>
  <c r="O26" i="30"/>
  <c r="O25"/>
  <c r="O24"/>
  <c r="O23"/>
  <c r="O22"/>
  <c r="P21"/>
  <c r="P23" i="29"/>
  <c r="O23"/>
  <c r="O22"/>
  <c r="P21"/>
  <c r="O21"/>
  <c r="O20"/>
  <c r="O19"/>
  <c r="P27" i="22"/>
  <c r="O27"/>
  <c r="P26"/>
  <c r="O26"/>
  <c r="O25"/>
  <c r="O24"/>
  <c r="P23"/>
  <c r="O23"/>
  <c r="P22"/>
  <c r="O22"/>
  <c r="O21"/>
  <c r="O20"/>
  <c r="O19"/>
  <c r="O33" i="28" l="1"/>
  <c r="O32"/>
  <c r="O31"/>
  <c r="O30"/>
  <c r="O29"/>
  <c r="O28"/>
  <c r="O27"/>
  <c r="O26"/>
  <c r="P16" i="34" l="1"/>
  <c r="P15"/>
  <c r="P14"/>
  <c r="P11"/>
  <c r="P12"/>
  <c r="P10"/>
  <c r="P24" i="46"/>
  <c r="P9"/>
  <c r="P14" i="31"/>
  <c r="P13"/>
  <c r="P12"/>
  <c r="P11"/>
  <c r="N14" i="24"/>
  <c r="L14"/>
  <c r="J14"/>
  <c r="H14"/>
  <c r="J35" i="42"/>
  <c r="I35"/>
  <c r="F35"/>
  <c r="J34"/>
  <c r="I34"/>
  <c r="F34"/>
  <c r="J33"/>
  <c r="I33"/>
  <c r="F33"/>
  <c r="I32"/>
  <c r="C28"/>
  <c r="I92" i="12"/>
  <c r="I89"/>
  <c r="I90"/>
  <c r="F92"/>
  <c r="F89"/>
  <c r="F90"/>
  <c r="F91"/>
  <c r="I93"/>
  <c r="F93"/>
  <c r="I91"/>
  <c r="I88"/>
  <c r="F88"/>
  <c r="I87"/>
  <c r="E87"/>
  <c r="F87" s="1"/>
  <c r="C84"/>
  <c r="J77"/>
  <c r="I77"/>
  <c r="F77"/>
  <c r="J76"/>
  <c r="I76"/>
  <c r="F76"/>
  <c r="I75"/>
  <c r="F75"/>
  <c r="I74"/>
  <c r="E74"/>
  <c r="F74" s="1"/>
  <c r="C71"/>
  <c r="I55" i="10"/>
  <c r="F55"/>
  <c r="J54"/>
  <c r="I54"/>
  <c r="F54"/>
  <c r="J53"/>
  <c r="I53"/>
  <c r="F53"/>
  <c r="J52"/>
  <c r="I52"/>
  <c r="F52"/>
  <c r="I51"/>
  <c r="F51"/>
  <c r="J50"/>
  <c r="I50"/>
  <c r="F50"/>
  <c r="J49"/>
  <c r="I49"/>
  <c r="F49"/>
  <c r="J48"/>
  <c r="I48"/>
  <c r="F48"/>
  <c r="J47"/>
  <c r="I47"/>
  <c r="F47"/>
  <c r="J46"/>
  <c r="I46"/>
  <c r="F46"/>
  <c r="J45"/>
  <c r="I45"/>
  <c r="F45"/>
  <c r="J44"/>
  <c r="I44"/>
  <c r="F44"/>
  <c r="J43"/>
  <c r="I43"/>
  <c r="E43"/>
  <c r="F43" s="1"/>
  <c r="I42"/>
  <c r="F42"/>
  <c r="E42"/>
  <c r="C39"/>
  <c r="J48" i="9"/>
  <c r="I48"/>
  <c r="F48"/>
  <c r="J47"/>
  <c r="I47"/>
  <c r="F47"/>
  <c r="J46"/>
  <c r="I46"/>
  <c r="F46"/>
  <c r="J45"/>
  <c r="I45"/>
  <c r="F45"/>
  <c r="J44"/>
  <c r="I44"/>
  <c r="F44"/>
  <c r="J43"/>
  <c r="I43"/>
  <c r="F43"/>
  <c r="J42"/>
  <c r="I42"/>
  <c r="F42"/>
  <c r="J41"/>
  <c r="I41"/>
  <c r="F41"/>
  <c r="J40"/>
  <c r="I40"/>
  <c r="F40"/>
  <c r="I39"/>
  <c r="F39"/>
  <c r="C36"/>
  <c r="J129" i="8"/>
  <c r="J128"/>
  <c r="J127"/>
  <c r="G127"/>
  <c r="F128" s="1"/>
  <c r="G128" s="1"/>
  <c r="J126"/>
  <c r="G126"/>
  <c r="J125"/>
  <c r="G125"/>
  <c r="J124"/>
  <c r="G124"/>
  <c r="J123"/>
  <c r="J122"/>
  <c r="F122"/>
  <c r="G122" s="1"/>
  <c r="J121"/>
  <c r="G121"/>
  <c r="F123" s="1"/>
  <c r="G123" s="1"/>
  <c r="J120"/>
  <c r="J119"/>
  <c r="J118"/>
  <c r="G118"/>
  <c r="F120" s="1"/>
  <c r="G120" s="1"/>
  <c r="F118"/>
  <c r="J117"/>
  <c r="J116"/>
  <c r="J115"/>
  <c r="F115"/>
  <c r="G115" s="1"/>
  <c r="F117" s="1"/>
  <c r="G117" s="1"/>
  <c r="J114"/>
  <c r="J113"/>
  <c r="J112"/>
  <c r="F112"/>
  <c r="G112" s="1"/>
  <c r="F114" s="1"/>
  <c r="G114" s="1"/>
  <c r="J111"/>
  <c r="J110"/>
  <c r="J109"/>
  <c r="G109"/>
  <c r="F111" s="1"/>
  <c r="G111" s="1"/>
  <c r="F109"/>
  <c r="J108"/>
  <c r="J107"/>
  <c r="J106"/>
  <c r="G106"/>
  <c r="F108" s="1"/>
  <c r="G108" s="1"/>
  <c r="F106"/>
  <c r="J105"/>
  <c r="J104"/>
  <c r="J103"/>
  <c r="F103"/>
  <c r="G103" s="1"/>
  <c r="F105" s="1"/>
  <c r="G105" s="1"/>
  <c r="J102"/>
  <c r="J101"/>
  <c r="J100"/>
  <c r="F100"/>
  <c r="G100" s="1"/>
  <c r="F102" s="1"/>
  <c r="G102" s="1"/>
  <c r="J99"/>
  <c r="J98"/>
  <c r="J97"/>
  <c r="G97"/>
  <c r="F99" s="1"/>
  <c r="G99" s="1"/>
  <c r="F97"/>
  <c r="J96"/>
  <c r="J95"/>
  <c r="J94"/>
  <c r="G94"/>
  <c r="F96" s="1"/>
  <c r="G96" s="1"/>
  <c r="F94"/>
  <c r="J93"/>
  <c r="J92"/>
  <c r="J91"/>
  <c r="F91"/>
  <c r="G91" s="1"/>
  <c r="F93" s="1"/>
  <c r="G93" s="1"/>
  <c r="J90"/>
  <c r="J89"/>
  <c r="J88"/>
  <c r="F88"/>
  <c r="G88" s="1"/>
  <c r="F90" s="1"/>
  <c r="G90" s="1"/>
  <c r="J87"/>
  <c r="J86"/>
  <c r="J85"/>
  <c r="G85"/>
  <c r="F87" s="1"/>
  <c r="G87" s="1"/>
  <c r="F85"/>
  <c r="J84"/>
  <c r="J83"/>
  <c r="J82"/>
  <c r="G82"/>
  <c r="F84" s="1"/>
  <c r="G84" s="1"/>
  <c r="F82"/>
  <c r="J81"/>
  <c r="J80"/>
  <c r="J79"/>
  <c r="F79"/>
  <c r="G79" s="1"/>
  <c r="C76"/>
  <c r="P14" i="24" l="1"/>
  <c r="N19" i="31"/>
  <c r="P19" s="1"/>
  <c r="F129" i="8"/>
  <c r="G129" s="1"/>
  <c r="F81"/>
  <c r="G81" s="1"/>
  <c r="F80"/>
  <c r="G80" s="1"/>
  <c r="F83"/>
  <c r="G83" s="1"/>
  <c r="F86"/>
  <c r="G86" s="1"/>
  <c r="F89"/>
  <c r="G89" s="1"/>
  <c r="F92"/>
  <c r="G92" s="1"/>
  <c r="F95"/>
  <c r="G95" s="1"/>
  <c r="F98"/>
  <c r="G98" s="1"/>
  <c r="F101"/>
  <c r="G101" s="1"/>
  <c r="F104"/>
  <c r="G104" s="1"/>
  <c r="F107"/>
  <c r="G107" s="1"/>
  <c r="F110"/>
  <c r="G110" s="1"/>
  <c r="F113"/>
  <c r="G113" s="1"/>
  <c r="F116"/>
  <c r="G116" s="1"/>
  <c r="F119"/>
  <c r="G119" s="1"/>
  <c r="H13" i="24" l="1"/>
  <c r="L13"/>
  <c r="N13"/>
  <c r="O12" i="34"/>
  <c r="P11" i="30"/>
  <c r="O11"/>
  <c r="O11" i="29"/>
  <c r="P12" i="22"/>
  <c r="O12"/>
  <c r="J125" i="7"/>
  <c r="F125"/>
  <c r="G125" s="1"/>
  <c r="J124"/>
  <c r="G124"/>
  <c r="J123"/>
  <c r="G123"/>
  <c r="J122"/>
  <c r="G122"/>
  <c r="J121"/>
  <c r="G121"/>
  <c r="J120"/>
  <c r="G120"/>
  <c r="J119"/>
  <c r="G119"/>
  <c r="J118"/>
  <c r="G118"/>
  <c r="J117"/>
  <c r="G117"/>
  <c r="J116"/>
  <c r="G116"/>
  <c r="P13" i="24" l="1"/>
  <c r="H14" i="29"/>
  <c r="J14"/>
  <c r="N14"/>
  <c r="L14"/>
  <c r="D109" i="7"/>
  <c r="P14" i="29" l="1"/>
  <c r="P9" i="44"/>
  <c r="P10"/>
  <c r="J104" i="7"/>
  <c r="F104"/>
  <c r="G104" s="1"/>
  <c r="J103"/>
  <c r="G103"/>
  <c r="J102"/>
  <c r="G102"/>
  <c r="J101"/>
  <c r="G101"/>
  <c r="J100"/>
  <c r="G100"/>
  <c r="J99"/>
  <c r="G99"/>
  <c r="J98"/>
  <c r="G98"/>
  <c r="J97"/>
  <c r="G97"/>
  <c r="J96"/>
  <c r="G96"/>
  <c r="J95"/>
  <c r="G95"/>
  <c r="P11" i="24"/>
  <c r="P9"/>
  <c r="I59" i="12"/>
  <c r="F59"/>
  <c r="F60"/>
  <c r="F61"/>
  <c r="I60"/>
  <c r="J62"/>
  <c r="I62"/>
  <c r="F62"/>
  <c r="J58"/>
  <c r="I58"/>
  <c r="F58"/>
  <c r="I57"/>
  <c r="F57"/>
  <c r="I56"/>
  <c r="E56"/>
  <c r="F56" s="1"/>
  <c r="C53"/>
  <c r="D88" i="7" l="1"/>
  <c r="J8" i="44" s="1"/>
  <c r="P8" s="1"/>
  <c r="L8" i="48" l="1"/>
  <c r="J8"/>
  <c r="H8"/>
  <c r="N8"/>
  <c r="P9"/>
  <c r="P7"/>
  <c r="P7" i="45"/>
  <c r="P8"/>
  <c r="J85" i="7"/>
  <c r="F85"/>
  <c r="G85" s="1"/>
  <c r="J84"/>
  <c r="G84"/>
  <c r="J83"/>
  <c r="G83"/>
  <c r="J82"/>
  <c r="G82"/>
  <c r="J81"/>
  <c r="G81"/>
  <c r="J80"/>
  <c r="G80"/>
  <c r="J79"/>
  <c r="G79"/>
  <c r="J78"/>
  <c r="G78"/>
  <c r="J77"/>
  <c r="G77"/>
  <c r="J76"/>
  <c r="G76"/>
  <c r="J46" i="12"/>
  <c r="I46"/>
  <c r="F46"/>
  <c r="J45"/>
  <c r="I45"/>
  <c r="F45"/>
  <c r="I44"/>
  <c r="F44"/>
  <c r="I43"/>
  <c r="E43"/>
  <c r="F43" s="1"/>
  <c r="C40"/>
  <c r="J33"/>
  <c r="I33"/>
  <c r="F33"/>
  <c r="J32"/>
  <c r="I32"/>
  <c r="F32"/>
  <c r="I31"/>
  <c r="F31"/>
  <c r="I30"/>
  <c r="E30"/>
  <c r="F30" s="1"/>
  <c r="C27"/>
  <c r="P9" i="22"/>
  <c r="J66" i="7"/>
  <c r="F66"/>
  <c r="G66" s="1"/>
  <c r="J65"/>
  <c r="G65"/>
  <c r="J64"/>
  <c r="G64"/>
  <c r="J63"/>
  <c r="G63"/>
  <c r="J62"/>
  <c r="G62"/>
  <c r="J61"/>
  <c r="G61"/>
  <c r="J60"/>
  <c r="G60"/>
  <c r="J59"/>
  <c r="G59"/>
  <c r="J58"/>
  <c r="G58"/>
  <c r="J57"/>
  <c r="G57"/>
  <c r="P8" i="21"/>
  <c r="J47" i="7"/>
  <c r="F47"/>
  <c r="G47" s="1"/>
  <c r="J46"/>
  <c r="G46"/>
  <c r="J45"/>
  <c r="G45"/>
  <c r="J44"/>
  <c r="G44"/>
  <c r="J43"/>
  <c r="G43"/>
  <c r="J42"/>
  <c r="G42"/>
  <c r="J41"/>
  <c r="G41"/>
  <c r="J40"/>
  <c r="G40"/>
  <c r="J39"/>
  <c r="G39"/>
  <c r="J38"/>
  <c r="G38"/>
  <c r="P9" i="28"/>
  <c r="D69" i="7" l="1"/>
  <c r="J6" i="45" s="1"/>
  <c r="P6" s="1"/>
  <c r="P8" i="48"/>
  <c r="J10" i="30"/>
  <c r="P10" s="1"/>
  <c r="N11" i="22"/>
  <c r="P11" s="1"/>
  <c r="J10"/>
  <c r="P10" s="1"/>
  <c r="D31" i="7"/>
  <c r="N15" i="21" s="1"/>
  <c r="C14" i="9"/>
  <c r="P103" i="22" l="1"/>
  <c r="O9" i="44"/>
  <c r="O8"/>
  <c r="O10" i="24"/>
  <c r="O9" i="48"/>
  <c r="O8"/>
  <c r="O7"/>
  <c r="O8" i="45"/>
  <c r="O7"/>
  <c r="O6"/>
  <c r="O8" i="23"/>
  <c r="O7"/>
  <c r="O10" i="30"/>
  <c r="O9" i="29"/>
  <c r="O7"/>
  <c r="O11" i="22"/>
  <c r="O10"/>
  <c r="O8" i="21"/>
  <c r="O13" i="28"/>
  <c r="O12"/>
  <c r="O9"/>
  <c r="O10"/>
  <c r="O11" i="34" l="1"/>
  <c r="O10"/>
  <c r="O9" i="46"/>
  <c r="O10" i="31"/>
  <c r="O10" i="44"/>
  <c r="O7"/>
  <c r="O11" i="24"/>
  <c r="O9"/>
  <c r="O9" i="30"/>
  <c r="O9" i="22"/>
  <c r="O14" i="28"/>
  <c r="O10" i="29" l="1"/>
  <c r="O36"/>
  <c r="O37"/>
  <c r="O8"/>
  <c r="O11" i="28"/>
  <c r="C14" i="43" l="1"/>
  <c r="C13" i="42"/>
  <c r="D5" s="1"/>
  <c r="C14" i="40"/>
  <c r="C14" i="12"/>
  <c r="C14" i="10"/>
  <c r="C14" i="8"/>
  <c r="C16" i="7"/>
  <c r="D5" s="1"/>
  <c r="J19" i="42" l="1"/>
  <c r="J18"/>
  <c r="J50" i="40"/>
  <c r="J49"/>
  <c r="J48"/>
  <c r="J47"/>
  <c r="J46"/>
  <c r="J45"/>
  <c r="J44"/>
  <c r="J43"/>
  <c r="J42"/>
  <c r="J41"/>
  <c r="J40"/>
  <c r="J39"/>
  <c r="J38"/>
  <c r="J37"/>
  <c r="J36"/>
  <c r="J35"/>
  <c r="J34"/>
  <c r="J33"/>
  <c r="J32"/>
  <c r="J31"/>
  <c r="J30"/>
  <c r="J29"/>
  <c r="J28"/>
  <c r="J27"/>
  <c r="J26"/>
  <c r="J25"/>
  <c r="J24"/>
  <c r="J23"/>
  <c r="J22"/>
  <c r="J21"/>
  <c r="J20"/>
  <c r="J19"/>
  <c r="J20" i="12"/>
  <c r="J19"/>
  <c r="J29" i="10"/>
  <c r="J28"/>
  <c r="J27"/>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7" i="7"/>
  <c r="K26"/>
  <c r="K25"/>
  <c r="K24"/>
  <c r="K23"/>
  <c r="K22"/>
  <c r="K21"/>
  <c r="K20"/>
  <c r="P50" i="48"/>
  <c r="I13" i="27" s="1"/>
  <c r="O50" i="48"/>
  <c r="N50"/>
  <c r="M50"/>
  <c r="L50"/>
  <c r="K50"/>
  <c r="J50"/>
  <c r="I50"/>
  <c r="H50"/>
  <c r="G50"/>
  <c r="P19" i="47" l="1"/>
  <c r="I12" i="27" s="1"/>
  <c r="O19" i="47"/>
  <c r="N19"/>
  <c r="M19"/>
  <c r="L19"/>
  <c r="K19"/>
  <c r="J19"/>
  <c r="I19"/>
  <c r="H19"/>
  <c r="G19"/>
  <c r="D341" i="38"/>
  <c r="E341"/>
  <c r="Z341"/>
  <c r="AA341"/>
  <c r="AB341"/>
  <c r="AD341"/>
  <c r="AE341"/>
  <c r="AF341"/>
  <c r="AH341"/>
  <c r="AI341"/>
  <c r="AJ341"/>
  <c r="AL341"/>
  <c r="AM341"/>
  <c r="AN341"/>
  <c r="J19"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I21" i="27"/>
  <c r="O48" i="45"/>
  <c r="P48"/>
  <c r="I10" i="27" s="1"/>
  <c r="O34" i="44"/>
  <c r="O38" i="23"/>
  <c r="P38"/>
  <c r="I9" i="27" s="1"/>
  <c r="O20" i="33"/>
  <c r="P20"/>
  <c r="I11" i="27" s="1"/>
  <c r="O46" i="31"/>
  <c r="O62" i="24"/>
  <c r="O67" i="30"/>
  <c r="P67"/>
  <c r="I8" i="27" s="1"/>
  <c r="O43" i="29"/>
  <c r="O103" i="22"/>
  <c r="I6" i="27"/>
  <c r="O100" i="21"/>
  <c r="O60" i="28"/>
  <c r="AP341" i="38" l="1"/>
  <c r="H341"/>
  <c r="J51" i="40"/>
  <c r="K67" i="8"/>
  <c r="M62" i="24" l="1"/>
  <c r="K62"/>
  <c r="I62"/>
  <c r="G62"/>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D350"/>
  <c r="AN349"/>
  <c r="AM349"/>
  <c r="AL349"/>
  <c r="AJ349"/>
  <c r="AI349"/>
  <c r="AH349"/>
  <c r="AF349"/>
  <c r="AE349"/>
  <c r="AD349"/>
  <c r="AA349"/>
  <c r="Z349"/>
  <c r="E349"/>
  <c r="D349"/>
  <c r="AM348"/>
  <c r="AL348"/>
  <c r="AJ348"/>
  <c r="AI348"/>
  <c r="AH348"/>
  <c r="AF348"/>
  <c r="AE348"/>
  <c r="AD348"/>
  <c r="Z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B332"/>
  <c r="AA332"/>
  <c r="Z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D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AA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F357"/>
  <c r="J357" s="1"/>
  <c r="AK358"/>
  <c r="AO359"/>
  <c r="F361"/>
  <c r="J361" s="1"/>
  <c r="AC378"/>
  <c r="F347"/>
  <c r="J347" s="1"/>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AK333"/>
  <c r="AO331"/>
  <c r="AO332"/>
  <c r="AO333"/>
  <c r="F331"/>
  <c r="H331" s="1"/>
  <c r="AC331"/>
  <c r="AK331"/>
  <c r="AG331"/>
  <c r="AK332"/>
  <c r="F318"/>
  <c r="J318" s="1"/>
  <c r="F333"/>
  <c r="H333" s="1"/>
  <c r="AG333"/>
  <c r="AC332"/>
  <c r="AC333"/>
  <c r="AK317"/>
  <c r="AK320"/>
  <c r="AO321"/>
  <c r="AO315"/>
  <c r="AC316"/>
  <c r="F317"/>
  <c r="J317" s="1"/>
  <c r="AG317"/>
  <c r="AO319"/>
  <c r="F316"/>
  <c r="J316" s="1"/>
  <c r="AG316"/>
  <c r="AO318"/>
  <c r="F320"/>
  <c r="H320" s="1"/>
  <c r="AK321"/>
  <c r="F314"/>
  <c r="J314" s="1"/>
  <c r="AK319"/>
  <c r="AO317"/>
  <c r="AC32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4"/>
  <c r="AC181"/>
  <c r="F182"/>
  <c r="H182" s="1"/>
  <c r="AG182"/>
  <c r="AK183"/>
  <c r="AO170"/>
  <c r="F166"/>
  <c r="J166" s="1"/>
  <c r="AK170"/>
  <c r="AK186"/>
  <c r="AK171"/>
  <c r="AK172"/>
  <c r="AK173"/>
  <c r="AO174"/>
  <c r="F176"/>
  <c r="J176" s="1"/>
  <c r="AO176"/>
  <c r="AO177"/>
  <c r="F180"/>
  <c r="J18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H174" l="1"/>
  <c r="J216"/>
  <c r="H379"/>
  <c r="D328"/>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AP386"/>
  <c r="AP372"/>
  <c r="H368"/>
  <c r="H316"/>
  <c r="H378"/>
  <c r="H362"/>
  <c r="AP387"/>
  <c r="H351"/>
  <c r="AP356"/>
  <c r="AP365"/>
  <c r="H374"/>
  <c r="J371"/>
  <c r="H364"/>
  <c r="AP378"/>
  <c r="H357"/>
  <c r="H358"/>
  <c r="AP368"/>
  <c r="AP379"/>
  <c r="AP371"/>
  <c r="AP369"/>
  <c r="AP362"/>
  <c r="AP355"/>
  <c r="AP377"/>
  <c r="AP364"/>
  <c r="H279"/>
  <c r="AP367"/>
  <c r="AP353"/>
  <c r="AP360"/>
  <c r="H311"/>
  <c r="H288"/>
  <c r="H353"/>
  <c r="H352"/>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J272"/>
  <c r="J305"/>
  <c r="AP306"/>
  <c r="J297"/>
  <c r="J325"/>
  <c r="H318"/>
  <c r="AP336"/>
  <c r="H306"/>
  <c r="AP331"/>
  <c r="AP333"/>
  <c r="J228"/>
  <c r="H291"/>
  <c r="H276"/>
  <c r="H314"/>
  <c r="J309"/>
  <c r="H302"/>
  <c r="H321"/>
  <c r="H275"/>
  <c r="H317"/>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01"/>
  <c r="H212"/>
  <c r="AP212"/>
  <c r="H204"/>
  <c r="AP211"/>
  <c r="H194"/>
  <c r="AP208"/>
  <c r="AP201"/>
  <c r="AP204"/>
  <c r="AP202"/>
  <c r="H203"/>
  <c r="AP203"/>
  <c r="AP192"/>
  <c r="AP205"/>
  <c r="J195"/>
  <c r="J192"/>
  <c r="AP193"/>
  <c r="AP196"/>
  <c r="AP195"/>
  <c r="J197"/>
  <c r="AP194"/>
  <c r="AP197"/>
  <c r="J151"/>
  <c r="J182"/>
  <c r="AP187"/>
  <c r="H185"/>
  <c r="H152"/>
  <c r="J173"/>
  <c r="AP172"/>
  <c r="AP174"/>
  <c r="H166"/>
  <c r="H153"/>
  <c r="H169"/>
  <c r="AP151"/>
  <c r="H156"/>
  <c r="H176"/>
  <c r="H175"/>
  <c r="J172"/>
  <c r="AP175"/>
  <c r="AP173"/>
  <c r="AP186"/>
  <c r="H145"/>
  <c r="AP142"/>
  <c r="H159"/>
  <c r="H154"/>
  <c r="H155"/>
  <c r="H167"/>
  <c r="AP166"/>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L389"/>
  <c r="AF398"/>
  <c r="AF397" s="1"/>
  <c r="H18"/>
  <c r="AP25"/>
  <c r="AP26"/>
  <c r="AA199"/>
  <c r="AA190" s="1"/>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J164"/>
  <c r="AC46"/>
  <c r="AC88"/>
  <c r="AA89"/>
  <c r="Z96"/>
  <c r="AC103"/>
  <c r="AA96"/>
  <c r="AG117"/>
  <c r="AF118"/>
  <c r="F132"/>
  <c r="J132" s="1"/>
  <c r="AA133"/>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E164"/>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N149"/>
  <c r="AJ149"/>
  <c r="AF149"/>
  <c r="AL149"/>
  <c r="AH149"/>
  <c r="AD149"/>
  <c r="AN133"/>
  <c r="AC134"/>
  <c r="AG134"/>
  <c r="F148"/>
  <c r="AN118"/>
  <c r="AC131"/>
  <c r="AG131"/>
  <c r="F117"/>
  <c r="AK117"/>
  <c r="AG36"/>
  <c r="AF96"/>
  <c r="AK103"/>
  <c r="AO103"/>
  <c r="AC90"/>
  <c r="AG90"/>
  <c r="AK90"/>
  <c r="AO90"/>
  <c r="F51"/>
  <c r="AG62"/>
  <c r="D500"/>
  <c r="AC541"/>
  <c r="AH526"/>
  <c r="AL499"/>
  <c r="AC383"/>
  <c r="D267"/>
  <c r="AO235"/>
  <c r="D527"/>
  <c r="D389"/>
  <c r="AC235"/>
  <c r="AJ13"/>
  <c r="F467"/>
  <c r="D133"/>
  <c r="F489"/>
  <c r="AG383"/>
  <c r="G327"/>
  <c r="AD526"/>
  <c r="AH499"/>
  <c r="Z499"/>
  <c r="F485"/>
  <c r="AO459"/>
  <c r="AK459"/>
  <c r="AG459"/>
  <c r="AC459"/>
  <c r="G222"/>
  <c r="D118"/>
  <c r="D96"/>
  <c r="I327"/>
  <c r="AG235"/>
  <c r="F207"/>
  <c r="AF13"/>
  <c r="E267"/>
  <c r="AK235"/>
  <c r="D199"/>
  <c r="D190" s="1"/>
  <c r="AO107"/>
  <c r="G106"/>
  <c r="I106"/>
  <c r="AK107"/>
  <c r="AM13"/>
  <c r="AH13"/>
  <c r="AK14"/>
  <c r="AL13"/>
  <c r="AO14"/>
  <c r="AD13"/>
  <c r="AG14"/>
  <c r="I12"/>
  <c r="F56" i="8"/>
  <c r="F53"/>
  <c r="G53" s="1"/>
  <c r="F50"/>
  <c r="F47"/>
  <c r="F44"/>
  <c r="F41"/>
  <c r="F38"/>
  <c r="F35"/>
  <c r="F32"/>
  <c r="F29"/>
  <c r="F26"/>
  <c r="F23"/>
  <c r="F20"/>
  <c r="F17"/>
  <c r="J55"/>
  <c r="J54"/>
  <c r="J53"/>
  <c r="I566" i="38" l="1"/>
  <c r="G566"/>
  <c r="AA328"/>
  <c r="AC328" s="1"/>
  <c r="AE328"/>
  <c r="AE327" s="1"/>
  <c r="AD190"/>
  <c r="AG190" s="1"/>
  <c r="AH190"/>
  <c r="AK190" s="1"/>
  <c r="Z190"/>
  <c r="AC190" s="1"/>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AG527"/>
  <c r="AG118"/>
  <c r="AO389"/>
  <c r="J90"/>
  <c r="AP117"/>
  <c r="AL327"/>
  <c r="H466"/>
  <c r="J528"/>
  <c r="AM12"/>
  <c r="AJ12"/>
  <c r="H163"/>
  <c r="H338"/>
  <c r="AK267"/>
  <c r="AG199"/>
  <c r="AP191"/>
  <c r="AN222"/>
  <c r="AO164"/>
  <c r="AP224"/>
  <c r="AC527"/>
  <c r="AK527"/>
  <c r="H165"/>
  <c r="AG312"/>
  <c r="AP338"/>
  <c r="AM222"/>
  <c r="AP206"/>
  <c r="AO96"/>
  <c r="AC96"/>
  <c r="AI12"/>
  <c r="AK133"/>
  <c r="AP260"/>
  <c r="AM106"/>
  <c r="AI327"/>
  <c r="AO118"/>
  <c r="AG509"/>
  <c r="AP509" s="1"/>
  <c r="AP119"/>
  <c r="AP207"/>
  <c r="AO83"/>
  <c r="AO223"/>
  <c r="AG345"/>
  <c r="AC199"/>
  <c r="H191"/>
  <c r="F389"/>
  <c r="J389" s="1"/>
  <c r="AO243"/>
  <c r="AI222"/>
  <c r="AO190"/>
  <c r="AG389"/>
  <c r="AG398"/>
  <c r="AE499"/>
  <c r="AG499" s="1"/>
  <c r="AK243"/>
  <c r="AK199"/>
  <c r="F190"/>
  <c r="J190" s="1"/>
  <c r="H44"/>
  <c r="AF106"/>
  <c r="AP488"/>
  <c r="AO267"/>
  <c r="AE222"/>
  <c r="AP467"/>
  <c r="AC389"/>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J222"/>
  <c r="AM397"/>
  <c r="AO149"/>
  <c r="AP85"/>
  <c r="AC267"/>
  <c r="AO398"/>
  <c r="AP489"/>
  <c r="AP88"/>
  <c r="AJ106"/>
  <c r="AK164"/>
  <c r="AP330"/>
  <c r="AG243"/>
  <c r="AP165"/>
  <c r="AK149"/>
  <c r="F118"/>
  <c r="J118" s="1"/>
  <c r="F383"/>
  <c r="J383"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AP244"/>
  <c r="H244"/>
  <c r="J244"/>
  <c r="H235"/>
  <c r="AK223"/>
  <c r="J206"/>
  <c r="H206"/>
  <c r="AP200"/>
  <c r="J213"/>
  <c r="H213"/>
  <c r="AN106"/>
  <c r="AL106"/>
  <c r="AG149"/>
  <c r="AP134"/>
  <c r="J148"/>
  <c r="H148"/>
  <c r="AG107"/>
  <c r="AP107" s="1"/>
  <c r="J117"/>
  <c r="H117"/>
  <c r="AF12"/>
  <c r="AP90"/>
  <c r="H51"/>
  <c r="J51"/>
  <c r="J207"/>
  <c r="H207"/>
  <c r="J485"/>
  <c r="H485"/>
  <c r="J467"/>
  <c r="H467"/>
  <c r="D499"/>
  <c r="F499" s="1"/>
  <c r="F500"/>
  <c r="J489"/>
  <c r="H489"/>
  <c r="F267"/>
  <c r="AL12"/>
  <c r="F107"/>
  <c r="F199"/>
  <c r="AG13"/>
  <c r="AD12"/>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566" i="38" l="1"/>
  <c r="AF566"/>
  <c r="AL566"/>
  <c r="AH106"/>
  <c r="AK106" s="1"/>
  <c r="AD106"/>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H383"/>
  <c r="AP199"/>
  <c r="AP118"/>
  <c r="AP267"/>
  <c r="AP527"/>
  <c r="AP500"/>
  <c r="J133"/>
  <c r="AK222"/>
  <c r="AP89"/>
  <c r="AO106"/>
  <c r="AP133"/>
  <c r="AP190"/>
  <c r="AP83"/>
  <c r="H389"/>
  <c r="H190"/>
  <c r="AP389"/>
  <c r="AO397"/>
  <c r="H118"/>
  <c r="AP96"/>
  <c r="AP526"/>
  <c r="J541"/>
  <c r="AP499"/>
  <c r="AG12"/>
  <c r="H499"/>
  <c r="J499"/>
  <c r="H527"/>
  <c r="J527"/>
  <c r="J267"/>
  <c r="H267"/>
  <c r="J199"/>
  <c r="H199"/>
  <c r="H500"/>
  <c r="J500"/>
  <c r="J107"/>
  <c r="H107"/>
  <c r="F31" i="8"/>
  <c r="G31" s="1"/>
  <c r="F33"/>
  <c r="G33" s="1"/>
  <c r="F28"/>
  <c r="G28" s="1"/>
  <c r="F21"/>
  <c r="G21" s="1"/>
  <c r="J526" i="38"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48" i="45"/>
  <c r="M48"/>
  <c r="L48"/>
  <c r="K48"/>
  <c r="J48"/>
  <c r="I48"/>
  <c r="H48"/>
  <c r="G48"/>
  <c r="M34" i="44"/>
  <c r="K34"/>
  <c r="I34"/>
  <c r="G34"/>
  <c r="G38" i="23"/>
  <c r="H38"/>
  <c r="I38"/>
  <c r="J38"/>
  <c r="K38"/>
  <c r="L38"/>
  <c r="M38"/>
  <c r="N38"/>
  <c r="N20" i="33"/>
  <c r="M20"/>
  <c r="L20"/>
  <c r="K20"/>
  <c r="J20"/>
  <c r="I20"/>
  <c r="H20"/>
  <c r="G20"/>
  <c r="N67" i="30"/>
  <c r="M67"/>
  <c r="L67"/>
  <c r="K67"/>
  <c r="J67"/>
  <c r="I67"/>
  <c r="H67"/>
  <c r="G67"/>
  <c r="M43" i="29"/>
  <c r="K43"/>
  <c r="I43"/>
  <c r="G43"/>
  <c r="N103" i="22"/>
  <c r="M103"/>
  <c r="L103"/>
  <c r="K103"/>
  <c r="J103"/>
  <c r="I103"/>
  <c r="H103"/>
  <c r="G103"/>
  <c r="N100" i="21"/>
  <c r="M100"/>
  <c r="K100"/>
  <c r="I100"/>
  <c r="G100"/>
  <c r="M60" i="28"/>
  <c r="L60"/>
  <c r="K60"/>
  <c r="I60"/>
  <c r="H60"/>
  <c r="G60"/>
  <c r="D77" i="27" l="1"/>
  <c r="G17" i="8"/>
  <c r="E15" i="38" s="1"/>
  <c r="F15" s="1"/>
  <c r="G59" i="8"/>
  <c r="G56"/>
  <c r="G65"/>
  <c r="D54" i="27" s="1"/>
  <c r="G62" i="8"/>
  <c r="J15" i="38" l="1"/>
  <c r="H15"/>
  <c r="Z15"/>
  <c r="D53" i="27"/>
  <c r="D52"/>
  <c r="D51"/>
  <c r="AB15" i="38"/>
  <c r="F60" i="8"/>
  <c r="F61"/>
  <c r="D14" i="38"/>
  <c r="Z14"/>
  <c r="K28" i="7"/>
  <c r="AC15" i="38" l="1"/>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20" i="42"/>
  <c r="F20"/>
  <c r="I19"/>
  <c r="F19"/>
  <c r="J20"/>
  <c r="I18"/>
  <c r="F18"/>
  <c r="I17"/>
  <c r="F17"/>
  <c r="E17" i="12"/>
  <c r="I51" i="40"/>
  <c r="F51"/>
  <c r="I50"/>
  <c r="F50"/>
  <c r="I49"/>
  <c r="F49"/>
  <c r="I48"/>
  <c r="F48"/>
  <c r="I47"/>
  <c r="F47"/>
  <c r="I46"/>
  <c r="F46"/>
  <c r="I45"/>
  <c r="F45"/>
  <c r="I44"/>
  <c r="F44"/>
  <c r="I43"/>
  <c r="F43"/>
  <c r="I42"/>
  <c r="F42"/>
  <c r="I41"/>
  <c r="F41"/>
  <c r="I40"/>
  <c r="F40"/>
  <c r="I39"/>
  <c r="F39"/>
  <c r="I38"/>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AD332" i="38" l="1"/>
  <c r="E332"/>
  <c r="D404"/>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P18"/>
  <c r="Q17"/>
  <c r="D10" i="40"/>
  <c r="D5" s="1"/>
  <c r="C9" i="27" s="1"/>
  <c r="J26" i="9"/>
  <c r="J18"/>
  <c r="C10" i="27" l="1"/>
  <c r="F332" i="38"/>
  <c r="E328"/>
  <c r="F328" s="1"/>
  <c r="AG332"/>
  <c r="AP332" s="1"/>
  <c r="AD328"/>
  <c r="AJ397"/>
  <c r="AJ566" s="1"/>
  <c r="AK398"/>
  <c r="AC404"/>
  <c r="AP404" s="1"/>
  <c r="Z398"/>
  <c r="F404"/>
  <c r="D398"/>
  <c r="D5" i="43"/>
  <c r="C11" i="27" s="1"/>
  <c r="H32" i="38"/>
  <c r="J32"/>
  <c r="K18" i="8"/>
  <c r="F28" i="7"/>
  <c r="J332" i="38" l="1"/>
  <c r="H332"/>
  <c r="AD327"/>
  <c r="AG327" s="1"/>
  <c r="AG328"/>
  <c r="AP328" s="1"/>
  <c r="H328"/>
  <c r="J328"/>
  <c r="Z397"/>
  <c r="AC397" s="1"/>
  <c r="AC398"/>
  <c r="AP398" s="1"/>
  <c r="F398"/>
  <c r="D397"/>
  <c r="F397" s="1"/>
  <c r="H404"/>
  <c r="J404"/>
  <c r="AK397"/>
  <c r="G28" i="7"/>
  <c r="H397" i="38" l="1"/>
  <c r="J397"/>
  <c r="H398"/>
  <c r="J398"/>
  <c r="AP397"/>
  <c r="J27" i="7"/>
  <c r="G27"/>
  <c r="I30" i="10" l="1"/>
  <c r="I29"/>
  <c r="I28"/>
  <c r="I27"/>
  <c r="I26"/>
  <c r="I25"/>
  <c r="I24"/>
  <c r="I23"/>
  <c r="I22"/>
  <c r="I21"/>
  <c r="I20"/>
  <c r="I19"/>
  <c r="I18"/>
  <c r="I20" i="12"/>
  <c r="I19"/>
  <c r="I18"/>
  <c r="I17"/>
  <c r="I17" i="10"/>
  <c r="I17" i="9"/>
  <c r="I26"/>
  <c r="I25"/>
  <c r="I24"/>
  <c r="I23"/>
  <c r="I22"/>
  <c r="I21"/>
  <c r="I20"/>
  <c r="I19"/>
  <c r="I18"/>
  <c r="J63" i="8"/>
  <c r="C84" i="27"/>
  <c r="C77"/>
  <c r="C76"/>
  <c r="C75"/>
  <c r="C74"/>
  <c r="C73"/>
  <c r="C72"/>
  <c r="C71"/>
  <c r="C70"/>
  <c r="C69"/>
  <c r="C68"/>
  <c r="C67"/>
  <c r="J67" i="8"/>
  <c r="J66"/>
  <c r="J65"/>
  <c r="J64"/>
  <c r="J62"/>
  <c r="J61"/>
  <c r="J60"/>
  <c r="J59"/>
  <c r="J58"/>
  <c r="J57"/>
  <c r="J56"/>
  <c r="J19"/>
  <c r="J18"/>
  <c r="J17"/>
  <c r="F57"/>
  <c r="G57" s="1"/>
  <c r="C54" i="27"/>
  <c r="C53"/>
  <c r="C52"/>
  <c r="G19" i="7"/>
  <c r="G20"/>
  <c r="D171" i="38" s="1"/>
  <c r="F171" s="1"/>
  <c r="J20" i="7"/>
  <c r="G21"/>
  <c r="D225" i="38" s="1"/>
  <c r="J21" i="7"/>
  <c r="G22"/>
  <c r="J22"/>
  <c r="G23"/>
  <c r="J23"/>
  <c r="G24"/>
  <c r="J24"/>
  <c r="G25"/>
  <c r="D315" i="38" s="1"/>
  <c r="J25" i="7"/>
  <c r="G26"/>
  <c r="J26"/>
  <c r="J28"/>
  <c r="F315" i="38" l="1"/>
  <c r="D312"/>
  <c r="D248"/>
  <c r="F225"/>
  <c r="D223"/>
  <c r="J171"/>
  <c r="H171"/>
  <c r="AA248"/>
  <c r="AC248" s="1"/>
  <c r="AP248" s="1"/>
  <c r="AA171"/>
  <c r="AC171" s="1"/>
  <c r="AP171" s="1"/>
  <c r="Z158"/>
  <c r="AC158" s="1"/>
  <c r="AP158" s="1"/>
  <c r="D158"/>
  <c r="AA315"/>
  <c r="AD565"/>
  <c r="AG565" s="1"/>
  <c r="AD225"/>
  <c r="E561"/>
  <c r="E560" s="1"/>
  <c r="Z69"/>
  <c r="Z561"/>
  <c r="D561"/>
  <c r="D560" s="1"/>
  <c r="AA565"/>
  <c r="C101" i="27"/>
  <c r="F58" i="8"/>
  <c r="G58" s="1"/>
  <c r="C55" i="27"/>
  <c r="J225" i="38" l="1"/>
  <c r="H225"/>
  <c r="F248"/>
  <c r="D243"/>
  <c r="F243" s="1"/>
  <c r="C4" i="27"/>
  <c r="J10" i="28"/>
  <c r="N10"/>
  <c r="N60" s="1"/>
  <c r="D222" i="38"/>
  <c r="F223"/>
  <c r="J315"/>
  <c r="H315"/>
  <c r="AD560"/>
  <c r="AA164"/>
  <c r="AC164" s="1"/>
  <c r="AA243"/>
  <c r="AC243" s="1"/>
  <c r="AP243" s="1"/>
  <c r="F158"/>
  <c r="D149"/>
  <c r="AG225"/>
  <c r="AP225" s="1"/>
  <c r="AD223"/>
  <c r="AC315"/>
  <c r="AP315" s="1"/>
  <c r="AA312"/>
  <c r="F69"/>
  <c r="E47"/>
  <c r="F47" s="1"/>
  <c r="H47" s="1"/>
  <c r="AC69"/>
  <c r="AP69" s="1"/>
  <c r="F561"/>
  <c r="AC561"/>
  <c r="AP561" s="1"/>
  <c r="Z560"/>
  <c r="AA560"/>
  <c r="AC565"/>
  <c r="AP565" s="1"/>
  <c r="M44" i="34"/>
  <c r="L44"/>
  <c r="K44"/>
  <c r="J44"/>
  <c r="I44"/>
  <c r="H44"/>
  <c r="G44"/>
  <c r="N46" i="31"/>
  <c r="M46"/>
  <c r="L46"/>
  <c r="K46"/>
  <c r="J46"/>
  <c r="I46"/>
  <c r="H46"/>
  <c r="G46"/>
  <c r="F20" i="12"/>
  <c r="F19"/>
  <c r="F18"/>
  <c r="F17"/>
  <c r="F30" i="10"/>
  <c r="E322" i="38" s="1"/>
  <c r="F29" i="10"/>
  <c r="F28"/>
  <c r="D98" i="27" s="1"/>
  <c r="F27" i="10"/>
  <c r="AB317" i="38" s="1"/>
  <c r="F26" i="10"/>
  <c r="D96" i="27" s="1"/>
  <c r="F25" i="10"/>
  <c r="F24"/>
  <c r="F23"/>
  <c r="D93" i="27" s="1"/>
  <c r="F22" i="10"/>
  <c r="F21"/>
  <c r="D91" i="27" s="1"/>
  <c r="F20" i="10"/>
  <c r="F19"/>
  <c r="F18"/>
  <c r="F17"/>
  <c r="E366" i="38" s="1"/>
  <c r="F366" s="1"/>
  <c r="F26" i="9"/>
  <c r="F25"/>
  <c r="F24"/>
  <c r="F23"/>
  <c r="E350" i="38" s="1"/>
  <c r="F350" s="1"/>
  <c r="F22" i="9"/>
  <c r="D72" i="27" s="1"/>
  <c r="F21" i="9"/>
  <c r="D71" i="27" s="1"/>
  <c r="F20" i="9"/>
  <c r="F19"/>
  <c r="F18"/>
  <c r="F17"/>
  <c r="D348" i="38" s="1"/>
  <c r="D345" s="1"/>
  <c r="D327" s="1"/>
  <c r="F66" i="8"/>
  <c r="G66" s="1"/>
  <c r="G64"/>
  <c r="G63"/>
  <c r="G61"/>
  <c r="AH64" i="38" s="1"/>
  <c r="T10" i="4"/>
  <c r="T31" s="1"/>
  <c r="J350" i="38" l="1"/>
  <c r="H350"/>
  <c r="E162"/>
  <c r="AB162"/>
  <c r="AB149" s="1"/>
  <c r="AB106" s="1"/>
  <c r="Z28"/>
  <c r="AB28"/>
  <c r="J243"/>
  <c r="H243"/>
  <c r="J248"/>
  <c r="H248"/>
  <c r="P60" i="28"/>
  <c r="I4" i="27" s="1"/>
  <c r="J60" i="28"/>
  <c r="H223" i="38"/>
  <c r="J223"/>
  <c r="F322"/>
  <c r="E312"/>
  <c r="D170"/>
  <c r="AE170"/>
  <c r="AN348"/>
  <c r="AO348" s="1"/>
  <c r="E348"/>
  <c r="J366"/>
  <c r="H366"/>
  <c r="Z366"/>
  <c r="AA106"/>
  <c r="O44" i="34"/>
  <c r="H158" i="3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K64"/>
  <c r="AH47"/>
  <c r="AA222"/>
  <c r="AD222"/>
  <c r="AD566" s="1"/>
  <c r="AG223"/>
  <c r="AP223" s="1"/>
  <c r="J69"/>
  <c r="J47" s="1"/>
  <c r="H69"/>
  <c r="J561"/>
  <c r="H561"/>
  <c r="D67" i="27"/>
  <c r="AN45" i="38"/>
  <c r="F45"/>
  <c r="D70" i="27"/>
  <c r="AB14" i="38"/>
  <c r="E14"/>
  <c r="F14" s="1"/>
  <c r="D87" i="27"/>
  <c r="Z27" i="38"/>
  <c r="AC27" s="1"/>
  <c r="AP27" s="1"/>
  <c r="F27"/>
  <c r="Z21"/>
  <c r="D13"/>
  <c r="D5" i="12"/>
  <c r="C8" i="27" s="1"/>
  <c r="G60" i="8"/>
  <c r="F67"/>
  <c r="G67" s="1"/>
  <c r="D5" i="10"/>
  <c r="C7" i="27" s="1"/>
  <c r="AC162" i="38" l="1"/>
  <c r="AP162" s="1"/>
  <c r="J10" i="24"/>
  <c r="J62" s="1"/>
  <c r="L10"/>
  <c r="L62" s="1"/>
  <c r="H10"/>
  <c r="N10"/>
  <c r="N62" s="1"/>
  <c r="Z64" i="38"/>
  <c r="Z47" s="1"/>
  <c r="AB64"/>
  <c r="AB47" s="1"/>
  <c r="Z29"/>
  <c r="Z13" s="1"/>
  <c r="E29"/>
  <c r="F29" s="1"/>
  <c r="F162"/>
  <c r="E149"/>
  <c r="J322"/>
  <c r="H322"/>
  <c r="E222"/>
  <c r="F222" s="1"/>
  <c r="F312"/>
  <c r="F170"/>
  <c r="D164"/>
  <c r="AN345"/>
  <c r="AN327" s="1"/>
  <c r="AG170"/>
  <c r="AP170" s="1"/>
  <c r="AE164"/>
  <c r="F348"/>
  <c r="E345"/>
  <c r="D12"/>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G222"/>
  <c r="D78" i="27"/>
  <c r="H14" i="38"/>
  <c r="J14"/>
  <c r="AC14"/>
  <c r="AP14" s="1"/>
  <c r="J45"/>
  <c r="H45"/>
  <c r="AO45"/>
  <c r="AP45" s="1"/>
  <c r="AN13"/>
  <c r="J27"/>
  <c r="H27"/>
  <c r="H62" i="24" l="1"/>
  <c r="P10"/>
  <c r="P62" s="1"/>
  <c r="I18" i="27" s="1"/>
  <c r="J29" i="38"/>
  <c r="H29"/>
  <c r="AC64"/>
  <c r="AP64" s="1"/>
  <c r="AC47"/>
  <c r="E106"/>
  <c r="F149"/>
  <c r="J162"/>
  <c r="H162"/>
  <c r="H312"/>
  <c r="J312"/>
  <c r="J222"/>
  <c r="H222"/>
  <c r="AG164"/>
  <c r="AP164" s="1"/>
  <c r="AE106"/>
  <c r="F164"/>
  <c r="D106"/>
  <c r="H170"/>
  <c r="J170"/>
  <c r="F345"/>
  <c r="E327"/>
  <c r="F327" s="1"/>
  <c r="J348"/>
  <c r="H348"/>
  <c r="AC327"/>
  <c r="Z222"/>
  <c r="AC222" s="1"/>
  <c r="AP222" s="1"/>
  <c r="AC312"/>
  <c r="AP312" s="1"/>
  <c r="AM327"/>
  <c r="AM566" s="1"/>
  <c r="AO345"/>
  <c r="AK345"/>
  <c r="AH327"/>
  <c r="AK327" s="1"/>
  <c r="AC345"/>
  <c r="AP350"/>
  <c r="AP47"/>
  <c r="Z106"/>
  <c r="AC106" s="1"/>
  <c r="Z12"/>
  <c r="AK12"/>
  <c r="AN12"/>
  <c r="AN566" s="1"/>
  <c r="AO13"/>
  <c r="F106" l="1"/>
  <c r="J106" s="1"/>
  <c r="H149"/>
  <c r="J149"/>
  <c r="D566"/>
  <c r="J164"/>
  <c r="H164"/>
  <c r="AE566"/>
  <c r="AG106"/>
  <c r="AP106" s="1"/>
  <c r="H106"/>
  <c r="H327"/>
  <c r="J327"/>
  <c r="H345"/>
  <c r="J345"/>
  <c r="Z566"/>
  <c r="AH566"/>
  <c r="AP345"/>
  <c r="AO327"/>
  <c r="AP327" s="1"/>
  <c r="AO12"/>
  <c r="D5" i="9"/>
  <c r="C6" i="27" s="1"/>
  <c r="C78"/>
  <c r="T556" i="38" l="1"/>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P248"/>
  <c r="Q225"/>
  <c r="P171"/>
  <c r="P315"/>
  <c r="Q248"/>
  <c r="P225"/>
  <c r="Q171"/>
  <c r="Q315"/>
  <c r="T322"/>
  <c r="P322"/>
  <c r="Q322"/>
  <c r="W322"/>
  <c r="P28"/>
  <c r="W28"/>
  <c r="Q28"/>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U29"/>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L29"/>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L28"/>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U28"/>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F19" i="8"/>
  <c r="G19" s="1"/>
  <c r="AB29" i="38" s="1"/>
  <c r="F18" i="8"/>
  <c r="G18" s="1"/>
  <c r="V28" i="38" s="1"/>
  <c r="V29" l="1"/>
  <c r="V13" s="1"/>
  <c r="AA28"/>
  <c r="AC28" s="1"/>
  <c r="AP28" s="1"/>
  <c r="E28"/>
  <c r="F28" s="1"/>
  <c r="T29"/>
  <c r="T28"/>
  <c r="S485"/>
  <c r="K485"/>
  <c r="T243"/>
  <c r="T345"/>
  <c r="T164"/>
  <c r="Q243"/>
  <c r="Q149"/>
  <c r="W164"/>
  <c r="T223"/>
  <c r="Q13"/>
  <c r="T47"/>
  <c r="W199"/>
  <c r="P260"/>
  <c r="W214"/>
  <c r="Q89"/>
  <c r="T459"/>
  <c r="T235"/>
  <c r="T199"/>
  <c r="T389"/>
  <c r="T485"/>
  <c r="W389"/>
  <c r="Q485"/>
  <c r="W383"/>
  <c r="W133"/>
  <c r="W509"/>
  <c r="P328"/>
  <c r="P83"/>
  <c r="Q191"/>
  <c r="Q509"/>
  <c r="W467"/>
  <c r="Q107"/>
  <c r="Q133"/>
  <c r="P383"/>
  <c r="Q199"/>
  <c r="Q398"/>
  <c r="T489"/>
  <c r="T191"/>
  <c r="T133"/>
  <c r="T527"/>
  <c r="T526" s="1"/>
  <c r="W243"/>
  <c r="W13"/>
  <c r="Q312"/>
  <c r="Q164"/>
  <c r="P164"/>
  <c r="Q47"/>
  <c r="P149"/>
  <c r="P47"/>
  <c r="W207"/>
  <c r="W485"/>
  <c r="P96"/>
  <c r="P207"/>
  <c r="P345"/>
  <c r="W500"/>
  <c r="W499" s="1"/>
  <c r="P107"/>
  <c r="P467"/>
  <c r="Q527"/>
  <c r="Q526" s="1"/>
  <c r="W267"/>
  <c r="W489"/>
  <c r="W560"/>
  <c r="P191"/>
  <c r="Q118"/>
  <c r="P214"/>
  <c r="Q267"/>
  <c r="Q328"/>
  <c r="Q345"/>
  <c r="P500"/>
  <c r="P489"/>
  <c r="P560"/>
  <c r="T500"/>
  <c r="T214"/>
  <c r="T312"/>
  <c r="W223"/>
  <c r="P13"/>
  <c r="P312"/>
  <c r="P223"/>
  <c r="Q223"/>
  <c r="T149"/>
  <c r="W527"/>
  <c r="W526" s="1"/>
  <c r="W260"/>
  <c r="P118"/>
  <c r="P389"/>
  <c r="W83"/>
  <c r="W459"/>
  <c r="Q214"/>
  <c r="W118"/>
  <c r="W107"/>
  <c r="P235"/>
  <c r="P89"/>
  <c r="P199"/>
  <c r="W89"/>
  <c r="W235"/>
  <c r="Q83"/>
  <c r="P459"/>
  <c r="Q260"/>
  <c r="Q389"/>
  <c r="Q383"/>
  <c r="Q459"/>
  <c r="P485"/>
  <c r="T260"/>
  <c r="T398"/>
  <c r="T207"/>
  <c r="T89"/>
  <c r="T107"/>
  <c r="T267"/>
  <c r="T560"/>
  <c r="T118"/>
  <c r="T328"/>
  <c r="T467"/>
  <c r="W312"/>
  <c r="P243"/>
  <c r="W149"/>
  <c r="W47"/>
  <c r="W96"/>
  <c r="W191"/>
  <c r="P267"/>
  <c r="W398"/>
  <c r="P133"/>
  <c r="Q500"/>
  <c r="W328"/>
  <c r="W345"/>
  <c r="Q96"/>
  <c r="Q207"/>
  <c r="P398"/>
  <c r="Q235"/>
  <c r="Q467"/>
  <c r="P509"/>
  <c r="P527"/>
  <c r="P526" s="1"/>
  <c r="Q489"/>
  <c r="Q560"/>
  <c r="T96"/>
  <c r="T383"/>
  <c r="T83"/>
  <c r="T509"/>
  <c r="O560"/>
  <c r="Y28"/>
  <c r="Y29"/>
  <c r="O485"/>
  <c r="O13"/>
  <c r="R13"/>
  <c r="S13"/>
  <c r="X13"/>
  <c r="L13"/>
  <c r="M13"/>
  <c r="N13"/>
  <c r="U13"/>
  <c r="V485"/>
  <c r="S500"/>
  <c r="K467"/>
  <c r="Y467"/>
  <c r="U467"/>
  <c r="R467"/>
  <c r="N467"/>
  <c r="Y485"/>
  <c r="S489"/>
  <c r="X467"/>
  <c r="L500"/>
  <c r="O467"/>
  <c r="O527"/>
  <c r="O526" s="1"/>
  <c r="Y560"/>
  <c r="X485"/>
  <c r="S459"/>
  <c r="K489"/>
  <c r="V467"/>
  <c r="AC29"/>
  <c r="AP29" s="1"/>
  <c r="AB13"/>
  <c r="AB12" s="1"/>
  <c r="AB566" s="1"/>
  <c r="K28"/>
  <c r="K29"/>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V149"/>
  <c r="O243"/>
  <c r="S89"/>
  <c r="L191"/>
  <c r="U345"/>
  <c r="V260"/>
  <c r="Y223"/>
  <c r="R383"/>
  <c r="U47"/>
  <c r="O83"/>
  <c r="Y149"/>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R149"/>
  <c r="X47"/>
  <c r="X96"/>
  <c r="K560"/>
  <c r="K243"/>
  <c r="N223"/>
  <c r="V89"/>
  <c r="N191"/>
  <c r="V389"/>
  <c r="M133"/>
  <c r="X164"/>
  <c r="U199"/>
  <c r="X328"/>
  <c r="M96"/>
  <c r="N96"/>
  <c r="O96"/>
  <c r="S243"/>
  <c r="U149"/>
  <c r="O133"/>
  <c r="O118"/>
  <c r="K214"/>
  <c r="M267"/>
  <c r="X345"/>
  <c r="O191"/>
  <c r="M398"/>
  <c r="N133"/>
  <c r="V199"/>
  <c r="Y83"/>
  <c r="R83"/>
  <c r="O235"/>
  <c r="R199"/>
  <c r="N243"/>
  <c r="N164"/>
  <c r="L199"/>
  <c r="V312"/>
  <c r="O398"/>
  <c r="R107"/>
  <c r="N149"/>
  <c r="L207"/>
  <c r="V223"/>
  <c r="L89"/>
  <c r="X118"/>
  <c r="R214"/>
  <c r="N267"/>
  <c r="L389"/>
  <c r="M164"/>
  <c r="X191"/>
  <c r="U312"/>
  <c r="N398"/>
  <c r="R260"/>
  <c r="Y267"/>
  <c r="N199"/>
  <c r="M89"/>
  <c r="Y214"/>
  <c r="O267"/>
  <c r="S389"/>
  <c r="N47"/>
  <c r="K83"/>
  <c r="Y47"/>
  <c r="V235"/>
  <c r="M383"/>
  <c r="Y235"/>
  <c r="U383"/>
  <c r="O509"/>
  <c r="R223"/>
  <c r="X243"/>
  <c r="O47"/>
  <c r="S83"/>
  <c r="R164"/>
  <c r="L107"/>
  <c r="R118"/>
  <c r="X398"/>
  <c r="N89"/>
  <c r="U214"/>
  <c r="X133"/>
  <c r="K149"/>
  <c r="Y118"/>
  <c r="S214"/>
  <c r="M389"/>
  <c r="V47"/>
  <c r="S47"/>
  <c r="U389"/>
  <c r="U107"/>
  <c r="N118"/>
  <c r="V207"/>
  <c r="Y243"/>
  <c r="L133"/>
  <c r="V164"/>
  <c r="Y199"/>
  <c r="L223"/>
  <c r="V328"/>
  <c r="M118"/>
  <c r="X149"/>
  <c r="U207"/>
  <c r="R243"/>
  <c r="K47"/>
  <c r="V107"/>
  <c r="K345"/>
  <c r="R207"/>
  <c r="K107"/>
  <c r="M149"/>
  <c r="U223"/>
  <c r="U191"/>
  <c r="L398"/>
  <c r="S133"/>
  <c r="S223"/>
  <c r="S96"/>
  <c r="U96"/>
  <c r="L47"/>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M47"/>
  <c r="O107"/>
  <c r="S149"/>
  <c r="M243"/>
  <c r="K164"/>
  <c r="M199"/>
  <c r="X312"/>
  <c r="Y133"/>
  <c r="N107"/>
  <c r="L149"/>
  <c r="Y96"/>
  <c r="R47"/>
  <c r="U89"/>
  <c r="X267"/>
  <c r="O149"/>
  <c r="K96"/>
  <c r="X235"/>
  <c r="S235"/>
  <c r="S260"/>
  <c r="L235"/>
  <c r="M260"/>
  <c r="O383"/>
  <c r="L260"/>
  <c r="V383"/>
  <c r="L383"/>
  <c r="K509"/>
  <c r="X383"/>
  <c r="V509"/>
  <c r="AA21"/>
  <c r="D5" i="8" l="1"/>
  <c r="C5" i="27" s="1"/>
  <c r="C15" s="1"/>
  <c r="N7" i="44"/>
  <c r="N34" s="1"/>
  <c r="L7"/>
  <c r="L34" s="1"/>
  <c r="J7"/>
  <c r="J34" s="1"/>
  <c r="H7"/>
  <c r="J28" i="38"/>
  <c r="H28"/>
  <c r="W190"/>
  <c r="W106" s="1"/>
  <c r="T327"/>
  <c r="T13"/>
  <c r="T12" s="1"/>
  <c r="Q499"/>
  <c r="P397"/>
  <c r="T222"/>
  <c r="T190"/>
  <c r="T106" s="1"/>
  <c r="P12"/>
  <c r="Q12"/>
  <c r="W397"/>
  <c r="Q397"/>
  <c r="W327"/>
  <c r="P222"/>
  <c r="P499"/>
  <c r="Q222"/>
  <c r="P327"/>
  <c r="T499"/>
  <c r="W12"/>
  <c r="T397"/>
  <c r="W222"/>
  <c r="Q327"/>
  <c r="P190"/>
  <c r="P106" s="1"/>
  <c r="Q190"/>
  <c r="Q106" s="1"/>
  <c r="Y13"/>
  <c r="Y12" s="1"/>
  <c r="K13"/>
  <c r="K12" s="1"/>
  <c r="X12"/>
  <c r="U12"/>
  <c r="V12"/>
  <c r="S12"/>
  <c r="M12"/>
  <c r="L12"/>
  <c r="R12"/>
  <c r="N12"/>
  <c r="O12"/>
  <c r="S499"/>
  <c r="L499"/>
  <c r="L328"/>
  <c r="L327" s="1"/>
  <c r="K328"/>
  <c r="K327" s="1"/>
  <c r="O328"/>
  <c r="M328"/>
  <c r="Y328"/>
  <c r="N328"/>
  <c r="R328"/>
  <c r="K190"/>
  <c r="K106" s="1"/>
  <c r="N345"/>
  <c r="O345"/>
  <c r="M345"/>
  <c r="R345"/>
  <c r="Y345"/>
  <c r="S397"/>
  <c r="S190"/>
  <c r="S106" s="1"/>
  <c r="X190"/>
  <c r="X106" s="1"/>
  <c r="R190"/>
  <c r="R106" s="1"/>
  <c r="K499"/>
  <c r="O190"/>
  <c r="O106" s="1"/>
  <c r="V190"/>
  <c r="V106" s="1"/>
  <c r="N190"/>
  <c r="N106" s="1"/>
  <c r="Y190"/>
  <c r="Y106" s="1"/>
  <c r="N499"/>
  <c r="L190"/>
  <c r="L106" s="1"/>
  <c r="U190"/>
  <c r="U106" s="1"/>
  <c r="M190"/>
  <c r="M106" s="1"/>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P7" i="44" l="1"/>
  <c r="H34"/>
  <c r="Y327" i="38"/>
  <c r="Y566" s="1"/>
  <c r="T566"/>
  <c r="W566"/>
  <c r="Q566"/>
  <c r="P566"/>
  <c r="S566"/>
  <c r="K566"/>
  <c r="X566"/>
  <c r="L566"/>
  <c r="U566"/>
  <c r="V566"/>
  <c r="N327"/>
  <c r="N566" s="1"/>
  <c r="O327"/>
  <c r="O566" s="1"/>
  <c r="R327"/>
  <c r="R566" s="1"/>
  <c r="M327"/>
  <c r="M566" s="1"/>
  <c r="AA12"/>
  <c r="AA566" s="1"/>
  <c r="AC13"/>
  <c r="AP13" s="1"/>
  <c r="E12"/>
  <c r="E566" s="1"/>
  <c r="F13"/>
  <c r="J21"/>
  <c r="H21"/>
  <c r="H560"/>
  <c r="P34" i="44" l="1"/>
  <c r="I19" i="27" s="1"/>
  <c r="AC12" i="38"/>
  <c r="AP12" s="1"/>
  <c r="F12"/>
  <c r="J12" s="1"/>
  <c r="F566"/>
  <c r="F10" i="27" s="1"/>
  <c r="J13" i="38"/>
  <c r="H13"/>
  <c r="J560"/>
  <c r="H12" l="1"/>
  <c r="H566"/>
  <c r="J566"/>
  <c r="AC560" l="1"/>
  <c r="AC566" l="1"/>
  <c r="AG560" l="1"/>
  <c r="AG566" l="1"/>
  <c r="AK560" l="1"/>
  <c r="AK566" l="1"/>
  <c r="AO560" l="1"/>
  <c r="AP560" s="1"/>
  <c r="AO566" l="1"/>
  <c r="AP566" s="1"/>
  <c r="I20" i="27"/>
  <c r="I23" s="1"/>
  <c r="N44" i="34"/>
  <c r="P27"/>
  <c r="P44" s="1"/>
  <c r="I22" i="27" s="1"/>
  <c r="H100" i="21" l="1"/>
  <c r="J100"/>
  <c r="L100"/>
  <c r="P67"/>
  <c r="I5" i="27"/>
  <c r="I14" s="1"/>
  <c r="I25" s="1"/>
  <c r="F24" s="1"/>
  <c r="P25" i="29"/>
  <c r="H43"/>
  <c r="J43"/>
  <c r="L43"/>
  <c r="P33"/>
  <c r="P32"/>
  <c r="N43"/>
  <c r="P31"/>
  <c r="P43" l="1"/>
  <c r="I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72"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<sst xmlns="http://schemas.openxmlformats.org/spreadsheetml/2006/main" count="14300" uniqueCount="3083">
  <si>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</si>
  <si>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</si>
  <si>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</si>
  <si>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</si>
  <si>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</si>
  <si>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</si>
  <si>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</si>
  <si>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</si>
  <si>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</si>
  <si>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</si>
  <si>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</si>
  <si>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</si>
  <si>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</si>
  <si>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</si>
  <si>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</si>
  <si>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</si>
  <si>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</si>
  <si>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</si>
  <si>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</si>
  <si>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</si>
  <si>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</si>
  <si>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</si>
  <si>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</si>
  <si>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</si>
  <si>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</si>
  <si>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</si>
  <si>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</si>
  <si>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</si>
  <si>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</si>
  <si>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</si>
  <si>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</si>
  <si>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</si>
  <si>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</si>
  <si>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</si>
  <si>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</si>
  <si>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</si>
  <si>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</si>
  <si>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</si>
  <si>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</si>
  <si>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</si>
  <si>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</si>
  <si>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</si>
  <si>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</si>
  <si>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</si>
  <si>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</si>
  <si>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</si>
  <si>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</si>
  <si>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</si>
  <si>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</si>
  <si>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</si>
  <si>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</si>
  <si>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</si>
  <si>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</si>
  <si>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</si>
  <si>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</si>
  <si>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</si>
  <si>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</si>
  <si>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</si>
  <si>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</si>
  <si>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</si>
  <si>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</si>
  <si>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</si>
  <si>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</si>
  <si>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</si>
  <si>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</si>
  <si>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</si>
  <si>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</si>
  <si>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</si>
  <si>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</si>
  <si>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</si>
  <si>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</si>
  <si>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</si>
  <si>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</si>
  <si>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</si>
  <si>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</si>
  <si>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</si>
  <si>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</si>
  <si>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</si>
  <si>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</si>
  <si>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</si>
  <si>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</si>
  <si>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</si>
  <si>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</si>
  <si>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</si>
  <si>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</si>
  <si>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</si>
  <si>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</si>
  <si>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</si>
  <si>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</si>
  <si>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</si>
  <si>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</si>
  <si>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</si>
  <si>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</si>
  <si>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</si>
  <si>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</si>
  <si>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</si>
  <si>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</si>
  <si>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</si>
  <si>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</si>
  <si>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</si>
  <si>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</si>
  <si>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</si>
  <si>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</si>
  <si>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</si>
  <si>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</si>
  <si>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</si>
  <si>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</si>
  <si>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</si>
  <si>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</si>
  <si>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</si>
  <si>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</si>
  <si>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</si>
  <si>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</si>
  <si>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</si>
  <si>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TOTAL GESTIÓN DEL CONOCIMIENTO</t>
  </si>
  <si>
    <t>GESTIÓN DEL CONOCIMIENTO</t>
  </si>
  <si>
    <t>GESTIÓN ACADEMICA, UNIVERSITARIA Y RELACIONES INTERNACIONALES</t>
  </si>
  <si>
    <t>TOTAL GESTIÓN ACADEMICA, UNIVERSITARIA Y RELACIONES INTERNACIONALES</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</si>
  <si>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</si>
  <si>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</si>
  <si>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</si>
  <si>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</si>
  <si>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</si>
  <si>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</si>
  <si>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</si>
  <si>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</si>
  <si>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</si>
  <si>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</si>
  <si>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</si>
  <si>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</si>
  <si>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</si>
  <si>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</si>
  <si>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</si>
  <si>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</si>
  <si>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</si>
  <si>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</si>
  <si>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</si>
  <si>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</si>
  <si>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</si>
  <si>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</si>
  <si>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</si>
  <si>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</si>
  <si>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</si>
  <si>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</si>
  <si>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</si>
  <si>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</si>
  <si>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</si>
  <si>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</si>
  <si>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</si>
  <si>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</si>
  <si>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</si>
  <si>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</si>
  <si>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</si>
  <si>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</si>
  <si>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</si>
  <si>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</si>
  <si>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</si>
  <si>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</si>
  <si>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</si>
  <si>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</si>
  <si>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</si>
  <si>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</si>
  <si>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</si>
  <si>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</si>
  <si>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</si>
  <si>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</si>
  <si>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</si>
  <si>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</si>
  <si>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</si>
  <si>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</si>
  <si>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</si>
  <si>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</si>
  <si>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</si>
  <si>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</si>
  <si>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</si>
  <si>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</si>
  <si>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</si>
  <si>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</si>
  <si>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</si>
  <si>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</si>
  <si>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</si>
  <si>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</si>
  <si>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</si>
  <si>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</si>
  <si>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</si>
  <si>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</si>
  <si>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</si>
  <si>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</si>
  <si>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</si>
  <si>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</si>
  <si>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</si>
  <si>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</si>
  <si>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</si>
  <si>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</si>
  <si>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</si>
  <si>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</si>
  <si>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</si>
  <si>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</si>
  <si>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</si>
  <si>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</si>
  <si>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</si>
  <si>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</si>
  <si>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</si>
  <si>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</si>
  <si>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</si>
  <si>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</si>
  <si>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</si>
  <si>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</si>
  <si>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</si>
  <si>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</si>
  <si>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</si>
  <si>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</si>
  <si>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</si>
  <si>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</si>
  <si>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</si>
  <si>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</si>
  <si>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</si>
  <si>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</si>
  <si>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</si>
  <si>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</si>
  <si>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</si>
  <si>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</si>
  <si>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</si>
  <si>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</si>
  <si>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</si>
  <si>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</si>
  <si>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</si>
  <si>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</si>
  <si>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</si>
  <si>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</si>
  <si>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</si>
  <si>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</si>
  <si>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</si>
  <si>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</si>
  <si>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</si>
  <si>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</si>
  <si>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</si>
  <si>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</si>
  <si>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</si>
  <si>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</si>
  <si>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</si>
  <si>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</si>
  <si>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</si>
  <si>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</si>
  <si>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</si>
  <si>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</si>
  <si>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</si>
  <si>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</si>
  <si>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</si>
  <si>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</si>
  <si>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</si>
  <si>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</si>
  <si>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</si>
  <si>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</si>
  <si>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</si>
  <si>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</si>
  <si>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</si>
  <si>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</si>
  <si>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</si>
  <si>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</si>
  <si>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</si>
  <si>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</si>
  <si>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</si>
  <si>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</si>
  <si>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</si>
  <si>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</si>
  <si>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</si>
  <si>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</si>
  <si>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</si>
  <si>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</si>
  <si>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</si>
  <si>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</si>
  <si>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</si>
  <si>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</si>
  <si>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</si>
  <si>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</si>
  <si>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</si>
  <si>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</si>
  <si>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</si>
  <si>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</si>
  <si>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</si>
  <si>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</si>
  <si>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</si>
  <si>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</si>
  <si>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</si>
  <si>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</si>
  <si>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</si>
  <si>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</si>
  <si>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</si>
  <si>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</si>
  <si>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</si>
  <si>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</si>
  <si>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</si>
  <si>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</si>
  <si>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</si>
  <si>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</si>
  <si>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</si>
  <si>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</si>
  <si>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</si>
  <si>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</si>
  <si>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</si>
  <si>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</si>
  <si>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</si>
  <si>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</si>
  <si>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</si>
  <si>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</si>
  <si>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</si>
  <si>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</si>
  <si>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</si>
  <si>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</si>
  <si>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</si>
  <si>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</si>
  <si>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</si>
  <si>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</si>
  <si>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</si>
  <si>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</si>
  <si>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</si>
  <si>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</si>
  <si>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</si>
  <si>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</si>
  <si>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</si>
  <si>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</si>
  <si>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</si>
  <si>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</si>
  <si>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</si>
  <si>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</si>
  <si>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</si>
  <si>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</si>
  <si>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</si>
  <si>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</si>
  <si>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</si>
  <si>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</si>
  <si>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</si>
  <si>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</si>
  <si>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</si>
  <si>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</si>
  <si>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</si>
  <si>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</si>
  <si>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</si>
  <si>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</si>
  <si>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</si>
  <si>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</si>
  <si>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</si>
  <si>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</si>
  <si>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</si>
  <si>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</si>
  <si>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</si>
  <si>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</si>
  <si>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</si>
  <si>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</si>
  <si>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</si>
  <si>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</si>
  <si>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</si>
  <si>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</si>
  <si>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</si>
  <si>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</si>
  <si>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</si>
  <si>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</si>
  <si>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</si>
  <si>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</si>
  <si>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</si>
  <si>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</si>
  <si>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</si>
  <si>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</si>
  <si>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</si>
  <si>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</si>
  <si>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</si>
  <si>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</si>
  <si>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</si>
  <si>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</si>
  <si>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</si>
  <si>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</si>
  <si>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</si>
  <si>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</si>
  <si>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</si>
  <si>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</si>
  <si>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</si>
  <si>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</si>
  <si>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</si>
  <si>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</si>
  <si>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</si>
  <si>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</si>
  <si>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</si>
  <si>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</si>
  <si>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</si>
  <si>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</si>
  <si>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</si>
  <si>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</si>
  <si>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</si>
  <si>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</si>
  <si>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</si>
  <si>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</si>
  <si>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</si>
  <si>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</si>
  <si>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</si>
  <si>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</si>
  <si>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</si>
  <si>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</si>
  <si>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</si>
  <si>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</si>
  <si>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</si>
  <si>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</si>
  <si>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</si>
  <si>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</si>
  <si>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</si>
  <si>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</si>
  <si>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</si>
  <si>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</si>
  <si>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</si>
  <si>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</si>
  <si>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</si>
  <si>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</si>
  <si>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</si>
  <si>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</si>
  <si>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</si>
  <si>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</si>
  <si>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</si>
  <si>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</si>
  <si>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</si>
  <si>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</si>
  <si>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</si>
  <si>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</si>
  <si>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</si>
  <si>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</si>
  <si>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</si>
  <si>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</si>
  <si>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</si>
  <si>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</si>
  <si>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</si>
  <si>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</si>
  <si>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</si>
  <si>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</si>
  <si>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</si>
  <si>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</si>
  <si>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</si>
  <si>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</si>
  <si>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</si>
  <si>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</si>
  <si>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</si>
  <si>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</si>
  <si>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</si>
  <si>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</si>
  <si>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</si>
  <si>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</si>
  <si>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</si>
  <si>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</si>
  <si>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</si>
  <si>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</si>
  <si>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</si>
  <si>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</si>
  <si>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</si>
  <si>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</si>
  <si>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</si>
  <si>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</si>
  <si>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</si>
  <si>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</si>
  <si>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</si>
  <si>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</si>
  <si>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</si>
  <si>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</si>
  <si>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</si>
  <si>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</si>
  <si>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</si>
  <si>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</si>
  <si>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</si>
  <si>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</si>
  <si>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</si>
  <si>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</si>
  <si>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</si>
  <si>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</si>
  <si>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</si>
  <si>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</si>
  <si>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</si>
  <si>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</si>
  <si>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</si>
  <si>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</si>
  <si>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</si>
  <si>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</si>
  <si>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</si>
  <si>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</si>
  <si>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</si>
  <si>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</si>
  <si>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</si>
  <si>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</si>
  <si>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</si>
  <si>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</si>
  <si>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</si>
  <si>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</si>
  <si>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</si>
  <si>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</si>
  <si>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</si>
  <si>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</si>
  <si>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</si>
  <si>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</si>
  <si>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</si>
  <si>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</si>
  <si>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</si>
  <si>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</si>
  <si>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</si>
  <si>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</si>
  <si>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</si>
  <si>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</si>
  <si>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</si>
  <si>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</si>
  <si>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</si>
  <si>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</si>
  <si>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</si>
  <si>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</si>
  <si>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</si>
  <si>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</si>
  <si>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</si>
  <si>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</si>
  <si>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</si>
  <si>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</si>
  <si>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</si>
  <si>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</si>
  <si>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</si>
  <si>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</si>
  <si>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</si>
  <si>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</si>
  <si>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</si>
  <si>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</si>
  <si>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</si>
  <si>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</si>
  <si>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</si>
  <si>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</si>
  <si>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</si>
  <si>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</si>
  <si>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</si>
  <si>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</si>
  <si>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</si>
  <si>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</si>
  <si>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</si>
  <si>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</si>
  <si>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</si>
  <si>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</si>
  <si>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</si>
  <si>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</si>
  <si>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</si>
  <si>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</si>
  <si>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</si>
  <si>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</si>
  <si>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</si>
  <si>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</si>
  <si>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</si>
  <si>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</si>
  <si>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</si>
  <si>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</si>
  <si>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</si>
  <si>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</si>
  <si>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</si>
  <si>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</si>
  <si>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</si>
  <si>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</si>
  <si>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</si>
  <si>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</si>
  <si>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</si>
  <si>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</si>
  <si>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</si>
  <si>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</si>
  <si>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</si>
  <si>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</si>
  <si>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</si>
  <si>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</si>
  <si>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</si>
  <si>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</si>
  <si>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</si>
  <si>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</si>
  <si>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</si>
  <si>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</si>
  <si>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</si>
  <si>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</si>
  <si>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</si>
  <si>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</si>
  <si>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</si>
  <si>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</si>
  <si>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</si>
  <si>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</si>
  <si>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</si>
  <si>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</si>
  <si>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</si>
  <si>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</si>
  <si>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</si>
  <si>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</si>
  <si>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</si>
  <si>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</si>
  <si>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</si>
  <si>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</si>
  <si>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</si>
  <si>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</si>
  <si>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</si>
  <si>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</si>
  <si>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</si>
  <si>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</si>
  <si>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</si>
  <si>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</si>
  <si>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</si>
  <si>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</si>
  <si>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</si>
  <si>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</si>
  <si>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</si>
  <si>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</si>
  <si>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</si>
  <si>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</si>
  <si>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</si>
  <si>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</si>
  <si>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</si>
  <si>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</si>
  <si>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</si>
  <si>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</si>
  <si>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</si>
  <si>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</si>
  <si>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</si>
  <si>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</si>
  <si>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</si>
  <si>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</si>
  <si>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</si>
  <si>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</si>
  <si>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</si>
  <si>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</si>
  <si>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</si>
  <si>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</si>
  <si>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</si>
  <si>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</si>
  <si>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</si>
  <si>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</si>
  <si>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</si>
  <si>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</si>
  <si>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</si>
  <si>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</si>
  <si>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</si>
  <si>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</si>
  <si>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</si>
  <si>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</si>
  <si>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</si>
  <si>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</si>
  <si>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</si>
  <si>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</si>
  <si>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</si>
  <si>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</si>
  <si>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</si>
  <si>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</si>
  <si>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</si>
  <si>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</si>
  <si>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</si>
  <si>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</si>
  <si>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</si>
  <si>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</si>
  <si>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</si>
  <si>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</si>
  <si>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</si>
  <si>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</si>
  <si>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</si>
  <si>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</si>
  <si>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</si>
  <si>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</si>
  <si>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</si>
  <si>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</si>
  <si>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</si>
  <si>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</si>
  <si>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</si>
  <si>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</si>
  <si>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</si>
  <si>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</si>
  <si>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</si>
  <si>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</si>
  <si>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</si>
  <si>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</si>
  <si>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</si>
  <si>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</si>
  <si>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</si>
  <si>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</si>
  <si>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</si>
  <si>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</si>
  <si>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</si>
  <si>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</si>
  <si>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</si>
  <si>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</si>
  <si>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</si>
  <si>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</si>
  <si>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</si>
  <si>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</si>
  <si>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</si>
  <si>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</si>
  <si>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</si>
  <si>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</si>
  <si>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</si>
  <si>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</si>
  <si>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</si>
  <si>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</si>
  <si>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</si>
  <si>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</si>
  <si>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</si>
  <si>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</si>
  <si>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</si>
  <si>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</si>
  <si>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</si>
  <si>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</si>
  <si>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</si>
  <si>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</si>
  <si>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</si>
  <si>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</si>
  <si>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</si>
  <si>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</si>
  <si>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</si>
  <si>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</si>
  <si>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</si>
  <si>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</si>
  <si>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</si>
  <si>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</si>
  <si>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</si>
  <si>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</si>
  <si>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</si>
  <si>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</si>
  <si>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</si>
  <si>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</si>
  <si>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</si>
  <si>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</si>
  <si>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</si>
  <si>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</si>
  <si>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</si>
  <si>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</si>
  <si>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</si>
  <si>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</si>
  <si>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</si>
  <si>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</si>
  <si>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</si>
  <si>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</si>
  <si>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</si>
  <si>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</si>
  <si>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</si>
  <si>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</si>
  <si>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</si>
  <si>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</si>
  <si>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</si>
  <si>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</si>
  <si>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</si>
  <si>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</si>
  <si>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</si>
  <si>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</si>
  <si>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</si>
  <si>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</si>
  <si>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</si>
  <si>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</si>
  <si>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</si>
  <si>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</si>
  <si>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</si>
  <si>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</si>
  <si>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</si>
  <si>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</si>
  <si>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</si>
  <si>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</si>
  <si>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</si>
  <si>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</si>
  <si>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</si>
  <si>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</si>
  <si>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</si>
  <si>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</si>
  <si>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</si>
  <si>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</si>
  <si>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</si>
  <si>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</si>
  <si>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</si>
  <si>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</si>
  <si>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</si>
  <si>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</si>
  <si>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</si>
  <si>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</si>
  <si>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</si>
  <si>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</si>
  <si>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</si>
  <si>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</si>
  <si>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</si>
  <si>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</si>
  <si>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</si>
  <si>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</si>
  <si>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</si>
  <si>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</si>
  <si>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</si>
  <si>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</si>
  <si>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</si>
  <si>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</si>
  <si>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</si>
  <si>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</si>
  <si>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</si>
  <si>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</si>
  <si>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</si>
  <si>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</si>
  <si>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</si>
  <si>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</si>
  <si>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</si>
  <si>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</si>
  <si>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</si>
  <si>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</si>
  <si>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</si>
  <si>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</si>
  <si>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</si>
  <si>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</si>
  <si>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</si>
  <si>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</si>
  <si>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</si>
  <si>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</si>
  <si>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</si>
  <si>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</si>
  <si>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</si>
  <si>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</si>
  <si>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</si>
  <si>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</si>
  <si>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</si>
  <si>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</si>
  <si>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</si>
  <si>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</si>
  <si>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</si>
  <si>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</si>
  <si>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</si>
  <si>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</si>
  <si>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</si>
  <si>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</si>
  <si>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</si>
  <si>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</si>
  <si>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</si>
  <si>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</si>
  <si>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</si>
  <si>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</si>
  <si>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</si>
  <si>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</si>
  <si>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</si>
  <si>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</si>
  <si>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</si>
  <si>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</si>
  <si>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</si>
  <si>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</si>
  <si>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</si>
  <si>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</si>
  <si>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</si>
  <si>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</si>
  <si>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</si>
  <si>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</si>
  <si>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</si>
  <si>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</si>
  <si>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</si>
  <si>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</si>
  <si>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</si>
  <si>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</si>
  <si>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</si>
  <si>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</si>
  <si>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</si>
  <si>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</si>
  <si>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</si>
  <si>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</si>
  <si>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</si>
  <si>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</si>
  <si>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</si>
  <si>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</si>
  <si>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</si>
  <si>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</si>
  <si>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</si>
  <si>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</si>
  <si>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</si>
  <si>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</si>
  <si>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</si>
  <si>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</si>
  <si>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</si>
  <si>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</si>
  <si>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</si>
  <si>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</si>
  <si>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</si>
  <si>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</si>
  <si>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</si>
  <si>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</si>
  <si>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</si>
  <si>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</si>
  <si>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</si>
  <si>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</si>
  <si>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</si>
  <si>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</si>
  <si>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</si>
  <si>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</si>
  <si>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</si>
  <si>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</si>
  <si>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</si>
  <si>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</si>
  <si>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</si>
  <si>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</si>
  <si>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</si>
  <si>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</si>
  <si>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</si>
  <si>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</si>
  <si>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</si>
  <si>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</si>
  <si>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</si>
  <si>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</si>
  <si>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</si>
  <si>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</si>
  <si>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</si>
  <si>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</si>
  <si>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</si>
  <si>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</si>
  <si>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</si>
  <si>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</si>
  <si>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</si>
  <si>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</si>
  <si>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</si>
  <si>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</si>
  <si>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</si>
  <si>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</si>
  <si>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</si>
  <si>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</si>
  <si>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</si>
  <si>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</si>
  <si>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</si>
  <si>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</si>
  <si>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</si>
  <si>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</si>
  <si>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</si>
  <si>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</si>
  <si>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</si>
  <si>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</si>
  <si>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</si>
  <si>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</si>
  <si>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</si>
  <si>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</si>
  <si>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</si>
  <si>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</si>
  <si>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</si>
  <si>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</si>
  <si>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</si>
  <si>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</si>
  <si>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</si>
  <si>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</si>
  <si>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</si>
  <si>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</si>
  <si>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</si>
  <si>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</si>
  <si>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</si>
  <si>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</si>
  <si>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</si>
  <si>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</si>
  <si>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</si>
  <si>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</si>
  <si>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</si>
  <si>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</si>
  <si>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</si>
  <si>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</si>
  <si>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</si>
  <si>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</si>
  <si>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</si>
  <si>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</si>
  <si>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</si>
  <si>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</si>
  <si>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</si>
  <si>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</si>
  <si>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</si>
  <si>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</si>
  <si>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</si>
  <si>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</si>
  <si>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</si>
  <si>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</si>
  <si>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</si>
  <si>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</si>
  <si>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</si>
  <si>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</si>
  <si>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</si>
  <si>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</si>
  <si>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</si>
  <si>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</si>
  <si>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</si>
  <si>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</si>
  <si>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</si>
  <si>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</si>
  <si>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</si>
  <si>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</si>
  <si>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</si>
  <si>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</si>
  <si>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</si>
  <si>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</si>
  <si>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</si>
  <si>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</si>
  <si>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</si>
  <si>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</si>
  <si>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</si>
  <si>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</si>
  <si>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</si>
  <si>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</si>
  <si>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</si>
  <si>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</si>
  <si>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</si>
  <si>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</si>
  <si>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</si>
  <si>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</si>
  <si>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</si>
  <si>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</si>
  <si>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</si>
  <si>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</si>
  <si>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</si>
  <si>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</si>
  <si>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</si>
  <si>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</si>
  <si>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</si>
  <si>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</si>
  <si>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</si>
  <si>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</si>
  <si>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</si>
  <si>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</si>
  <si>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</si>
  <si>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</si>
  <si>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</si>
  <si>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</si>
  <si>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</si>
  <si>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</si>
  <si>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</si>
  <si>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</si>
  <si>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</si>
  <si>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</si>
  <si>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</si>
  <si>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</si>
  <si>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</si>
  <si>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</si>
  <si>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</si>
  <si>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</si>
  <si>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</si>
  <si>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</si>
  <si>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</si>
  <si>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</si>
  <si>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</si>
  <si>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</si>
  <si>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</si>
  <si>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</si>
  <si>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</si>
  <si>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</si>
  <si>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</si>
  <si>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</si>
  <si>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</si>
  <si>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</si>
  <si>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</si>
  <si>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</si>
  <si>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</si>
  <si>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</si>
  <si>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</si>
  <si>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</si>
  <si>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</si>
  <si>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</si>
  <si>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</si>
  <si>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</si>
  <si>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</si>
  <si>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</si>
  <si>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</si>
  <si>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</si>
  <si>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</si>
  <si>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</si>
  <si>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</si>
  <si>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</si>
  <si>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</si>
  <si>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</si>
  <si>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</si>
  <si>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</si>
  <si>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</si>
  <si>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</si>
  <si>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</si>
  <si>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</si>
  <si>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</si>
  <si>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</si>
  <si>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</si>
  <si>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</si>
  <si>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</si>
  <si>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</si>
  <si>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</si>
  <si>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</si>
  <si>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</si>
  <si>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</si>
  <si>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</si>
  <si>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</si>
  <si>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</si>
  <si>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</si>
  <si>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</si>
  <si>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</si>
  <si>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</si>
  <si>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</si>
  <si>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</si>
  <si>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</si>
  <si>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</si>
  <si>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</si>
  <si>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</si>
  <si>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</si>
  <si>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</si>
  <si>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</si>
  <si>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</si>
  <si>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</si>
  <si>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</si>
  <si>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</si>
  <si>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</si>
  <si>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</si>
  <si>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</si>
  <si>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</si>
  <si>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</si>
  <si>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</si>
  <si>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</si>
  <si>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</si>
  <si>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</si>
  <si>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</si>
  <si>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</si>
  <si>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</si>
  <si>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</si>
  <si>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</si>
  <si>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</si>
  <si>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</si>
  <si>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</si>
  <si>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</si>
  <si>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</si>
  <si>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</si>
  <si>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</si>
  <si>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</si>
  <si>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</si>
  <si>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</si>
  <si>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</si>
  <si>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</si>
  <si>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</si>
  <si>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</si>
  <si>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</si>
  <si>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</si>
  <si>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</si>
  <si>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</si>
  <si>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</si>
  <si>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</si>
  <si>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</si>
  <si>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</si>
  <si>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</si>
  <si>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</si>
  <si>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</si>
  <si>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</si>
  <si>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</si>
  <si>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</si>
  <si>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</si>
  <si>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</si>
  <si>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</si>
  <si>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</si>
  <si>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</si>
  <si>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</si>
  <si>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</si>
  <si>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</si>
  <si>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</si>
  <si>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</si>
  <si>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</si>
  <si>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</si>
  <si>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</si>
  <si>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</si>
  <si>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</si>
  <si>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</si>
  <si>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</si>
  <si>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</si>
  <si>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</si>
  <si>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</si>
  <si>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</si>
  <si>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</si>
  <si>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</si>
  <si>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</si>
  <si>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</si>
  <si>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</si>
  <si>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</si>
  <si>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</si>
  <si>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</si>
  <si>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</si>
  <si>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</si>
  <si>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</si>
  <si>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</si>
  <si>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</si>
  <si>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</si>
  <si>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</si>
  <si>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</si>
  <si>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</si>
  <si>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</si>
  <si>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</si>
  <si>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</si>
  <si>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</si>
  <si>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</si>
  <si>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</si>
  <si>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</si>
  <si>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</si>
  <si>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</si>
  <si>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</si>
  <si>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</si>
  <si>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</si>
  <si>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</si>
  <si>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</si>
  <si>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</si>
  <si>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</si>
  <si>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</si>
  <si>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</si>
  <si>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</si>
  <si>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</si>
  <si>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</si>
  <si>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</si>
  <si>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</si>
  <si>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</si>
  <si>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</si>
  <si>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</si>
  <si>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</si>
  <si>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</si>
  <si>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</si>
  <si>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</si>
  <si>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</si>
  <si>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</si>
  <si>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</si>
  <si>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</si>
  <si>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</si>
  <si>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</si>
  <si>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</si>
  <si>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</si>
  <si>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</si>
  <si>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</si>
  <si>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</si>
  <si>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</si>
  <si>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</si>
  <si>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</si>
  <si>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</si>
  <si>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</si>
  <si>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</si>
  <si>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</si>
  <si>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</si>
  <si>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</si>
  <si>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</si>
  <si>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</si>
  <si>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</si>
  <si>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</si>
  <si>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</si>
  <si>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</si>
  <si>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</si>
  <si>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</si>
  <si>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</si>
  <si>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</si>
  <si>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</si>
  <si>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</si>
  <si>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</si>
  <si>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</si>
  <si>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</si>
  <si>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</si>
  <si>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</si>
  <si>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</si>
  <si>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</si>
  <si>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</si>
  <si>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</si>
  <si>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</si>
  <si>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</si>
  <si>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</si>
  <si>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</si>
  <si>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</si>
  <si>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</si>
  <si>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</si>
  <si>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</si>
  <si>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</si>
  <si>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</si>
  <si>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</si>
  <si>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</si>
  <si>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</si>
  <si>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</si>
  <si>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</si>
  <si>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</si>
  <si>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</si>
  <si>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</si>
  <si>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</si>
  <si>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</si>
  <si>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</si>
  <si>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</si>
  <si>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</si>
  <si>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</si>
  <si>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</si>
  <si>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</si>
  <si>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</si>
  <si>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</si>
  <si>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</si>
  <si>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</si>
  <si>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</si>
  <si>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</si>
  <si>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</si>
  <si>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</si>
  <si>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</si>
  <si>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</si>
  <si>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</si>
  <si>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</si>
  <si>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</si>
  <si>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</si>
  <si>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</si>
  <si>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</si>
  <si>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</si>
  <si>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</si>
  <si>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</si>
  <si>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</si>
  <si>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</si>
  <si>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</si>
  <si>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</si>
  <si>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</si>
  <si>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</si>
  <si>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</si>
  <si>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</si>
  <si>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</si>
  <si>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</si>
  <si>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</si>
  <si>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</si>
  <si>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</si>
  <si>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</si>
  <si>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</si>
  <si>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</si>
  <si>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</si>
  <si>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</si>
  <si>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</si>
  <si>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</si>
  <si>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</si>
  <si>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</si>
  <si>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</si>
  <si>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</si>
  <si>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</si>
  <si>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</si>
  <si>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</si>
  <si>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</si>
  <si>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</si>
  <si>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</si>
  <si>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</si>
  <si>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</si>
  <si>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</si>
  <si>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</si>
  <si>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</si>
  <si>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</si>
  <si>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</si>
  <si>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</si>
  <si>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</si>
  <si>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</si>
  <si>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</si>
  <si>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</si>
  <si>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</si>
  <si>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</si>
  <si>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</si>
  <si>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</si>
  <si>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</si>
  <si>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</si>
  <si>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</si>
  <si>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</si>
  <si>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</si>
  <si>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</si>
  <si>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</si>
  <si>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</si>
  <si>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</si>
  <si>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</si>
  <si>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</si>
  <si>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</si>
  <si>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</si>
  <si>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</si>
  <si>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</si>
  <si>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</si>
  <si>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</si>
  <si>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</si>
  <si>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</si>
  <si>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</si>
  <si>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</si>
  <si>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</si>
  <si>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</si>
  <si>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</si>
  <si>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</si>
  <si>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</si>
  <si>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</si>
  <si>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</si>
  <si>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</si>
  <si>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</si>
  <si>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</si>
  <si>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</si>
  <si>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</si>
  <si>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</si>
  <si>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</si>
  <si>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</si>
  <si>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</si>
  <si>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</si>
  <si>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</si>
  <si>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</si>
  <si>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</si>
  <si>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</si>
  <si>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</si>
  <si>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</si>
  <si>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</si>
  <si>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</si>
  <si>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</si>
  <si>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</si>
  <si>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</si>
  <si>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</si>
  <si>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</si>
  <si>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</si>
  <si>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</si>
  <si>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</si>
  <si>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</si>
  <si>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</si>
  <si>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</si>
  <si>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</si>
  <si>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</si>
  <si>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</si>
  <si>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</si>
  <si>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</si>
  <si>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</si>
  <si>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</si>
  <si>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</si>
  <si>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</si>
  <si>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</si>
  <si>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</si>
  <si>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</si>
  <si>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</si>
  <si>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</si>
  <si>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</si>
  <si>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</si>
  <si>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</si>
  <si>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</si>
  <si>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</si>
  <si>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</si>
  <si>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</si>
  <si>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</si>
  <si>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</si>
  <si>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</si>
  <si>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</si>
  <si>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</si>
  <si>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</si>
  <si>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</si>
  <si>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</si>
  <si>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</si>
  <si>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</si>
  <si>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</si>
  <si>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</si>
  <si>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</si>
  <si>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</si>
  <si>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</si>
  <si>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</si>
  <si>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</si>
  <si>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</si>
  <si>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</si>
  <si>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</si>
  <si>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</si>
  <si>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3) Priorizar la producción y gestión del conocimiento con alto contenido de identidad nacional, regional y local; que refuerce el saber local-regional, aborde los problemas nacionales, y que transite hacia la internacionalización del conocimiento.</t>
  </si>
  <si>
    <t>4) Fortalecer en la comunidad universitaria la práctica de la cultura física y deportes, el aprecio por las artes y la cultura como parte de la formación integral y del buen vivir.</t>
  </si>
  <si>
    <t>POA 2015</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</si>
  <si>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</si>
  <si>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</si>
  <si>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</si>
  <si>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</si>
  <si>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</si>
  <si>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</si>
  <si>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</si>
  <si>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Estructura académica  de la FACES aprobada conforme la Ley y Reglamentos universitarios. Escuelas, Departamentos, Sub-Sistema de Posgrados, organizados y fortalecidos en correspondencia con las disciplinas y subdisciplinas de los campos académicos que desarrolla la Facultad.</t>
  </si>
  <si>
    <t>Estructura Académica de la FACES. Escuelas y Departamentos organizados y en funcionamiento.</t>
  </si>
  <si>
    <t>Consolidar una planta de personal docente, administrativo y de servicio que permita el desarrollo integral de la Facultad. Gestionar que la FACES cuente con suficientes docentes en número, nivel de formación, especialización, nacionales y extranjeros; y con suficiente personal administrativo para .  tramitar diferentes áreas y acciones del personal y presupuestarias que los servicios académicos demandan.</t>
  </si>
  <si>
    <t xml:space="preserve">Número de docentes por departamento por año. Estadísticas de docentes por unidad. </t>
  </si>
  <si>
    <t xml:space="preserve">Gestionar la creación de plazas docentes para atender el crecimiento de departamentos y carreras y actividades académicas de la FACES. Tramitar las acciones de personal Docente  de  nombramiento para atención de la Carga Académica de Departamento y Carreras. </t>
  </si>
  <si>
    <t>Numero de nuevas plazas por departamento por año. Acciones de personal y presupuestarias tramitadas.</t>
  </si>
  <si>
    <t>Promover la participación de docentes en programas de capacitación continua en los campos de su especialización y dedicación en los departamentos de la FACES.</t>
  </si>
  <si>
    <t>Número de docentes capacitados por departamentos por año. Estadísticas de docentes en capacitación y con permisos.</t>
  </si>
  <si>
    <t>Organizar la participación del personal de la FACES en el diseño, socialización y aplicación de instrumentos de evaluación del desempeño. Mejora continua del personal docente y administrativo, considerándola en forma progresiva,  inclusiva, identificando los procesos de gestión que puedan ser superados, corregidos, modificados o sustituidos por nuevos procesos dinámicos de capacitación.</t>
  </si>
  <si>
    <t>Número talleres de diseño y socialización de instrumentos de evaluación. Registro de docentes y administrativos evaluados por su desempeño.</t>
  </si>
  <si>
    <t>Establecer prioridades y lineamientos en la ejecución presupuestaria de las unidades de la FACES. Gestionar la asignación y obtención de fondos para equipos y materiales en apoyo de la actividad académica de departamentos y carreras</t>
  </si>
  <si>
    <t>Sistema de ejecución presupuestaria diseñado y aplicándose. Sistema Administrativo Financiero Integrado con informes producidos oportunamente.  Lineamiento y prioridades de ejecución presupuestaria. Equipamiento de instalaciones, laboratorios y espacios académicos. Estadísticas de gestión financiera y administrativa.</t>
  </si>
  <si>
    <t>Promover capacitaciones y el desarrollo de experiencias educativas en el nivel superior de los campos que desarrolla la FACES, con participación de Posgrados.</t>
  </si>
  <si>
    <t>Registro de Experiencias educativas del nivel superior en los campos del conocimiento de la FACES.</t>
  </si>
  <si>
    <t>Gestionar 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</si>
  <si>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</si>
  <si>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Gestionar con universidades extranjeras acuerdos y convenios de cooperación para el mejoramiento de la calidad académica y el intercambio de estudiantes y docentes.</t>
  </si>
  <si>
    <t>Convenios y Acuerdos de Cooperación Internacional para intercambio de estudiantes y docentes. Registro de convenios y acuerdos.</t>
  </si>
  <si>
    <t xml:space="preserve">Promover la participación de grupos de docentes de la FACES en proyectos regionales promovidos por el CSUCA. Acreditación regional de los posgrados. </t>
  </si>
  <si>
    <t>Participación en proyectos regionales del CSUCA. Registro de proyectos.</t>
  </si>
  <si>
    <t>Página web de la FACES actualizada y en continuo funcionamiento. Aulas virtuales al servicio de estudiantes de las carreras de grado, posgrado y asignaturas que ofrece la FACES.</t>
  </si>
  <si>
    <t>Número de visitantes página web FACES. Número de estudiantes atendidos en Aulas Virtuales de la FACES. Registro de actividad en aulas virtuales.</t>
  </si>
  <si>
    <t>Gestionar la remodelación de las instalaciones del Observatorio Astronómico, construcción del Planetario de Suyapa, acondicionamiento de Laboratorios y otras instalaciones de la FACES.</t>
  </si>
  <si>
    <t>Instalaciones físicas especializadas remodeladas, construidas y acondicionadas. Aulas y oficinas dignas para estudiantes y docentes. Inventarios actualizados y depurados.</t>
  </si>
  <si>
    <t>Gestionar la creación de un número suficiente de plazas docentes, acordes con el crecimiento y desarrollo de los campos del cocimiento que atiende. Gestionar recategorización del personal administrativo.</t>
  </si>
  <si>
    <t>Número de plazas docentes creadas por departamento por año. Personal administrativo recategorizado. Acciones de personal y presupuestarias tramitadas oportunamente. Estadísticas de personal docentes y administrativo por año.</t>
  </si>
  <si>
    <t>Gestionar la creación de plazas docentes y administrativas, asegurando procesos de selección y de inducción para el personal que las ocupe.</t>
  </si>
  <si>
    <t>Nuevas plazas docentes. Procesos de selección del personal docente y administrativo. Inducción para el nuevo personal.</t>
  </si>
  <si>
    <t xml:space="preserve">Programas de capacitación continua y de formación especializada en funcionamiento, para los docentes y administrativos de la FACES. </t>
  </si>
  <si>
    <t>Programas de formación continua por campo del conocimiento de la FACES. Capacitaciones para personal administrativo.</t>
  </si>
  <si>
    <t>Gestionar que el personal de la FACES participe en programas institucionales de egreso y vinculo social e institucional.</t>
  </si>
  <si>
    <t>Personal FACES en programas institucionales de egreso y vinculo social e institucional.</t>
  </si>
  <si>
    <t>Elaborar un Programa de Relevo Generacional con la participación de docentes y administrativos.</t>
  </si>
  <si>
    <t>Programa de Relevo Generacional de Personal Docente. Programa de Relevo Generacional de Personal Administrativo.</t>
  </si>
  <si>
    <t xml:space="preserve">Comisión Curricular de la FACES y Sub-Comisiones ejecutando ruta de desarrollo curricular de la Facultad. </t>
  </si>
  <si>
    <t>Comisión y Sub Comisiones Curriculares en funcionamiento.</t>
  </si>
  <si>
    <t>Docentes de la FACES capacitados para aplicar el Modelo Educativo de la UNAH en procesos innovativos de enseñanza aprendizaje de la Facultad.</t>
  </si>
  <si>
    <t>Procesos innovativos de enseñanza aprendizaje.</t>
  </si>
  <si>
    <t>Sistema de Estadísticas e Indicadores de la FACES actualizado y en uso para la gestión académica y administrativa.</t>
  </si>
  <si>
    <t>Sistema de Estadísticas e Indicadores FACES actualizado y en uso.</t>
  </si>
  <si>
    <t>Convenios de cooperación con institucionaes y universidades nacionales y extranjeras, en funcionamiento para el desarrollo de los campos académicos de la FACES .</t>
  </si>
  <si>
    <t>Número de Convenios de Cooperación Nacional e Internacional.</t>
  </si>
  <si>
    <t>Calidad de las Carreras de Postgrado de la FACES acreditadas regionalmente con planes de mejora implementados. Carreras de grado funcionando con lineamientos de calidad.</t>
  </si>
  <si>
    <t>Carreras de Posgrado acreditadas regionalmente. Carreras de grado funcionando con calidad.</t>
  </si>
  <si>
    <t xml:space="preserve">Carreras de Licenciatura en todos los campos de la FACES en funcionamiento. Carreras de posgrado funcionando con planes reformados conforme nuevo Modelo Educativo. </t>
  </si>
  <si>
    <t>Matrícula de nuevas Carreras de Licenciatura de la FACES. Matrícula de Posgrados reformados.</t>
  </si>
  <si>
    <t>Crear y mantener en funcionamiento el Consejo de Investigación Científica de la FACES y mantener en funcionamiento las Unidades de Gestión de Investigación.</t>
  </si>
  <si>
    <t>Consejo de Investigación Científica de la FACES. Unidades de Gestión de Investigación funcionando.</t>
  </si>
  <si>
    <t>Proyectos de investigación científica registrados, asignados como parte de la Carga Académica de los departamentos.</t>
  </si>
  <si>
    <t>Número de proyectos de investigación registrados terminados.</t>
  </si>
  <si>
    <t>Todos los docentes de la FACES participan en el desarrollo de actividades y proyectos de investigación científica.</t>
  </si>
  <si>
    <t>Número de docentes que presentan artículos científicos como producto de su carga académica.</t>
  </si>
  <si>
    <t>Docentes de la FACES capacitados para el desarrollo de proyectos de investigación científica.</t>
  </si>
  <si>
    <t>Número de docentes capacitados en investigación científica.</t>
  </si>
  <si>
    <t>Observatorios e Institutos de Investigación de la FACES en funcionamiento, desarrollando sus actividades conforme sus planes de trabajo aprobados.</t>
  </si>
  <si>
    <t>Publicaciones de Observatorios. Publicaciones de Instituto de Investigaciones.</t>
  </si>
  <si>
    <t>Docentes de la FACES participan activamente en eventos científicos, nacionales e internacionales, presentando resultados de sus investigaciones.</t>
  </si>
  <si>
    <t>Número de investigaciones presentadas en eventos científicos nacionales e internacionales.</t>
  </si>
  <si>
    <t>Convenios de Cooperación con investigadores, universidades e instituciones, nacionales e internacionales en apoyo al desarrollo de proyectos de investigación en los campos del conocimiento de la FACES.</t>
  </si>
  <si>
    <t>Número de proyectos de investigación realizados con cooperación externa, nacional o internacional.</t>
  </si>
  <si>
    <t>Jornadas Científicas de la Facultad de Ciencias Espaciales desarrolladas anualmente.</t>
  </si>
  <si>
    <t>Número de participaciones por Jornada Científica anual.</t>
  </si>
  <si>
    <t>Revista Ciencias Espaciales editada y publicada en sus dos ediciones anuales de Primavera y Otoño.</t>
  </si>
  <si>
    <t>Número de ediciones de la Revista Ciencias Espaciales publicadas por año.</t>
  </si>
  <si>
    <t>Docentes desarrollando proyectos de vinculación universidad sociedad registrados como Carga Académica, y Comités de Vinculación y Coordinaciones de Investigación Vinculación de posgrados en funcionamiento.</t>
  </si>
  <si>
    <t>Número de Proyectos de Vinculación Universidad Sociedad registrados. Comités de Vinculación Universidad Sociedad. Coordinaciones de Investigación Vinculación carreras de posgrado.</t>
  </si>
  <si>
    <t>Políticas de vinculación universidad sociedad de la FACES y sus unidades académicas alineadas con políticas institucionales.</t>
  </si>
  <si>
    <t>Políticas de vinculación universidad sociedad socializadas y aplicadas.</t>
  </si>
  <si>
    <t xml:space="preserve">Catálogo de Vinculación Universidad Sociedad de la FACES como instrumento de gestión y divulgación de proyectos de departamentos y carreras. </t>
  </si>
  <si>
    <t>Número de eventos para socializar Catálogo de Proyectos de Vinculación de la FACES.</t>
  </si>
  <si>
    <t>Acuerdos, Convenios, Cartas de Intenciones suscritas en apoyo al desarrollo de actividades y proyectos de vinculación universidad sociedad de la FACES.</t>
  </si>
  <si>
    <t>Número de Acuerdos, Convenios y Cartas de Intenciones para Vinculación Universidad Sociedad.</t>
  </si>
  <si>
    <t>Estudiantes de las carreras de la FACES orientados en los procesos de ingreso, permanencia, promoción y egreso.</t>
  </si>
  <si>
    <t>Bases de datos de estudiantes por carreras. Reuniones de orientación continuas con estudiantes.</t>
  </si>
  <si>
    <t>Colecciones bibliográficas y centros de documentación fortalecidos para uso de estudiantes y docentes de la FACES.</t>
  </si>
  <si>
    <t>Número de libros y documentos adquiridos por año.</t>
  </si>
  <si>
    <t xml:space="preserve">Docentes y estudiantes conocen y aplican correctamente reglamentación estudiantil vigente. </t>
  </si>
  <si>
    <t>Talleres de docentes y estudiantes para revisión y divulgación de reglamentos estudiantiles.</t>
  </si>
  <si>
    <t>Perfiles de graduados de las carreras de la FACES  revisados de acuerdo a las demandas laborales.</t>
  </si>
  <si>
    <t>Estudios de perfiles de graduados de acuerdo a demandas laborales.</t>
  </si>
  <si>
    <t>Evaluación continua del grado de satisfacción de los graduados de las carreras de la FACES:</t>
  </si>
  <si>
    <t>Estudios de satisfacción de los graduados de la FACES:</t>
  </si>
  <si>
    <t>Desempeño de los graduados de la FACES evaluado continuamente.</t>
  </si>
  <si>
    <t>Estudios de desempeño de los graduados de las carreras de la FACES.</t>
  </si>
  <si>
    <t>Comités Técnicos de Carreras de grado y posgrado de la FACES en funcionamiento.</t>
  </si>
  <si>
    <t>Calendario de Sesiones de Comités Técnicos.</t>
  </si>
  <si>
    <t>Organizados estudiantes y docentes para integrar Junta Directiva de la FACES y mantenerla en funcionamiento.</t>
  </si>
  <si>
    <t>Delegados estudiantiles y docentes acreditados. Calendario de Sesiones.</t>
  </si>
  <si>
    <t>Decana, Representante de Claustro de Profesores, y Representante de la Asociación de Estudiantes de la FACES con excelencia académica participando en el Consejo Universitario.</t>
  </si>
  <si>
    <t>Delegados acreditados al Consejo Universitario.</t>
  </si>
  <si>
    <t>Convenios de Cooperación Internacional establecidos con universidades extranjeras para el desarrollo de los campos de la FACES. Docentes participando en actividades y programas institucionales de internacionalización.</t>
  </si>
  <si>
    <t>Número de Convenios de Cooperación Internacional. Numero decentes participando en actividades de internacionalización.</t>
  </si>
  <si>
    <t>Docentes de la FACES y estudiantes graduados participan en Sociedades Científica Internacionales.</t>
  </si>
  <si>
    <t>Número de Sociedad Científica a las que pertenecen docentes y graduados de la FACES:</t>
  </si>
  <si>
    <t>Colaboración con asociaciones de profesionales graduados para fortalecer el desarrollo de los campos de la FACES.</t>
  </si>
  <si>
    <t>Número de reuniones con asociaciones profesionales.</t>
  </si>
  <si>
    <t>Alianzas establecidas con Directores de Centros Regionales y Telecentros para el desarrollo de programas académicos conjuntos en los campos del conocimiento de la FACES.</t>
  </si>
  <si>
    <t>Número de programas de cooperación y capacitación con estudiantes y docentes de centros regionales.</t>
  </si>
  <si>
    <r>
      <t xml:space="preserve">Desarrollo de asignaturas generales servidas por los departamentos </t>
    </r>
    <r>
      <rPr>
        <i/>
        <sz val="10"/>
        <color rgb="FF000000"/>
        <rFont val="Arial Narrow"/>
        <family val="2"/>
      </rPr>
      <t xml:space="preserve">on-line </t>
    </r>
    <r>
      <rPr>
        <sz val="10"/>
        <color rgb="FF000000"/>
        <rFont val="Arial Narrow"/>
        <family val="2"/>
      </rPr>
      <t>para beneficio de estudiantes y docentes de los centros regionales.</t>
    </r>
  </si>
  <si>
    <t>Número de estudiantes de centros regionales matriculados.</t>
  </si>
  <si>
    <t>Talleres en la FACES, reuniones institucionales, actividades nacionales e internacionales realizadas para promover la formación en valores morales y éticos, profesionales y sociales.</t>
  </si>
  <si>
    <t>Número de actividades relacionadas con promoción de formación en valores.</t>
  </si>
  <si>
    <t>Desarrollo de asignaturas generales para contribuir a la formación integral de los estudiantes de las diferentes carreras de la UNAH.</t>
  </si>
  <si>
    <t>Número de asignaturas, secciones y estudiantes matriculados en asignaturas generales servidas por departamentos de la FACES.</t>
  </si>
  <si>
    <t>Mantenimiento de Cátedras en línea sobre temas fundamentales de los campos de la FACES.</t>
  </si>
  <si>
    <t>Cátedras en línea de temas de interés fundamental en los campos que desarrolla la FACES.</t>
  </si>
  <si>
    <t>Realizar periódicamente encuestas del desempeño laboral de los graduados de los posgrados.</t>
  </si>
  <si>
    <t>Estructura Académica Organizativa de la FACES.</t>
  </si>
  <si>
    <t>Docentes para escuelas y departamentos académicos de la FACES.</t>
  </si>
  <si>
    <t>Nuevas plazas de docentes para atención de actividad académica integral.</t>
  </si>
  <si>
    <t>Capacitación continua en docencia y campos de especialización de profesores.</t>
  </si>
  <si>
    <t>Evaluación del desempeño del personal docente y administrativo.</t>
  </si>
  <si>
    <t>Rendición de cuentas y monitoreo presupuestario.</t>
  </si>
  <si>
    <t>Evaluación para mejoramiento de la educación superior.</t>
  </si>
  <si>
    <t>Desarrollo de los campos propios en diferentes niveles del Sistema Educativo.</t>
  </si>
  <si>
    <t>Alianzas y redes para intercambio académico internacional.</t>
  </si>
  <si>
    <t>Fortalecer desarrollo regional centroamericano.</t>
  </si>
  <si>
    <t>Página web y plataforma virtual de la FACES.</t>
  </si>
  <si>
    <t>Observatorio Astronómico, Planetario y otras instalaciones.</t>
  </si>
  <si>
    <t>Contratación y nombramiento de docentes a tiempo completo.</t>
  </si>
  <si>
    <t>Procesos de selección e inducción de nuevo personal.</t>
  </si>
  <si>
    <t>Capacitación continua y especializada del personal.</t>
  </si>
  <si>
    <t>Gestión del egreso y vinculo social e institucional.</t>
  </si>
  <si>
    <t>Relevo generacional.</t>
  </si>
  <si>
    <t>Comisiones e innovación curricular en funcionamiento.</t>
  </si>
  <si>
    <t>Modelo Educativo de la UNAH.</t>
  </si>
  <si>
    <t>Sistema de Estadísticas e Indicadores.</t>
  </si>
  <si>
    <t>Convenios de cooperación para el desarrollo de carreras.</t>
  </si>
  <si>
    <t>Autoevaluación, Planes de Mejora y Acreditación de Posgrados.</t>
  </si>
  <si>
    <t>Nuevas Carreras de Grado, Posgrado y Diplomados.</t>
  </si>
  <si>
    <t>Unidades de Gestión de Investigación en funcionamiento.</t>
  </si>
  <si>
    <t>Registro y seguimiento de proyectos asignados como Carga Académica.</t>
  </si>
  <si>
    <t>Todos los profesores participan del desarrollo de proyectos de investigación.</t>
  </si>
  <si>
    <t>Participación en capacitaciones en investigación.</t>
  </si>
  <si>
    <t>Observatorios e Instituto de Investigación en funcionamiento.</t>
  </si>
  <si>
    <t>Eventos científicos nacionales e internacionales.</t>
  </si>
  <si>
    <t>Convenios de cooperación para  investigación.</t>
  </si>
  <si>
    <t>Jornadas Científicas de Ciencias Espaciales.</t>
  </si>
  <si>
    <t>Revista Ciencias Espaciales.</t>
  </si>
  <si>
    <t>Comités de vinculación universidad sociedad en funcionamiento.</t>
  </si>
  <si>
    <t>Políticas de vinculación universidad sociedad.</t>
  </si>
  <si>
    <t>Divulgación de actividades de vinculación universidad sociedad.</t>
  </si>
  <si>
    <t>Convenios y Acuerdos para desarrollo de proyectos de vinculación.</t>
  </si>
  <si>
    <t>Asesoría y seguimiento de estudiantes.</t>
  </si>
  <si>
    <t>Colecciones bibliográficas y centros de documentación.</t>
  </si>
  <si>
    <t>Aplicación de reglamentación estudiantil.</t>
  </si>
  <si>
    <t>Perfil de egresados de posgrados FACES.</t>
  </si>
  <si>
    <t>Encuesta de satisfacción de egresados posgrados FACES.</t>
  </si>
  <si>
    <t xml:space="preserve">Encuesta de desempeño de egresados posgrados FACES. </t>
  </si>
  <si>
    <t>Comités Técnicos de carreras de grado y posgrado.</t>
  </si>
  <si>
    <t>Integración Junta Directiva FACES.</t>
  </si>
  <si>
    <t>Representación FACES al Consejo Universitario completa.</t>
  </si>
  <si>
    <t>Convenios y Proyectos de Cooperación Internacional.</t>
  </si>
  <si>
    <t>Participación en Sociedad Científicas Internacionales.</t>
  </si>
  <si>
    <t>Organización Profesionales de Graduados.</t>
  </si>
  <si>
    <t>Proyectos de capacitación y desarrollo académico en los campos propios de la FACES.</t>
  </si>
  <si>
    <t>Asignaturas generales en línea para Centros Regionales.</t>
  </si>
  <si>
    <t>Formación en valores éticos, profesionales y sociales.</t>
  </si>
  <si>
    <t>Asignatura Astronomía Cultural.</t>
  </si>
  <si>
    <t>Cátedras especializadas en línea en los campos de la FACES.</t>
  </si>
  <si>
    <t>Informes</t>
  </si>
  <si>
    <t>Secretaría, Jefes Departamentos, Coordinadores Carreras</t>
  </si>
  <si>
    <t>Mantener en funcionamiento y velando por la ejecución de la ruta de desarrollo curricular  a las Comisiones y Sub Comisiones Curriculares de las unidades académicas.</t>
  </si>
  <si>
    <t>Realizar talleres de capacitación continua con los docentes sobre los fundamentos y principios del Modelo Educativo de la UNAH buscando la promoción e incentivos para la innovación educativa.</t>
  </si>
  <si>
    <t>Establecer y mantener actualizado el Sistema de Estadísticas e Indicadores de la FACES por parte de todas las instancias de gestión académica y administrativa.</t>
  </si>
  <si>
    <t>Procurar el apoyo de universidades líderes, en la elaboración de nuevos planes de estudio, reformas y mejoramiento de programas de asignaturas para ajustarlas a las exigencias del desarrollo científico, tecnológico, y del entorno social.</t>
  </si>
  <si>
    <t>Promover y gestionar la inversión institucional para la ejecución de los planes de mejora propuestos por las carreras de posgrado, como resultado de sus procesos de autoevaluación para acreditación de la calidad.</t>
  </si>
  <si>
    <t>Proponer y gestionar la aprobación y puesta en funcionamiento de las nuevas carreras de grado de Ciencia y Tecnologías de la Información Geográfica con salida de carrera técnica, la Licenciatura en Ciencias Aeronáuticas con salida de carrera técnica, la Licenciatura en Astronomía Cultural, y la actualización del Plan de Estudios de la Maestría en Ordenamiento y Gestión del Territorio, siguiendo lineamientos del Modelo Educativo y en consonancia con las necesidades sociales, las nuevas tendencias y la diversidad educativa.</t>
  </si>
  <si>
    <t>Gestionar el aumento de la inversión institucional para que los posgrados cuenten con suficientes docentes dedicados y especializados en las áreas disciplinares requeridas.</t>
  </si>
  <si>
    <t>Implementar la Estructura Académica organizativa de la FACES y nombrar docentes para las Escuelas y Departamentos, en cantidad necesaria para el cumplimiento de las funciones académicas.</t>
  </si>
  <si>
    <t>Gestionar que Escuelas y Departamentos de la FACES cuenten con suficientes profesores, incluyendo profesores visitantes, profesores asociados e instructores, para el desarrollo de actividades académicas.</t>
  </si>
  <si>
    <t>Elaborar, socializar e implementar evaluaciones anuales del desempeño del personal docente y administrativo de la FACES.</t>
  </si>
  <si>
    <t xml:space="preserve">Elaborar y mantener en funcionamiento un programa de capacitación continua que involucre a los todos los docentes de la Facultad. </t>
  </si>
  <si>
    <t>Informar sobre la planta de docentes de la Facultad</t>
  </si>
  <si>
    <t>Secretaría, Jefes de Departamento</t>
  </si>
  <si>
    <t>Informar para la planificación academica de FACES</t>
  </si>
  <si>
    <t>Secretaría</t>
  </si>
  <si>
    <t xml:space="preserve">Mantener en funcionamiento las Unidades de Gestión de Investigación creadas por área del conocimiento y los posgrados. </t>
  </si>
  <si>
    <t xml:space="preserve">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 </t>
  </si>
  <si>
    <t xml:space="preserve">Programar y crear condiciones en cada departamento académico para que sus docentes participen en el Diplomado de Investigación y otras formas de capacitación promovidos por la Dirección de Investigación Científica. </t>
  </si>
  <si>
    <t>Fortalecer y mantener en funcionamiento el Observatorio Astronómico Centroamericano de Suyapa, el Observatorio de Ordenamiento Territorial, y proponer para su creación y funcionamiento en Copán Ruinas el Instituto en Arqueoastronomía y Patrimonio Cultural y Natural.</t>
  </si>
  <si>
    <t>Participar en el Congreso de Investigación Científica de la UNAH, y en otros eventos científicos nacionales e internacionales, para divulgar avances y resultados de los proyectos de investigación realizados por los profesores.</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</si>
  <si>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</si>
  <si>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Organizar y desarrollar anualmente las Jornadas de Investigación de Ciencias Espaciales para difundir los resultados de las investigaciones realizadas durante el Año Académico.</t>
  </si>
  <si>
    <t>Publicar periódicamente la Revista Ciencias Espaciales, en sus dos números de Primavera y Otoño, con los resultados de investigaciones importantes realizadas en los campos del conocimiento que desarrolla la Facultad.</t>
  </si>
  <si>
    <t>Mantener en funcionamiento los Comités de Vinculación creados en cada unidad académica para promover y gestionar el desarrollo de proyectos asignados como Carga Académica y registrados en la Dirección de Vinculación Universidad Sociedad.</t>
  </si>
  <si>
    <t>Realizar semestralmente jornadas para socializar, actualizar y aplicar políticas de vinculación de la FACES con la Sociedad.</t>
  </si>
  <si>
    <t>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t>
  </si>
  <si>
    <t>Promover la suscripción y la consecuente ejecución de convenios o acuerdos de cooperación en apoyo al desarrollo de proyectos de vinculación de la Universidad con la Sociedad.</t>
  </si>
  <si>
    <t>Asesoría técnica e inversión para la creación y mantenimiento de bases de datos de las carreras de grado y posgrado para el seguimiento de los estudiantes, incluyendo información sobre el ingreso, permanencia y egreso.</t>
  </si>
  <si>
    <t>Realizar procesos de revisión y análisis permanentes del perfil de los graduados de las carreras de posgrado de acuerdo a las demandas laborales de profesionales.</t>
  </si>
  <si>
    <t>Realizar periódicamente encuestas de satisfacción de los graduados de las carreras de posgrado.</t>
  </si>
  <si>
    <t>Estudiantes</t>
  </si>
  <si>
    <t>Informar proyectos terminados por profesor como cumplimiento a Carga Académica</t>
  </si>
  <si>
    <t>Informar proyectos registrados por profesor como cumplimiento a Carga Académica</t>
  </si>
  <si>
    <t>Docentes</t>
  </si>
  <si>
    <t>Unidades Gestión Investigación, Jefes Departamento, Secretaría</t>
  </si>
  <si>
    <t xml:space="preserve">Gestionar la colaboración y el intercambio de profesores investigadores mediante convenios o acuerdos de cooperación, programas especiales de agencias de cooperación u otros organismos internacionales. </t>
  </si>
  <si>
    <t>Registro de profesores capacitados en Diplomado.</t>
  </si>
  <si>
    <t>Comités de Vinculación, Jefes Departamento, Secretaría</t>
  </si>
  <si>
    <t>Organizar y mantener en funcionamiento los Comités Técnicos de las carreras de grado y postgrado.</t>
  </si>
  <si>
    <t>Integrar y mantener en funcionamiento la Junta Directiva de la FACES.</t>
  </si>
  <si>
    <t>Velar por que la representación de la Autoridad, el Claustro de Profesores y de los Estudiantes de la FACES se mantenga representado en el Consejo Universitario.</t>
  </si>
  <si>
    <t xml:space="preserve">Fortalecer las colecciones bibliográficas y centros de documentación de la FACES, así como gestionar y mantener acceso al sistema virtual para la obtención de documentos y materiales de trabajo en línea por parte de profesores y estudiantes. </t>
  </si>
  <si>
    <t>Hacer partícipe a los estudiantes de los procesos de elaboración, revisión, divulgación y aplicación eficiente de la reglamentación estudiantil.</t>
  </si>
  <si>
    <t>Fortalecer el desarrollo del Programa de Capacitación para uso y manejo de Sistemas de Información Geográfica organizado por el Departamento  de Ciencia y Tecnologías de la Información Geográfica para docentes, personal técnico y estudiantes de los centros regionales.</t>
  </si>
  <si>
    <t>Ofertar en línea asignaturas generales servidas por los departamentos académicos, para beneficio de estudiantes de los Centros Regionales.</t>
  </si>
  <si>
    <t>Programar la realización periódica de jornadas de formación en valores morales y éticos, profesionales y sociales.</t>
  </si>
  <si>
    <t xml:space="preserve">Gestionar la aprobación y desarrollar la asignatura general y optativa de Introducción a la Astronomía Cultural. </t>
  </si>
  <si>
    <t>Mantener en funcionamiento la Cátedra de Ordenamiento Territorial en la página web de la Facultad.</t>
  </si>
  <si>
    <t xml:space="preserve">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t>
  </si>
  <si>
    <t>Gestionar la contratación y el nombramiento de docentes a tiempo completo para tener el número suficiente en cada departamento para realizar adecuadamente funciones de docencia, investigación, vinculación y gestión académica.</t>
  </si>
  <si>
    <t>Mantener actualizada la información, monitorear y evaluar continuamente el funcionamiento de la página web y de las Aulas Virtuales, utilizadas para el desarrollo de cada una de las asignaturas de grado y posgrado.</t>
  </si>
  <si>
    <t>Asegurar el funcionamiento de las paginas web y plataformas virtuales</t>
  </si>
  <si>
    <t>Crear plazas de docentes y administrativos para la Facultad, y realizar procesos de selección e inducción del nuevo personal.</t>
  </si>
  <si>
    <t>Programar y desarrollar cursos, talleres y otras formas de capacitación y formación del personal docente y administrativo.</t>
  </si>
  <si>
    <t>Participar en procesos instituciones de gestión del egreso y vínculo social e institucional del personal.</t>
  </si>
  <si>
    <t>Elaborar y desarrollar un programa de relevo generacional del personal.</t>
  </si>
  <si>
    <t>Registro de procedimientos</t>
  </si>
  <si>
    <t>Documentos</t>
  </si>
  <si>
    <t>Personal</t>
  </si>
  <si>
    <t>Secretaría, Jefes Departamentos</t>
  </si>
  <si>
    <t>Informar estadísticas de relevo</t>
  </si>
  <si>
    <t>Informar sobre ejecución presupuestaria</t>
  </si>
  <si>
    <t>FACES</t>
  </si>
  <si>
    <t>Administración, Secretaría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</si>
  <si>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</si>
  <si>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Las Escuelas y los Departamentos Académicos participan permanentemente en el desarrollo de sus áreas de conocimiento y en evaluaciones para el mejoramiento de la educación superior del país.</t>
  </si>
  <si>
    <t>Las Escuelas y Departamentos periódicamente realizan talleres para el desarrollo de su área del conocimiento en los diferentes niveles del sistema educativo nacional.</t>
  </si>
  <si>
    <t xml:space="preserve">Aumentar alianzas con organizaciones nacionales y extranjeras que potencien redes internacionales para el intercambio estudiantil y académico con universidades extranjeras. </t>
  </si>
  <si>
    <t>Impulsar la internacionalización de la FACES, tomando como primera instancia el escenario regional centroamericano del CSUCA.</t>
  </si>
  <si>
    <t>Informar actividades</t>
  </si>
  <si>
    <t>Escuelas y Departamentos</t>
  </si>
  <si>
    <t>Informar estadísticas</t>
  </si>
  <si>
    <t>Desarrollar talleres semestrales para revisar, gestionar la aprobación, velar por la ejecución y oportuna renovación de convenios, acuerdos y proyectos de cooperación nacional e internacional.</t>
  </si>
  <si>
    <t xml:space="preserve">Fomentar que los profesores sean Miembros de Organizaciones, Asociaciones y Sociedades Científica de los campos del conocimiento que desarrolla la FACES. </t>
  </si>
  <si>
    <t>Estimular la organización de Asociaciones de Profesionales en los campos propios de la FACES.</t>
  </si>
  <si>
    <t>Organización de la Facultad según reglamento</t>
  </si>
  <si>
    <t>Listados, actas de reuniones</t>
  </si>
  <si>
    <t>Carreras</t>
  </si>
  <si>
    <t>Carreras y departamentos</t>
  </si>
  <si>
    <t>FACES. UNAH, Público</t>
  </si>
  <si>
    <t>Informes, Archivo</t>
  </si>
  <si>
    <t>Informar jornadas</t>
  </si>
  <si>
    <t>Registrar publicaciones</t>
  </si>
  <si>
    <t>Archivo</t>
  </si>
  <si>
    <t>Informar sobre colecciones</t>
  </si>
  <si>
    <t>Registro de estadística</t>
  </si>
  <si>
    <t>Estudiantes, docentes</t>
  </si>
  <si>
    <t>Jefes de Departamento, Secretaría</t>
  </si>
  <si>
    <t>Jefes de Departamento, Encargados de colecciones, Secretaría</t>
  </si>
  <si>
    <t>Coordinadores de carreras, Jefes de Departamento, Secretaría</t>
  </si>
  <si>
    <t>Estudiantes informados sobre reglamentación</t>
  </si>
  <si>
    <t>Registro de reglamentación</t>
  </si>
  <si>
    <t>Coordinadores de carrera, Jefes de Departamento, Secretaría</t>
  </si>
  <si>
    <t>Centros Regionales</t>
  </si>
  <si>
    <t>Jefes de Departamento,  Secretaría</t>
  </si>
  <si>
    <t>Graduados</t>
  </si>
  <si>
    <t>Registro actualizado inventarios</t>
  </si>
  <si>
    <t>Jefes de Departamento, Administración, Secretaría</t>
  </si>
  <si>
    <t xml:space="preserve">Informar estadísticas </t>
  </si>
  <si>
    <t>Publicación de Revista Ciencias Espaciales Prim-Otoño</t>
  </si>
  <si>
    <t>Publicación de Catálogo VUS</t>
  </si>
  <si>
    <t>Adquisición de libros para colecciones bibliograficas</t>
  </si>
  <si>
    <t>Todas las carreras deben contar con planes de estudio actualizados para que sean pertinentes con la demanda actual. Registro de matricula para seguimiento de carreras.</t>
  </si>
  <si>
    <t>Documento de nuevo plan de estudios de la MOGT. Informes de calificaciones</t>
  </si>
  <si>
    <t>Docentes y estudiantes de grado y postgrado. Estudiantes</t>
  </si>
  <si>
    <t>Secretaría, Jefes Departamento, Coordinadores de Posgrados</t>
  </si>
  <si>
    <t>El rol de la unidad de gestión de la investigación de postgrados es fundamental para incrementar en número y en calidad las investigaciones de los postgrados. Informar estadísticas</t>
  </si>
  <si>
    <t>Profesores y estudiantes de posgrados. Departamentos</t>
  </si>
  <si>
    <t>Jefe y coordinador de la Unidad, Secretaría, Jefes Departamentos, Coordinadores Carreras</t>
  </si>
  <si>
    <t>La cooperación internacional es indispensable para mantener en armonia con el ámbito global  nuestros programas. Informar estadísticas</t>
  </si>
  <si>
    <t>Documentos creados y mensajes enviados y recibidos. Registro de profesores e investigadores visitantes. Informes, Archivo</t>
  </si>
  <si>
    <t>Profesores y estudiantes de los posgrados. Docentes, estudiantes</t>
  </si>
  <si>
    <t>Papel bond</t>
  </si>
  <si>
    <t>Fotocopias</t>
  </si>
  <si>
    <t>Lapices</t>
  </si>
  <si>
    <t>Tintas</t>
  </si>
  <si>
    <t>Remodelación del Observatorio Astronómico</t>
  </si>
  <si>
    <t>La mejora continua de la calidad demanda de una evaluación efectiva. Registro de desempeño laboral.</t>
  </si>
  <si>
    <t>Instrumentos aplicados. Informes</t>
  </si>
  <si>
    <t>Docentes de posgrados. Personal docente y administrativo</t>
  </si>
  <si>
    <t>Contar con una base de datos versatil y de uso práctico es fundamental pues proporciona los insumos para mantener una alta eficiencia terminal, y planes de estudio actualizados.
Estudiantes informados y procesos oportunos que permitan el avance de los estudiantes.</t>
  </si>
  <si>
    <t>Listados de sesiones de trabajo, documentos de gestiones, documentos creados. Registro de equivalencias, certificaciones, expedientes</t>
  </si>
  <si>
    <t>Docentes y estudiantes.</t>
  </si>
  <si>
    <t>Debido al cambio rápido de las demandas laborales es importante mantener actualizado el perfil del graduado. Se necesita tinta y papel para impresión de documentos. Informar estadística</t>
  </si>
  <si>
    <t>Documentos de trabajo, instrumentos. Informes</t>
  </si>
  <si>
    <t>Coordinaciones de Carrera, Coordinación general de posgrados, Secretaría</t>
  </si>
  <si>
    <t>Graduados y empleadores brindan importante información acerca de la pertinencia del Programa. Se necesitan recursos para impresión de documentos y movilización. Informar estadística</t>
  </si>
  <si>
    <t>Documentos de trabajo, instrumentos, Informes</t>
  </si>
  <si>
    <t>Coordinaciones de Carrera, Coordinación general de posgrados, Secretaría.</t>
  </si>
  <si>
    <t>La opinión de los empleadores acerca del desempeño de nuestros graduados es un insumo necesario para que nuestros Programas cumplan con su papel de entregar a la sociedad los profesionales que necesita. Informar estadística</t>
  </si>
  <si>
    <t>Documentos de trabajo, instrumentos, encuestas, Informes</t>
  </si>
  <si>
    <t xml:space="preserve"> Informar sobre la planta de docentes de la Facultad</t>
  </si>
  <si>
    <t>Plan de relevo generacional terminado. Informes</t>
  </si>
  <si>
    <t>Decanatura, Secretaria, Coordinación de postgrados, Jefes de Departamento, Secretaría</t>
  </si>
  <si>
    <t>La acreditación de la calidad de los posgrados es imprescindible  para ampliar el rango de oportunidades a nivel regional e internacional. Informar estadísticas</t>
  </si>
  <si>
    <t>Cartas de acreditación, documentos de proyectos y convenios. Informes</t>
  </si>
  <si>
    <t xml:space="preserve">
Profesores y estudiantes de los posgrados. Escuelas y Departamentos</t>
  </si>
  <si>
    <t>Decanatura, Coordinación de posgrados, coordinadores de carreras, Secretaría</t>
  </si>
  <si>
    <t>El normal funcionamiento de los Comites Técnicos es imprescindible para el desarrollo y buen funcionamiento de las carreras. Informar estadísticas</t>
  </si>
  <si>
    <t>Actas de sesiones, Informes</t>
  </si>
  <si>
    <t>Estudiantes y docentes de las carreras, Escuelas y Departamentos</t>
  </si>
  <si>
    <t>Coordinadores de carrera, Secretaría</t>
  </si>
  <si>
    <t>DECANATO</t>
  </si>
  <si>
    <t>DAAF</t>
  </si>
  <si>
    <t>Implementar la organización de la Escuela de Astronomía y Astrofísica y sus departamentos de Ciencias Planetarias y de Galaxias y Cosmología, con suficientes profesores para atender los programas de Licenciatura, Maestría y asignaturas generales.</t>
  </si>
  <si>
    <t xml:space="preserve">Estructura aprobada. Docentes capacitados. Docentes evaluados. Plazas docentes aprobadas. </t>
  </si>
  <si>
    <t>Informes de Actividades de Comisiones Curriculares.</t>
  </si>
  <si>
    <t>Docentes,estudiantes de LAAF, de las asignaturas generales</t>
  </si>
  <si>
    <t>Jefe del DAAF, coordinador de la MARCAA, coordinador LAAF</t>
  </si>
  <si>
    <t xml:space="preserve">Que AAF cuente con suficientes docentes en número, nivel de formación de grado y posgrado y especialización, incluyendo además profesores universitarios visitantes y asociados del extranjero. </t>
  </si>
  <si>
    <t>Número de Docentes contratados y nombrados. Número docentes extranjeros.</t>
  </si>
  <si>
    <t>Constancias, diplomas y listas de asistencia, documentos de planificación académica que evidencian la puesta en práctica del modelo educativo de la UNAH.</t>
  </si>
  <si>
    <t>Nuevas plazas de docentes para atención de actividad académica integral de los programas de Licenciatura y Maestría en Astronomía y Astrofísica.</t>
  </si>
  <si>
    <t>Número de nuevas Plazas aprobadas.</t>
  </si>
  <si>
    <r>
      <t xml:space="preserve">Documentos de estadísticas </t>
    </r>
    <r>
      <rPr>
        <i/>
        <sz val="10"/>
        <color rgb="FF000000"/>
        <rFont val="Arial Narrow"/>
        <family val="2"/>
      </rPr>
      <t>on-line</t>
    </r>
    <r>
      <rPr>
        <sz val="10"/>
        <color rgb="FF000000"/>
        <rFont val="Arial Narrow"/>
        <family val="2"/>
      </rPr>
      <t xml:space="preserve"> e impresos.</t>
    </r>
  </si>
  <si>
    <t>Docentes participando en programas de capacitación continua institucionales y otros organizados en los campos de su especialización en AAF.</t>
  </si>
  <si>
    <t>Número de docentes capacitados. Programas de Capacitación.</t>
  </si>
  <si>
    <t>Documentos de Convenio Marco y Específico firmados. Informes de ejecución de convenios.</t>
  </si>
  <si>
    <t>Instrumentos diseñados. Instrumentos socializados. Instrumentos aplicados. Número de docentes evaluados.</t>
  </si>
  <si>
    <t>Certificado de acreditación de la calidad de la MARCAA. Informes de avances del Plan de Mejoramiento.</t>
  </si>
  <si>
    <t>Programación Académica LAAF. Plan de Estudios de MARCAA reformado. Matricula nueva promoción MARCAA.</t>
  </si>
  <si>
    <t>Unidades de Gestión de Investigación de AAF en funcionamiento. Coordinación de Investigación Vinculación de la MARCAA en funcionamiento.</t>
  </si>
  <si>
    <t xml:space="preserve">Actividades realizadas por UGIs de AAF. Coordinación Investigación Vinculación MARCAA en funcionamiento. </t>
  </si>
  <si>
    <t>informe de Actividades las UGIs.</t>
  </si>
  <si>
    <t>Registro y seguimiento de proyectos de investigación asignados como Carga Académica de AAF.</t>
  </si>
  <si>
    <t>Número de proyectos de AAF registrados.</t>
  </si>
  <si>
    <t>Constancia de registro de proyectos de investigación.</t>
  </si>
  <si>
    <t xml:space="preserve">Informes de avances y artículos con resultados de investigaciones. </t>
  </si>
  <si>
    <t>Informes de avances de proyectos. Artícuos científicos.</t>
  </si>
  <si>
    <t>Participación de docentes de AAF en capacitaciones en investigación.</t>
  </si>
  <si>
    <t>Número de docentes capacitados.</t>
  </si>
  <si>
    <t>Certificados de capacitación de docentes.</t>
  </si>
  <si>
    <t>Observatorio Astronómico Centroamericano de Suyapa en funcionamiento.</t>
  </si>
  <si>
    <t>Número de proyectos y publicaciones. Eventos astronómicos observados en redes nacionales e internacionales.</t>
  </si>
  <si>
    <t>Publicaciones del Observatorio Astronómico. Resultados de observaciones publicados.</t>
  </si>
  <si>
    <t>Docentes y estudiantes de AAF presentan resultados de investigaciones en eventos científicos nacionales e internacionales.</t>
  </si>
  <si>
    <t>Número de investigaciones presentadas en eventos científicos de AAF.</t>
  </si>
  <si>
    <t>Constancias de participación en eventos nacionales e internacionales.</t>
  </si>
  <si>
    <t>Convenios de cooperación, nacionales e internacionales, para desarrollo de proyectos de investigación e intercambio de docentes y estudiantes de AAF, preferiblemente próximos geográficamente.</t>
  </si>
  <si>
    <t>Número de Convenios firmados.</t>
  </si>
  <si>
    <t>Documentos de Convenio firmados. Informes de ejecución de convenios.</t>
  </si>
  <si>
    <t>Jornadas Científicas de Ciencias Espaciales organizadas y realizadas con la participación de docentes  de los departamentos de AAF, de la LAAF y de la MARCAA.</t>
  </si>
  <si>
    <t>Número de participaciones por Jornada Científica.</t>
  </si>
  <si>
    <t>Constancia de participación. Documentos de Jornadas organizadas por profesores AAF.</t>
  </si>
  <si>
    <t>Ediciones de la Revista Ciencias Espaciales publicadas periódicamente con la colaboración de docentes de AAF, y grupos de investigación por ellos formados.</t>
  </si>
  <si>
    <t xml:space="preserve">Número de Artículos publicadas en la Revista por docentes de AAF. </t>
  </si>
  <si>
    <t>Número de Ediciones de Revista Ciencias Espaciales publicados con participación de profesores de AAF.</t>
  </si>
  <si>
    <t>Población en general</t>
  </si>
  <si>
    <t>Comités de vinculación universidad sociedad de AAF en funcionamiento. Coordinación de Investigación Vinculación de la MARCAA en funcionamiento.</t>
  </si>
  <si>
    <t>Actividades realizadas por Comités de Vinculación de AAF. Actividades de Vinculación de la MARCAA.</t>
  </si>
  <si>
    <t>Informe del Comité de vinculación.</t>
  </si>
  <si>
    <t>Alumnado del DAAF</t>
  </si>
  <si>
    <t>Actualizar, socializar y aplicar políticas de Vinculación de AAF, potenciando la organización  y funcionamiento del Observatorio Astronómico Centroamericano de Suyapa, con la participación de estudiantes de la LAAF y de la MARCAA.</t>
  </si>
  <si>
    <t>Listados de asistencia de reuniones de trabajo en políticas vinculación.</t>
  </si>
  <si>
    <t>Divulgación de actividades de vinculación universidad sociedad de AAF en el Catálogo de la FACES y por los diferentes medios de comunicación de la UNAH y del país.</t>
  </si>
  <si>
    <t>Catálogos de Vinculación FACES. Número de comunicados informativos sobre actividades de vinculación de AAF.</t>
  </si>
  <si>
    <t>Documento Catálogo de Vinculación FACES. Boletines y comunicados informativos.</t>
  </si>
  <si>
    <t>Convenios y Acuerdos para desarrollo de proyectos de vinculación realizados por profesores de AAF, y estudiantes de la LAAF y de la MARCAA.</t>
  </si>
  <si>
    <t>Convenios firmados. Numero de proyectos realizados con cooperación externa.</t>
  </si>
  <si>
    <t>Documentos de Convenios y Acuerdos firmados. Informes de desarrollo de Convenios y Acuerdos.</t>
  </si>
  <si>
    <t>Estructura funcionando.</t>
  </si>
  <si>
    <t>Se justifica la contratación de docentes para atender las múltiples actividades del DAAF</t>
  </si>
  <si>
    <t>Contratos docentes y de prestación de servicios.</t>
  </si>
  <si>
    <t>Estudiantes del DAAF</t>
  </si>
  <si>
    <t>Documentos de aprobación de plazas. Acuerdos de nombramiento y contratación.</t>
  </si>
  <si>
    <t>Diplomas de capacitación.</t>
  </si>
  <si>
    <t>Acreditación de evaluación.</t>
  </si>
  <si>
    <t>Contar con un sistema de seguimiento de los estudiantes de carreras de grado y posgrado de AAF que conlleve a mantener altos niveles de eficiencia terminal; base de datos para orientarlos en procesos de ingreso, permanencia, promoción y egreso.</t>
  </si>
  <si>
    <t>Sistema de seguimiento en funcionamiento. Número de asesorías brindadas a  estudiantes de la LAAF y de la MARCAA.</t>
  </si>
  <si>
    <r>
      <t>i)</t>
    </r>
    <r>
      <rPr>
        <sz val="11"/>
        <color theme="1"/>
        <rFont val="Times New Roman"/>
        <family val="1"/>
      </rPr>
      <t xml:space="preserve">     </t>
    </r>
    <r>
      <rPr>
        <sz val="11"/>
        <color theme="1"/>
        <rFont val="Arial"/>
        <family val="2"/>
      </rPr>
      <t>Asesoría técnica e inversión para la creación y mantenimiento de bases de datos de las carreras de grado y posgrado para el seguimiento de los estudiantes, incluyendo información sobre el ingreso, permanencia y egreso.</t>
    </r>
  </si>
  <si>
    <t>Registro de supervisiones, historiales académicos y de asesorías a estudiantes.</t>
  </si>
  <si>
    <t>Lograr que los estudiantes y profesores de AAF, de la LAAF y de la MARCAA, utilicen permanentemente  un sistema bibliográfico actualizado y completo.</t>
  </si>
  <si>
    <t>Cantidad de estudiantes y profesores utilizando colecciones bibliográficas actualizadas.</t>
  </si>
  <si>
    <r>
      <t>ii)</t>
    </r>
    <r>
      <rPr>
        <sz val="11"/>
        <color theme="1"/>
        <rFont val="Times New Roman"/>
        <family val="1"/>
      </rPr>
      <t xml:space="preserve">    </t>
    </r>
    <r>
      <rPr>
        <sz val="11"/>
        <color theme="1"/>
        <rFont val="Arial"/>
        <family val="2"/>
      </rPr>
      <t xml:space="preserve">Fortalecer las colecciones bibliográficas y centros de documentación de la FACES, así como gestionar y mantener acceso al sistema virtual para la obtención de documentos y materiales de trabajo en línea por parte de profesores y estudiantes. </t>
    </r>
  </si>
  <si>
    <t>Revisión del registro de acceso a información en las colecciones por parte de profesores y estudiantes.</t>
  </si>
  <si>
    <t>Elaborar, revisar, divulgar y aplicar de manera participativa con los estudiantes de las Carreras de AAF la reglamentación estudiantil.</t>
  </si>
  <si>
    <t>Cantidad de reuniones con la participación de estudiantes.</t>
  </si>
  <si>
    <r>
      <t>iii)</t>
    </r>
    <r>
      <rPr>
        <sz val="11"/>
        <color theme="1"/>
        <rFont val="Times New Roman"/>
        <family val="1"/>
      </rPr>
      <t xml:space="preserve">   </t>
    </r>
    <r>
      <rPr>
        <sz val="11"/>
        <color theme="1"/>
        <rFont val="Arial"/>
        <family val="2"/>
      </rPr>
      <t>Hacer partícipe a los estudiantes de los procesos de elaboración, revisión, divulgación y aplicación eficiente de la reglamentación estudiantil.</t>
    </r>
  </si>
  <si>
    <t>Listados de participantes que asisten a reuniones de reglamentación estudiantil.</t>
  </si>
  <si>
    <t>Establecer alianzas con Directores de Centros Regionales y Telecentros para que estudiantes, docentes y personal técnico se capacite y participe en proyectos de observación astronómica de interés nacional e internacional organizados por departamentos de AAF, LAAF y MARCAA.</t>
  </si>
  <si>
    <t>Número de estudiantes, docentes y técnicos de centros regionales participando en eventos de observación astronómica.</t>
  </si>
  <si>
    <t>i)     Fortalecer el desarrollo del Programa de Capacitación para uso y manejo de Sistemas de Información Geográfica organizado por el Departamento  de Ciencia y Tecnologías de la Información Geográfica para docentes, personal técnico y estudiantes de los centros regionales.</t>
  </si>
  <si>
    <t>Listado de participantes en proyectos y eventos de observación astronómica.</t>
  </si>
  <si>
    <r>
      <t xml:space="preserve">Impartir asignaturas generales de AAF </t>
    </r>
    <r>
      <rPr>
        <i/>
        <sz val="10"/>
        <color rgb="FF000000"/>
        <rFont val="Arial Narrow"/>
        <family val="2"/>
      </rPr>
      <t>on-line</t>
    </r>
    <r>
      <rPr>
        <sz val="10"/>
        <color rgb="FF000000"/>
        <rFont val="Arial Narrow"/>
        <family val="2"/>
      </rPr>
      <t xml:space="preserve"> para beneficio de los estudiantes de los Centros Regionales.</t>
    </r>
  </si>
  <si>
    <r>
      <t xml:space="preserve">Número de asignaturas </t>
    </r>
    <r>
      <rPr>
        <i/>
        <sz val="10"/>
        <color rgb="FF000000"/>
        <rFont val="Arial Narrow"/>
        <family val="2"/>
      </rPr>
      <t>on line</t>
    </r>
    <r>
      <rPr>
        <sz val="10"/>
        <color rgb="FF000000"/>
        <rFont val="Arial Narrow"/>
        <family val="2"/>
      </rPr>
      <t>. Número de alumnos de AAF matriculados en centros regionales.</t>
    </r>
  </si>
  <si>
    <r>
      <t>ii)</t>
    </r>
    <r>
      <rPr>
        <sz val="7"/>
        <color theme="1"/>
        <rFont val="Times New Roman"/>
        <family val="1"/>
      </rPr>
      <t xml:space="preserve">    </t>
    </r>
    <r>
      <rPr>
        <sz val="11"/>
        <color theme="1"/>
        <rFont val="Calibri"/>
        <family val="2"/>
        <scheme val="minor"/>
      </rPr>
      <t>Ofertar en línea asignaturas generales servidas por los departamentos académicos, para beneficio de estudiantes de los Centros Regionales.</t>
    </r>
  </si>
  <si>
    <t>Listados de alumnos matriculados.</t>
  </si>
  <si>
    <t>Organizar actividades con profesores de AAF, y estudiantes de LAAF y de MARCAA para formación en valores éticos, profesionales y sociales.</t>
  </si>
  <si>
    <t>Actividades para formación en valores.</t>
  </si>
  <si>
    <r>
      <t>i)</t>
    </r>
    <r>
      <rPr>
        <sz val="7"/>
        <color theme="1"/>
        <rFont val="Times New Roman"/>
        <family val="1"/>
      </rPr>
      <t xml:space="preserve">     </t>
    </r>
    <r>
      <rPr>
        <sz val="11"/>
        <color theme="1"/>
        <rFont val="Calibri"/>
        <family val="2"/>
        <scheme val="minor"/>
      </rPr>
      <t>Programar la realización periódica de jornadas de formación en valores morales y éticos, profesionales y sociales.</t>
    </r>
  </si>
  <si>
    <t>Continuar con el desarrollo de las asignaturas generales AAF111, AAF112 y AAF113 para contribuir a la formación integral de los estudiantes de todas las carreras de la UNAH.</t>
  </si>
  <si>
    <t>Número de estudiantes matriculados en asignaturas generales de AAF.</t>
  </si>
  <si>
    <r>
      <t>ii)</t>
    </r>
    <r>
      <rPr>
        <sz val="7"/>
        <color theme="1"/>
        <rFont val="Times New Roman"/>
        <family val="1"/>
      </rPr>
      <t xml:space="preserve">    </t>
    </r>
    <r>
      <rPr>
        <sz val="11"/>
        <color theme="1"/>
        <rFont val="Calibri"/>
        <family val="2"/>
        <scheme val="minor"/>
      </rPr>
      <t xml:space="preserve">Gestionar la aprobación y desarrollar la asignatura general y optativa de Introducción a la Astronomía Cultural. </t>
    </r>
  </si>
  <si>
    <t>Mantener actualizada la página web y publicar en línea periódicamente boletines informativos de eventos astronómicos especiales de interés local, nacional e internacional, bajo la responsabilidad de docentes de AAF y estudiantes de la LAAF y de la MARCAA.</t>
  </si>
  <si>
    <t>Página web de Eventos Astronómicos Especiales.</t>
  </si>
  <si>
    <r>
      <t>iii)</t>
    </r>
    <r>
      <rPr>
        <sz val="7"/>
        <color theme="1"/>
        <rFont val="Times New Roman"/>
        <family val="1"/>
      </rPr>
      <t xml:space="preserve">  </t>
    </r>
    <r>
      <rPr>
        <sz val="12"/>
        <color theme="1"/>
        <rFont val="Calibri"/>
        <family val="2"/>
        <scheme val="minor"/>
      </rPr>
      <t>Mantener en funcionamiento la Cátedra de Ordenamiento Territorial en la página web de la Facultad.</t>
    </r>
  </si>
  <si>
    <t>perfiles de graduados</t>
  </si>
  <si>
    <t>programas con los conocimientos adecuados a la realidad nacional</t>
  </si>
  <si>
    <t>Encuestas realizadas</t>
  </si>
  <si>
    <t>Egresados con perfil acorde a las exigencias de la sociedad</t>
  </si>
  <si>
    <t>Lineamientos y prioridades para ejecución presupuestaria. Fondos para equipamiento y materiales, instalaciones físicas, laboratorios, bibliotecas de AAF.</t>
  </si>
  <si>
    <t>Equipo de laboratorio, computación y observación, y materiales adquiridos.</t>
  </si>
  <si>
    <r>
      <t>i)</t>
    </r>
    <r>
      <rPr>
        <sz val="7"/>
        <color theme="1"/>
        <rFont val="Times New Roman"/>
        <family val="1"/>
      </rPr>
      <t xml:space="preserve">     </t>
    </r>
    <r>
      <rPr>
        <sz val="11"/>
        <color theme="1"/>
        <rFont val="Calibri"/>
        <family val="2"/>
        <scheme val="minor"/>
      </rPr>
      <t>Mantener actualizada la información, monitorear y evaluar continuamente el funcionamiento de la página web y de las Aulas Virtuales, utilizadas para el desarrollo de cada una de las asignaturas de grado y posgrado.</t>
    </r>
  </si>
  <si>
    <t>El equipo que se solicita es necesario para el buen funcionamiento del DAAF</t>
  </si>
  <si>
    <t>Número de visitas a la Página web de AAF. Número de visitas de estudiantes de Astronomía y Astrofísica a las Aulas Virtuales.</t>
  </si>
  <si>
    <t>Docentes  y alumnos del DAAF</t>
  </si>
  <si>
    <t>Experiencias educativas para el desarrollo de los campos de AAF a nivel superior.</t>
  </si>
  <si>
    <t>Experiencias educativas.</t>
  </si>
  <si>
    <t xml:space="preserve">ii)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t>
  </si>
  <si>
    <t>Es urgente la construcción del edificio del Observatorio Astronómico y el equipamiento del mismo, alumnos y docentes del DAAF no cuentan con un espacio para realizar sus observaciones e investigaciónes científicas</t>
  </si>
  <si>
    <t>Obra física terminada bajo la dirección y supervisión de SEAPI.</t>
  </si>
  <si>
    <t>Convenios de cooperación con la Secretaría de Educación y con organismos internacionales en el campo de AAF.</t>
  </si>
  <si>
    <t>Número de Convenios  y firmados.</t>
  </si>
  <si>
    <r>
      <t>iii)</t>
    </r>
    <r>
      <rPr>
        <sz val="7"/>
        <color theme="1"/>
        <rFont val="Times New Roman"/>
        <family val="1"/>
      </rPr>
      <t xml:space="preserve">   </t>
    </r>
    <r>
      <rPr>
        <sz val="11"/>
        <color theme="1"/>
        <rFont val="Calibri"/>
        <family val="2"/>
        <scheme val="minor"/>
      </rPr>
      <t>Gestionar la contratación y el nombramiento de docentes a tiempo completo para tener el número suficiente en cada departamento para realizar adecuadamente funciones de docencia, investigación, vinculación y gestión académica.</t>
    </r>
  </si>
  <si>
    <t>Acuerdos de contrato y nombramiento.</t>
  </si>
  <si>
    <t>Capacitación continua y especializada de los profesores de AAF para atender eficientemente las actividades académicas de los departamentos y las carreras de la LAAF y la MARCAA.</t>
  </si>
  <si>
    <t>Programas de capacitación continua en AAF.</t>
  </si>
  <si>
    <r>
      <t>ii)</t>
    </r>
    <r>
      <rPr>
        <sz val="7"/>
        <color theme="1"/>
        <rFont val="Times New Roman"/>
        <family val="1"/>
      </rPr>
      <t xml:space="preserve">     </t>
    </r>
    <r>
      <rPr>
        <sz val="11"/>
        <color theme="1"/>
        <rFont val="Calibri"/>
        <family val="2"/>
        <scheme val="minor"/>
      </rPr>
      <t>Programar y desarrollar cursos, talleres y otras formas de capacitación y formación del personal docente y administrativo.</t>
    </r>
  </si>
  <si>
    <t>Informes de procesos de selección e inducción de nuevo personal.</t>
  </si>
  <si>
    <t>Participar de los procesos institucionales de gestión del egreso y vínculo social e institucional del personal.</t>
  </si>
  <si>
    <t>Procedimientos para gestión de egresos y vinculo social e institucional.</t>
  </si>
  <si>
    <r>
      <t>iii)</t>
    </r>
    <r>
      <rPr>
        <sz val="7"/>
        <color theme="1"/>
        <rFont val="Times New Roman"/>
        <family val="1"/>
      </rPr>
      <t xml:space="preserve">    </t>
    </r>
    <r>
      <rPr>
        <sz val="11"/>
        <color theme="1"/>
        <rFont val="Calibri"/>
        <family val="2"/>
        <scheme val="minor"/>
      </rPr>
      <t>Participar en procesos instituciones de gestión del egreso y vínculo social e institucional del personal.</t>
    </r>
  </si>
  <si>
    <t>Documento de Programa de Capacitación.</t>
  </si>
  <si>
    <t>Elaboración de un programa de Relevo generacional del personal de AAF.</t>
  </si>
  <si>
    <t>Programa de relevo generacional de AAF.</t>
  </si>
  <si>
    <r>
      <t>iv)</t>
    </r>
    <r>
      <rPr>
        <sz val="7"/>
        <color theme="1"/>
        <rFont val="Times New Roman"/>
        <family val="1"/>
      </rPr>
      <t xml:space="preserve">    </t>
    </r>
    <r>
      <rPr>
        <sz val="11"/>
        <color theme="1"/>
        <rFont val="Calibri"/>
        <family val="2"/>
        <scheme val="minor"/>
      </rPr>
      <t>Elaborar y desarrollar un programa de relevo generacional del personal.</t>
    </r>
  </si>
  <si>
    <t>Documentos de gestión de egresos y vinculo social e institucional del personal.</t>
  </si>
  <si>
    <t>Documentos de gestión de adquisición de materiales y equipo.</t>
  </si>
  <si>
    <t>Informe de desarrollo de experiencias educativas.</t>
  </si>
  <si>
    <t>Gestión de convenios para fortalecer redes para mejoramiento de la calidad educativa por intercambio de docentes y estudiantes de AAF.</t>
  </si>
  <si>
    <t>Convenios firmados.</t>
  </si>
  <si>
    <t>Este evento será de mucha importancia para el desarrollo de la Astronomía y la Astrofísica</t>
  </si>
  <si>
    <t>Documentos de Acuerdos y Convenios firmados.</t>
  </si>
  <si>
    <t xml:space="preserve">Comunidad internacional, estudiantes y docentes de Honduras </t>
  </si>
  <si>
    <t>Docentes de AAF participan en convocatorias y proyectos regionales promovidos por el CSUCA.</t>
  </si>
  <si>
    <t>Proyectos propuestos y aceptados.</t>
  </si>
  <si>
    <t>Documento de convenios firmados.</t>
  </si>
  <si>
    <t>Convenios y Proyectos de Cooperación Internacional, aprobados o renovados, en ejecución para fortalecer relaciones con universidades que desarrollan el campo de AAF, y la movilidad de estudiantes LAAF y pasantías de estudiantes de la MARCAA.</t>
  </si>
  <si>
    <t>Convenios de Cooperación en ejecución.</t>
  </si>
  <si>
    <t>Documentos de Convenios firmados. Informes de ejecución de convenios.</t>
  </si>
  <si>
    <t>Participación de docentes y graduados de la MARCAA que participan en la Unión Astronómica Internacionales, y sus diferentes grupos y comisiones de trabajo.</t>
  </si>
  <si>
    <t>Número de profesores y graduados de la MARCAA que participan en la Unión Astronómica Internacional.</t>
  </si>
  <si>
    <t>Constancia de Membresía de una sociedad científica internacional.</t>
  </si>
  <si>
    <t>Estimular el fortalecimiento del Comité Hondureño de Astronomía y sus relaciones con la Unión Astronómica Internacional.</t>
  </si>
  <si>
    <t>Número de reuniones del Comité Hondureño de Astronomía.</t>
  </si>
  <si>
    <t>Actas de Sesiones del CHA. Listados de participantes en las sesiones.</t>
  </si>
  <si>
    <t>Comités Técnicos de carreras de LAAF y de MARCAA en funcionamiento.</t>
  </si>
  <si>
    <t>Comité Técnico LAAF en funcionamiento. Comité Técnico MARCAA en funcionamiento.</t>
  </si>
  <si>
    <t>Actas de Sesiones de Comités Técnicos.</t>
  </si>
  <si>
    <t>Promover que los estudiantes de LAAF se organicen para proponer sus representantes a la Junta Directiva de la FACES..</t>
  </si>
  <si>
    <t xml:space="preserve">Integración de Junta Directiva de la FACES. </t>
  </si>
  <si>
    <t>Actas de Sesiones de Junta Directiva de la FACES.</t>
  </si>
  <si>
    <t xml:space="preserve">Promover entre los estudiantes de la LAAF la excelencia académica para que la FACES tenga una representación completa en el Consejo Universitario. </t>
  </si>
  <si>
    <t>Acta de sesión de claustro de profesores</t>
  </si>
  <si>
    <t>Listados de Estudiantes de AAF con excelencia académica.</t>
  </si>
  <si>
    <t>i)     Mantener en funcionamiento y velando por la ejecución de la ruta de desarrollo curricular  a las Comisiones y Sub Comisiones Curriculares de las unidades académicas.</t>
  </si>
  <si>
    <t>ii)    Realizar talleres de capacitación continua con los docentes sobre los fundamentos y principios del Modelo Educativo de la UNAH buscando la promoción e incentivos para la innovación educativa.</t>
  </si>
  <si>
    <t>iii)   Establecer y mantener actualizado el Sistema de Estadísticas e Indicadores de la FACES por parte de todas las instancias de gestión académica y administrativa.</t>
  </si>
  <si>
    <t>iv)     Procurar el apoyo de universidades líderes, en la elaboración de nuevos planes de estudio, reformas y mejoramiento de programas de asignaturas para ajustarlas a las exigencias del desarrollo científico, tecnológico, y del entorno social.</t>
  </si>
  <si>
    <t>v)    Promover y gestionar la inversión institucional para la ejecución de los planes de mejora propuestos por las carreras de posgrado, como resultado de sus procesos de autoevaluación para acreditación de la calidad.</t>
  </si>
  <si>
    <t>vi)   Proponer y gestionar la aprobación y puesta en funcionamiento de las nuevas carreras de grado de Ciencia y Tecnologías de la Información Geográfica con salida de carrera técnica, la Licenciatura en Ciencias Aeronáuticas con salida de carrera técnica, la Licenciatura en Astronomía Cultural, y la actualización del Plan de Estudios de la Maestría en Ordenamiento y Gestión del Territorio, siguiendo lineamientos del Modelo Educativo y en consonancia con las necesidades sociales, las nuevas tendencias y la diversidad educativa.</t>
  </si>
  <si>
    <t>i)    Realizar procesos de revisión y análisis permanentes del perfil de los graduados de las carreras de posgrado de acuerdo a las demandas laborales de profesionales.</t>
  </si>
  <si>
    <t>ii)  Realizar periódicamente encuestas de satisfacción de los graduados de las carreras de posgrado.</t>
  </si>
  <si>
    <t>iii) Realizar periódicamente encuestas del desempeño laboral de los graduados de los posgrados.</t>
  </si>
  <si>
    <t>Fortalecer el sistema Bibliotecario de DAAF</t>
  </si>
  <si>
    <t>Escuela Internacional de Jóvenes Astrónomos</t>
  </si>
  <si>
    <t>Alimentación</t>
  </si>
  <si>
    <t>Hotel</t>
  </si>
  <si>
    <t>Materiales de oficina</t>
  </si>
  <si>
    <t>Adquisición e instalación</t>
  </si>
  <si>
    <t>Comisión curricular de la MOGT en funcionamiento y ejecutando la ruta de desarrollo curricular</t>
  </si>
  <si>
    <t>Actas de constitución y actas de sesiones, Planes de trabajo, Informes de actividades</t>
  </si>
  <si>
    <t>1. Constituir la Comisión Curricular de la MOGT. Elaborar y ejecutar el Plan de trabajo de la Comisión Curricular</t>
  </si>
  <si>
    <t>Dar seguimiento a los procesos de ejecución del Plan de Estudios</t>
  </si>
  <si>
    <t>Estudiantes y Profesores MOGT</t>
  </si>
  <si>
    <t>Coordinación MOGT</t>
  </si>
  <si>
    <t>Sistema de estadisticas e indicadores de la MOGT en funciones y actualizado.</t>
  </si>
  <si>
    <t>Estadisticas actualizadas: estudiantes, profesores, asignaturas desarrolladas, graduados, investigaciones, tesis, redes académicas, vinculación.</t>
  </si>
  <si>
    <t>2. Crear o fortalecer las bases de datos  de estudiantes, profesores, asignaturas desarrolladas, graduados, investigaciones, tesis, actividades de vinculación  realidad por la MOGT.</t>
  </si>
  <si>
    <t>Se necesita mantener registros actualizados del Program de Maestría</t>
  </si>
  <si>
    <t>Convenios de Cooperación Marco y Específicos con diferentes universidades e instituciones, nacionales y extranjeras, firmados y en ejecución.</t>
  </si>
  <si>
    <t xml:space="preserve">Al menos 2 convenios  firmados y en ejecución.                       </t>
  </si>
  <si>
    <t>3. Realizar reformas en los planes y programas de estudio para ajustarlos al Modelo Educativo de la UNAH y a las exigencias del desarrollo tecnológico, científico y del entorno social, por tanto  el Consejo de Educación Superior emitirá el Acuerdo de Aprobación de la Reforma del Plan de Estudios de la MOGT</t>
  </si>
  <si>
    <t xml:space="preserve">Resultado de la Autoevaluación es la necesidad de contar con un Plan de Estudios actualizado y acorde al Modelo Educativo de la UNAH.  </t>
  </si>
  <si>
    <t>Acuerdo de aprobación por el Consejo de Educación Superior</t>
  </si>
  <si>
    <t>Estudiantes MOGT4</t>
  </si>
  <si>
    <t>Consejo de Educación Superior; Coordinación MOGT</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</si>
  <si>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</si>
  <si>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</si>
  <si>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 xml:space="preserve">1 .Optener la aprobacion del CES para poner en funcionamiento la Licenciatura en Ciencia y Tecnologías de la Información Geográfica.                                                                                                             </t>
  </si>
  <si>
    <t>Ofrecer nuevas carreras de acuerdo a las tendencias de desarrollo del conocimiento, las neceisdad sociales y exigencias pedagógicas modernas</t>
  </si>
  <si>
    <t>Dictamenes emitidos por el CES</t>
  </si>
  <si>
    <t>Estudiantes universitarios matriculados en la Licenciatura en CTIG</t>
  </si>
  <si>
    <t>2. Intitucionalización de comisiones y sub comisiones de desarrollo curricular.</t>
  </si>
  <si>
    <t xml:space="preserve">3) Aplicación del Modelo Educativo en el proceso de enseñanza-aprendizaje en todas las Facultades y Centros Regionales. </t>
  </si>
  <si>
    <t>1) % de docentes que están desarrollando innovaciones educativas.</t>
  </si>
  <si>
    <t xml:space="preserve">3. Impartir talleres de capacitación a toda la comunidad docente de DCTIG  sobre los fundamentos y principios del nuevo modelo educativo.                                                     </t>
  </si>
  <si>
    <t>Empoderamien-to de los docentes de la FACES de los fundamentos y principios conceptuales y metodológicos del nuevo modelo Educativo de la UNAH.</t>
  </si>
  <si>
    <t>Listados de asistencia a talleres de capacitación. Programa de actividades realizadas en los talleres de capacitación.</t>
  </si>
  <si>
    <t>Profesores y estudiantes de las Carreras de la FACES.</t>
  </si>
  <si>
    <t xml:space="preserve">4. Promoción e incentivos para la innovación educativa.  </t>
  </si>
  <si>
    <t>Oferta Académica especializada para atender la creciente demanda estudiantil.</t>
  </si>
  <si>
    <t xml:space="preserve">Listados de matrícula y de calificaciones de los estudiantes de las asignaturas generales ofrecidas por los Departamentos de la FACES. </t>
  </si>
  <si>
    <t xml:space="preserve">Estudiantes universitarios de todas las carreras de la UNAH. </t>
  </si>
  <si>
    <t xml:space="preserve">Programa de Maestría en Ordenamiento y Gestión del Territorio acreditado regionalmente. </t>
  </si>
  <si>
    <t>Informe de Autoevaluación aprobado. Plan de mejora continua en ejecución.</t>
  </si>
  <si>
    <t>1 Evaluación  por pares externos de la Maestría en Ordenamiento y Gestión del Territorio (metodología de Clusters).</t>
  </si>
  <si>
    <t>Ser un Programa acreditado regionalmente y con reconocimiento de su calidad educativa aumentara la demanda del Programa y mejor posicionamiento a nivel nacional y regional.</t>
  </si>
  <si>
    <t>Informe de evaluación de Pares Externos y Dictamen emitido por la ACAP</t>
  </si>
  <si>
    <t xml:space="preserve">El Programa de Maestría: Estudiantes y Profesores </t>
  </si>
  <si>
    <t>Dirección  Superior de Estudios de Postgrado, Comisiones y subcomisiones de Autoevaluación</t>
  </si>
  <si>
    <t>2 Inversión en la implementación del Plan de Mejora Continua de la Calidad (PMCC) en la MOGT.</t>
  </si>
  <si>
    <t>Fortalecer el programa de Maestría, mejorar la calidad de los servicios brindados, que el programa sea acreditado y sostenga la acreditación.</t>
  </si>
  <si>
    <t>Documetno de Plan de Mejoramiento aprobado, Informes de avances del PM</t>
  </si>
  <si>
    <t>Estudiantes y personal docente de la MOGT</t>
  </si>
  <si>
    <t>Coordinadores, Comisión de autoevaluación y Comité Técnico de la MOGT,  FACES</t>
  </si>
  <si>
    <t>Plan de Estudios Reformado, Aprobado e implementado.</t>
  </si>
  <si>
    <t>Al menos una promoción de la MOGT desarrollada con el nuevo Plan de Estudios</t>
  </si>
  <si>
    <t>3. Los docentes preparar Programación de las asignaturas incluyendo los avances del respectivo campo del conocimiento.</t>
  </si>
  <si>
    <t>La MOGT4 tiene una matricula de 18 estudiantes.</t>
  </si>
  <si>
    <t>Programas de cada una de las asignturas planificadas</t>
  </si>
  <si>
    <t>18 estudiantes matriculados en la MOGT4</t>
  </si>
  <si>
    <t>Coordinación y Profesores MOGT4</t>
  </si>
  <si>
    <t>1) Implementándose innovaciones en la Didáctica aplicada en las diferentes carreras.</t>
  </si>
  <si>
    <t>1) Número de experiencias de innovación curricular.</t>
  </si>
  <si>
    <t xml:space="preserve">1. Desarrollar en forma bimodal almenos una de tres asignaturas de Ciencia y Tecnologías de la Información Geográfica; </t>
  </si>
  <si>
    <t>DCTIG</t>
  </si>
  <si>
    <t xml:space="preserve">Mejoramiento de la Calidad Educativa. </t>
  </si>
  <si>
    <t>a) Unidades de Gestión de Investigación en funcionamiento.</t>
  </si>
  <si>
    <t>Unidades de Gestión de Investigación fortalecida y en funcionamiento.</t>
  </si>
  <si>
    <t>Coordinador de Investigación Vinculación nombrado. Proyectos de investigación documentados y en ejecución.</t>
  </si>
  <si>
    <t>1.a.  Nombramiento y fortalecimiento de la Coordinación de investigación- Vinculación de la MOGT.
1.b. Asesoramiento por parte de la DICU a la Coordinación Investigación -Vinculación.</t>
  </si>
  <si>
    <t>Cada carrera de Posgrado debe tener un Coordinador Investigación-Viculación, que vele por el desarrollo de la investigación dentro del Programa Académico</t>
  </si>
  <si>
    <t>Acuerdo nombramiento de coordinador, Informes de Proyecto</t>
  </si>
  <si>
    <t>Estudiantes y Docentes MOGT</t>
  </si>
  <si>
    <t>Rectoría, DICyP, FACES, Coordinación MOGT</t>
  </si>
  <si>
    <t>1.  Las facultades y los centros regionales  cuentan con (1) unidad y/o instituto de investigación científica.</t>
  </si>
  <si>
    <t>1.  50% de Las facultades y los centros regionales  cuentan, con al menos, (1) unidad de gestión de la investigación operando de manera eficiente.</t>
  </si>
  <si>
    <t>2.1.1</t>
  </si>
  <si>
    <t xml:space="preserve">1.Mantener en funcionamiento la Unidad  de Investigación DCTIG </t>
  </si>
  <si>
    <t>Necesidad de crear condiciones en la FACES para promover y gestionar el desarrollo de proyectos de investigación.</t>
  </si>
  <si>
    <t xml:space="preserve">Actas e Informes de funcionamiento de las Unidades de Investigación </t>
  </si>
  <si>
    <t>Docentes de la FACES.</t>
  </si>
  <si>
    <t xml:space="preserve">Decana. Jefes de Departamento </t>
  </si>
  <si>
    <t>b) Registro y seguimiento de proyectos asignados como Carga Académica.</t>
  </si>
  <si>
    <t>Proyectos de investigación asignados como Carga Académica registrados en DICU.</t>
  </si>
  <si>
    <t>No. de proyectos registaros en la DICYP, en ejcución y terminados.</t>
  </si>
  <si>
    <t>2.1.2.MOGT</t>
  </si>
  <si>
    <t>2. Inciar los proyectos de investigación de los estudiantes MOGT4</t>
  </si>
  <si>
    <t>La Investigación es un eje fundamental del Programa Académico</t>
  </si>
  <si>
    <t>Propuestas (Perfiles) de Proyecto de Investigación</t>
  </si>
  <si>
    <t>DICyP, Unidades de Investigación y Coordinador Investigación-Vinculación.</t>
  </si>
  <si>
    <t>2.1.3.MOGT</t>
  </si>
  <si>
    <t>3.a. Los Docentes de MOGT dedican tiempo a la labor de investigación y a dirigir investigaciones. 
3.b. Supervisión y apoyo técnico a los docentes investigadores.</t>
  </si>
  <si>
    <t>Documento de Registro emitido por la DICU</t>
  </si>
  <si>
    <t>Jefes de Departamento , Coordinador Innvestigación-Vinculación                                                   DICyP, Coordinación MOGT</t>
  </si>
  <si>
    <t>2. Las facultades y los centros regionales  asignan a la carga académica de cada departamento la labor de investigación.</t>
  </si>
  <si>
    <t>1. 5% de los docentes de las facultades y los centros regionales cuentan con asignación de la labor de investigación en la carga académica.</t>
  </si>
  <si>
    <t>2.1.2</t>
  </si>
  <si>
    <t xml:space="preserve">2.Registrar y desarrollar como parte de la Carga Académica de los profesores de la FACES, aquellas investigaciones que previamente hayan sido identificadas como prioritarias en el campo o área y el problema para realizar la investigación. </t>
  </si>
  <si>
    <t>Que los Departamentos incluyan como Carga Académica de los profesores los proyectos de investigación prioritarios.</t>
  </si>
  <si>
    <t>Distribución racional de los recursos docentes para el desarrollo de actividades académicas, particularmente de investigación científica.</t>
  </si>
  <si>
    <t>Documento de Distribución de Carga Académica de los Departamentos.</t>
  </si>
  <si>
    <t>Profesores de DCTIG</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</si>
  <si>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</si>
  <si>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Docentes y estudiantes MOGT publicando articulos en la Revista Ciencias Espaciales.</t>
  </si>
  <si>
    <t>Numero de Revistas Cientificas publicadas con articulos cientificos escritos por profesores y estudiantes MOGT</t>
  </si>
  <si>
    <t>2.1.4.MOGT</t>
  </si>
  <si>
    <t xml:space="preserve">4.  Publicar los resultados de las Investigaciones de la MOGT en la  Revista Ciencias Espaciales y en otras Revistas Nacionales e Internacionales.  </t>
  </si>
  <si>
    <t>La investigación es un eje fundamental de la MOGT</t>
  </si>
  <si>
    <t>Articulos publicados en revistas, por ejemplo: Revista Ciencias Espaciales</t>
  </si>
  <si>
    <t>Comunidad Universitaria, Comunidad Cientifíca nacional e internacional, estudiantes</t>
  </si>
  <si>
    <t>FACES y MOGT</t>
  </si>
  <si>
    <t xml:space="preserve">Resultados de Investigaciones de la MOGT presentadas en Congresos y eventos científicos de la UNAH, nacionales e internacionales. </t>
  </si>
  <si>
    <t>Al menos 2 Profesores y 2 Estudiantes MOGT participando anualmente en eventos cientificos</t>
  </si>
  <si>
    <t>2.1.5.MOGT</t>
  </si>
  <si>
    <t>5.Presentar ponencias en congresos de investigación, realizados dentro y fuera del país.</t>
  </si>
  <si>
    <t>Mejorar el perfil del Programa Académico.</t>
  </si>
  <si>
    <t>Publicaciones cientificas,  tesis dirigidas</t>
  </si>
  <si>
    <t>Profesores, estudiantes y graduados MOGT</t>
  </si>
  <si>
    <t>Coordinaciones MOGT</t>
  </si>
  <si>
    <t>2.1.6.MOGT</t>
  </si>
  <si>
    <t>6. Gestionar la participación de  un Conferencista Internacional en el Congreso de Investigación Cientifica-UNAH</t>
  </si>
  <si>
    <t>La Investigación es un eje fundamental del Programa Académico y es necesario que los estudiantes conozcan resultados contribuye a su formación.</t>
  </si>
  <si>
    <t>Memoria o revistas de Congresos de Investigación publicadas</t>
  </si>
  <si>
    <t xml:space="preserve">Estudiantes MOGT4, graduados, docentes, comunidad universitaria y comunidad cientifica. </t>
  </si>
  <si>
    <t>DICyPU, FACES y MOGT</t>
  </si>
  <si>
    <t>Docentes y estudiantes MOGT presentando avances de investigación en las Jornadas Científicas de Ciencias Espaciales.</t>
  </si>
  <si>
    <t>No. de Estudiantes MOGT3 y MOGT4 que presentan en la JCE</t>
  </si>
  <si>
    <t>2.1.7.MOGT</t>
  </si>
  <si>
    <t>7. Participar en la Jornada de Ciencias Espaciales de la UNAH, para presentar avances o resultados de los proyectos de investigación realizados en la MOGT.</t>
  </si>
  <si>
    <t>La Investigación es un eje fundamental del Programa Académico y es indispensable darla a conocer.</t>
  </si>
  <si>
    <t>Memoria de la Jornada Ciencias Espaciales</t>
  </si>
  <si>
    <t>1) Las Facultades y los Centros Regionales  publican artículos con estándares internacionales en revistas científicas de la UNAH.</t>
  </si>
  <si>
    <t xml:space="preserve">1) Publicación de (8) artículos en las revistas científicas de la UNAH.
(2 por año)
</t>
  </si>
  <si>
    <t>2.1.3</t>
  </si>
  <si>
    <t>3. Publicar periodicamente en la Revista Ciencias Espaciales de la FACES, los resultados de las investigaciones importantes realizadas por sus docentes.</t>
  </si>
  <si>
    <t>promover y publicar las investigaciones realizadas por el personal docente y estudiantil.</t>
  </si>
  <si>
    <t>verificacion de resultados publicados en la revista Ciencias Espaciales</t>
  </si>
  <si>
    <t>Profesores e investigadores de DCTIG, estudiantes comunidad universitaria y Publico en General</t>
  </si>
  <si>
    <t>Jefe de Departamneto y Unidad de Gestion de la Investigacion del DCTIG</t>
  </si>
  <si>
    <t>2) Las facultades y los centros Regionales participan en los encuentros académicos organizados por la Dirección de Investigación Científica (congresos,  encuentros, foros y otros eventos de investigación científica).</t>
  </si>
  <si>
    <t xml:space="preserve">2.1) Presentación de, al menos,  (8) ponencias por cada facultad y centro regional en los congresos de investigación científica organizados por la Dirección de Investigación Científica.
(2 por año)
</t>
  </si>
  <si>
    <t>2.1.4</t>
  </si>
  <si>
    <t>4.(DCTIG) Presenta al menos 2 ponencias en congresos de investigación, realizados dentro y fuera del país.</t>
  </si>
  <si>
    <t xml:space="preserve">Participar activamente en los encuentros académicos organizados por la Dirección de Investigación Científica </t>
  </si>
  <si>
    <t>Proyectos aceptados y presentados en congresos y conferencias organizadas por la DICU</t>
  </si>
  <si>
    <t>Jefe de Departamneto y coordinadores de proyectos</t>
  </si>
  <si>
    <t>2.1.5</t>
  </si>
  <si>
    <t>5.Participar en eventos de investigación científica organizados por la Dirección de Investigación Científica (conversatorios, conferencias, simposios, encuentros de investigación)</t>
  </si>
  <si>
    <t>Eventos asistidos y refrendados por la DICU</t>
  </si>
  <si>
    <t>Jefe de Departamento y coordinadores de proyectos</t>
  </si>
  <si>
    <t>2.1.6</t>
  </si>
  <si>
    <t>6.Realizar regularmente Seminarios de Investigación y presentaciones para la difusión de los trabajos científicos de profesores y estudiantes,  con la participación de los sectores relacionados con los campos de la investigación.</t>
  </si>
  <si>
    <t>Importancia de que los profesores presenten y discutan los avances y resultados de investigaciones en su área del conocimiento.</t>
  </si>
  <si>
    <t>Listados de asistencia a Seminarios de investigación.</t>
  </si>
  <si>
    <t>Profesores, estudiantes, y profesionales de los campos que se trabajan en DCTIG</t>
  </si>
  <si>
    <t xml:space="preserve">Jefe de Departamento </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</si>
  <si>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</si>
  <si>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Docentes  participando en el Diplomado y cursos de Investigación Cientifica</t>
  </si>
  <si>
    <t>Al menos cinco docentes de la MOGT cursando y aprobando el Diplomado y cursos de investigación científica.</t>
  </si>
  <si>
    <t>2.1.8.MOGT</t>
  </si>
  <si>
    <t>8. Incentivar la participación de Profesores MOGT en el diplomado de investigación cientifica.</t>
  </si>
  <si>
    <t>Fortalecer la capacidad investigativa de los docentes</t>
  </si>
  <si>
    <t>Publicaciones cientificas, tesis dirigidas</t>
  </si>
  <si>
    <t>Profesores MOGT</t>
  </si>
  <si>
    <t>DICyP y Coordinación de Investigació-Vinculación MOGT</t>
  </si>
  <si>
    <t>Estudiantes participando en los cursos de investigación cientifica</t>
  </si>
  <si>
    <t>Al menos 10 estudiantes MOGT cursando y aprobando los cursos de investigación que organiza la DICyP</t>
  </si>
  <si>
    <t>2.1.9.MOGT</t>
  </si>
  <si>
    <t>9. Incentivar la participación de Estudiantes MOGT4 en los Cursos de apoyo a la investigación cientifica.</t>
  </si>
  <si>
    <t>Los cursos contribuiran a  preparación de los MOGT4, en tecnicas de investigación</t>
  </si>
  <si>
    <t xml:space="preserve">Registros de inscripción, Listas de asistencia </t>
  </si>
  <si>
    <t>DICU y Coordinación de Investigació-Vinculación MOGT</t>
  </si>
  <si>
    <t>1. Las facultades y los centros regionales  participan en el programa de capacitación ofertado por la Dirección de Investigación Científica</t>
  </si>
  <si>
    <t>2.1.7</t>
  </si>
  <si>
    <t xml:space="preserve">7.Participar con almenos 2 profesores DCTIG por año en el Diplomado en investigación científica. </t>
  </si>
  <si>
    <t>Aumentar el porcentaje de profesores investigadores de DCTIG capacitados en alto nivel en investigacion Cientifica</t>
  </si>
  <si>
    <t>Profesores inscritos en el Diplomado de Investigacion</t>
  </si>
  <si>
    <t xml:space="preserve">Profesores e investigadores de DCTIG, </t>
  </si>
  <si>
    <t>Jefe de Departamneto, Docentes</t>
  </si>
  <si>
    <t>2. Al menos, el 30%  de docentes de Las facultades y los centros regionales  han recibido un curso de apoyo a la investigación</t>
  </si>
  <si>
    <t>2.1.8</t>
  </si>
  <si>
    <t>8.Participar con al menos 3 profesores por año en los  Cursos de apoyo a la investigación científica.</t>
  </si>
  <si>
    <t>Profesores inscritos en cursos de Investigacion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</si>
  <si>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</si>
  <si>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Observatorio Universitario de Ordenamiento Terriotorial en funcionamiento</t>
  </si>
  <si>
    <t>Numero de indicadores de OT activos y actualizados</t>
  </si>
  <si>
    <t>2.1.10.MOGT</t>
  </si>
  <si>
    <t>10. Fortalecimiento del Observatorio Universitario de Ordenamiento Territorial  para apoyar la estructura de investigación de la MOGT.
Desarrollo de los indicaores de OT</t>
  </si>
  <si>
    <t>El OUOT es una unidad que permite divulgar los resultados de investigación en el cacmpo del OT</t>
  </si>
  <si>
    <t>Pagina Webb de MOGT.
Informes de asignatura
 Registro de usuarios y participantes</t>
  </si>
  <si>
    <t>Estudiantes MOGT, Investigadores, Instituciones de gobierno, sociedad en general</t>
  </si>
  <si>
    <t>Coordinación OUOT, profesores y estudiantes MOGT</t>
  </si>
  <si>
    <t>Convenios de cooperación, nacionales o internacionales firmados, para proyectos de investigación e intercambio de profesores investigadores.</t>
  </si>
  <si>
    <t>Numero de convenios firmados y en ejecución</t>
  </si>
  <si>
    <t>2.1.11.MOGT</t>
  </si>
  <si>
    <t xml:space="preserve">11. Identificar instituciones nacionales o internacionales potenciales para establecer convenios de cooperación.
</t>
  </si>
  <si>
    <t>Las alianzas institucionales contribuiran a potenciar la investigación en el Programa de Maestría</t>
  </si>
  <si>
    <t>Documentos de convenio firmados.
Informes de ejecución de convenios</t>
  </si>
  <si>
    <t>Estudiantes y Profesores MOGT, e Investigadores de otras universidades e instituciones de gobierno</t>
  </si>
  <si>
    <t>Coordinaciones MOGT, DICyP, CGP/FACES, Decanto, Rectoría</t>
  </si>
  <si>
    <t>3. Firmados convenios de cooperación con instituciones nacionales e internacionales.</t>
  </si>
  <si>
    <t xml:space="preserve">1. Firma de Convenios de cooperación con otras instituciones nacionales o internacionales. 
</t>
  </si>
  <si>
    <t>2.1.9</t>
  </si>
  <si>
    <t>9.Firmar un convenio o acuerdos con universidades internacionales para la realización conjunta de proyectos de investigación.</t>
  </si>
  <si>
    <t>Promover los vinculos de colaboracion en materia de investigacion con universidades extranjeras</t>
  </si>
  <si>
    <t>Convenio firmado</t>
  </si>
  <si>
    <t xml:space="preserve">Autoridades UNAH, Decana. Jefes de Departamento. </t>
  </si>
  <si>
    <t>4. Fortalecidos los vínculos de la UNAH con el gobierno, sectores productivos, sectores sociales y otras universidades, en torno a la investigación científica, para contribuir de forma integral al conocimiento y solución de los principales problemas del país</t>
  </si>
  <si>
    <t>1. Suscripción de nuevos convenios de cooperación con otras instituciones nacionales o internacionales.</t>
  </si>
  <si>
    <t>2.1.10</t>
  </si>
  <si>
    <t>10.DCTIG Gestionan recursos con CSUCA para realizar al menos un proyecto de investigaciones sobre los temas prioritarios de la UNAH y la facultad.</t>
  </si>
  <si>
    <t>Gestionan recursos con fuentes externas a la UNAH para el desarrollo y ejecucion de Proyectos de investigacion Interinstitucionales y de impacto</t>
  </si>
  <si>
    <t>Proyecto participando en convocatoria del CSUCA</t>
  </si>
  <si>
    <t xml:space="preserve"> Jefe de Departamento </t>
  </si>
  <si>
    <t>2. Realización de, al menos 1 pasantía, durante el periodo (2012-2016) en una universidad nacional o extranjera.</t>
  </si>
  <si>
    <t>2.1.11</t>
  </si>
  <si>
    <t xml:space="preserve">11.Gestionar convenios, ante agencias de cooperación internacional u otros organismos, para intercambios de profesores </t>
  </si>
  <si>
    <t>Promover los vinculos de Movilizacion de docentes en materia de investigacion con universidades extranjeras</t>
  </si>
  <si>
    <t>1) Las facultades y los centros regionales  desarrollan proyectos de investigación enmarcados en los temas prioritarios de la UNAH y de la facultad o centro regional a la cual están adscritas.</t>
  </si>
  <si>
    <t xml:space="preserve">1) Desarrollo de, al menos, (8) proyectos de investigación en cada facultad y centro regional
(2 por año)
</t>
  </si>
  <si>
    <t>2.1.12</t>
  </si>
  <si>
    <t>12.Realizar al menos un proyectos de investigación multidisciplinarios o interdisciplinarios entre DCTIG y un Centro Regional (CURLP)</t>
  </si>
  <si>
    <t>Promover la interdisiplanaridad y cooperacion entre unidades academicas</t>
  </si>
  <si>
    <t>Perfil y diseño metodologico del proyecto y ayudas memoria de reuniones entre unidade academicas</t>
  </si>
  <si>
    <t xml:space="preserve">Profesores e investigadores de las unidades academicas involucradas, estudiantes y pobladores del area de accion del proyecto </t>
  </si>
  <si>
    <t>2) Las facultades y los centros regionales  compiten por fondos concursables para investigación a nivel interno o externo</t>
  </si>
  <si>
    <t xml:space="preserve">1) Al  menos (4) proyectos de investigación de la Facultad, compiten por recursos a nivel interno. 
(1 por año)
</t>
  </si>
  <si>
    <t>2.1.13</t>
  </si>
  <si>
    <t>13.Participar con almenos UN (1) proyectos DCTIG en convocatorias de becas de investigación, profesores-investigadores de DCTIG.</t>
  </si>
  <si>
    <t>optener fondos concursables para investigación a nivel interno de la UNAH</t>
  </si>
  <si>
    <t>Perfil y diseño metodologico del proyecto presentado a concurso</t>
  </si>
  <si>
    <t xml:space="preserve">Profesores e investigadores de DCTIG, estudiantes y pobladores del area de accion del proyecto </t>
  </si>
  <si>
    <t xml:space="preserve">2) Al  menos, (4) proyectos de investigación de la Facultad, compiten por recursos a nivel externo.
(1 por año)
</t>
  </si>
  <si>
    <t>2.1.14</t>
  </si>
  <si>
    <t>14.Participar con almenos UN (1) proyectos DCTIG en convocatorias de becas de investigación, a nivel nacional e internacional.</t>
  </si>
  <si>
    <t>optener fondos concursables para investigación a nivel interno o externo</t>
  </si>
  <si>
    <t>2) Las facultades y los centros regionales   identifican los proyectos de investigación, cuyos resultados sean susceptibles de protección, uso y explotación de la propiedad intelectual.</t>
  </si>
  <si>
    <t xml:space="preserve">2.1) Desarrollo de, al menos, (4) proyectos de investigación cuyo resultado se susceptible de protección  facultad y centro regional.
(1 por año)
</t>
  </si>
  <si>
    <t>2.1.15</t>
  </si>
  <si>
    <t>15.Realizar proyectos de investigación que recaben ideas de tecnología e innovación que llevadas a la práctica resuelva carencias y necesidades sociales, económicas y ambientales.</t>
  </si>
  <si>
    <t>Desarrollar proyectos que resuelvan carencias y necesidades sociales, económicas y ambientales</t>
  </si>
  <si>
    <t>Perfil y diseño metodologico del proyecto alineado con las prioridades de investigacion de la UNAH</t>
  </si>
  <si>
    <t>Comisión y Sub-Comisión Curricular de Departamentos y Carreras en funcionamiento ejecutando ruta de desarrollo curricular.</t>
  </si>
  <si>
    <t>Plan de estudios de la Licenciatura en Astronomía Cultural. Programas de Asignaturas.</t>
  </si>
  <si>
    <t>Documentación presentada</t>
  </si>
  <si>
    <t>Alumnado</t>
  </si>
  <si>
    <t>DAQAC</t>
  </si>
  <si>
    <t>Desarrollar talleres de capacitación, experiencias de innovación y aplicaciones del Modelo Educativo a los diferentes procesos de enseñanza aprendizaje de la Facultad.</t>
  </si>
  <si>
    <t>Número de Talleres de capacitación. Número de experiencias de innovación.</t>
  </si>
  <si>
    <t>Alumnado y Profesarado</t>
  </si>
  <si>
    <t>Sistema de Estadísticas e Indicadores de la FACES en continua actualización en apoyo de la gestión académica.</t>
  </si>
  <si>
    <t>Estadísticas e Indicadores de la EAQAC dentro de las generales de la FACES</t>
  </si>
  <si>
    <t>Profesorado</t>
  </si>
  <si>
    <t>Promover y gestionar la aprobación de Convenios de Cooperación Marco y Específicos con diferentes universidades e instituciones, nacionales y extranjeras, para el desarrollo de los campos académicos de la FACES.</t>
  </si>
  <si>
    <t>Número de Acuerdos con sociedades internacionales de la Astronomía Cultural: SEAC, SIAC, ISAAC. Convenio UCM-UNAH, Convenio UNAM-UNAH.</t>
  </si>
  <si>
    <t>Completar y presentar los documentos de Autoevaluación del Diplomado en Arqueoastronomía Maya. Autoevaluación continua de Licenciatura en Astronomía Cultural.</t>
  </si>
  <si>
    <t>Autoevaluación del Diplomado en Arqueoastronomía Maya. Autoevaluación Licenciatura en Astronomía Cultural.</t>
  </si>
  <si>
    <t>Alumnado y Profesorado</t>
  </si>
  <si>
    <t>Propuesta de creación, aprobación y desarrollo de la Licenciatura en Astronomía Cultural.</t>
  </si>
  <si>
    <t>Licenciatura creada y en funcionamiento. Programación académica de asignaturas de la Licenciatura.</t>
  </si>
  <si>
    <t>Fortalecer y mantener en funcionamiento las Unidades de Gestión de Investigación.</t>
  </si>
  <si>
    <t>UGI en funcionamiento eficiente.</t>
  </si>
  <si>
    <t>Registrar los proyectos de investigación asignados como Carga Académica de los Departamentos, evaluando perfiles de proyectos e informes, y seguimiento y supervisión.</t>
  </si>
  <si>
    <t>Porcentaje de Proyectos asignados como Carga Académica registrados</t>
  </si>
  <si>
    <t>Asignar el desarrollo de actividades y proyectos de investigación científica a todos los profesores de la FACES.</t>
  </si>
  <si>
    <t>Porcentaje de docentes de la EAQAC participando en al menos un proyecto de investigación.</t>
  </si>
  <si>
    <t>Docentes de los Departamentos participan en el Diplomado de Investigación Científica y en otras actividades de capacitación en investigación.</t>
  </si>
  <si>
    <t>Número de docentes capacitados en investigación.</t>
  </si>
  <si>
    <t>Mantener en funcionamiento los Observatorios Astronómico y de Ordenamiento Territorial, y gestionar el funcionamiento del Instituto en Arqueoastronomía y Patrimonio Cultural y Natural.</t>
  </si>
  <si>
    <t>Porcentaje de cumplimiento de participación en planes de trabajo de Observatorios e Instituto de Investigación.</t>
  </si>
  <si>
    <t>Presentar resultados de investigaciones en congresos y eventos científicos de la UNAH, nacionales e internacionales.</t>
  </si>
  <si>
    <t>Número de presentación de los resultados de las investigaciones de los miembros de la EAQAC en foros nacionales e internacionales.</t>
  </si>
  <si>
    <t>Gestionar convenios de cooperación, nacionales o internacionales, para proyectos de investigación e intercambio de profesores investigadores.</t>
  </si>
  <si>
    <t>Convenio DAI-UNAH, Convenio UNAM-UNAH, Número de Acuerdos de Investigación.</t>
  </si>
  <si>
    <t>Programar anualmente Jornadas Científicas de Ciencias Espaciales para la presentación de investigaciones realizados por los profesores.</t>
  </si>
  <si>
    <t>Número de presentaciones en Jornada Científica FACES. Número de Jornadas Científicas organizadas.</t>
  </si>
  <si>
    <t>Publicar bianualmente la Revista Ciencias Espaciales.</t>
  </si>
  <si>
    <t>Número de artículos presentados en la Revista Ciencias Espaciales. Número de ediciones gestionadas.</t>
  </si>
  <si>
    <t>Profesores MOGT desarrollando Proyectos de Vinculación</t>
  </si>
  <si>
    <t>Numero de Proyectos de vinculación de la MOGT Registrados</t>
  </si>
  <si>
    <t>3.1.1.MOGT</t>
  </si>
  <si>
    <t>1. Profesores participando en el Proyecto Estudio y Plan de Ordenamiento Territorial del Municipio de Oropoli</t>
  </si>
  <si>
    <t>Es importante dar a conocer a los diferentes actores los avances en el campo del OT</t>
  </si>
  <si>
    <t>Invitaciones y listas de asistencia a los seminarios</t>
  </si>
  <si>
    <t>Estudiantes, Ccomunidad universitaria, instituciones de gobierno y sociedad civil.</t>
  </si>
  <si>
    <t>Coordinadores y profesores MOGT</t>
  </si>
  <si>
    <t>3.1.2.MOGT</t>
  </si>
  <si>
    <t>2.a. Registrar el Proyecto de Seminarios de Ordenamiento Territorial en la DVUS.
2.b. Organizar y desarrollar los Seminarios de OT</t>
  </si>
  <si>
    <t>Proyecto de Vinculación en ejcución y con apoyo de organismos nacionales e internacionales</t>
  </si>
  <si>
    <t>Numero de proyecto registrados en Vinculación y ejecutados por estudiantes y docentes MOGT</t>
  </si>
  <si>
    <t>3.1.3.MOGT</t>
  </si>
  <si>
    <t>3. La carrera o unidad académica realiza gestiones ante organismos nacionales o externos para la obtención de recursos para proyectos de vinculación.</t>
  </si>
  <si>
    <t xml:space="preserve">1) Comités de Vinculación creados y funcionando con calida y pertinencia, en las Unidades Académicas, ejecutando proyectos de Vinculación relacionados con áreas prioritarias. </t>
  </si>
  <si>
    <t>Proyectos de Vinculacion como 1/3 de la Carga academica delo profesores con seguimiento por el comité de Vinculacion</t>
  </si>
  <si>
    <t>3.1.1</t>
  </si>
  <si>
    <t>1.Mantener en funcionamiento el Comité de Vinculación en cada unidad académica para que promueva y gestione el desarrollo  de proyectos con la Dirección de Gestión UNAH- Sociedad para contribuir a la solución de problemas en el país.</t>
  </si>
  <si>
    <t>Distribución racional de los recursos docentes para el desarrollo de actividades académicas, particularmente de vinculación de la Universidad con la Sociedad.</t>
  </si>
  <si>
    <t>Docentes y estudiantes de la FACES. Grupos de población a los que va dirigido cada proyecto de vinculación Universidad Sociedad.</t>
  </si>
  <si>
    <t>Decana. Jefes de Departamento, Coordinadores de Carrera y de Postgrados.</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</si>
  <si>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</si>
  <si>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3.1.2</t>
  </si>
  <si>
    <t xml:space="preserve">2.Los docentes de la DCTIG realizan proyectos de vinculación con la Sociedad registrados y asignados como parte de la Carga Académica. </t>
  </si>
  <si>
    <t>Los estudiantes y profesores de la MOGT conocen y aplican las políticas de vinculación universidad sociedad de la MOGT y la FACES</t>
  </si>
  <si>
    <t>Numero de proyectos de vinculación con la sociedad realizados por estudiantes MOGT</t>
  </si>
  <si>
    <t>3.2.1.MOGT</t>
  </si>
  <si>
    <t>1.  A través de las actividades prácticas de las asignaturas de la MOGT4, participación de los docentes y estudiantes en procesos de planificación regional y ordenamiento territorial en las Sub Regiones donde se solicite.</t>
  </si>
  <si>
    <t>Las muncipalidades del país necesitan asistencia técnica y los estudiantes MOGT necesitan realizar actividades de vinculación para apliacar conocimientos adquiridos</t>
  </si>
  <si>
    <t xml:space="preserve">Informes, </t>
  </si>
  <si>
    <t>Estudiantes MOGT4 y Municpalidades</t>
  </si>
  <si>
    <t>DVUS, Coordinación Investigación-Vinculación MOGT, Docentes y Estudiantes</t>
  </si>
  <si>
    <t>numero de Cursos impartidos (1 ) por año</t>
  </si>
  <si>
    <t>3.2.1</t>
  </si>
  <si>
    <t>1. El DCTIG desarrolla anualmente 1 cursos de capacitación en el marco del proyecto cursos de actualizacion SIG, PR, GPS, Impartido a los Centros Regionales</t>
  </si>
  <si>
    <t>Capacitar en el uso de Tecnologias de la Informacion Geografica como herramienta para el analisis y toma de desiciones</t>
  </si>
  <si>
    <t>Lista de participantes por curso</t>
  </si>
  <si>
    <t>Comunidad univesrsitaria y Publico en General</t>
  </si>
  <si>
    <t>Decana. Jefes de Departamento.</t>
  </si>
  <si>
    <t>numero deSeminarios impartidos (6 ) por año</t>
  </si>
  <si>
    <t>3.2.2</t>
  </si>
  <si>
    <t>2. El DCTIG desarrolla anualmente 6 seminarios en Tecnologias de la Informacion Geografica</t>
  </si>
  <si>
    <t>Divulgacion de la utilidad de las tecnologias de la Informaciuon Geografica para el desarrollo de proyectos multidiciplinares</t>
  </si>
  <si>
    <t>Lista de asistencia a seminarios programados</t>
  </si>
  <si>
    <t>numero de Diplomados impartidos (1 ) por año</t>
  </si>
  <si>
    <t>3.2.3</t>
  </si>
  <si>
    <t>3. El DCTIG desarrolla el primer Diplomado en Gestion Catastral financiado por la Cooperacion Suiza y asesorado por la DVUS</t>
  </si>
  <si>
    <t>Solicitud tecnica hecha por la cooperacion Suiza y aprobada la propuesta de Diplomado</t>
  </si>
  <si>
    <t>Lista de participantes por modulo de diplomado</t>
  </si>
  <si>
    <t>mancomunidades represntantes de 37 municipiodel interior del pais</t>
  </si>
  <si>
    <t>Ccodinador de Diplomado, Jefe de Departamento</t>
  </si>
  <si>
    <t>Publicar el Catálogo de Vinculación Universidad Sociedad de la FACES y divulgar las actividades por los diferentes medios de comunicación establecidos en la UNAH.</t>
  </si>
  <si>
    <t>Numero de proyectos de vinculación de la MOGT difundidos a través del Catalogo de Vinculación-FACES</t>
  </si>
  <si>
    <t>3.2.2.MOGT</t>
  </si>
  <si>
    <t xml:space="preserve">2.a. Docentes y estudiantes MOGT ejecutan los proyetcos de vinculación.  
2.b. Presentación de resultados de proyectos de vinculación en la Jornada de Ciencias Espaciales. </t>
  </si>
  <si>
    <t>Mantener en funcionamiento los Comités de Vinculación Universidad Sociedad de los Departamento e incorporar el desarrollo de proyectos de vinculación como parte de la Carga Académica de los Profesores.</t>
  </si>
  <si>
    <t>Comité Vinculación Universidad Sociedad funcionando eficientemente</t>
  </si>
  <si>
    <t>Socializar y aplicar las políticas de vinculación universidad sociedad de la EAQAC, de la FACES y de la UNAH.</t>
  </si>
  <si>
    <t>Número de reuniones de socialización.</t>
  </si>
  <si>
    <t>Público General</t>
  </si>
  <si>
    <t>Participar en la elaboración y publicación del Catálogo de Vinculación Universidad Sociedad de la FACES y divulgar las actividades por los diferentes medios de comunicación establecidos en la UNAH.</t>
  </si>
  <si>
    <t>Catálogo VUS publicados. Número de comunicaciones sociales publicadas.</t>
  </si>
  <si>
    <t>Gestionar ante organismos nacionales e internacionales recursos para el desarrollo de actividades y proyectos de vinculación universidad sociedad.</t>
  </si>
  <si>
    <t>Convenio CCET-UNAH, Número de Convenios y Acuerdos de VUS gestionados.</t>
  </si>
  <si>
    <t>Fortalecemiento de las competencias docentes para la educación superior que faciliten el aprendizaje y mejoren la eficiencia terminal.</t>
  </si>
  <si>
    <t>Un Programa de Maestría en Ordenamiento y Gestión del Territorio en funcionamiento de acuerdo a la Estructura Académica de la FACES aprobada.</t>
  </si>
  <si>
    <t>Cuarta Promoción del Programa de Maestría en Ordenamiento y Gestión del Territorio desarrollada</t>
  </si>
  <si>
    <t>4.1.1.MOGT</t>
  </si>
  <si>
    <t xml:space="preserve">1. Organizar, Ejecutar la Planifiación académica de la MOGT4: Programación, matricula, desarrollo de asignaturas, etc
</t>
  </si>
  <si>
    <t>Atender los estudiantes matriculados en la MOGT4</t>
  </si>
  <si>
    <t>Listas de matricula, Programación académica, cuadros de calificaciones</t>
  </si>
  <si>
    <t>18 estudiantes matriculados</t>
  </si>
  <si>
    <t>Coordinación académica y docentes MOGT</t>
  </si>
  <si>
    <t>Que la MOGT cuente con los docentes y profesores visitantes en número, nivel de formación y especialización necesarios para el desarrollo del Programa Académico.</t>
  </si>
  <si>
    <t>Al menos 9 docentes participando en el desarrollo de la Promoción MOGT4.</t>
  </si>
  <si>
    <t>4.1.2.MOGT</t>
  </si>
  <si>
    <t>2.a. Prepara el perfil de los docentes MGOT4.
2.b. Selección de docentes responsables de atender las asignaturas</t>
  </si>
  <si>
    <t>Coordinación académica</t>
  </si>
  <si>
    <t>Docentes contratados y nombrados para atender las asignaturas, proyectos de investigación y de vinculación del Programa de Maestrìa en Ordenamiento y Gestión del Territorio.</t>
  </si>
  <si>
    <t>Al menos 6 docentes contratado para atender las asiganturas de la promoción MOGT4.</t>
  </si>
  <si>
    <t>4.1.3.MOGT</t>
  </si>
  <si>
    <t xml:space="preserve">3. Contratación de un Profesor nacional y cinco profesores visitantes para atender asignaturas de la MOGT4
</t>
  </si>
  <si>
    <t>Durante el año 2015 se impartiran nueve (9) asignaturas para la MOGT4, cuatro seran atendidas por profesores de la FACES.</t>
  </si>
  <si>
    <t>Documento de Contratación</t>
  </si>
  <si>
    <t>SEDP
Decano FACES, Coordinador MOGT, Administrador FACES</t>
  </si>
  <si>
    <t>Los docentes de la MOGT participando en programas de capacitación continua.</t>
  </si>
  <si>
    <t>Al menos 8 docentes de la MOGT participando en cursos de capacitaciòn.</t>
  </si>
  <si>
    <t>4.1.4.MOGT</t>
  </si>
  <si>
    <t>4. Gestionar cursos de capacitación o actualización para Docentes de la MOGT</t>
  </si>
  <si>
    <t>Mantener el perfil de los docente del Program de Maestria</t>
  </si>
  <si>
    <t>Informes trimestrales, Convenios</t>
  </si>
  <si>
    <t>Coordinación, Jefe DCTI, FACES</t>
  </si>
  <si>
    <t>Correcto desempeño del Personal docente y administrativo de la MOGT.</t>
  </si>
  <si>
    <t>Un Programa de evaluación del desempeño docente y administrativo en ejecución.</t>
  </si>
  <si>
    <t>4.1.5.MOGT</t>
  </si>
  <si>
    <t>5.a. Diseñar los instrumentos de evaluación de desempeño
5.b. Ejecutar la evaluación de los doentes MOGT</t>
  </si>
  <si>
    <t>Informes trimestrales</t>
  </si>
  <si>
    <t>Creación y consolidación de la Escuela de Arqueoastronomía y Astronomía Cultural (EAQAC), junto con sus dos departamentos correspondientes. Disponer de al menos 6 docentes para cada uno de los dos departamentos, y plazas de personal administrativo.</t>
  </si>
  <si>
    <t>Escuela de Arqueoastronomía y Astronomía Cultural creada y organizada.</t>
  </si>
  <si>
    <t>Necesidad de creación y fortalecimiento de la Escuela de Arqueoastronomía y Astronomía Cultural. Necesidad de material didáctico para cumplir con la oferta académica.</t>
  </si>
  <si>
    <t>Gestionar que la Escuela de Arqueoastronomía y Astronomía Cultural y sus departamentos cuenten con suficientes docentes en número, nivel de formación y especialización, incluyendo además la visita de profesores universitarios del extranjero y la colaboración de profesores asociados para el desarrollo de los programas de grado y posgrado, y los diplomados.</t>
  </si>
  <si>
    <t>Mantener un número mínimo de 6 profesores en cada departamento y aumentarlo en caso necesario para atender actividades de la EAQAC. Número de profesores extranjeros invitados. Número de teleconferencias con especialistas extranjeros.</t>
  </si>
  <si>
    <t>Gestionar la creación de plazas, la contratación y el nombramiento de suficientes docentes para atender las asignaturas, proyectos de investigación y de vinculación de los posgrados de la FACES.</t>
  </si>
  <si>
    <t>Mantener el número de estudiantes por docentes por debajo de 80. Docentes con al menos un proyecto de investigación y vinculación.</t>
  </si>
  <si>
    <t>Promover la participación de los docentes en programas institucionales de capacitación continua, así como otros en los campos de su especialización investigativa y dedicación dentro de su departamento.</t>
  </si>
  <si>
    <t>Número de docentes actualizados en programas relevantes de capacitación continua. Fomentar al menos un programa de especialización disciplinar al año.</t>
  </si>
  <si>
    <t>Necesidad de capacitarde formacontína a los docentes a través deprofesionales de otros países.</t>
  </si>
  <si>
    <t>Diseñar, socializar y aplicar instrumentos que permitan evaluar el desempeño del personal docente y administrativo.</t>
  </si>
  <si>
    <t>Porcentaje de miembros de la EAQAC evaluados con los instrumentos del programa de desempeño de personal docente y administrativo.</t>
  </si>
  <si>
    <t>Personal de la Escuela</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</si>
  <si>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</si>
  <si>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Bases de datos actualizada y seguimiento a estudiantes</t>
  </si>
  <si>
    <t>No. de Bases de datos</t>
  </si>
  <si>
    <t>5.1.1.MOGT</t>
  </si>
  <si>
    <t>1.  Crear o fortalecer las bases de datos para el seguimiento de los estudiantes de la MOGT, incluyendo información de ingreso, permanencia y egresos.</t>
  </si>
  <si>
    <t>La sistematización de los procesos que se siguen en el programa, contribuye a un mejor funcionamiento y al seguimiento a los estudiantes matriculados.</t>
  </si>
  <si>
    <t>Bases de datos establecidas</t>
  </si>
  <si>
    <t>Estudiantes MOGT4, Coordinación MOGT</t>
  </si>
  <si>
    <t>Coordinación MOGT, Comité Técnico</t>
  </si>
  <si>
    <t>5.1.2.MOGT</t>
  </si>
  <si>
    <t>2.  Completar los procesos de graduación de los Estudiantes MOGT.</t>
  </si>
  <si>
    <t xml:space="preserve">Para que el estudiante se someta a Defensa de Tesis, la Coordinación y la DSEP deberán gestionar el expediente correspondiente en la Secretaria General/UNAH. </t>
  </si>
  <si>
    <t>No. de Expedientes de Graduación completos y autorizados.
No. de titulos extendidos por la UNAH</t>
  </si>
  <si>
    <t>Estudiantes MOGT</t>
  </si>
  <si>
    <t>Coordinación MOGT, Secretaria FACES y Secreatria General/UNAH</t>
  </si>
  <si>
    <t>5.1.3.MOGT</t>
  </si>
  <si>
    <t>3.  Integrar los Tribunales Examinadores de las tesis de los alumnos de la MOGT.</t>
  </si>
  <si>
    <t xml:space="preserve">El Tribunal Examinador evalua la Defensa de Tesis de los estudiantes MOGT, previa a la opción al Grado de Máster. </t>
  </si>
  <si>
    <t>Actas de Graduación de los estudiantes que sustentaron examen de Tesis</t>
  </si>
  <si>
    <t>Un centro de documentación fortalecido y actualizado, al servicio del Programa de Maestria y de la sociedad.</t>
  </si>
  <si>
    <t>Numero y tipo de documentos al servicio de los docentes y estudiantes.  Usuarios.</t>
  </si>
  <si>
    <t>5.1.4.MOGT</t>
  </si>
  <si>
    <t>4. Fortalecer el Sistema de Biblioteca de la MOGT e incrementar sus colecciones bibliográficas (libros y archivador)</t>
  </si>
  <si>
    <t>Es necesario contar con bibliografía actualizada para el desarrollo de las asignaturas y las investigaciones de la MOGT</t>
  </si>
  <si>
    <t>No. de libros adquiridos</t>
  </si>
  <si>
    <t>Coordinación MOGT, FACES, Administración, Librería UNAH</t>
  </si>
  <si>
    <t xml:space="preserve">Reglamentación estudiantil registrada en el Manual de Procedimientos de la MOGT y publicada en la pagina web del Programa de Maestría </t>
  </si>
  <si>
    <t>Manual de Procedimiento de la MOGT.</t>
  </si>
  <si>
    <t>5.1.5.MOGT</t>
  </si>
  <si>
    <t>5. Elaborar y aprobar el Manual de Procedimientos de la MOGT.</t>
  </si>
  <si>
    <t>Es necesario sistematizar y divulgar todos los procesos del Programa de Maestría</t>
  </si>
  <si>
    <t>Domento de Manual</t>
  </si>
  <si>
    <t>Coordinación y Comité Tecnico MOGT</t>
  </si>
  <si>
    <t>Mejoramiento de la Calidad, la Pertinencia y la equidad.</t>
  </si>
  <si>
    <t>Perfil del graduado actualizado de acuerdo a la demanda laboral</t>
  </si>
  <si>
    <t>Numero de graduados de acuerdo al Perfil actualizado y a la demanda laboral</t>
  </si>
  <si>
    <t>5.2.1.MOGT</t>
  </si>
  <si>
    <t>1.a. Gestionar la defensa de tesis de los estudiantes MOGT.
1.b. Los tribunales examinadores aprueban las tesis desarrolladas con el rigo cientifico que se requiere.
1.c. Gestionar la extensión de titulo de los tesistas aprobados</t>
  </si>
  <si>
    <t>Entregar a la sociedad profesionales que satisfagan las demandas del mercado laoral</t>
  </si>
  <si>
    <t>Actas de Graduación y Registro de titulos de la Secretaria General de la UNAH</t>
  </si>
  <si>
    <t>Plan de seguimiento a egresados en ejecución y base de datos de graduados actualizadas</t>
  </si>
  <si>
    <t>Un Programa d eSeguimiento a Graduados en ejecución</t>
  </si>
  <si>
    <t>5.2.2.MOGT</t>
  </si>
  <si>
    <t>2.  Establecimiento de un Programa de Seguimiento a Graduados.</t>
  </si>
  <si>
    <t>Esta actividades nos permitirá identifir las fortalezas y débilidades del Programa de Maestría que se deben tomar en consideración en la Mejora Continuad e la Calidad de la Educación, que exigen los Procesos de Acreditación</t>
  </si>
  <si>
    <t>Acuerdo de nombramiento</t>
  </si>
  <si>
    <t>Graduados de la MOGT1, MOGT2 y MOGT3</t>
  </si>
  <si>
    <t>Coordinación y Comité Técnico MOGT</t>
  </si>
  <si>
    <t>2) Estudio de satisfacción de graduados de la UNAH.</t>
  </si>
  <si>
    <t>1) Se realizarán por lo menos dos (2) encuestas de satisfacción de los graduados.</t>
  </si>
  <si>
    <t>5.2.3.MOGT</t>
  </si>
  <si>
    <t>3.  Realizar encuestas de satisfacción de los egresados.</t>
  </si>
  <si>
    <t>Es necesario identificar las fortalezas y débilidades del Posgrado que se deben tomar en cuenta en la Mejora Continuad e la Calidad de la Educación, que exigen los Procesos de Acreditación</t>
  </si>
  <si>
    <t>Documento de informe</t>
  </si>
  <si>
    <t>1) Encuestas del desempeño de graduados terminadas.</t>
  </si>
  <si>
    <t>1) Se realizará por lo menos una (1) encuesta por carrera del desempeño de los graduados en sus respectivas instituciones de trabajo.</t>
  </si>
  <si>
    <t>5.2.4.MOGT</t>
  </si>
  <si>
    <t>4. Realizar encuestas del desempeño laboral de los egresados.</t>
  </si>
  <si>
    <t>5.2.5.MOGT</t>
  </si>
  <si>
    <t>5. Realizar encuestas de satisfacción de los empleadores sobre el desempeño laboral de los egresados.</t>
  </si>
  <si>
    <t>Empleadores</t>
  </si>
  <si>
    <t>Mantener actualizadas las bases de datos de las carreras de grado de la EAQAC, para brindar asesoría a los estudiantes y orientarlos en los procesos de ingreso, permanencia, promoción y egreso.</t>
  </si>
  <si>
    <t>Base de datos de estudiantes de la Licenciatura en Astronomía Cultural</t>
  </si>
  <si>
    <t>Fortalecer colecciones bibliográficas y centros de documentación de los departamentos y carreras en beneficio de la formación de los estudiantes.</t>
  </si>
  <si>
    <t>Nuevas adquisiciones (físicas y/o digitales) del centro de documentación de la EAQAC</t>
  </si>
  <si>
    <t>Elaborar, revisar, divulgar y aplicar de manera participativa y eficiente la reglamentación estudiantil vigente.</t>
  </si>
  <si>
    <t>Número de Talleres sobre Reglamentación Estudiantil.</t>
  </si>
  <si>
    <t>a) Fortalecimiento y consolidación del proceso de organización y desarrollo de las redes educativas regionales de la UNAH, y de los planes estratégicos y tácticos para continuar con la reforma integral de los centros regionales de la UNAH.</t>
  </si>
  <si>
    <t>Docentes de Centros regionales y Telecentros cursando la MOGT o las capciataciones organizadas por la MOGT.</t>
  </si>
  <si>
    <t>Al menos un docente de un Centro Regional matriculado en la MOGT por promoción o curso de capacitación organizado</t>
  </si>
  <si>
    <t>6.1.1.MOGT</t>
  </si>
  <si>
    <t>1. Promocionar en Centros Regionales las actividades de capacitación organizadas por la MOGT</t>
  </si>
  <si>
    <t>Establecer aliazanzas y contribuir al fortalecimiento de las cacpacidades en los centros regionales</t>
  </si>
  <si>
    <t>Docentes de Centros Regionales</t>
  </si>
  <si>
    <t>b) Mejorar significativamente la cobertura de la UNAH y el acceso de la población hondureña a los servicios académicos de la UNAH.</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</si>
  <si>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</si>
  <si>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</si>
  <si>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Diseño, aprobacion y puesta en funcionamiento en modalidad a distancia de una asignatura general de Ciencia y Tecnologías de la Información Geográfica;</t>
  </si>
  <si>
    <t>Necesidad de incrementar la cobertura de los servicios académicos ofrecidos por los diferentes departamentos y carreras de la FACES.</t>
  </si>
  <si>
    <t>Listados de matrícula y calificaciones de estudiantes los Centros Regionales.</t>
  </si>
  <si>
    <t>Estudiantes de los Centros Regionales adonde se desarrollan las asignaturas.</t>
  </si>
  <si>
    <t>Establecer alianzas con Directores de Centros Regionales y Telecentros para que docentes y personal técnico de esas unidades académicas participen en capacitaciones en Arqueoastronomía y Astronomía Cultural.</t>
  </si>
  <si>
    <t>Capacitaciones a personal de Centros Regionales.</t>
  </si>
  <si>
    <t>Completar diseños y ofrecer y desarrollar en línea las asignaturas generales servidas por los departamentos académicos para beneficio de estudiantes de los Centros Regionales.</t>
  </si>
  <si>
    <t>Número de Asignaturas generales de la EAQAC virtualizadas.</t>
  </si>
  <si>
    <t>1. ÉTICA: Transversalización del Eje Curricular de Ética en las actividades administrativas y como eje integrador de los demás ejes del Modelo Educativo de la UNAH.</t>
  </si>
  <si>
    <t>Participación de docentes y estudiantes MOGT en reuniones institucionales que promuevan la formación en valores morales y éticos, profesionales y sociales.</t>
  </si>
  <si>
    <t>No. de docentes y/o estudiantes participando en talleres o en proyectos desarrollados.</t>
  </si>
  <si>
    <t>7.1.1.MOGT</t>
  </si>
  <si>
    <t>1.a. Divulgar la entre docente y estudiantes MOGT las invitaciones a talleres institucionales que promuevan valores.
1.b. Incentivar la participación de docentes/estudiantes en talleres institucionales que promuevan la formación de valores.</t>
  </si>
  <si>
    <t>3. IDENTIDAD: Producción del conocimiento con identidad, nacional, regional, local, y para la internacionalización académica de la UNAH.</t>
  </si>
  <si>
    <t>Catedra de Ordenamiento Territorial actualizada y en funcionamiento.</t>
  </si>
  <si>
    <t>1. Documentos en la pagina web de la Catedra de OT.
2. Publicaciones de profesores y estudiantes MOGT divulgadas a través de la catedra de OT.</t>
  </si>
  <si>
    <t>7.3.1.MOGT</t>
  </si>
  <si>
    <t xml:space="preserve">1.a. Busqueda de documentación actualizada relacionada con el campo del Ordenamiento Territorial: artículos científicos, libros, informes, etc.
1.b. Desarrollar 18 indicadores de OT.
1.c. Incentivar la publicación de 
</t>
  </si>
  <si>
    <t>LA Catedra de OT es un espcaio que permite actualizar y divulgar los avances del campo</t>
  </si>
  <si>
    <t>Organizar en la FACES y participar en reuniones institucionales que promuevan la formación en valores morales y éticos, profesionales y sociales.</t>
  </si>
  <si>
    <t>Numero de Talleres para promover formación en valores.</t>
  </si>
  <si>
    <t>Presentar para creación y aprobación el Programa de la asignatura AQA-113 Astronomía Cultural, y desarrollarla para beneficio de los estudiantes de todas las carreras de la Universidad.</t>
  </si>
  <si>
    <t>Acuerdo de creación y aprobación de programa de AQA113. Número de estudiantes matriculados.</t>
  </si>
  <si>
    <t>Diseño, creación y mantenimiento de la Cátedra de Astronomía Cultural en línea.</t>
  </si>
  <si>
    <t>Cátedra de Astronomía Cultural en línea. Número de visitantes.</t>
  </si>
  <si>
    <t>Las Unidades Académicas y Administrativas disponen y tienen  acceso a los servicios de la plataforma tecnológica y al programa de desarrollo tecnológico de la UNAH.</t>
  </si>
  <si>
    <t>Página web de la MOGT y Aula Virtual en funcionamiento y actualizada para apoyo al desarrollo de las asignaturas y proyectos.</t>
  </si>
  <si>
    <t>Pagina web y aula virtual en funcionamieto permanentemente</t>
  </si>
  <si>
    <t>1.a Mantener actualizada y en funcionamiento el Aula Virtual de la MOGT.                                                                1.b  Supervisar y monitorear que los servicios derivados de la Plataforma Tecnológica de la UNAH ofrecidos a la MOGT se mantengan en correcto funcionamiento.                                    1.c. Administrar los servicios de Internet, Intranet y otros de redes y comunicación que enlacen interna y externamente a la MOGT y la presenten como componente del portal nacional de  las Ciencias Espaciales.</t>
  </si>
  <si>
    <t>Para el desarrollo de las actividades académcias de la MOGT es necesario mantener  en correcto funcionamiento el aula virtual</t>
  </si>
  <si>
    <t>Pagina webb y aula virtua</t>
  </si>
  <si>
    <t>Estudiantes y Profesores MGOT</t>
  </si>
  <si>
    <t>Coordinación MOGT, Profesores</t>
  </si>
  <si>
    <t>Laboratorio de Posgrado remodelado de acuerdo al crecimiento del Centro de Documentación y el OUOT</t>
  </si>
  <si>
    <t>Espacios Físicos redistribuidos, asignados o diseñados para ampliación</t>
  </si>
  <si>
    <t xml:space="preserve">2.   Mejorar las condiciones de funcionamiento de los Laboratorios de Tecnologías de la Información Geográfica de postgrados, incrementando número de puestos de trabajo (computadoras y ups) disponibles para los alumnos, el mejoramiento del equipamiento audiovisual: datashow, microfono y palante, mobiliario: (escritorio, sillas, archivadores).                                                                                                     </t>
  </si>
  <si>
    <t>El adecuado funcionamiento y desarrollo de las actividades académicas de la MOGT, es necesario disponer de equipo de cómputo adecuado y suficiente</t>
  </si>
  <si>
    <t>Total de puesto de trabajo habilitados</t>
  </si>
  <si>
    <t xml:space="preserve">Coordinación MOGT, FACES, </t>
  </si>
  <si>
    <t>3  Adquisión de software para Laboratorio de Postgrado CTIG.</t>
  </si>
  <si>
    <t>Dada la naturaleza de las actividades académcias de la MGOT, se requiere contar con Software especializados .</t>
  </si>
  <si>
    <t>Numero de licencias adquiridad de software especializados e instaladas.</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</si>
  <si>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</si>
  <si>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</si>
  <si>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13.1.1</t>
  </si>
  <si>
    <t>1.Acondicionamiento del Laboratorio de Grado de TIG y el Laboratorio de Radiometría de Campo en Edificio K2</t>
  </si>
  <si>
    <t>Necesidad de acondicionar las instalaciones de salones, laboratorios y el Observatorio Astronómico para el desarrollo de actividades académicas y cientificas.</t>
  </si>
  <si>
    <t>Salón de Conferencias remodelado. Laboratorios y Observatorio Astronómico equipado.</t>
  </si>
  <si>
    <t>Profesores y estudiantes de la FACES. Estudiantes de las diferentes carreras de la UNAH. Comunidad Universitaria y personas visitan las instalaciones de la FACES.</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</si>
  <si>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</si>
  <si>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</si>
  <si>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13.1.2</t>
  </si>
  <si>
    <t xml:space="preserve">2.Adquisicion de 15 computadoras para cubrir 15 puerstos de trabajo en el laboratorio TIG grado. Adquisición de modulares para oficinas de tres profesores dentro del Laboratorio de TIG de pregrado. Instalación de estación CORS -GNSS en el Laboratorio de TIG.   </t>
  </si>
  <si>
    <t>Necesidad de disponer del equipo didáctico adecuado que posibilite la realización de actividades académicas de docencia e investigación los estudiantes y docentes de la FACES.</t>
  </si>
  <si>
    <t>Equipo de oficina, de computación y educacional inventariado.</t>
  </si>
  <si>
    <t>La unidad académica cuenta con un presupuesto que le permite realizar adecuadamente las funciones de docencia, investigación, vinculación y gestión académica programadas por la carrera.</t>
  </si>
  <si>
    <t>Personal docente contratado atendiendo las asignaturas de las diferentes promociones de la MOGT</t>
  </si>
  <si>
    <t>Al menos 8 profesores contratados por promoción de la MOGT.</t>
  </si>
  <si>
    <t xml:space="preserve">1.  Contratación de  un Profesores nacional para el funcionamiento del Programa de la MOGT4.                                                                        </t>
  </si>
  <si>
    <t>En el 2015 se impartiran nueve (9) asignaturas para la MOGT4, cuatro seran atendidas por profesores de la FACES.</t>
  </si>
  <si>
    <t xml:space="preserve">2.  Contratación de  cinco Profesores Visitantes para el funcionamiento del Programa de la MOGT4.                                                                        </t>
  </si>
  <si>
    <t xml:space="preserve">3.  Nombramiento del Coordinador Académico para el funcionamiento del Programa de la MOGT4.                                                                        </t>
  </si>
  <si>
    <t xml:space="preserve">Es necesario contar con un coordinador que se responsabilice de la dirección, organización y gestionar  el funcionamiento del Programa de Maestría </t>
  </si>
  <si>
    <t>Acuerdo de Nombramiento</t>
  </si>
  <si>
    <t>SEDP
Decana, Coordinador  General de Postgrados y Administrador FACES</t>
  </si>
  <si>
    <t xml:space="preserve">4.  Nombramiento del Coordinador de Investigación-Vinculación para el funcionamiento del Programa de la MOGT4.                                                                        </t>
  </si>
  <si>
    <t>Es necesario contar con un coordinador que se responsabilice de organizar y regular las actividades de investigación y vinculación del programa académico</t>
  </si>
  <si>
    <t>Estudiantes y profesores MOGT</t>
  </si>
  <si>
    <t>SEDP
Decana, Coordinador  General de Postgrados y Administrador FACES,  Coordinador MOGT</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</si>
  <si>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</si>
  <si>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</si>
  <si>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 xml:space="preserve"> 1.Gestionar el nombramiento  del jefe  Departamento CTIG, y el Coordinador de LCTIG; Contratar 5 profesores auxiliares para realizar adecuadamente las funciones de docencia, investigación, vinculación y gestión académica.</t>
  </si>
  <si>
    <t>Importancia de que los docentes dispongan de estabilidad laboral para el desarrollo de sus actividades, y que la FACES cuente con el número adecuado de docentes para el cumplimiento de su Carga Académica.</t>
  </si>
  <si>
    <t>Acuerdos de nombramiento del personal. Acuerdos de Contrato del personal.</t>
  </si>
  <si>
    <t>Personal Docente que labora en la FACES.</t>
  </si>
  <si>
    <t>Mantener actualizada la página web de la EAQAC y, como parte de ella, las Aulas Virtuales en apoyo de las asignaturas de servicio de los Departamentos y Carreras.</t>
  </si>
  <si>
    <t>Página web actualizada con la información clave de la EAQAC, con sus respectivos departamentos y sus actividades.</t>
  </si>
  <si>
    <t>Profesorado y Personal de la Escuela</t>
  </si>
  <si>
    <t>Gestionar el financiamiento y desarrollo del proyecto de Planetario para mejorar las condiciones físicas de las instalaciones para el desarrollo de las actividades académicas.</t>
  </si>
  <si>
    <t>Proyecto aprobado por la SEAPI. Construcción del Planetario a través de financiación externa.</t>
  </si>
  <si>
    <t>Gestionar la creación de suficiente número de plazas docentes y el nombramiento y contratación de profesores, para que los departamentos puedan atender sus funciones académicas; gestionar recategorización de personal administrativo.</t>
  </si>
  <si>
    <t>Al menos 5 nuevos profesores, 3 plazas de secretario/a y 1 de conserje. Recategorizar al personal de la EAQAC que corresponda.</t>
  </si>
  <si>
    <t>a)Procesos de selección e inducción de nuevo personal.establecido en la normativa institucional</t>
  </si>
  <si>
    <t xml:space="preserve">Número de plazas docentes creadas por departamento por año. Personal administrativo recategorizado. Acciones de personal y presupuestarias tramitadas </t>
  </si>
  <si>
    <t>Gestionar la creación de plazas docentes y administrativas, realizando procesos de selección e inducción del nuevo personal.</t>
  </si>
  <si>
    <t>Personal administrativo de la MOGT contratado bajo los procesos de selección e inducción apropiados.</t>
  </si>
  <si>
    <t>Acciones de contratación ejecutadas</t>
  </si>
  <si>
    <t>11.1.1.MOGT</t>
  </si>
  <si>
    <t xml:space="preserve">1.  Nombramiento del Coordinador Académico para el funcionamiento del Programa de la MOGT4.                                                                        </t>
  </si>
  <si>
    <t>Un Programa de Capacitación continua y especializada en los campos del conocimiento de la MOGT en funconamiento para apoyo del personal docente y administrativo.</t>
  </si>
  <si>
    <t>Miembros del personal de la MOGT participando en el programa de capacitación</t>
  </si>
  <si>
    <t>11.1.2.MOGT</t>
  </si>
  <si>
    <t>2.a. Diagnostico de necesidades de capacitación.
2.b. Diseño del Programa de capacitación continua (PCC).
2.c. Implentación del PCC</t>
  </si>
  <si>
    <t>Coordinación, Jefe DCTIG, FACES</t>
  </si>
  <si>
    <t>Profesore de la MOGT matriculados y graduados de Doctores en OT y TIG.</t>
  </si>
  <si>
    <t>Profesores que cursaron y completaron estudios de doctorado.</t>
  </si>
  <si>
    <t>11.1.3.MOGT</t>
  </si>
  <si>
    <t>3.a. Identificación de Programas Doctorales
3.b. Campañas de sensibilización en el personal docente
3.c. Charlas de motivación de programas doctorales: Erasmus, Fulbrath, DAAD, etc.</t>
  </si>
  <si>
    <t xml:space="preserve">Elevar el perfil del cuerpo docente de la MOGT </t>
  </si>
  <si>
    <t>Contratación de al menos 5 nuevos profesores, 3 secretarios/as y 1 conserje. Cursos de inducción del nuevo personal dentro de su período de prueba.</t>
  </si>
  <si>
    <r>
      <t>i)</t>
    </r>
    <r>
      <rPr>
        <sz val="7"/>
        <color theme="1"/>
        <rFont val="Times New Roman"/>
        <family val="1"/>
      </rPr>
      <t xml:space="preserve">       </t>
    </r>
    <r>
      <rPr>
        <sz val="11"/>
        <color theme="1"/>
        <rFont val="Calibri"/>
        <family val="2"/>
        <scheme val="minor"/>
      </rPr>
      <t>Crear plazas de docentes y administrativos para la Facultad, y realizar procesos de selección e inducción del nuevo personal.</t>
    </r>
  </si>
  <si>
    <t>Programas de capacitación continua y formación especializada para el personal docente y administrativo.</t>
  </si>
  <si>
    <t>Dos cursos anuales de formación continua específica del campo. Uno local y otro internacional</t>
  </si>
  <si>
    <t>Base de datos del personal, egresados del Diplomado en Arqueoastronomía Maya y demás Grados que se impartan en la EAQAC.</t>
  </si>
  <si>
    <t>Elaborar con el personal de la EAQC la participación del personal el programa de relevo generacional.</t>
  </si>
  <si>
    <t>Programación de capacitación e incorporación de nuevo personal para atender demandas académicas en el campo de la Arqueoastronomía y la Astronomía Cultural.</t>
  </si>
  <si>
    <t>Mejoramiento de la Calidad, la Pertinencia y la Equidad.</t>
  </si>
  <si>
    <t xml:space="preserve">Informes de ejecución presupuestaria en base a los lineamientos.            
</t>
  </si>
  <si>
    <t xml:space="preserve">Informes ejecución presupuestaria.       
Doce (12) nuevos puestos (estaciones) de trabajo y 18 existente funcionando en forma optima con los software especializados.   </t>
  </si>
  <si>
    <t>1. Ejecutar el Presupuesto de la MOGT y tramitar las acciones presupuestarias llevando un control estricto de los gastos y de los documentos y comprobantes de soporte.</t>
  </si>
  <si>
    <t>Fortalecer el sistema de  rendición de cuentas y maximizar los recursos para el funcionamiento del Programa de Maestría</t>
  </si>
  <si>
    <t>Informes de Ejecución presupuestaria</t>
  </si>
  <si>
    <t>SEAF, SEDP, CCG, Coordinador MOGT, Coordinador General, Administración y Decanato FACES</t>
  </si>
  <si>
    <t>2. Realizar y mantener un inventario detallado del patrimonio físico MOGT.</t>
  </si>
  <si>
    <t xml:space="preserve">Es necesarior mantener actualizada la información de patrimonio físico de la MOGT </t>
  </si>
  <si>
    <t>Informe de inventario y los componentes del patrimonio</t>
  </si>
  <si>
    <t>Coordinación, Profesores MOGT, Administración FACES</t>
  </si>
  <si>
    <t>En ejecución Convenio de Cooperación Internacional entre la UNAH, Secretaría(s) de Estado y organismo(s) internacional(es) profesional en los campos del conocimiento que desarrolla la MOGT.</t>
  </si>
  <si>
    <t>Al menos un convenio firmado y en ejecución</t>
  </si>
  <si>
    <t>3.a. Identificar la(s) instituciones 
3.b. Elaborar Carta(s) de Entendimiento
3.c. Gestionar firma de  convenio(s)
3.d. Ejecutar convenio(s)</t>
  </si>
  <si>
    <t>Las alianzas con nuevos socios contribuyen al desarrollo de las actividades del Programa de Maestría</t>
  </si>
  <si>
    <t>Documentos de cartas de entendimiento  y/o convenios firmados.
Informes de trimestrales</t>
  </si>
  <si>
    <t>Coordinación, FACES</t>
  </si>
  <si>
    <t>Convenios y acuerdos de cooperación para fortalecer redes para mejoramiento de la calidad académica por el intercambio de docentes y estudiantes.</t>
  </si>
  <si>
    <t>Al menos 3 convenios y acuerdos aprobados y en ejecuciòn.</t>
  </si>
  <si>
    <t>4.a. Gestionar la firma de convenio con universidades latinoamericanas.
4.b. Organizar la movilidad docente.
4.c. Identificar programas  y fuentes de financiamiento para la movilidad estudiantil</t>
  </si>
  <si>
    <t>Coordinaciones MOGT, FACES</t>
  </si>
  <si>
    <t>Participación de la MOGT en proyectos regionales promovidos por el CSUCA</t>
  </si>
  <si>
    <t>Al menos 1 Proyecto aprobado y apoyado por el CSUCA en ejecución</t>
  </si>
  <si>
    <t>5. Preparar propuesta de proyecto y presentar aplicación al CSUCA</t>
  </si>
  <si>
    <t>Fortalecer las actividades de investigación y elevar el perfil del Programa de Maestría</t>
  </si>
  <si>
    <t>Propuesta de Proyecto, Notas de remisión al CSUCA</t>
  </si>
  <si>
    <t>Coordinación y Profesores MOGT</t>
  </si>
  <si>
    <t>1) Alianzas con universidades, e instituciones firmadas y en ejecución.</t>
  </si>
  <si>
    <t>1) Se estructurarán alianzas con universidades, egresados, empresas e instituciones, al menos se firmarán diez (10) alianzas durante el período 2012- 2016.</t>
  </si>
  <si>
    <t>1.Aumentar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 así como la movilidad de Profesores.</t>
  </si>
  <si>
    <t>Importancia de fortalecer las relaciones internacionales para el desarrollo de las actividades académicas y los campos del conocimiento que corresponden a la FACES.</t>
  </si>
  <si>
    <t>Acuerdos o Memorandum de Entendimiento con organizaciones nacionales y extranjeras.</t>
  </si>
  <si>
    <t>Profesores y estudiantes de la FACES.</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</si>
  <si>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</si>
  <si>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2.Impulsar la internacionalización de la Universidad, tomando como primera instancia el escenario Centro Americano del CSUCA, particularmente para la movilidad de estudiantes y profesores de DCTIG</t>
  </si>
  <si>
    <t>Necesidad de regionalizar el desarrollo de las actividades académicas y los campos del conocimiento que corresponden a la FACES.</t>
  </si>
  <si>
    <t>Constancia de movilidad de estudiantes y/o docentes dentro de la Región Centroamerica-na.</t>
  </si>
  <si>
    <t>Profesores y estudiantes de la FACES, y otros de la región centroamericana que trabajan en los campos de la FACES.</t>
  </si>
  <si>
    <t xml:space="preserve">Decana. Jefes de Departamento, </t>
  </si>
  <si>
    <t>Establecer prioridades y lineamientos para la gestión y presentación de informes periódicos de ejecución presupuestaria de la EAQAC. Gestionar la asignación y la obtención de fondos propios para el equipamiento y adquisición de materiales de los departamentos y carreras de la Facultad en apoyo a su actividad académica.</t>
  </si>
  <si>
    <t>Número de Informes de ejecución presupuestaria. Fondos gestionados y donación de instrumentación científica a través de convocatorias públicas de proyectos o ayudas.</t>
  </si>
  <si>
    <t>Revisar, proponer, desarrollar y evaluar experiencias educativas para el desarrollo de los campos de la FACES en el nivel de Educación Superior.</t>
  </si>
  <si>
    <t>Plan de Estudios de la Licenciatura en Astronomía Cultural. Programas de asignaturas de la Licenciatura.</t>
  </si>
  <si>
    <t>Gestionar y ejecutar Convenios de Cooperación Internacional entre la UNAH, la Secretaría de Educación y organismos internacionales profesionales de los campos del conocimiento que desarrolla la FACES.</t>
  </si>
  <si>
    <t>Contactos institucionales entre la EAQAC y las sociedades internacionales de la Astronomía Cultural: SEAC, SIAC, ISAAC.</t>
  </si>
  <si>
    <t>Gestionar con universidades extranjeras convenios y acuerdos de cooperación para fortalecer redes para mejoramiento de la calidad académica por el intercambio de docentes y estudiantes.</t>
  </si>
  <si>
    <t>Convenio UCM-UNAH, Convenio UNAM-UNAH.</t>
  </si>
  <si>
    <t>Conocer y participar en proyectos regionales de cooperación promovidos por el CSUCA.</t>
  </si>
  <si>
    <t>Número de proyectos regionales promovidos por el CSUCA en los que se ha participado.</t>
  </si>
  <si>
    <t>a) Gestionar y promover movilidades internacionales en pro de la academía, la investigación y la cultura, con prioridad en el apoyo a los temas de Relevo Docente y mejora en las capacidades internas de las distintas unidades académicas de la UNAH.</t>
  </si>
  <si>
    <t>Convenios de cooperación con universidades extranjeras aprobados y en ejecución</t>
  </si>
  <si>
    <t>1.a. Gestionar la firma de convenio con universidades latinoamericanas.
1.b. Organizar la movilidad docente.
1.c. Identificar programas  y fuentes de financiamiento para la movilidad estudiantil</t>
  </si>
  <si>
    <t>Mejorar el desarrollo de las actividades del Programa de Maestría</t>
  </si>
  <si>
    <t>Docentes y estudiantes MOGT participando activamente en sociedades cientificas: SIBSIG, IPGH, SELPER, etc</t>
  </si>
  <si>
    <t>Numero de docentes y estudiantes MOGT inscritos sociedades cientificas, participando en proyectos y asistiendo a reuniones</t>
  </si>
  <si>
    <t>2.a. Promoción de la participación de docentes y estudiantes MOGT en sociedades científicas.
2.b. Divulgación de los eventos organizados por las sociedades científicas</t>
  </si>
  <si>
    <t>Elevar el perfil de los docentes y estudiantes de la MOGT</t>
  </si>
  <si>
    <t>Estudiantes y docentes MOGT</t>
  </si>
  <si>
    <t>En funcionamiento la Asociación de especialistas en Ordenamiento Territorial.</t>
  </si>
  <si>
    <t>Numero de docentes y graduados MOGT inscritos en la Asociación de especialista de OT</t>
  </si>
  <si>
    <t>3.a. Organizar y promocionar la Asociación
3.b. Promoción de las sesiones de organización</t>
  </si>
  <si>
    <t>Contribuir al desarrollo del campo</t>
  </si>
  <si>
    <t xml:space="preserve">Informes, actas </t>
  </si>
  <si>
    <t>Especialistas de OT, docentes y estudiantes MOGT</t>
  </si>
  <si>
    <t>Coordinaciones MGOT</t>
  </si>
  <si>
    <t>Promover y fortalecer relaciones internacionales con universidades extranjeras, y dar seguimiento continuo a la gestión de convenios de cooperación para lograr su aprobación, cumplimiento, y en los casos que proceda su renovación y continuidad.</t>
  </si>
  <si>
    <t>Convenios Específico UCM-UNAH, Convenios marco y específico con la UNAM. Acuerdos y Convenios Marco y específicos internacionales.</t>
  </si>
  <si>
    <t>Fomentar la participación de los docentes en Sociedades Científicas Internacionales afines a los propios campos del conocimiento que desarrolla la FACES.</t>
  </si>
  <si>
    <t>Membresía de los docentes en la SEAC, SIAC e ISAAC.</t>
  </si>
  <si>
    <t>Estimular la organización de asociaciones de profesionales graduados de los campos propios de la FACES.</t>
  </si>
  <si>
    <t>Número de Reuniones con profesionales que laboran en Arqueoastronomía y Astronomía Cultural, y en campos afines.</t>
  </si>
  <si>
    <t>Posibilitar la participación en congresos y cursos profesionales y específicos de la disciplina a nivel internacional. Posibilitar la participación en congresos y foros internacionales relacionados con la disciplina de la Escuela y disciplinas afines</t>
  </si>
  <si>
    <t>a) Lograr que la UNAH lleve a cabo en forma sostenida y permanente, un ejercicio pleno y responsable del principio de autonomía, que le permita participar activamente en la transformación de la sociedad hondureña.</t>
  </si>
  <si>
    <t>Comité Tecnico en funcionamiento</t>
  </si>
  <si>
    <t>Acta de constitución y actas de sesiones de trabajo,  documentación producida</t>
  </si>
  <si>
    <t>El  Comité Técnico apoya a la Coordianción en la toma de decisiones y resolución de conflictos</t>
  </si>
  <si>
    <t>Actas de sesiones, Listas de asistencia, Convocatorias</t>
  </si>
  <si>
    <t>Los estudiantes MOGT conocen los requisitos para integrar órganos de gobierno y se organizan en Asociación de Estudiantes.</t>
  </si>
  <si>
    <t>Numero de estudiantes formando parte de la asociación</t>
  </si>
  <si>
    <t>Que los esttudiantes se organizaen para velar por el cumplimiento del programa académico como parte de sus derechos</t>
  </si>
  <si>
    <t>Convocaotria y lista de asistencia</t>
  </si>
  <si>
    <t>Mantener en funcionamiento los Comités Técnicos de las Carreras de grado y posgrado de la FACES.</t>
  </si>
  <si>
    <t>Comité Técnico de la Licenciatura en Astronomía Cultura</t>
  </si>
  <si>
    <t>Divulgar entre los estudiantes de las carreras propias los requisitos para integrar órganos de gobierno y promover reuniones para que ellos se organicen en la Asociación de Estudiantes de la FACES.</t>
  </si>
  <si>
    <t>Actividades académicas para fomentar participación de Estudiantes de Astronomía Cultural en Asociación de Estudiantes de la FACES.</t>
  </si>
  <si>
    <t>Propiciar la excelencia académica de los estudiantes de las propias carreras de manera que, aquellos con altos índices académicos puedan optar a ser representantes de la FACES en el Consejo Universitario.</t>
  </si>
  <si>
    <t>Talleres para estimular mejora en métodos de estudio y rendimiento estudiantil.</t>
  </si>
  <si>
    <t>Sub-Comisión Curricular dedicadas al desarrollo de diferentes proyectos de Diseño Curricular.</t>
  </si>
  <si>
    <t>Subcomisión curricular en funcionamiento.</t>
  </si>
  <si>
    <t>Mantener en funcionamiento y velando por la ejecución de la ruta de desarrollo curricular  a la Sub Comisión Curricular del DCA.</t>
  </si>
  <si>
    <t xml:space="preserve">La subcomisión curricular genera las propuestas curriculares de la oferta académica del DCA. </t>
  </si>
  <si>
    <t xml:space="preserve">Informes de reunión y documentos revisados. </t>
  </si>
  <si>
    <t>Docentes y estudiantes del DCA.</t>
  </si>
  <si>
    <t>Jefe del DCA y miembros de la Sub-Comisión Curricular.</t>
  </si>
  <si>
    <t>Desarrollo de talleres de capacitación, experiencias de innovación y aplicaciones del Modelo Educativo a los diferentes procesos de enseñanza aprendizaje de la Escuela de Ciencias Aeronáuticas.</t>
  </si>
  <si>
    <t>Talleres, experiencias de innovación y aplicaciones del Modelo Educativo.</t>
  </si>
  <si>
    <t xml:space="preserve">Preparación y desarrollo de talleres de formación sobre el Modelo Educativo de la UNAH, revisión de la oferta educativa del DCA aplicando el Modelo de Educativo de la UNAH. </t>
  </si>
  <si>
    <t>Toda la oferta académica que se está generando en el DCA debe reflejar lo establecido en Modelo Educativo de la UNAH.</t>
  </si>
  <si>
    <t>Jefe de Departamento y  Coordinador de Carrera.</t>
  </si>
  <si>
    <t>Actualización de los indicadores propios de la Escuela de Ciencias Aeronáuticas.</t>
  </si>
  <si>
    <t>Número de indicadores propios actualizados.</t>
  </si>
  <si>
    <t>Establecer y mantener actualizado el Sistema de Estadísticas e Indicadores del DCA.</t>
  </si>
  <si>
    <t>Generar estadísticas para informes del Departamento.</t>
  </si>
  <si>
    <t>FACES, UNAH, usuarios externos.</t>
  </si>
  <si>
    <t>Jefe Departamentos, Coordinador de Carrera.</t>
  </si>
  <si>
    <t>Convenios entre la Universidad Autónoma de Honduras y Universidades que desarrollan el campo aeronáutico en su oferta académica con el objetivo de realizar conjuntamente trabajos en el campo aeronáutico.</t>
  </si>
  <si>
    <t>Convenios firmados y en ejecución.</t>
  </si>
  <si>
    <t xml:space="preserve">Recibir asesoría de técnica y científica de instituciones con experiencia en campo aeronáutico para la conformación de la oferta académica del DCA. </t>
  </si>
  <si>
    <t>Convenios o acuerdos discutivos y/o firmados.</t>
  </si>
  <si>
    <t>Escuela de Ciencias Aeronáuticas y Carrera de Licenciatura en Ciencias Aeronáuticas.</t>
  </si>
  <si>
    <t>Jefe de Departamento y  Coordinador de  Carrera.</t>
  </si>
  <si>
    <t>Completar propuestas de creación y planes de estudio de la Licenciatura en Ciencias Aeronáuticas, con salidas de Técnico Universitario de Piloto Comercial Avión y de Helicóptero, Técnico Universitario en Despacho de Vuelos y Técnico Universitario en Mantenimiento Aeronáutico. Organizar, poner en funcionamiento y autoevaluación continua estas carreras.</t>
  </si>
  <si>
    <t>Número de Carreras de Ciencias Aeronáuticas creadas y en funcionamiento. Número de alumnos matriculados y graduados de carreras de Ciencias Aeronáuticas.</t>
  </si>
  <si>
    <t>Proponer y gestionar la aprobación y puesta en funcionamiento de la Licenciatura en Ciencias Aeronáuticas con salidas de carreras técnicas, siguiendo lineamientos del Modelo Educativo y en consonancia con las necesidades sociales, las nuevas tendencias y la diversidad educativa.</t>
  </si>
  <si>
    <t>Documento de  plan de estudios de la Licenciatura en Ciencias Aeronáuticas aprobado. Informes de calificaciones</t>
  </si>
  <si>
    <t>Docentes y estudiantes de grado.</t>
  </si>
  <si>
    <t xml:space="preserve">Jefe Departamento y Coordinador de Carrera. </t>
  </si>
  <si>
    <t>Todos los docentes del DCA participan en el desarrollo de actividades y proyectos de investigación científica.</t>
  </si>
  <si>
    <t xml:space="preserve">Elaboración de artículos publicables en revistas científicas. </t>
  </si>
  <si>
    <t>Unidad de  Gestión de Investigación y  Jefe de Departamento.</t>
  </si>
  <si>
    <t>Participación de docentes de la Escuela de Ciencias Aeronáuticas en el Diplomado de Investigación Científica, y otros programas de capacitación en investigación.</t>
  </si>
  <si>
    <t>Con la formación recibida los docentes mejorarán sus trabajos de investigación.</t>
  </si>
  <si>
    <t>Diplomas recibidos.</t>
  </si>
  <si>
    <t>Unidades Gestión de Investigación y Jefe Departamento.</t>
  </si>
  <si>
    <t>Laboratorio de Ciencias Aeronáuticas en funcionamiento</t>
  </si>
  <si>
    <t>Organizar y mantener en funcionamiento el Laboratorio de Ciencias Aeronáuticas de la Escuela de Ciencias Aeronáuticas mediante la rehabilitación de un tunel de viento pedagógico.</t>
  </si>
  <si>
    <t>Número de docentes y estudiantes que utilizan el Laboratorio.</t>
  </si>
  <si>
    <t>Equipar, organizar y mantener funcionando un Laboratorio en la  Escuela de Ciencias Aeronáuticas, incluyendo una investigación para la rehabilitación de un tunel de viento educativo. </t>
  </si>
  <si>
    <t>Apoyar el desarrollo de las clases teoricas con aplicación práctica.</t>
  </si>
  <si>
    <t>Unidades Gestión Investigación y Jefe Departamento.</t>
  </si>
  <si>
    <t>Participación en el Congreso de Investigación de la UNAH por parte de la Escuela de Ciencias Aeronáuticas</t>
  </si>
  <si>
    <t>Número de investigaciones presentadas en eventos el Congreso de Investigación de la UNAH, por la Escuela de Ciencias Aeronáuticas.</t>
  </si>
  <si>
    <t>Participar en Congreso de Investigación Científica de la UNAH.</t>
  </si>
  <si>
    <t>Publicar los resultados de las investigaciones hechas</t>
  </si>
  <si>
    <t>Presentaciones de investigaciones.</t>
  </si>
  <si>
    <t>Docentes, estudianes y público en general.</t>
  </si>
  <si>
    <t>Gestionar y desarrollar convenios o acuerdos con organismos internacionales para realizar proyectos de investigación e intercambio de investigadores en temas propios del campo aeronáutico.</t>
  </si>
  <si>
    <t>Numero de convenios y acuerdos firmados.</t>
  </si>
  <si>
    <t xml:space="preserve">La cooperación internacional es indispensable para investigar en el campo de la aeronáutica. </t>
  </si>
  <si>
    <t>Documentos creados y mensajes enviados y recibidos. Registro de profesores e investigadores visitantes. Informes, Archivo.</t>
  </si>
  <si>
    <t>Profesores y estudianes.</t>
  </si>
  <si>
    <t>Unidad de Gestión de Investigación y Jefe Departamento.</t>
  </si>
  <si>
    <t>Organizar y participar en las Jornadas Científicas de la Facultad de Ciencias Espaciales para la presentación de resultados de investigaciones realizados por profesores FACES.</t>
  </si>
  <si>
    <t>Número de docentes participando en Jornadas.</t>
  </si>
  <si>
    <t>Preparar y hacer presentaciones de trabajos de investigación en proceso o finalizados, en la jornada de investigación científica del la FACES.</t>
  </si>
  <si>
    <t xml:space="preserve">La presentación de resultados divulga hallazgos encontrados en la investigación. </t>
  </si>
  <si>
    <t xml:space="preserve">Publicar artículos científicos en la Revista Ciencias Espaciales, y participar en el Comité Editorial. </t>
  </si>
  <si>
    <t xml:space="preserve">Número de artículos publicados. </t>
  </si>
  <si>
    <t xml:space="preserve">Preparar artículos publicables y presentarlos ante árbitros internacionales. </t>
  </si>
  <si>
    <t>Artículos publicables.</t>
  </si>
  <si>
    <t>Mantener en funcionamiento el Comité de Vinculación Universidad - Sociedad de la Escuela de Ciencias Aeronáuticas</t>
  </si>
  <si>
    <t>Funcionamiento del Comité de Vinculación - Universidad</t>
  </si>
  <si>
    <t>Mantener en funcionamiento el Comité de Vinculación creado en la unidad académica para promover y gestionar el desarrollo de proyectos asignados como Carga Académica y registrados en la Dirección de Vinculación Universidad Sociedad.</t>
  </si>
  <si>
    <t>Informar sobre proyectos registrados por los profesores deñ DCA como cumplimiento a Carga Académica</t>
  </si>
  <si>
    <t>Comité de Vinculación y  Jefe Departamento.</t>
  </si>
  <si>
    <t>Socializar y aplicar las políticas de Vinculación - Universidad de la Escuela de Ciencias Aeronáuticas, de la FACES y de la UNAH, a través de talleres y otro tipo de actividades.</t>
  </si>
  <si>
    <t>Número de actividades de socialización de políticas</t>
  </si>
  <si>
    <t>Realizar semestralmente jornadas para socializar, actualizar y aplicar políticas de vinculación del DCA con la Sociedad.</t>
  </si>
  <si>
    <t>La aplicación de políticas de vinculación requieres de su socialización y actualización.</t>
  </si>
  <si>
    <t xml:space="preserve">UNAH, FACES, DCA. </t>
  </si>
  <si>
    <t>Comité de Vinculación, Jefe Departamento.</t>
  </si>
  <si>
    <t>Desarrollo del Diplomado en Gestion de Sistemas Aeroportuarios (DGSA), en su Segunda Edicion.</t>
  </si>
  <si>
    <t xml:space="preserve">Con el desarrollo del DGSA se está dando cobertura a una porcentaje relevante de técnicos y personal administrativo aeronáutico a nivel Nacional. </t>
  </si>
  <si>
    <t>Informe de ejecución de Diplomado.</t>
  </si>
  <si>
    <t>Personal técnico y administrativo relacionado con la aeronáutica en Honduras.</t>
  </si>
  <si>
    <t>Desarrollo de la Primera Edición del Seminario en Mantenimiento Aeronáutico.</t>
  </si>
  <si>
    <t xml:space="preserve">La primera edición de este Seminario, permitirá conocer en detalle la situación de la formación del personal tecnico de mantenimiento aeronáutico en Honduras. </t>
  </si>
  <si>
    <t xml:space="preserve">Informe de ejecucion de Seminario. </t>
  </si>
  <si>
    <t>Personal técnico encargado de mantenimiento aeronáutico.</t>
  </si>
  <si>
    <t>Desarrollo del Curso de Aeródromos.</t>
  </si>
  <si>
    <t>El tema de aerodromos en los municipios se abordó en el Tercer Ciclo de Conferencias sobre aeronáuiticas y surgió como petición el que se hiciera un proceso formativo al respecto en los municipios con los que se ha estado en contacto. </t>
  </si>
  <si>
    <t>Listados de asistencia, fotografías, informe de desarrollo. </t>
  </si>
  <si>
    <t>Actores del desarrollo municipal presentes en el Municipio, relacionados con temas aeronáuticos</t>
  </si>
  <si>
    <t>Comité de Vinculación y Jefe Departamento.</t>
  </si>
  <si>
    <t>Publicar y participar en la publicación del Catálogo de Vinculación Universidad Sociedad de la FACES y divulgar las actividades por los diferentes medios de comunicación establecidos en la UNAH.</t>
  </si>
  <si>
    <t>Catalogo publicado. Número de comunicados de actividades.</t>
  </si>
  <si>
    <t>Colaboración en la publicación del Catálogo de Vinculación de la FACES con la Sociedad y participar en ferias y presentaciones de libros, y elaboración de reportajes culturales, especialmente relacionados con las Ciencias Aeronáuticas.</t>
  </si>
  <si>
    <t>La publicación de las actividades de vinculación mejora la relación de la FACES con la sociedad.</t>
  </si>
  <si>
    <t>Catálogo publicado.</t>
  </si>
  <si>
    <t xml:space="preserve">UNAH, FACES, usuarios externos. </t>
  </si>
  <si>
    <t>Gestionar y desarrollar Convenios y Acuerdos con organismos nacionales e internacionales para la realización de Diplomados y otras actividades y proyectos de vinculación universidad sociedad propios de la Escuela de Ciencias Aeronáuticas.</t>
  </si>
  <si>
    <t>Número de Diplomados desarrollados. Número de Convenios o Acuerdos firmados.</t>
  </si>
  <si>
    <t>Convenios o acuerdos, firmados y en ejecución.</t>
  </si>
  <si>
    <t>Convenios o acuerdos discutidos o firmados.</t>
  </si>
  <si>
    <t xml:space="preserve">FACES, DCA y contrapartes externas. </t>
  </si>
  <si>
    <t>Gestionar el apoyo de Universidades Extranjeras para que brinden docentes del campo aeronáutico necesarios para cumplir los procesos de vinculación, investigación y docencia  que son requeridos para cumplir con los proyectos educativos en el campo aeronáutico de la Escuela de Ciencias Aeronáuticas.</t>
  </si>
  <si>
    <t>Número de Docentes extranjeros</t>
  </si>
  <si>
    <t xml:space="preserve">Planificar y gestionar la participación de docentes de universidades e instituciones con experiencia en el campo aeronáutico para dar apoyo al DCA en el desarrollo de actividades y eventos de Docencia, Investigación y Vinculación. </t>
  </si>
  <si>
    <t>Contar con la colaboración de Instituciones educativas con experiencia en Aeronáutica para fortalecer el DCA.</t>
  </si>
  <si>
    <t>Comunicaciones con docentes e instituciones e informes.</t>
  </si>
  <si>
    <t>DCA, estudiantes, usuarios externos.</t>
  </si>
  <si>
    <t>Jefe de Departamento</t>
  </si>
  <si>
    <t>Gestionar los docentes necesarios para cumplir los procesos de vinculación, investigación y docencia  que son requeridos para cumplir con los proyectos educativos en el campo aeronáutico de la Escuela de Ciencias Aeronáuticas.</t>
  </si>
  <si>
    <t>Número de docentes nombrados.</t>
  </si>
  <si>
    <t>Gestionar que el DCA cuente con suficientes profesores, incluyendo profesores visitantes, profesores asociados e instructores, para el desarrollo de actividades académicas.</t>
  </si>
  <si>
    <t>Conformar una Escuela de Ciencias Aeronáuticas que cumpla con la propia planificación estratégica y operativa.</t>
  </si>
  <si>
    <t>Capacitación y mejora continua del personal docente de la Escuela de Ciencias Aeronáuticas.</t>
  </si>
  <si>
    <t>Porcentaje de docentes capacitados en lo docente y en su especialidad.</t>
  </si>
  <si>
    <t xml:space="preserve">Elaborar y mantener en funcionamiento un programa de capacitación continua que involucre a los todos los docentes del DCA. </t>
  </si>
  <si>
    <t>Jefes de Departamento</t>
  </si>
  <si>
    <t>Brindar asesoría a los estudiantes de la Licenciatura y Técnicos en Ciencias Aeronáuticas y orientarlos en los procesos de ingreso, permanencia, promoción y egreso.</t>
  </si>
  <si>
    <t>Talleres impartidos</t>
  </si>
  <si>
    <t>Asesoría técnica a los estudiantes e inversión para la creación y mantenimiento de bases de datos de la Carrera Licenciatura en Ciencias Aeronáuticas para el seguimiento de los estudiantes, incluyendo información sobre el ingreso, permanencia y egreso.</t>
  </si>
  <si>
    <t>Coordinadores de carreras, Jefes de Departamento.</t>
  </si>
  <si>
    <t>Elaborar y analizar estadísticas por carreras de Ciencias Aeronáuticas para evaluar el perfil de graduados de acuerdo a las demandas laborales profesionales.</t>
  </si>
  <si>
    <t>Informe Estadística</t>
  </si>
  <si>
    <t xml:space="preserve">Recolección, tabulación y análisis de información estadística de los estudiantes del DCA. </t>
  </si>
  <si>
    <t xml:space="preserve">El análisis de los rendimientos de los estudiantes es un referente importante para ofrecerle una atención personalizada y de calidad. </t>
  </si>
  <si>
    <t>informes.</t>
  </si>
  <si>
    <t>Coordinador de carrera, Jefes de Departamento.</t>
  </si>
  <si>
    <t>Mantener actualizadas las bases de datos de graduados de las Carreras en Ciencias Aeronáuticas.</t>
  </si>
  <si>
    <t>Base de Datos. Informes.</t>
  </si>
  <si>
    <t xml:space="preserve">Actualización constante de la base de datos del desempeño estudiantil de los alumnos del DCA.  </t>
  </si>
  <si>
    <t>Incorporar a la base de datos las novedades generadas en el seguimiento de los estudiantes del DCA, ofrece datos oportunos para apoyar desde la docencia su mejoramiento continúo.</t>
  </si>
  <si>
    <t>Fortalecer colecciones bibliográficas y centros de documeantción digital de los departamentos de la Escuela de Ciencias Aeronáuticas.</t>
  </si>
  <si>
    <t>Número de libros y referencias bibliográficas disponibles</t>
  </si>
  <si>
    <t xml:space="preserve">Fortalecer la colecciones bibliográficas del DCA, así como gestionar y mantener acceso al sistema virtual para la obtención de documentos y materiales de trabajo en línea por parte de profesores y estudiantes. </t>
  </si>
  <si>
    <t>Aactualizar la bibliografía disponible para las asignaturas, diplomados, cursos, conferencias y demás formas de divulgación del conocimiento.</t>
  </si>
  <si>
    <t>Inventario de títulos disponibles.</t>
  </si>
  <si>
    <t>Jefes de Departamento, Encargado de colecciones.</t>
  </si>
  <si>
    <t>Dar talleres y orientar a los estudiantes de las carreras aeronáuticas sobre la reglamentación estudiantil vigente.</t>
  </si>
  <si>
    <t>Número de talleres. Número de alumno participantes.</t>
  </si>
  <si>
    <t>Informar a los estudiantes sobre reglamentación</t>
  </si>
  <si>
    <t>Establecer alianzas con Directores de Centros Regionales y Telecentros para que docentes y personal técnico de esas unidades académicas participen en capacitaciones propias del campo aeronáutico.</t>
  </si>
  <si>
    <t>Número de Capacitaciones por Centro Regional. Numero de docentes capacitados.</t>
  </si>
  <si>
    <t xml:space="preserve">Diseño de programa de capacitación en Temas diversos de las Ciencias Aeronáuticas, destinados a docentes y alumnos de Centros Regionales y Telecentros de la UNAH a nivel nacional. </t>
  </si>
  <si>
    <t>Mediante la formación a docentes de las distintas facultades y carreras de la UNAH, se puede aportar a una futura labor interdisciplinaria en materia aeronáutica.</t>
  </si>
  <si>
    <t>Programa redactado.</t>
  </si>
  <si>
    <t>Jefes de Departamento.</t>
  </si>
  <si>
    <t>Completar diseños, ofrecer y desarrollar en línea las asignaturas generales servidas por los departamentos de la Escuela de Ciencias Aeronáuticas en beneficio de los estudiantes de los Centros Regionales.</t>
  </si>
  <si>
    <t>Número de asignaturas en línea. Número de estudiantes matriculados.</t>
  </si>
  <si>
    <t>Ofertar en línea asignaturas generales servidas por el DCA, para beneficio de estudiantes de los Centros Regionales.</t>
  </si>
  <si>
    <t>Ampliar la cobertura del DCA y facilitar el acceso a los conocimientos sobre aeronáutica.</t>
  </si>
  <si>
    <t>Listado de estudiantes matriculados.</t>
  </si>
  <si>
    <t>Desarrollar Talleres y participar en reuniones institucionales que promuevan la formación en valores morales y éticos, profesionales y sociales.</t>
  </si>
  <si>
    <t>Número de Talleres desarrollados. Número de reuniones institucionales atendidas.</t>
  </si>
  <si>
    <t xml:space="preserve">Transversalizar la ética en el ejercicio profesional docente. </t>
  </si>
  <si>
    <t>Programas de Talleres y reuniones. Listados de asistencia</t>
  </si>
  <si>
    <t xml:space="preserve">Asignaturas generales y optativas de Ciencias Aeronáuticas. </t>
  </si>
  <si>
    <t>Presentar para creación y aprobación, y desarrollar las asignaturas generales y optativas DCA111 y DCA112 ofrecidas a los estudiantes de todas las carreras de la Universidad.</t>
  </si>
  <si>
    <t>Número de asignaturas aprobadas. Número de alumnos matriculados.</t>
  </si>
  <si>
    <t>Gestionar la aprobación y desarrollar las asignaturas generales y optativas  optativas DCA111 y DCA112 ofrecidas a los estudiantes de todas las carreras de la Universidad.</t>
  </si>
  <si>
    <t>Divulgar los temas elementales de las Ciencias Aeronáuticas entre los alumnos de las distintas carreras de la UNAH.</t>
  </si>
  <si>
    <t>Acuerdo de creación de asignaturas. Listado de alumnos matriculados.</t>
  </si>
  <si>
    <t>FACES, DCA, alumnos de distintas Carreras de la UNAH.</t>
  </si>
  <si>
    <t>Educación no formal, para el abordaje de problempatica aeronáutica a nivel nacional e internacional. </t>
  </si>
  <si>
    <t>Desarrollar Diplomados con alto contenido de identidad nacional y regional, que aborden problemas nacionales e internacionales en el campo de las Ciencias Aeronáuticas.</t>
  </si>
  <si>
    <t>Número de Diplomados ofertados. </t>
  </si>
  <si>
    <t>Elaboración de perfil de Diplomado con abordaje de los principales problemas actuales en campo aeronáutico a nivel internacional, regional y nacional. </t>
  </si>
  <si>
    <t>Existen una problemática en el campo aeronáutico a nivel nacional y regional que puede ser abordada desde un proceso formativo como lo es un Diplomado.</t>
  </si>
  <si>
    <t>Programas de Diplomados. </t>
  </si>
  <si>
    <t>FACES, DCA.</t>
  </si>
  <si>
    <t>Comité de vinculación Universidad-Sociedad, Jefe de Departamento.</t>
  </si>
  <si>
    <t>Mantener actualizada la página web de la Escuela de Ciencias Aeronáuticas y el aula virtual propia de dicha Escuela.</t>
  </si>
  <si>
    <t>Actualización página web y aula virtual.</t>
  </si>
  <si>
    <t>Mantener actualizada la información, monitorear y evaluar continuamente el funcionamiento de la página web y de las Aulas Virtuales, utilizadas para el desarrollo de cada una de las asignaturas y otras actividades pedagógicas impartidas desde el DCA.</t>
  </si>
  <si>
    <t>Informe de uso de página web y aula virtual</t>
  </si>
  <si>
    <t xml:space="preserve">Estudiantes. </t>
  </si>
  <si>
    <t>Laboratorio de Ciencias Aeronauticas y Helipuerto(esta área estratégica no estaba).</t>
  </si>
  <si>
    <t>Gestionar la construcción, acondicionamiento y financiamiento del proyecto de Laboratorio de Ciencias Aeronauticas y del helipuerto de la UNAH.</t>
  </si>
  <si>
    <t>Construcción de Laboratorio de Ciencias Aeronauticas y Helipuerto UNAH.</t>
  </si>
  <si>
    <t xml:space="preserve">Gestionar cooperación financiera y técnica para la rehabilitación de tunel de viento de la UNAH, investigar sobre las potencialidades pedagógicas de este mismo tunel, investigar la factibilidad del desarrollo de un helipuerto en Ciudad Universitaria.  </t>
  </si>
  <si>
    <t>El laboratorio de Ciencias Aeronauticas le dará soporte práctico a muchas de las asignaturas teóricas de la Licenciatura en Ciencias Aeronáuticas.</t>
  </si>
  <si>
    <t>Laboratorio construido. Helipuerto construido.</t>
  </si>
  <si>
    <t>Estudiantes, docentes.</t>
  </si>
  <si>
    <t>Jefes de Departamento, Administración.</t>
  </si>
  <si>
    <t>Gestionar la creación de suficiente número de plazas docentes y el nombramiento y contratación de profesores, para la Escuela de Ciencias Aeronáuticas</t>
  </si>
  <si>
    <t>6 Plazas</t>
  </si>
  <si>
    <t xml:space="preserve">El proceso de conformación de la Escuela de Ciencias Aeronáuticas requiere personal para atender, en este caso los departamentos de Ciencias Aeronáuticas y Aviación cada uno de los cuales requiere de al menos cinco docentes. </t>
  </si>
  <si>
    <t>Docentes contratados</t>
  </si>
  <si>
    <t>Talleres de inducción desarrollados para el personal de primer ingreso a la Escuela de Ciencias Aeronáuticas</t>
  </si>
  <si>
    <t>Número de Talleres de inducción</t>
  </si>
  <si>
    <t>El seguimiento de los procesos establecidos para la contratacion garantiza la estabilidad del personal contratado</t>
  </si>
  <si>
    <t>Listado de asistencia a Talleres</t>
  </si>
  <si>
    <t>Jefe Departamento</t>
  </si>
  <si>
    <t>Programas de capacitación continua y formación especializada a nivel de posgrado para el personal docente de la Escuela de Ciencias Aeronáuticas.</t>
  </si>
  <si>
    <t>Número de Capacitaciones</t>
  </si>
  <si>
    <t>Programar y desarrollar cursos, talleres y otras formas de capacitación y formación del personal docente, así como gestionar estudios de posgrado.</t>
  </si>
  <si>
    <t>Es cada vez más un requisito imprescindibel para los docentes universitarios el contar con estudios de posgrado.</t>
  </si>
  <si>
    <t>Listado de Personal en Capacitación.</t>
  </si>
  <si>
    <t xml:space="preserve">Gestionar que el personal de Ciencias Aeronáuticas se acoja a los programas sociales institucionales. </t>
  </si>
  <si>
    <t>Número de docentes que participan en programas sociales institucionales.</t>
  </si>
  <si>
    <t>Participar en procesos institucionales de gestión del egreso y vínculo social e institucional del personal.</t>
  </si>
  <si>
    <t>El conocimiento del funcionamiento de los programas sociales institucionales, facilitará la gestión las actividades que implicará el egreso de los estudiantes de la Licenciatura en Ciencias Aeronáuticas.</t>
  </si>
  <si>
    <t>Desarrollar un Programa de Posgrado en Gestión de Sistemas Aeronáuticos con apoyo de una universidad del extranjero para docentes y aspirantes a docentes de la Escuela de Ciencias Aeronáuticas.</t>
  </si>
  <si>
    <t xml:space="preserve">Programa de Maestría diseñado y aprobado. Número de docentes matriculados y graduados del Programa. </t>
  </si>
  <si>
    <t>Gestionar con la Universidad Universidad Politécnica de Madrid la participación de los docentes del DCA en el  Programa de Posgrado en Gestión de Sistemas Aeronáuticos.</t>
  </si>
  <si>
    <t>La participación de los docentes del DCA en la Maestría en Gestión de Sistemas Aeroportuarios ofrece la oportunidad de convertirla en una maestría regional para Centroamérica.</t>
  </si>
  <si>
    <t xml:space="preserve">Programa de Maestría Aprobado. </t>
  </si>
  <si>
    <t>Decanatura, Coordinación de Postgrados, Jefe de Departamento.</t>
  </si>
  <si>
    <t>Acuerdos de colaboración con centros educativos nacionales.</t>
  </si>
  <si>
    <t>Acuerdos firmados</t>
  </si>
  <si>
    <t xml:space="preserve">Contactos y diálogos con centros educativos nacionales para establecer acuerdos de colaboración. </t>
  </si>
  <si>
    <t>FACES, DCA, Centros Educativos Nacionales.</t>
  </si>
  <si>
    <t>Convenios entre la Universidad Autónoma de Honduras y Universidades del extranjero que desarrollen el campo aeronáutico en su oferta académica para generar redes para la mejora de la calidad académica.</t>
  </si>
  <si>
    <t>Convenios firmados</t>
  </si>
  <si>
    <t xml:space="preserve">Aumentar alianzas con organizaciones extranjeras que potencien redes internacionales para el intercambio estudiantil y académico. </t>
  </si>
  <si>
    <t>Informes de avances. Convenios discutidos.</t>
  </si>
  <si>
    <t>Convenio</t>
  </si>
  <si>
    <t>FACES, DCA</t>
  </si>
  <si>
    <t>Participar en proyectos sobre transporte aéreo a través de la cooperación promovida por el CSUCA.</t>
  </si>
  <si>
    <t xml:space="preserve">Proyecto de Cooperación Regional. </t>
  </si>
  <si>
    <t>Impulsar la internacionalización del DCA-FACES, tomando como primera instancia el escenario regional centroamericano del CSUCA.</t>
  </si>
  <si>
    <t>El desarrollo de las Ciencias Aeronáuticas se da, por su naturaleza, en el ámbito regional e internacinoal.</t>
  </si>
  <si>
    <t>Acuerdo de colaboración</t>
  </si>
  <si>
    <t xml:space="preserve">Profesores y estudiantes de la Licenciatura en Ciencias Aeronáuticas. </t>
  </si>
  <si>
    <t xml:space="preserve">Decanatura, Jefe de Departamento, Coordinador de la Licenciatura en Ciencias Aeronáuticas. </t>
  </si>
  <si>
    <t>Dar seguimiento continuo a la gestión de convenios de cooperación para lograr su aprobación, cumplimiento, y en los casos que proceda su renovación y continuidad.</t>
  </si>
  <si>
    <t>Número de convenios y acuerdos en ejecución</t>
  </si>
  <si>
    <t>Reuniones de trabajo en el DCA y con representantes de Universidades e Instituciones externas  para revisar, gestionar la aprobación, velar por la ejecución y oportuna renovación de convenios, acuerdos y proyectos de cooperación nacional e internacional.</t>
  </si>
  <si>
    <t xml:space="preserve">Los convenios con otras Universidades e instituciones internacionales permitirán al DCA incorporarse gradualmente a la comunidad científica internacional vinculada a las ciencias aeronáuticas. </t>
  </si>
  <si>
    <t>Convenios y Acuerdos firmados. Informe de ejecución de Convenios.</t>
  </si>
  <si>
    <t>FACES, Docentes.</t>
  </si>
  <si>
    <t>DCA, FACES</t>
  </si>
  <si>
    <t>Desarrollar estrategias para la participación de docentes en Sociedades Científicas Internacionales en el campo de Ciencias Aeronáuticas</t>
  </si>
  <si>
    <t>Número de docentes miembros de Sociedades Científicas Aeronáuticas</t>
  </si>
  <si>
    <t xml:space="preserve">Fomentar que los profesores sean Miembros de Organizaciones, Asociaciones y Sociedades Científica de los campos del conocimiento que desarrolla el DCA. </t>
  </si>
  <si>
    <t>Los profesores que forman parte de comunidades cientificas internacionales tienen mejores posibilidades de colaborar y recibir aportaciones de discusiones científicas en el propio campo o en otros campos complementarios.</t>
  </si>
  <si>
    <t>Constancia de Membresía de Sociedades Científicas Internacionales.</t>
  </si>
  <si>
    <t>Docentes.</t>
  </si>
  <si>
    <t>Promover a través de talleres la organización de asociaciones de profesionales graduados del campo aeronáutico</t>
  </si>
  <si>
    <t>Estimular la organización de Asociaciones de Profesionales en el campo aeronáutico.</t>
  </si>
  <si>
    <t xml:space="preserve">La promoción de organizaciones de profesionales del campo aeronáutico permitirá que éstos defiendan el propio campo de trabajo e investigación. </t>
  </si>
  <si>
    <t>Programa de Talleres. Listado de participantes.</t>
  </si>
  <si>
    <t>Profesionales y técnicos del campo aeronáutico en Honduras.</t>
  </si>
  <si>
    <t xml:space="preserve">Jefe de Departamento. </t>
  </si>
  <si>
    <t>Mantener en funcionamiento los Comités Técnicos de las Carreras de Ciencias Aeronáuticas.</t>
  </si>
  <si>
    <t>Comité Técnico de Carreras de Aeronáutica funcionando.</t>
  </si>
  <si>
    <t>Organizar y mantener en funcionamiento el Comité Técnico del DCA.</t>
  </si>
  <si>
    <t xml:space="preserve">El normal funcionamiento de los Comites Técnicos es imprescindible para el desarrollo y buen funcionamiento de las carreras. </t>
  </si>
  <si>
    <t>Actas de Sesiones de Comité Técnico.</t>
  </si>
  <si>
    <t>Estudiantes y docentes de las carreras.</t>
  </si>
  <si>
    <t>Coordinadores de carrera, Jefe de Departamento.</t>
  </si>
  <si>
    <t>Promover la participación de los estudiantes de las carreras de Ciencias Aeronáuticas en la Asociación de Estudiantes de la FACES.</t>
  </si>
  <si>
    <t>Actividades Académicas.</t>
  </si>
  <si>
    <t>Integrar estudiantes de la Licenciatura en Ciencias Aeronáuticas a la representación estudiantel de la Junta Directiva de la FACES.</t>
  </si>
  <si>
    <t>Programas Actividades Académicas.</t>
  </si>
  <si>
    <t>Fomento de técnicas de estudio y de la eficiencia en la vida universitario.</t>
  </si>
  <si>
    <t>Generar talleres sobre técnicas de estudio y eficiencia en la vida universitaria para mantener excelencia académica de los estudiantes de las carreras aeronáuticas.</t>
  </si>
  <si>
    <t xml:space="preserve">Número de Talleres. Número de estudiantes participantes por taller. </t>
  </si>
  <si>
    <t>Diseñar e impartir un taller de técnicas de estudio.</t>
  </si>
  <si>
    <t>El aumento de alumnos de excelencia académica mejora el prestigio del DCA y de FACES</t>
  </si>
  <si>
    <t>DCA, FACES, Estudiantes</t>
  </si>
  <si>
    <t>Binders</t>
  </si>
  <si>
    <t>Impresiones</t>
  </si>
  <si>
    <t>Diplomas y Reconocimientos</t>
  </si>
  <si>
    <t>Ceremonia de Clausura</t>
  </si>
  <si>
    <t>Gasto en Docentes</t>
  </si>
  <si>
    <t>Movilizacion Docente y Equipo in situ</t>
  </si>
  <si>
    <t>Mercadeo y Publicidad (banners, afiches, brochures)</t>
  </si>
  <si>
    <t>Material didáctico</t>
  </si>
  <si>
    <t>DCA</t>
  </si>
  <si>
    <t>Implementar la estructura académica de la Escuela de Ciencias Aeronáuticas con la creación de los Departamento de Ciencias Aeronáuticas y Aviación con el número mínimo de docentes según la Ley Orgánica y Reglamentos de la UNAH</t>
  </si>
  <si>
    <t>Número de Departamentos</t>
  </si>
  <si>
    <t>Implementar la Estructura Académica organizativa y nombrar docentes para la Escuelas de Ciencias Aeronáuticas para el cumplimiento de las funciones académicas.</t>
  </si>
  <si>
    <t>Implementar las estructuras organizativas que establece la normativa de la UNAH para toda Unidad Académica.</t>
  </si>
  <si>
    <t>Informes y actas de reuniónes de asambleas de docentes.</t>
  </si>
  <si>
    <t>FACES, Departamento de Ciencias Aeronáuticas.</t>
  </si>
  <si>
    <t>11.1D</t>
  </si>
  <si>
    <t>11.2D</t>
  </si>
  <si>
    <t>11.3D</t>
  </si>
  <si>
    <t>Licencia de ArcGIS para 74 terminales educativas y un servidors</t>
  </si>
  <si>
    <t>Pintado del Laboratorio de Radiometría</t>
  </si>
  <si>
    <t>Una estación CORS-GNSS en Laboratorio TIG</t>
  </si>
  <si>
    <t>Unidad de aire acondicionado para oficina</t>
  </si>
  <si>
    <t>4.1D</t>
  </si>
  <si>
    <t>Rehabilitacion Tunel de Viento Educativo</t>
  </si>
  <si>
    <t>Adquisición de libros para centro de documentación</t>
  </si>
  <si>
    <t>Pasajes al exterior Nicaragua</t>
  </si>
  <si>
    <t>Pasajes al exterior El Salvador</t>
  </si>
  <si>
    <t>Pasajes al exterior  Costa Rica</t>
  </si>
  <si>
    <t>Pasajes al exterior  Argentina</t>
  </si>
  <si>
    <t>Gastos de estadia</t>
  </si>
  <si>
    <t>Contratación del Coordinador Académico de la MOGT</t>
  </si>
  <si>
    <t>Decimocuarto mes de Coordinador Académico</t>
  </si>
  <si>
    <t>Decimotercer mes de Coordinador Académico</t>
  </si>
  <si>
    <t>Pasajes internacionales</t>
  </si>
  <si>
    <t>TINTA PARA IMPRESORA</t>
  </si>
  <si>
    <t>PAPEL</t>
  </si>
  <si>
    <t>Contratación del Jefe del DCTIG</t>
  </si>
  <si>
    <t>Contratación del Coordinador de la LCTIG</t>
  </si>
  <si>
    <t>Incripcion a cursos</t>
  </si>
  <si>
    <t>Inscripcion a congresos</t>
  </si>
  <si>
    <t>15.1DCA</t>
  </si>
  <si>
    <t>15.2DCA</t>
  </si>
  <si>
    <t>15.3DCA</t>
  </si>
  <si>
    <t>15.1DEC</t>
  </si>
  <si>
    <t>15.2DEC</t>
  </si>
  <si>
    <t>15.3DEC</t>
  </si>
  <si>
    <t>15.2AAF</t>
  </si>
  <si>
    <t>15.1AAF</t>
  </si>
  <si>
    <t>15.3AAF</t>
  </si>
  <si>
    <t>14.1DEC</t>
  </si>
  <si>
    <t>14.2DEC</t>
  </si>
  <si>
    <t>14.3DEC</t>
  </si>
  <si>
    <t>14.1AAF</t>
  </si>
  <si>
    <t>14.2AAF</t>
  </si>
  <si>
    <t>14.3AAF</t>
  </si>
  <si>
    <t>14.1MOGT</t>
  </si>
  <si>
    <t>14.2MOGT</t>
  </si>
  <si>
    <t>14.3.MOGT</t>
  </si>
  <si>
    <t xml:space="preserve">Elaboración y ejecución del plan de trabajo del Comité Técnico.
Realización de sesiones de trabajo de acuerdo al plan de trabajo
</t>
  </si>
  <si>
    <t>Organización de una jornada informativa para los estudiantes MOGT4</t>
  </si>
  <si>
    <t>15.1MOGT</t>
  </si>
  <si>
    <t>15.2.MOGT</t>
  </si>
  <si>
    <t>15.1AQ</t>
  </si>
  <si>
    <t>15.2AQ</t>
  </si>
  <si>
    <t>15.3AQ</t>
  </si>
  <si>
    <t>14.1AQ</t>
  </si>
  <si>
    <t>14.2AQ</t>
  </si>
  <si>
    <t>14.3AQ</t>
  </si>
  <si>
    <t>14.1DCA</t>
  </si>
  <si>
    <t>14.2DCA</t>
  </si>
  <si>
    <t>14.3DCA</t>
  </si>
  <si>
    <t>13.1DEC</t>
  </si>
  <si>
    <t>13.2DEC</t>
  </si>
  <si>
    <t>13.3DEC</t>
  </si>
  <si>
    <t>13.4DEC</t>
  </si>
  <si>
    <t>13.5DEC</t>
  </si>
  <si>
    <t>13.1AAF</t>
  </si>
  <si>
    <t>13.2AAF</t>
  </si>
  <si>
    <t>13.3AAF</t>
  </si>
  <si>
    <t>13.4AAF</t>
  </si>
  <si>
    <t>13.5AAF</t>
  </si>
  <si>
    <t>13.4AQ</t>
  </si>
  <si>
    <t>13.5AQ</t>
  </si>
  <si>
    <t>13.2DCA</t>
  </si>
  <si>
    <t>13.3DCA</t>
  </si>
  <si>
    <t>13.4DCA</t>
  </si>
  <si>
    <t>1.1DEC</t>
  </si>
  <si>
    <t>1.2DEC</t>
  </si>
  <si>
    <t>1.3DEC</t>
  </si>
  <si>
    <t>1.4DEC</t>
  </si>
  <si>
    <t>1.5DEC</t>
  </si>
  <si>
    <t>1.6DEC</t>
  </si>
  <si>
    <t>1.1AAF</t>
  </si>
  <si>
    <t>1.2AAF</t>
  </si>
  <si>
    <t>1.3AAF</t>
  </si>
  <si>
    <t>1.4AAF</t>
  </si>
  <si>
    <t>1.5AAF</t>
  </si>
  <si>
    <t>1.6AAF</t>
  </si>
  <si>
    <t>1.1MOGT</t>
  </si>
  <si>
    <t>1.1TIG</t>
  </si>
  <si>
    <t>1.2TIG</t>
  </si>
  <si>
    <t>1.3TIG</t>
  </si>
  <si>
    <t>1.4TIG</t>
  </si>
  <si>
    <t>1.4MOGT</t>
  </si>
  <si>
    <t>1.5MOGT</t>
  </si>
  <si>
    <t>1.6MOGT</t>
  </si>
  <si>
    <t>1.5TIG</t>
  </si>
  <si>
    <t>1.1AQ</t>
  </si>
  <si>
    <t>1.2AQ</t>
  </si>
  <si>
    <t>1.3AQ</t>
  </si>
  <si>
    <t>1.4AQ</t>
  </si>
  <si>
    <t>1.5AQ</t>
  </si>
  <si>
    <t>1.6AQ</t>
  </si>
  <si>
    <t>1.1DCA</t>
  </si>
  <si>
    <t>1.2DCA</t>
  </si>
  <si>
    <t>1.3DCA</t>
  </si>
  <si>
    <t>1.4DCA</t>
  </si>
  <si>
    <t>1.5DCA</t>
  </si>
  <si>
    <t>2.8DEC</t>
  </si>
  <si>
    <t>1.3MOGT</t>
  </si>
  <si>
    <t>1.2MOGT</t>
  </si>
  <si>
    <t>2.1DEC</t>
  </si>
  <si>
    <t>2.2DEC</t>
  </si>
  <si>
    <t>2.3DEC</t>
  </si>
  <si>
    <t>2.4DEC</t>
  </si>
  <si>
    <t>2.5DEC</t>
  </si>
  <si>
    <t>2.6DEC</t>
  </si>
  <si>
    <t>2.7DEC</t>
  </si>
  <si>
    <t>2.9DEC</t>
  </si>
  <si>
    <t>2.1AAF</t>
  </si>
  <si>
    <t>2.2AAF</t>
  </si>
  <si>
    <t>2.3AAF</t>
  </si>
  <si>
    <t>2.4AAF</t>
  </si>
  <si>
    <t>2.5AAF</t>
  </si>
  <si>
    <t>2.6AAF</t>
  </si>
  <si>
    <t>2.7AAF</t>
  </si>
  <si>
    <t>2.8AAF</t>
  </si>
  <si>
    <t>2.9AAF</t>
  </si>
  <si>
    <t>2.1MOGT</t>
  </si>
  <si>
    <t xml:space="preserve">i)     Mantener en funcionamiento las Unidades de Gestión de Investigación creadas por área del conocimiento y los posgrados. </t>
  </si>
  <si>
    <t xml:space="preserve">ii)    Registrar en la Dirección de Investigación Científica, desarrollar como Carga Académica, y presentar resultados de proyectos de investigación de los departamentos que previamente hayan sido identificadas como prioritarios dentro de los lineamientos de la UNAH, la Facultad y los Departamentos Académicos. </t>
  </si>
  <si>
    <t xml:space="preserve">iii)   Programar y crear condiciones en cada departamento académico para que sus docentes participen en el Diplomado de Investigación y otras formas de capacitación promovidos por la Dirección de Investigación Científica. </t>
  </si>
  <si>
    <t>iv)   Fortalecer y mantener en funcionamiento el Observatorio Astronómico Centroamericano de Suyapa, el Observatorio de Ordenamiento Territorial, y proponer para su creación y funcionamiento en Copán Ruinas el Instituto en Arqueoastronomía y Patrimonio Cultural y Natural.</t>
  </si>
  <si>
    <t>v)    Participar en el Congreso de Investigación Científica de la UNAH, y en otros eventos científicos nacionales e internacionales, para divulgar avances y resultados de los proyectos de investigación realizados por los profesores.</t>
  </si>
  <si>
    <t>vi)   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</si>
  <si>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 xml:space="preserve">vii) Gestionar la colaboración y el intercambio de profesores investigadores mediante convenios o acuerdos de cooperación, programas especiales de agencias de cooperación u otros organismos internacionales. </t>
  </si>
  <si>
    <t>viii)                Organizar y desarrollar anualmente las Jornadas de Investigación de Ciencias Espaciales para difundir los resultados de las investigaciones realizadas durante el Año Académico.</t>
  </si>
  <si>
    <t>i)     Publicar periódicamente la Revista Ciencias Espaciales, en sus dos números de Primavera y Otoño, con los resultados de investigaciones importantes realizadas en los campos del conocimiento que desarrolla la Facultad.</t>
  </si>
  <si>
    <t>2.3DCA</t>
  </si>
  <si>
    <t>2.4DCA</t>
  </si>
  <si>
    <t>2.5DCA</t>
  </si>
  <si>
    <t>2.6DCA</t>
  </si>
  <si>
    <t>2.7DCA</t>
  </si>
  <si>
    <t>2.8DCA</t>
  </si>
  <si>
    <t>2.9DCA</t>
  </si>
  <si>
    <t>2.1AQ</t>
  </si>
  <si>
    <t>2.2AQ</t>
  </si>
  <si>
    <t>2.3AQ</t>
  </si>
  <si>
    <t>2.4AQ</t>
  </si>
  <si>
    <t>2.5AQ</t>
  </si>
  <si>
    <t>2.6AQ</t>
  </si>
  <si>
    <t>2.7AQ</t>
  </si>
  <si>
    <t>2.8AQ</t>
  </si>
  <si>
    <t>2.9AQ</t>
  </si>
  <si>
    <t>4.4AQ</t>
  </si>
  <si>
    <t>4.3AQ</t>
  </si>
  <si>
    <t>4.5AQ</t>
  </si>
  <si>
    <t>4.2AQ</t>
  </si>
  <si>
    <t>ii)    Gestionar que Escuelas y Departamentos de la FACES cuenten con suficientes profesores, incluyendo profesores visitantes, profesores asociados e instructores, para el desarrollo de actividades académicas.</t>
  </si>
  <si>
    <t>iii)   Gestionar el aumento de la inversión institucional para que los posgrados cuenten con suficientes docentes dedicados y especializados en las áreas disciplinares requeridas.</t>
  </si>
  <si>
    <t xml:space="preserve">iv)   Elaborar y mantener en funcionamiento un programa de capacitación continua que involucre a los todos los docentes de la Facultad. </t>
  </si>
  <si>
    <t>v)    Elaborar, socializar e implementar evaluaciones anuales del desempeño del personal docente y administrativo de la FACES.</t>
  </si>
  <si>
    <t>4.1AQ</t>
  </si>
  <si>
    <t>4.1DCA</t>
  </si>
  <si>
    <t>4.2DCA</t>
  </si>
  <si>
    <t>4.3DCA</t>
  </si>
  <si>
    <t>4.4DCA</t>
  </si>
  <si>
    <t>3.2DEC</t>
  </si>
  <si>
    <t>7.1DEC</t>
  </si>
  <si>
    <t>7.2DEC</t>
  </si>
  <si>
    <t>7.3DEC</t>
  </si>
  <si>
    <t>12.1DEC</t>
  </si>
  <si>
    <t>12.2DEC</t>
  </si>
  <si>
    <t>12.3DEC</t>
  </si>
  <si>
    <t>12.4DEC</t>
  </si>
  <si>
    <t>12.1DCA</t>
  </si>
  <si>
    <t>12.2DCA</t>
  </si>
  <si>
    <t>12.3DCA</t>
  </si>
  <si>
    <t>12.4DCA</t>
  </si>
  <si>
    <t>12.1AQ</t>
  </si>
  <si>
    <t>12.2AQ</t>
  </si>
  <si>
    <t>12.3AQ</t>
  </si>
  <si>
    <t>12.4AQ</t>
  </si>
  <si>
    <t>12.1AAF</t>
  </si>
  <si>
    <t>12.2AAF</t>
  </si>
  <si>
    <t>12.3AAF</t>
  </si>
  <si>
    <t>6.1DCA</t>
  </si>
  <si>
    <t>6.2DCA</t>
  </si>
  <si>
    <t>3.1DCA</t>
  </si>
  <si>
    <t>3.2.1DCA</t>
  </si>
  <si>
    <t>3.2.2DCA</t>
  </si>
  <si>
    <t>3.2.3DCA</t>
  </si>
  <si>
    <t>3.2.4DCA</t>
  </si>
  <si>
    <t>3.3DCA</t>
  </si>
  <si>
    <t>3.4DCA</t>
  </si>
  <si>
    <t>i)     Mantener en funcionamiento los Comités de Vinculación creados en cada unidad académica para promover y gestionar el desarrollo de proyectos asignados como Carga Académica y registrados en la Dirección de Vinculación Universidad Sociedad.</t>
  </si>
  <si>
    <t>ii)    Realizar semestralmente jornadas para socializar, actualizar y aplicar políticas de vinculación de la FACES con la Sociedad.</t>
  </si>
  <si>
    <t>iii)   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t>
  </si>
  <si>
    <t>iv)    Promover la suscripción y la consecuente ejecución de convenios o acuerdos de cooperación en apoyo al desarrollo de proyectos de vinculación de la Universidad con la Sociedad.</t>
  </si>
  <si>
    <t>5.1AQ</t>
  </si>
  <si>
    <t>5.2AQ</t>
  </si>
  <si>
    <t>5.3AQ</t>
  </si>
  <si>
    <t>5.1DCA</t>
  </si>
  <si>
    <t>5.2DCA</t>
  </si>
  <si>
    <t>5.3DCA</t>
  </si>
  <si>
    <t>5.4DCA</t>
  </si>
  <si>
    <t>5.5DCA</t>
  </si>
  <si>
    <r>
      <t>ii)</t>
    </r>
    <r>
      <rPr>
        <sz val="10"/>
        <color theme="1"/>
        <rFont val="Arial Narrow"/>
        <family val="2"/>
      </rPr>
      <t>    Ofertar en línea asignaturas generales servidas por los departamentos académicos, para beneficio de estudiantes de los Centros Regionales.</t>
    </r>
  </si>
  <si>
    <t>i)     Programar la realización periódica de jornadas de formación en valores morales y éticos, profesionales y sociales.</t>
  </si>
  <si>
    <t xml:space="preserve">ii)    Gestionar la aprobación y desarrollar la asignatura general y optativa de Introducción a la Astronomía Cultural. </t>
  </si>
  <si>
    <t>iii)  Mantener en funcionamiento la Cátedra de Ordenamiento Territorial en la página web de la Facultad.</t>
  </si>
  <si>
    <t>7.1DCA</t>
  </si>
  <si>
    <t>7.2DCA</t>
  </si>
  <si>
    <t>7.3DCA</t>
  </si>
  <si>
    <t>11.2DCA</t>
  </si>
  <si>
    <t>11.1DCA</t>
  </si>
  <si>
    <t>11.3DCA</t>
  </si>
  <si>
    <t>3.1DEC</t>
  </si>
  <si>
    <t>3.3DEC</t>
  </si>
  <si>
    <t>3.4DEC</t>
  </si>
  <si>
    <t>4.1DEC</t>
  </si>
  <si>
    <t>4.2DEC</t>
  </si>
  <si>
    <t>4.3DEC</t>
  </si>
  <si>
    <t>4.4DEC</t>
  </si>
  <si>
    <t>4.5DEC</t>
  </si>
  <si>
    <t>3.1AQ</t>
  </si>
  <si>
    <t>3.2AQ</t>
  </si>
  <si>
    <t>3.3AQ</t>
  </si>
  <si>
    <t>3.4AQ</t>
  </si>
  <si>
    <t>11.1.1</t>
  </si>
  <si>
    <t>11.1.2</t>
  </si>
  <si>
    <t>11.2.1.MOGT</t>
  </si>
  <si>
    <t>11.2.2.MOGT</t>
  </si>
  <si>
    <t>11.2.3.MOGT</t>
  </si>
  <si>
    <t>11.2.4.MOGT</t>
  </si>
  <si>
    <t>11.2.1</t>
  </si>
  <si>
    <t>12.1.1.MOGT</t>
  </si>
  <si>
    <t>12.1.2.MOGT</t>
  </si>
  <si>
    <t>12.1.3.MOGT</t>
  </si>
  <si>
    <t>13.1.3</t>
  </si>
  <si>
    <t>13.1.4.MOGT</t>
  </si>
  <si>
    <t>13.1.5.MOGT</t>
  </si>
  <si>
    <t>13.1.4</t>
  </si>
  <si>
    <t>13.1.5</t>
  </si>
  <si>
    <t>11.1DEC</t>
  </si>
  <si>
    <t>11.2DEC</t>
  </si>
  <si>
    <t>11.3DEC</t>
  </si>
  <si>
    <t>5.1DEC</t>
  </si>
  <si>
    <t>5.2DEC</t>
  </si>
  <si>
    <t>5.3DEC</t>
  </si>
  <si>
    <t>Solicitud Presentada</t>
  </si>
  <si>
    <t>Adquiscion de Equipamiento</t>
  </si>
  <si>
    <t>Construccion del Planetario</t>
  </si>
  <si>
    <t>POA</t>
  </si>
</sst>
</file>

<file path=xl/styles.xml><?xml version="1.0" encoding="utf-8"?>
<styleSheet xmlns="http://schemas.openxmlformats.org/spreadsheetml/2006/main">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
    <numFmt numFmtId="175" formatCode="#,##0.00_ ;\-#,##0.00\ "/>
    <numFmt numFmtId="176" formatCode="#,##0.00\ _€"/>
  </numFmts>
  <fonts count="119">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sz val="10"/>
      <color rgb="FF000000"/>
      <name val="Arial Narrow"/>
      <family val="2"/>
    </font>
    <font>
      <i/>
      <sz val="10"/>
      <color rgb="FF000000"/>
      <name val="Arial Narrow"/>
      <family val="2"/>
    </font>
    <font>
      <sz val="12"/>
      <color theme="1"/>
      <name val="Arial"/>
      <family val="2"/>
    </font>
    <font>
      <sz val="10"/>
      <name val="Arial Narrow"/>
      <family val="2"/>
    </font>
    <font>
      <sz val="10"/>
      <color theme="1"/>
      <name val="Arial Narrow"/>
      <family val="2"/>
    </font>
    <font>
      <sz val="10"/>
      <color indexed="56"/>
      <name val="Arial Narrow"/>
      <family val="2"/>
    </font>
    <font>
      <sz val="10"/>
      <color indexed="8"/>
      <name val="Arial Narrow"/>
      <family val="2"/>
    </font>
    <font>
      <b/>
      <sz val="10"/>
      <color indexed="56"/>
      <name val="Arial Narrow"/>
      <family val="2"/>
    </font>
    <font>
      <sz val="11"/>
      <name val="Arial Narrow"/>
      <family val="2"/>
    </font>
    <font>
      <sz val="11"/>
      <color theme="1"/>
      <name val="Arial Narrow"/>
      <family val="2"/>
    </font>
    <font>
      <sz val="12"/>
      <color theme="1"/>
      <name val="Arial Narrow"/>
      <family val="2"/>
    </font>
    <font>
      <sz val="12"/>
      <color indexed="56"/>
      <name val="Arial Narrow"/>
      <family val="2"/>
    </font>
    <font>
      <b/>
      <sz val="14"/>
      <color theme="3" tint="-0.499984740745262"/>
      <name val="Calibri"/>
      <family val="2"/>
      <scheme val="minor"/>
    </font>
    <font>
      <sz val="11"/>
      <color rgb="FF000000"/>
      <name val="Arial Narrow"/>
      <family val="2"/>
    </font>
    <font>
      <b/>
      <sz val="12"/>
      <color rgb="FF000000"/>
      <name val="Arial Narrow"/>
      <family val="2"/>
    </font>
    <font>
      <sz val="10"/>
      <color rgb="FF000000"/>
      <name val="Arial"/>
      <family val="2"/>
    </font>
    <font>
      <sz val="11"/>
      <color theme="1"/>
      <name val="Arial"/>
      <family val="2"/>
    </font>
    <font>
      <sz val="11"/>
      <color theme="1"/>
      <name val="Times New Roman"/>
      <family val="1"/>
    </font>
    <font>
      <sz val="14"/>
      <color rgb="FF000000"/>
      <name val="Arial Narrow"/>
      <family val="2"/>
    </font>
    <font>
      <b/>
      <sz val="14"/>
      <color rgb="FF000000"/>
      <name val="Arial Narrow"/>
      <family val="2"/>
    </font>
    <font>
      <sz val="11"/>
      <color rgb="FF000000"/>
      <name val="Arial"/>
      <family val="2"/>
    </font>
    <font>
      <sz val="7"/>
      <color theme="1"/>
      <name val="Times New Roman"/>
      <family val="1"/>
    </font>
    <font>
      <sz val="12"/>
      <name val="Arial Narrow"/>
      <family val="2"/>
    </font>
    <font>
      <sz val="11"/>
      <color indexed="56"/>
      <name val="Arial Narrow"/>
      <family val="2"/>
    </font>
    <font>
      <b/>
      <sz val="14"/>
      <color theme="1"/>
      <name val="Calibri"/>
      <family val="2"/>
      <scheme val="minor"/>
    </font>
    <font>
      <sz val="9"/>
      <name val="Calibri"/>
      <family val="2"/>
      <scheme val="minor"/>
    </font>
    <font>
      <sz val="9"/>
      <color theme="1"/>
      <name val="Calibri"/>
      <family val="2"/>
      <scheme val="minor"/>
    </font>
    <font>
      <sz val="9"/>
      <color theme="1"/>
      <name val="Arial"/>
      <family val="2"/>
    </font>
    <font>
      <sz val="10"/>
      <color theme="1"/>
      <name val="Arial"/>
      <family val="2"/>
    </font>
    <font>
      <sz val="9"/>
      <name val="Arial"/>
      <family val="2"/>
    </font>
    <font>
      <sz val="9"/>
      <color indexed="8"/>
      <name val="Calibri"/>
      <family val="2"/>
      <scheme val="minor"/>
    </font>
    <font>
      <sz val="9"/>
      <color indexed="56"/>
      <name val="Calibri"/>
      <family val="2"/>
    </font>
    <font>
      <sz val="9"/>
      <color rgb="FF000000"/>
      <name val="Calibri"/>
      <family val="2"/>
      <scheme val="minor"/>
    </font>
    <font>
      <sz val="10"/>
      <color rgb="FF222222"/>
      <name val="Arial Narrow"/>
      <family val="2"/>
    </font>
    <font>
      <b/>
      <sz val="12"/>
      <color theme="1"/>
      <name val="Calibri"/>
      <family val="2"/>
      <scheme val="minor"/>
    </font>
    <font>
      <b/>
      <sz val="11"/>
      <color theme="0"/>
      <name val="Calibri"/>
      <family val="2"/>
    </font>
    <font>
      <b/>
      <sz val="12"/>
      <color theme="0"/>
      <name val="Arial Narrow"/>
      <family val="2"/>
    </font>
    <font>
      <b/>
      <sz val="14"/>
      <color theme="0"/>
      <name val="Arial Narrow"/>
      <family val="2"/>
    </font>
    <font>
      <sz val="12"/>
      <color indexed="8"/>
      <name val="Arial Narrow"/>
      <family val="2"/>
    </font>
    <font>
      <sz val="10"/>
      <name val="Calibri"/>
      <family val="2"/>
    </font>
    <font>
      <b/>
      <sz val="10"/>
      <color theme="0"/>
      <name val="Arial Narrow"/>
      <family val="2"/>
    </font>
    <font>
      <sz val="10"/>
      <name val="Calibri"/>
      <family val="2"/>
      <scheme val="minor"/>
    </font>
    <font>
      <sz val="10"/>
      <color theme="1"/>
      <name val="Calibri"/>
      <family val="2"/>
      <scheme val="minor"/>
    </font>
    <font>
      <b/>
      <sz val="16"/>
      <color theme="0"/>
      <name val="Arial Narrow"/>
      <family val="2"/>
    </font>
    <font>
      <sz val="10"/>
      <color indexed="56"/>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FF66"/>
        <bgColor indexed="64"/>
      </patternFill>
    </fill>
    <fill>
      <patternFill patternType="solid">
        <fgColor rgb="FFFF0000"/>
        <bgColor indexed="64"/>
      </patternFill>
    </fill>
    <fill>
      <patternFill patternType="solid">
        <fgColor theme="0" tint="-0.249977111117893"/>
        <bgColor indexed="64"/>
      </patternFill>
    </fill>
    <fill>
      <patternFill patternType="solid">
        <fgColor rgb="FF99FF99"/>
        <bgColor indexed="64"/>
      </patternFill>
    </fill>
    <fill>
      <patternFill patternType="solid">
        <fgColor rgb="FFCCFF99"/>
        <bgColor indexed="64"/>
      </patternFill>
    </fill>
    <fill>
      <patternFill patternType="solid">
        <fgColor theme="0"/>
        <bgColor indexed="22"/>
      </patternFill>
    </fill>
    <fill>
      <patternFill patternType="solid">
        <fgColor rgb="FF92D05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107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26" xfId="0" applyFont="1" applyBorder="1" applyAlignment="1">
      <alignment vertical="top" wrapText="1"/>
    </xf>
    <xf numFmtId="0" fontId="74" fillId="0" borderId="0" xfId="0" applyFont="1" applyBorder="1" applyAlignment="1">
      <alignment horizontal="justify" vertical="top" wrapText="1"/>
    </xf>
    <xf numFmtId="0" fontId="74" fillId="0" borderId="30" xfId="0" applyFont="1" applyBorder="1" applyAlignment="1">
      <alignment vertical="top" wrapText="1"/>
    </xf>
    <xf numFmtId="0" fontId="32" fillId="0" borderId="27" xfId="0" applyFont="1" applyBorder="1" applyAlignment="1">
      <alignment horizontal="center" vertical="center" wrapText="1"/>
    </xf>
    <xf numFmtId="0" fontId="74" fillId="0" borderId="26" xfId="0" applyFont="1" applyBorder="1" applyAlignment="1">
      <alignment horizontal="justify" vertical="top" wrapText="1"/>
    </xf>
    <xf numFmtId="0" fontId="32" fillId="0" borderId="27" xfId="0" applyFont="1" applyFill="1" applyBorder="1" applyAlignment="1">
      <alignment horizontal="center" vertical="center" wrapText="1"/>
    </xf>
    <xf numFmtId="0" fontId="74" fillId="0" borderId="26" xfId="0" applyFont="1" applyBorder="1" applyAlignment="1">
      <alignment wrapText="1"/>
    </xf>
    <xf numFmtId="0" fontId="36" fillId="0" borderId="27" xfId="19" applyFont="1" applyBorder="1" applyAlignment="1">
      <alignment horizontal="center" vertical="center" wrapText="1"/>
    </xf>
    <xf numFmtId="0" fontId="39" fillId="0" borderId="27" xfId="19" applyFont="1" applyBorder="1" applyAlignment="1">
      <alignment horizontal="center" vertical="center" wrapText="1"/>
    </xf>
    <xf numFmtId="0" fontId="33" fillId="0" borderId="27" xfId="19" applyFont="1" applyBorder="1" applyAlignment="1">
      <alignment horizontal="center" vertical="center" wrapText="1"/>
    </xf>
    <xf numFmtId="0" fontId="33" fillId="0" borderId="36" xfId="19" applyFont="1" applyBorder="1" applyAlignment="1">
      <alignment horizontal="center" vertical="center" wrapText="1"/>
    </xf>
    <xf numFmtId="0" fontId="32" fillId="0" borderId="27" xfId="0" applyFont="1" applyBorder="1" applyAlignment="1">
      <alignment vertical="center" wrapText="1"/>
    </xf>
    <xf numFmtId="0" fontId="29" fillId="0" borderId="28" xfId="19" applyFont="1" applyBorder="1" applyAlignment="1">
      <alignment vertical="center" wrapText="1"/>
    </xf>
    <xf numFmtId="0" fontId="29" fillId="0" borderId="27" xfId="19" applyFont="1" applyBorder="1" applyAlignment="1">
      <alignment vertical="center" wrapText="1"/>
    </xf>
    <xf numFmtId="0" fontId="29" fillId="0" borderId="26" xfId="19" applyFont="1" applyBorder="1" applyAlignment="1">
      <alignment vertical="center" wrapText="1"/>
    </xf>
    <xf numFmtId="0" fontId="76" fillId="0" borderId="26" xfId="0" applyFont="1" applyBorder="1" applyAlignment="1">
      <alignment horizontal="justify"/>
    </xf>
    <xf numFmtId="0" fontId="29" fillId="0" borderId="28" xfId="16" applyFont="1" applyBorder="1" applyAlignment="1">
      <alignment vertical="center" wrapText="1"/>
    </xf>
    <xf numFmtId="0" fontId="29" fillId="0" borderId="27" xfId="16" applyFont="1" applyBorder="1" applyAlignment="1">
      <alignment vertical="center" wrapText="1"/>
    </xf>
    <xf numFmtId="0" fontId="29" fillId="0" borderId="44" xfId="16" applyFont="1" applyBorder="1" applyAlignment="1">
      <alignment vertical="top" wrapText="1"/>
    </xf>
    <xf numFmtId="0" fontId="29" fillId="0" borderId="43" xfId="16" applyFont="1" applyBorder="1" applyAlignment="1">
      <alignment vertical="top" wrapText="1"/>
    </xf>
    <xf numFmtId="0" fontId="27" fillId="0" borderId="28" xfId="19" applyFont="1" applyBorder="1" applyAlignment="1">
      <alignment vertical="center" wrapText="1"/>
    </xf>
    <xf numFmtId="0" fontId="27" fillId="0" borderId="27" xfId="19" applyFont="1" applyBorder="1" applyAlignment="1">
      <alignment vertical="center" wrapText="1"/>
    </xf>
    <xf numFmtId="0" fontId="29" fillId="0" borderId="28" xfId="19" applyFont="1" applyBorder="1" applyAlignment="1">
      <alignment vertical="top" wrapText="1"/>
    </xf>
    <xf numFmtId="0" fontId="29" fillId="0" borderId="27" xfId="19" applyFont="1" applyBorder="1" applyAlignment="1">
      <alignment vertical="top" wrapText="1"/>
    </xf>
    <xf numFmtId="0" fontId="29" fillId="0" borderId="26" xfId="19" applyFont="1" applyBorder="1" applyAlignment="1">
      <alignment vertical="top"/>
    </xf>
    <xf numFmtId="0" fontId="29" fillId="0" borderId="27" xfId="19" applyFont="1" applyBorder="1" applyAlignment="1">
      <alignment vertical="top"/>
    </xf>
    <xf numFmtId="0" fontId="8" fillId="0" borderId="26" xfId="19" applyBorder="1" applyAlignment="1">
      <alignment vertical="top"/>
    </xf>
    <xf numFmtId="0" fontId="26" fillId="0" borderId="26" xfId="19" applyFont="1" applyBorder="1" applyAlignment="1">
      <alignment horizontal="center" vertical="center" wrapText="1"/>
    </xf>
    <xf numFmtId="0" fontId="72" fillId="0" borderId="28" xfId="19" applyFont="1" applyFill="1" applyBorder="1" applyAlignment="1">
      <alignment vertical="center" wrapText="1"/>
    </xf>
    <xf numFmtId="0" fontId="72" fillId="0" borderId="27" xfId="19" applyFont="1" applyFill="1" applyBorder="1" applyAlignment="1">
      <alignment vertical="center" wrapText="1"/>
    </xf>
    <xf numFmtId="0" fontId="76" fillId="0" borderId="26" xfId="0" applyFont="1" applyBorder="1" applyAlignment="1">
      <alignment wrapText="1"/>
    </xf>
    <xf numFmtId="0" fontId="29" fillId="0" borderId="28" xfId="19" applyFont="1" applyFill="1" applyBorder="1" applyAlignment="1">
      <alignment vertical="center" wrapText="1"/>
    </xf>
    <xf numFmtId="0" fontId="29" fillId="0" borderId="27" xfId="19" applyFont="1" applyFill="1" applyBorder="1" applyAlignment="1">
      <alignment vertical="center" wrapText="1"/>
    </xf>
    <xf numFmtId="0" fontId="74" fillId="0" borderId="36" xfId="0" applyFont="1" applyBorder="1" applyAlignment="1">
      <alignment vertical="top" wrapText="1"/>
    </xf>
    <xf numFmtId="0" fontId="29" fillId="0" borderId="26" xfId="16" applyFont="1" applyBorder="1" applyAlignment="1">
      <alignment vertical="center" wrapText="1"/>
    </xf>
    <xf numFmtId="0" fontId="67" fillId="0" borderId="27" xfId="19" applyFont="1" applyBorder="1" applyAlignment="1">
      <alignment vertical="center" wrapText="1"/>
    </xf>
    <xf numFmtId="0" fontId="67" fillId="0" borderId="26" xfId="19" applyFont="1" applyBorder="1" applyAlignment="1">
      <alignment vertical="center" wrapText="1"/>
    </xf>
    <xf numFmtId="0" fontId="42" fillId="0" borderId="28" xfId="0" applyFont="1" applyBorder="1" applyAlignment="1">
      <alignment vertical="center" wrapText="1"/>
    </xf>
    <xf numFmtId="0" fontId="42" fillId="0" borderId="27" xfId="0" applyFont="1" applyBorder="1" applyAlignment="1">
      <alignment vertical="center" wrapText="1"/>
    </xf>
    <xf numFmtId="0" fontId="42" fillId="0" borderId="26" xfId="0" applyFont="1" applyBorder="1" applyAlignment="1">
      <alignment vertical="center" wrapText="1"/>
    </xf>
    <xf numFmtId="0" fontId="74" fillId="0" borderId="36" xfId="0" applyFont="1" applyBorder="1" applyAlignment="1">
      <alignment horizontal="justify" vertical="top" wrapText="1"/>
    </xf>
    <xf numFmtId="0" fontId="74" fillId="0" borderId="31" xfId="0" applyFont="1" applyBorder="1" applyAlignment="1">
      <alignment vertical="top" wrapText="1"/>
    </xf>
    <xf numFmtId="0" fontId="33" fillId="0" borderId="27" xfId="16" applyFont="1" applyBorder="1" applyAlignment="1">
      <alignment horizontal="center" vertical="center" wrapText="1"/>
    </xf>
    <xf numFmtId="0" fontId="78" fillId="0" borderId="26" xfId="0" applyFont="1" applyBorder="1" applyAlignment="1">
      <alignment horizontal="left" vertical="top" wrapText="1"/>
    </xf>
    <xf numFmtId="0" fontId="78" fillId="0" borderId="26" xfId="0" applyFont="1" applyBorder="1" applyAlignment="1">
      <alignment horizontal="justify" vertical="top"/>
    </xf>
    <xf numFmtId="0" fontId="79" fillId="0" borderId="36" xfId="19" applyFont="1" applyBorder="1" applyAlignment="1">
      <alignment horizontal="center" vertical="center" wrapText="1"/>
    </xf>
    <xf numFmtId="9" fontId="77" fillId="0" borderId="26" xfId="19" applyNumberFormat="1" applyFont="1" applyBorder="1" applyAlignment="1">
      <alignment horizontal="center" vertical="center" wrapText="1"/>
    </xf>
    <xf numFmtId="43" fontId="77" fillId="0" borderId="26" xfId="18" applyFont="1" applyBorder="1" applyAlignment="1">
      <alignment horizontal="center" vertical="center" wrapText="1"/>
    </xf>
    <xf numFmtId="9" fontId="77" fillId="0" borderId="26" xfId="17" applyFont="1" applyBorder="1" applyAlignment="1">
      <alignment horizontal="center" vertical="center" wrapText="1"/>
    </xf>
    <xf numFmtId="0" fontId="77" fillId="0" borderId="26" xfId="19" applyFont="1" applyBorder="1" applyAlignment="1">
      <alignment horizontal="center" vertical="center" wrapText="1"/>
    </xf>
    <xf numFmtId="0" fontId="80" fillId="0" borderId="36" xfId="19" applyFont="1" applyBorder="1" applyAlignment="1">
      <alignment horizontal="center" vertical="center" wrapText="1"/>
    </xf>
    <xf numFmtId="0" fontId="81" fillId="0" borderId="28" xfId="19" applyFont="1" applyBorder="1" applyAlignment="1">
      <alignment vertical="center" wrapText="1"/>
    </xf>
    <xf numFmtId="0" fontId="80" fillId="0" borderId="26" xfId="19" applyFont="1" applyBorder="1" applyAlignment="1">
      <alignment horizontal="center" vertical="center" wrapText="1"/>
    </xf>
    <xf numFmtId="0" fontId="81" fillId="0" borderId="27" xfId="19" applyFont="1" applyBorder="1" applyAlignment="1">
      <alignment vertical="center" wrapText="1"/>
    </xf>
    <xf numFmtId="0" fontId="77" fillId="0" borderId="36" xfId="19" applyFont="1" applyBorder="1" applyAlignment="1">
      <alignment horizontal="center" vertical="center" wrapText="1"/>
    </xf>
    <xf numFmtId="9" fontId="82" fillId="0" borderId="26" xfId="16" applyNumberFormat="1" applyFont="1" applyBorder="1" applyAlignment="1">
      <alignment horizontal="center" vertical="center" wrapText="1"/>
    </xf>
    <xf numFmtId="4" fontId="82" fillId="0" borderId="26" xfId="16" applyNumberFormat="1" applyFont="1" applyBorder="1" applyAlignment="1">
      <alignment horizontal="center" vertical="center" wrapText="1"/>
    </xf>
    <xf numFmtId="0" fontId="82" fillId="0" borderId="26" xfId="16" applyFont="1" applyBorder="1" applyAlignment="1">
      <alignment horizontal="center" vertical="center" wrapText="1"/>
    </xf>
    <xf numFmtId="43" fontId="82" fillId="0" borderId="26" xfId="18" applyFont="1" applyBorder="1" applyAlignment="1">
      <alignment horizontal="center" vertical="center" wrapText="1"/>
    </xf>
    <xf numFmtId="0" fontId="78" fillId="0" borderId="26" xfId="0" applyFont="1" applyBorder="1" applyAlignment="1">
      <alignment vertical="top" wrapText="1"/>
    </xf>
    <xf numFmtId="0" fontId="78" fillId="0" borderId="36" xfId="0" applyFont="1" applyFill="1" applyBorder="1" applyAlignment="1">
      <alignment horizontal="center" vertical="center" wrapText="1"/>
    </xf>
    <xf numFmtId="0" fontId="84" fillId="0" borderId="36" xfId="0" applyFont="1" applyBorder="1" applyAlignment="1">
      <alignment horizontal="center" vertical="center" wrapText="1"/>
    </xf>
    <xf numFmtId="0" fontId="78" fillId="0" borderId="36" xfId="0" applyFont="1" applyBorder="1" applyAlignment="1">
      <alignment horizontal="center" vertical="center" wrapText="1"/>
    </xf>
    <xf numFmtId="4" fontId="77" fillId="0" borderId="26" xfId="19" applyNumberFormat="1" applyFont="1" applyBorder="1" applyAlignment="1">
      <alignment horizontal="center" vertical="center" wrapText="1"/>
    </xf>
    <xf numFmtId="0" fontId="78" fillId="21" borderId="26" xfId="0" applyFont="1" applyFill="1" applyBorder="1" applyAlignment="1">
      <alignment horizontal="justify" vertical="top"/>
    </xf>
    <xf numFmtId="0" fontId="26" fillId="21" borderId="0" xfId="19" applyFont="1" applyFill="1" applyBorder="1" applyAlignment="1">
      <alignment vertical="center" wrapText="1"/>
    </xf>
    <xf numFmtId="9" fontId="82" fillId="2" borderId="26" xfId="17" applyFont="1" applyFill="1" applyBorder="1" applyAlignment="1">
      <alignment horizontal="center" vertical="center" wrapText="1"/>
    </xf>
    <xf numFmtId="43" fontId="82" fillId="2" borderId="26" xfId="18" applyFont="1" applyFill="1" applyBorder="1" applyAlignment="1">
      <alignment horizontal="center" vertical="center" wrapText="1"/>
    </xf>
    <xf numFmtId="0" fontId="82" fillId="2" borderId="26" xfId="19" applyFont="1" applyFill="1" applyBorder="1" applyAlignment="1">
      <alignment horizontal="center" vertical="center" wrapText="1"/>
    </xf>
    <xf numFmtId="0" fontId="83" fillId="2" borderId="26" xfId="0" applyFont="1" applyFill="1" applyBorder="1" applyAlignment="1">
      <alignment horizontal="center" vertical="center" wrapText="1"/>
    </xf>
    <xf numFmtId="9" fontId="33" fillId="10" borderId="26" xfId="17" applyFont="1" applyFill="1" applyBorder="1" applyAlignment="1">
      <alignment horizontal="right" vertical="top" wrapText="1"/>
    </xf>
    <xf numFmtId="0" fontId="83" fillId="0" borderId="26" xfId="0" applyFont="1" applyBorder="1" applyAlignment="1">
      <alignment horizontal="left" vertical="top" wrapText="1"/>
    </xf>
    <xf numFmtId="9" fontId="0" fillId="0" borderId="26" xfId="0" applyNumberFormat="1" applyFont="1" applyFill="1" applyBorder="1" applyAlignment="1">
      <alignment horizontal="center" vertical="center" wrapText="1"/>
    </xf>
    <xf numFmtId="43" fontId="0" fillId="0" borderId="26" xfId="18" applyFont="1" applyFill="1" applyBorder="1" applyAlignment="1">
      <alignment horizontal="center" vertical="center" wrapText="1"/>
    </xf>
    <xf numFmtId="9" fontId="36" fillId="0" borderId="26" xfId="19"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78" fillId="0" borderId="26" xfId="0" applyFont="1" applyBorder="1" applyAlignment="1">
      <alignment horizontal="center" vertical="center"/>
    </xf>
    <xf numFmtId="0" fontId="78" fillId="0" borderId="26" xfId="0" applyFont="1" applyBorder="1" applyAlignment="1">
      <alignment horizontal="center" vertical="center" wrapText="1"/>
    </xf>
    <xf numFmtId="9" fontId="78" fillId="0" borderId="26" xfId="0" applyNumberFormat="1" applyFont="1" applyBorder="1" applyAlignment="1">
      <alignment horizontal="center" vertical="center" wrapText="1"/>
    </xf>
    <xf numFmtId="0" fontId="78" fillId="0" borderId="26" xfId="0" applyFont="1" applyBorder="1" applyAlignment="1">
      <alignment horizontal="justify"/>
    </xf>
    <xf numFmtId="9" fontId="78" fillId="0" borderId="26" xfId="17" applyFont="1" applyBorder="1" applyAlignment="1">
      <alignment horizontal="center" vertical="center"/>
    </xf>
    <xf numFmtId="9" fontId="77" fillId="2" borderId="26" xfId="17" applyFont="1" applyFill="1" applyBorder="1" applyAlignment="1">
      <alignment horizontal="center" vertical="center" wrapText="1"/>
    </xf>
    <xf numFmtId="43" fontId="77" fillId="2" borderId="26" xfId="18" applyFont="1" applyFill="1" applyBorder="1" applyAlignment="1">
      <alignment horizontal="center" vertical="center" wrapText="1"/>
    </xf>
    <xf numFmtId="0" fontId="77" fillId="2" borderId="26" xfId="19" applyFont="1" applyFill="1" applyBorder="1" applyAlignment="1">
      <alignment horizontal="center" vertical="center" wrapText="1"/>
    </xf>
    <xf numFmtId="0" fontId="78" fillId="2" borderId="26"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0" borderId="27" xfId="19" applyFont="1" applyFill="1" applyBorder="1" applyAlignment="1">
      <alignment horizontal="center" vertical="center" wrapText="1"/>
    </xf>
    <xf numFmtId="41" fontId="77" fillId="0" borderId="26" xfId="19" applyNumberFormat="1" applyFont="1" applyBorder="1" applyAlignment="1">
      <alignment horizontal="center" vertical="center" wrapText="1"/>
    </xf>
    <xf numFmtId="0" fontId="85" fillId="0" borderId="26" xfId="19" applyFont="1" applyFill="1" applyBorder="1" applyAlignment="1">
      <alignment horizontal="center" vertical="center" wrapText="1"/>
    </xf>
    <xf numFmtId="43" fontId="78" fillId="0" borderId="26" xfId="18" applyFont="1" applyBorder="1" applyAlignment="1">
      <alignment horizontal="center" vertical="center" wrapText="1"/>
    </xf>
    <xf numFmtId="43" fontId="77" fillId="0" borderId="26" xfId="18" applyFont="1" applyFill="1" applyBorder="1" applyAlignment="1">
      <alignment horizontal="center" vertical="center" wrapText="1"/>
    </xf>
    <xf numFmtId="0" fontId="36" fillId="10" borderId="26" xfId="19" applyFont="1" applyFill="1" applyBorder="1" applyAlignment="1">
      <alignment horizontal="right" wrapText="1"/>
    </xf>
    <xf numFmtId="43" fontId="36" fillId="10" borderId="26" xfId="18" applyFont="1" applyFill="1" applyBorder="1" applyAlignment="1">
      <alignment horizontal="right" wrapText="1"/>
    </xf>
    <xf numFmtId="0" fontId="87" fillId="0" borderId="26" xfId="0" applyFont="1" applyBorder="1" applyAlignment="1">
      <alignment vertical="top" wrapText="1"/>
    </xf>
    <xf numFmtId="0" fontId="74" fillId="0" borderId="36" xfId="0" applyFont="1" applyBorder="1" applyAlignment="1">
      <alignment horizontal="center" vertical="top" wrapText="1"/>
    </xf>
    <xf numFmtId="0" fontId="94" fillId="0" borderId="26" xfId="0" applyFont="1" applyBorder="1" applyAlignment="1">
      <alignment vertical="top" wrapText="1"/>
    </xf>
    <xf numFmtId="0" fontId="90" fillId="0" borderId="26" xfId="0" applyFont="1" applyBorder="1" applyAlignment="1">
      <alignment horizontal="justify" vertical="top"/>
    </xf>
    <xf numFmtId="0" fontId="74" fillId="0" borderId="26" xfId="0" applyFont="1" applyBorder="1" applyAlignment="1">
      <alignment vertical="center" wrapText="1"/>
    </xf>
    <xf numFmtId="0" fontId="74" fillId="0" borderId="26" xfId="0" applyFont="1" applyBorder="1" applyAlignment="1">
      <alignment horizontal="justify" vertical="center" wrapText="1"/>
    </xf>
    <xf numFmtId="0" fontId="36" fillId="0" borderId="36" xfId="19" applyFont="1" applyBorder="1" applyAlignment="1">
      <alignment horizontal="center" vertical="center" wrapText="1"/>
    </xf>
    <xf numFmtId="0" fontId="77" fillId="0" borderId="43" xfId="19" applyFont="1" applyBorder="1" applyAlignment="1">
      <alignment horizontal="center" vertical="center" wrapText="1"/>
    </xf>
    <xf numFmtId="0" fontId="0" fillId="0" borderId="26" xfId="0" applyFont="1" applyBorder="1" applyAlignment="1">
      <alignment horizontal="center" vertical="center" wrapText="1"/>
    </xf>
    <xf numFmtId="43" fontId="32" fillId="0" borderId="27" xfId="18" applyFont="1" applyBorder="1" applyAlignment="1">
      <alignment horizontal="center" vertical="center"/>
    </xf>
    <xf numFmtId="43" fontId="40" fillId="0" borderId="27" xfId="18" applyFont="1" applyFill="1" applyBorder="1" applyAlignment="1">
      <alignment horizontal="center" vertical="center"/>
    </xf>
    <xf numFmtId="0" fontId="40" fillId="0" borderId="27" xfId="19" applyFont="1" applyBorder="1" applyAlignment="1">
      <alignment horizontal="center" vertical="center" wrapText="1"/>
    </xf>
    <xf numFmtId="0" fontId="33" fillId="0" borderId="27" xfId="19"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27" xfId="18"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26" xfId="0" applyFont="1" applyFill="1" applyBorder="1" applyAlignment="1">
      <alignment horizontal="center" vertical="center" wrapText="1"/>
    </xf>
    <xf numFmtId="9" fontId="32" fillId="0" borderId="27" xfId="0" applyNumberFormat="1" applyFont="1" applyBorder="1" applyAlignment="1">
      <alignment horizontal="center" vertical="center" wrapText="1"/>
    </xf>
    <xf numFmtId="43" fontId="32" fillId="0" borderId="27" xfId="18" applyFont="1" applyBorder="1" applyAlignment="1">
      <alignment horizontal="center" vertical="center" wrapText="1"/>
    </xf>
    <xf numFmtId="9" fontId="33" fillId="0" borderId="27" xfId="19" applyNumberFormat="1" applyFont="1" applyFill="1" applyBorder="1" applyAlignment="1">
      <alignment horizontal="center" vertical="center" wrapText="1"/>
    </xf>
    <xf numFmtId="0" fontId="32" fillId="0" borderId="27" xfId="0" applyFont="1" applyBorder="1" applyAlignment="1">
      <alignment horizontal="center" vertical="center"/>
    </xf>
    <xf numFmtId="0" fontId="33" fillId="0" borderId="27" xfId="16" applyFont="1" applyFill="1" applyBorder="1" applyAlignment="1">
      <alignment horizontal="center" vertical="center" wrapText="1"/>
    </xf>
    <xf numFmtId="0" fontId="0" fillId="0" borderId="27" xfId="0" applyBorder="1" applyAlignment="1">
      <alignment horizontal="center" vertical="center" wrapText="1"/>
    </xf>
    <xf numFmtId="2" fontId="25" fillId="8" borderId="0" xfId="16" applyNumberFormat="1" applyFont="1" applyFill="1" applyBorder="1" applyAlignment="1">
      <alignment horizontal="center" vertical="center" wrapText="1"/>
    </xf>
    <xf numFmtId="2" fontId="0" fillId="0" borderId="0" xfId="0" applyNumberFormat="1" applyAlignment="1">
      <alignment vertical="center"/>
    </xf>
    <xf numFmtId="2" fontId="33" fillId="0" borderId="27" xfId="16" applyNumberFormat="1" applyFont="1" applyBorder="1" applyAlignment="1">
      <alignment horizontal="center" vertical="center" wrapText="1"/>
    </xf>
    <xf numFmtId="2" fontId="33" fillId="0" borderId="26" xfId="16" applyNumberFormat="1" applyFont="1" applyBorder="1" applyAlignment="1">
      <alignment horizontal="center" vertical="center" wrapText="1"/>
    </xf>
    <xf numFmtId="2" fontId="29" fillId="10" borderId="16" xfId="16" applyNumberFormat="1" applyFont="1" applyFill="1" applyBorder="1" applyAlignment="1">
      <alignment vertical="center"/>
    </xf>
    <xf numFmtId="2" fontId="0" fillId="0" borderId="0" xfId="0" applyNumberFormat="1" applyAlignment="1">
      <alignment horizontal="center" vertical="center"/>
    </xf>
    <xf numFmtId="174" fontId="77" fillId="0" borderId="26" xfId="16" applyNumberFormat="1" applyFont="1" applyBorder="1" applyAlignment="1">
      <alignment horizontal="center" vertical="center" wrapText="1"/>
    </xf>
    <xf numFmtId="9" fontId="96" fillId="0" borderId="26" xfId="19" applyNumberFormat="1" applyFont="1" applyBorder="1" applyAlignment="1">
      <alignment horizontal="center" vertical="center" wrapText="1"/>
    </xf>
    <xf numFmtId="43" fontId="96" fillId="0" borderId="26" xfId="18" applyFont="1" applyBorder="1" applyAlignment="1">
      <alignment horizontal="center" vertical="center" wrapText="1"/>
    </xf>
    <xf numFmtId="0" fontId="96" fillId="0" borderId="26" xfId="19" applyFont="1" applyBorder="1" applyAlignment="1">
      <alignment horizontal="center" vertical="center" wrapText="1"/>
    </xf>
    <xf numFmtId="0" fontId="83" fillId="0" borderId="26" xfId="0" applyFont="1" applyBorder="1" applyAlignment="1">
      <alignment horizontal="justify" vertical="top"/>
    </xf>
    <xf numFmtId="0" fontId="87" fillId="0" borderId="26" xfId="0" applyFont="1" applyBorder="1" applyAlignment="1">
      <alignment vertical="center" wrapText="1"/>
    </xf>
    <xf numFmtId="0" fontId="74" fillId="0" borderId="26" xfId="0" applyFont="1" applyBorder="1" applyAlignment="1">
      <alignment horizontal="left" vertical="center" wrapText="1"/>
    </xf>
    <xf numFmtId="0" fontId="97" fillId="0" borderId="26" xfId="19" applyFont="1" applyBorder="1" applyAlignment="1">
      <alignment horizontal="center" vertical="center" wrapText="1"/>
    </xf>
    <xf numFmtId="0" fontId="87" fillId="0" borderId="26" xfId="0" applyFont="1" applyBorder="1" applyAlignment="1">
      <alignment horizontal="justify" vertical="top" wrapText="1"/>
    </xf>
    <xf numFmtId="9" fontId="82" fillId="0" borderId="26" xfId="19" applyNumberFormat="1" applyFont="1" applyBorder="1" applyAlignment="1">
      <alignment horizontal="center" vertical="center" wrapText="1"/>
    </xf>
    <xf numFmtId="0" fontId="82" fillId="0" borderId="26" xfId="19" applyFont="1" applyBorder="1" applyAlignment="1">
      <alignment horizontal="center" vertical="center" wrapText="1"/>
    </xf>
    <xf numFmtId="0" fontId="87" fillId="0" borderId="26" xfId="0" applyFont="1" applyBorder="1" applyAlignment="1">
      <alignment horizontal="justify" vertical="center"/>
    </xf>
    <xf numFmtId="0" fontId="83" fillId="0" borderId="26" xfId="0" applyFont="1" applyBorder="1" applyAlignment="1">
      <alignment horizontal="center" vertical="center" wrapText="1"/>
    </xf>
    <xf numFmtId="0" fontId="87" fillId="0" borderId="26" xfId="0" applyFont="1" applyBorder="1" applyAlignment="1">
      <alignment wrapText="1"/>
    </xf>
    <xf numFmtId="2" fontId="97" fillId="0" borderId="26" xfId="19" applyNumberFormat="1" applyFont="1" applyBorder="1" applyAlignment="1">
      <alignment horizontal="center" vertical="center" wrapText="1"/>
    </xf>
    <xf numFmtId="2" fontId="0" fillId="0" borderId="26" xfId="0" applyNumberFormat="1" applyFont="1" applyBorder="1" applyAlignment="1">
      <alignment horizontal="center" vertical="center" wrapText="1"/>
    </xf>
    <xf numFmtId="0" fontId="0" fillId="0" borderId="26" xfId="0" applyFont="1" applyBorder="1" applyAlignment="1">
      <alignment horizontal="justify" vertical="top"/>
    </xf>
    <xf numFmtId="9" fontId="77" fillId="0" borderId="26" xfId="19" applyNumberFormat="1" applyFont="1" applyFill="1" applyBorder="1" applyAlignment="1">
      <alignment horizontal="center" vertical="center" wrapText="1"/>
    </xf>
    <xf numFmtId="0" fontId="77" fillId="0" borderId="26" xfId="19" applyFont="1" applyFill="1" applyBorder="1" applyAlignment="1">
      <alignment horizontal="center" vertical="center" wrapText="1"/>
    </xf>
    <xf numFmtId="0" fontId="32" fillId="2" borderId="27" xfId="0" applyFont="1" applyFill="1" applyBorder="1" applyAlignment="1">
      <alignment horizontal="center" vertical="center" wrapText="1"/>
    </xf>
    <xf numFmtId="0" fontId="40" fillId="0" borderId="27" xfId="19" applyFont="1" applyFill="1" applyBorder="1" applyAlignment="1">
      <alignment horizontal="center" vertical="center"/>
    </xf>
    <xf numFmtId="0" fontId="21" fillId="5" borderId="12" xfId="0" applyFont="1" applyFill="1" applyBorder="1" applyAlignment="1">
      <alignment vertical="center"/>
    </xf>
    <xf numFmtId="0" fontId="22" fillId="5" borderId="1" xfId="0" applyFont="1" applyFill="1" applyBorder="1" applyAlignment="1">
      <alignment vertical="center"/>
    </xf>
    <xf numFmtId="0" fontId="22" fillId="5" borderId="0" xfId="0" applyNumberFormat="1" applyFont="1" applyFill="1" applyBorder="1" applyAlignment="1">
      <alignment horizontal="center" vertical="center"/>
    </xf>
    <xf numFmtId="41" fontId="22" fillId="5" borderId="50" xfId="0" applyNumberFormat="1" applyFont="1" applyFill="1" applyBorder="1" applyAlignment="1">
      <alignment vertical="center"/>
    </xf>
    <xf numFmtId="41" fontId="22" fillId="2" borderId="4" xfId="0" applyNumberFormat="1" applyFont="1" applyFill="1" applyBorder="1" applyAlignment="1">
      <alignment horizontal="center" vertical="center"/>
    </xf>
    <xf numFmtId="0" fontId="22" fillId="5" borderId="4" xfId="0" applyFont="1" applyFill="1" applyBorder="1" applyAlignment="1">
      <alignment horizontal="center" vertical="center"/>
    </xf>
    <xf numFmtId="44" fontId="0" fillId="0" borderId="0" xfId="0" applyNumberFormat="1" applyFill="1" applyAlignment="1">
      <alignment vertical="center"/>
    </xf>
    <xf numFmtId="0" fontId="100" fillId="24" borderId="26" xfId="0" applyFont="1" applyFill="1" applyBorder="1" applyAlignment="1">
      <alignment horizontal="left" vertical="top" wrapText="1"/>
    </xf>
    <xf numFmtId="0" fontId="99" fillId="0" borderId="26" xfId="19" applyFont="1" applyBorder="1" applyAlignment="1">
      <alignment horizontal="center" vertical="center" wrapText="1"/>
    </xf>
    <xf numFmtId="0" fontId="99" fillId="0" borderId="26" xfId="19" applyFont="1" applyBorder="1" applyAlignment="1">
      <alignment horizontal="left" vertical="top" wrapText="1"/>
    </xf>
    <xf numFmtId="0" fontId="26" fillId="0" borderId="26" xfId="19" applyFont="1" applyFill="1" applyBorder="1" applyAlignment="1">
      <alignment vertical="top" wrapText="1"/>
    </xf>
    <xf numFmtId="0" fontId="26" fillId="0" borderId="26" xfId="19" applyFont="1" applyFill="1" applyBorder="1" applyAlignment="1">
      <alignment horizontal="left" vertical="top" wrapText="1"/>
    </xf>
    <xf numFmtId="9" fontId="26" fillId="0" borderId="26" xfId="19" applyNumberFormat="1" applyFont="1" applyBorder="1" applyAlignment="1">
      <alignment horizontal="center" vertical="center" wrapText="1"/>
    </xf>
    <xf numFmtId="43" fontId="26" fillId="0" borderId="26" xfId="19" applyNumberFormat="1" applyFont="1" applyBorder="1" applyAlignment="1">
      <alignment horizontal="center" vertical="center" wrapText="1"/>
    </xf>
    <xf numFmtId="43" fontId="26" fillId="0" borderId="26" xfId="18" applyFont="1" applyBorder="1" applyAlignment="1">
      <alignment horizontal="center" vertical="center" wrapText="1"/>
    </xf>
    <xf numFmtId="0" fontId="26" fillId="0" borderId="26" xfId="19" applyFont="1" applyBorder="1" applyAlignment="1">
      <alignment horizontal="left" vertical="top" wrapText="1"/>
    </xf>
    <xf numFmtId="0" fontId="100" fillId="24" borderId="26" xfId="0" applyFont="1" applyFill="1" applyBorder="1" applyAlignment="1">
      <alignment horizontal="center" vertical="center" wrapText="1"/>
    </xf>
    <xf numFmtId="0" fontId="100" fillId="2" borderId="26" xfId="0" applyFont="1" applyFill="1" applyBorder="1" applyAlignment="1">
      <alignment horizontal="left" vertical="top" wrapText="1"/>
    </xf>
    <xf numFmtId="43" fontId="99" fillId="2" borderId="26" xfId="18" applyFont="1" applyFill="1" applyBorder="1" applyAlignment="1">
      <alignment horizontal="center" vertical="center" wrapText="1"/>
    </xf>
    <xf numFmtId="0" fontId="26" fillId="2" borderId="26" xfId="19" applyFont="1" applyFill="1" applyBorder="1" applyAlignment="1">
      <alignment horizontal="left" vertical="top" wrapText="1"/>
    </xf>
    <xf numFmtId="0" fontId="26" fillId="2" borderId="26" xfId="19" applyFont="1" applyFill="1" applyBorder="1" applyAlignment="1">
      <alignment horizontal="center" vertical="center" wrapText="1"/>
    </xf>
    <xf numFmtId="9" fontId="26" fillId="2" borderId="26" xfId="19" applyNumberFormat="1" applyFont="1" applyFill="1" applyBorder="1" applyAlignment="1">
      <alignment horizontal="center" vertical="center" wrapText="1"/>
    </xf>
    <xf numFmtId="43" fontId="26" fillId="2" borderId="26" xfId="19" applyNumberFormat="1" applyFont="1" applyFill="1" applyBorder="1" applyAlignment="1">
      <alignment horizontal="center" vertical="center" wrapText="1"/>
    </xf>
    <xf numFmtId="43" fontId="26" fillId="2" borderId="26" xfId="18" applyFont="1" applyFill="1" applyBorder="1" applyAlignment="1">
      <alignment horizontal="center" vertical="center" wrapText="1"/>
    </xf>
    <xf numFmtId="9" fontId="33" fillId="2" borderId="26" xfId="17" applyFont="1" applyFill="1" applyBorder="1" applyAlignment="1">
      <alignment horizontal="center" vertical="center" wrapText="1"/>
    </xf>
    <xf numFmtId="0" fontId="100" fillId="0" borderId="26" xfId="0" applyFont="1" applyFill="1" applyBorder="1" applyAlignment="1">
      <alignment vertical="top" wrapText="1"/>
    </xf>
    <xf numFmtId="0" fontId="100" fillId="0" borderId="26" xfId="0" applyFont="1" applyFill="1" applyBorder="1" applyAlignment="1">
      <alignment horizontal="left" vertical="top" wrapText="1"/>
    </xf>
    <xf numFmtId="0" fontId="101" fillId="2" borderId="26" xfId="0" applyFont="1" applyFill="1" applyBorder="1" applyAlignment="1">
      <alignment horizontal="justify" vertical="top"/>
    </xf>
    <xf numFmtId="0" fontId="101" fillId="2" borderId="26" xfId="0" applyFont="1" applyFill="1" applyBorder="1" applyAlignment="1">
      <alignment horizontal="left" vertical="top" wrapText="1"/>
    </xf>
    <xf numFmtId="0" fontId="30" fillId="2" borderId="26" xfId="19" applyFont="1" applyFill="1" applyBorder="1" applyAlignment="1">
      <alignment horizontal="left" vertical="top" wrapText="1"/>
    </xf>
    <xf numFmtId="9" fontId="33" fillId="2" borderId="26" xfId="19" applyNumberFormat="1" applyFont="1" applyFill="1" applyBorder="1" applyAlignment="1">
      <alignment horizontal="center" vertical="center" wrapText="1"/>
    </xf>
    <xf numFmtId="8" fontId="33" fillId="2" borderId="26" xfId="19" applyNumberFormat="1" applyFont="1" applyFill="1" applyBorder="1" applyAlignment="1">
      <alignment horizontal="center" vertical="center" wrapText="1"/>
    </xf>
    <xf numFmtId="0" fontId="101" fillId="2" borderId="26" xfId="0" applyFont="1" applyFill="1" applyBorder="1" applyAlignment="1">
      <alignment vertical="top" wrapText="1"/>
    </xf>
    <xf numFmtId="0" fontId="100" fillId="2" borderId="26" xfId="0" applyFont="1" applyFill="1" applyBorder="1" applyAlignment="1">
      <alignment vertical="top" wrapText="1"/>
    </xf>
    <xf numFmtId="0" fontId="82" fillId="2" borderId="26" xfId="19" applyFont="1" applyFill="1" applyBorder="1" applyAlignment="1">
      <alignment vertical="top" wrapText="1"/>
    </xf>
    <xf numFmtId="9" fontId="26" fillId="2" borderId="26" xfId="19" applyNumberFormat="1" applyFont="1" applyFill="1" applyBorder="1" applyAlignment="1">
      <alignment horizontal="center" vertical="top" wrapText="1"/>
    </xf>
    <xf numFmtId="3" fontId="103" fillId="2" borderId="26" xfId="19" applyNumberFormat="1" applyFont="1" applyFill="1" applyBorder="1" applyAlignment="1">
      <alignment horizontal="center" vertical="top" wrapText="1"/>
    </xf>
    <xf numFmtId="0" fontId="103" fillId="2" borderId="26" xfId="19" applyFont="1" applyFill="1" applyBorder="1" applyAlignment="1">
      <alignment horizontal="center" vertical="top" wrapText="1"/>
    </xf>
    <xf numFmtId="43" fontId="103" fillId="2" borderId="26" xfId="19" applyNumberFormat="1" applyFont="1" applyFill="1" applyBorder="1" applyAlignment="1">
      <alignment horizontal="center" vertical="top" wrapText="1"/>
    </xf>
    <xf numFmtId="43" fontId="103" fillId="2" borderId="26" xfId="18" applyFont="1" applyFill="1" applyBorder="1" applyAlignment="1">
      <alignment horizontal="center" vertical="center" wrapText="1"/>
    </xf>
    <xf numFmtId="0" fontId="103" fillId="2" borderId="26" xfId="19" applyFont="1" applyFill="1" applyBorder="1" applyAlignment="1">
      <alignment horizontal="center" vertical="center" wrapText="1"/>
    </xf>
    <xf numFmtId="9" fontId="103" fillId="2" borderId="26" xfId="19" applyNumberFormat="1" applyFont="1" applyFill="1" applyBorder="1" applyAlignment="1">
      <alignment horizontal="center" vertical="center" wrapText="1"/>
    </xf>
    <xf numFmtId="0" fontId="82" fillId="2" borderId="26" xfId="19" applyFont="1" applyFill="1" applyBorder="1" applyAlignment="1">
      <alignment horizontal="left" vertical="top" wrapText="1"/>
    </xf>
    <xf numFmtId="0" fontId="8" fillId="2" borderId="26" xfId="19" applyFill="1" applyBorder="1" applyAlignment="1">
      <alignment horizontal="right" vertical="top"/>
    </xf>
    <xf numFmtId="43" fontId="40" fillId="2" borderId="26" xfId="19" applyNumberFormat="1" applyFont="1" applyFill="1" applyBorder="1" applyAlignment="1">
      <alignment horizontal="center" vertical="center" wrapText="1"/>
    </xf>
    <xf numFmtId="9" fontId="103" fillId="2" borderId="26" xfId="19" applyNumberFormat="1" applyFont="1" applyFill="1" applyBorder="1" applyAlignment="1">
      <alignment horizontal="center" vertical="top" wrapText="1"/>
    </xf>
    <xf numFmtId="0" fontId="103" fillId="2" borderId="26" xfId="19" applyFont="1" applyFill="1" applyBorder="1" applyAlignment="1" applyProtection="1">
      <alignment horizontal="center" vertical="center" wrapText="1"/>
      <protection locked="0"/>
    </xf>
    <xf numFmtId="3" fontId="40" fillId="2" borderId="26" xfId="19" applyNumberFormat="1" applyFont="1" applyFill="1" applyBorder="1" applyAlignment="1">
      <alignment horizontal="center" vertical="center" wrapText="1"/>
    </xf>
    <xf numFmtId="9" fontId="40" fillId="2" borderId="26" xfId="19" applyNumberFormat="1" applyFont="1" applyFill="1" applyBorder="1" applyAlignment="1">
      <alignment horizontal="center" vertical="center" wrapText="1"/>
    </xf>
    <xf numFmtId="0" fontId="40" fillId="2" borderId="26" xfId="19" applyFont="1" applyFill="1" applyBorder="1" applyAlignment="1">
      <alignment horizontal="center" vertical="center" wrapText="1"/>
    </xf>
    <xf numFmtId="3" fontId="103" fillId="2" borderId="26" xfId="19" applyNumberFormat="1" applyFont="1" applyFill="1" applyBorder="1" applyAlignment="1">
      <alignment horizontal="center" vertical="center" wrapText="1"/>
    </xf>
    <xf numFmtId="0" fontId="104" fillId="2" borderId="26" xfId="19" applyFont="1" applyFill="1" applyBorder="1" applyAlignment="1">
      <alignment horizontal="justify" vertical="top"/>
    </xf>
    <xf numFmtId="0" fontId="104" fillId="2" borderId="26" xfId="19" applyFont="1" applyFill="1" applyBorder="1" applyAlignment="1">
      <alignment horizontal="left" vertical="top" wrapText="1"/>
    </xf>
    <xf numFmtId="0" fontId="105" fillId="2" borderId="26" xfId="19" applyFont="1" applyFill="1" applyBorder="1" applyAlignment="1">
      <alignment horizontal="center" vertical="center" wrapText="1"/>
    </xf>
    <xf numFmtId="0" fontId="106" fillId="2" borderId="26" xfId="0" applyFont="1" applyFill="1" applyBorder="1" applyAlignment="1">
      <alignment vertical="top" wrapText="1"/>
    </xf>
    <xf numFmtId="0" fontId="89" fillId="0" borderId="26" xfId="0" applyFont="1" applyBorder="1" applyAlignment="1">
      <alignment horizontal="left" vertical="top" wrapText="1"/>
    </xf>
    <xf numFmtId="0" fontId="102" fillId="0" borderId="26" xfId="0" applyFont="1" applyBorder="1" applyAlignment="1">
      <alignment horizontal="left" vertical="top" wrapText="1"/>
    </xf>
    <xf numFmtId="0" fontId="0" fillId="0" borderId="26" xfId="0" applyFill="1" applyBorder="1" applyAlignment="1">
      <alignment vertical="top" wrapText="1"/>
    </xf>
    <xf numFmtId="0" fontId="100" fillId="0" borderId="26" xfId="0" applyFont="1" applyFill="1" applyBorder="1" applyAlignment="1">
      <alignment vertical="center" wrapText="1"/>
    </xf>
    <xf numFmtId="0" fontId="100" fillId="24" borderId="26" xfId="0" applyFont="1" applyFill="1" applyBorder="1" applyAlignment="1">
      <alignment horizontal="justify" vertical="top"/>
    </xf>
    <xf numFmtId="0" fontId="100" fillId="24" borderId="26" xfId="0" applyFont="1" applyFill="1" applyBorder="1" applyAlignment="1">
      <alignment vertical="top" wrapText="1"/>
    </xf>
    <xf numFmtId="0" fontId="26" fillId="0" borderId="26" xfId="19" applyFont="1" applyFill="1" applyBorder="1" applyAlignment="1">
      <alignment horizontal="center" vertical="center" wrapText="1"/>
    </xf>
    <xf numFmtId="43" fontId="0" fillId="0" borderId="26" xfId="18" applyFont="1" applyBorder="1" applyAlignment="1">
      <alignment vertical="center"/>
    </xf>
    <xf numFmtId="0" fontId="100" fillId="2" borderId="26" xfId="0" applyFont="1" applyFill="1" applyBorder="1" applyAlignment="1">
      <alignment horizontal="justify" vertical="top"/>
    </xf>
    <xf numFmtId="0" fontId="105" fillId="2" borderId="26" xfId="19" applyFont="1" applyFill="1" applyBorder="1" applyAlignment="1">
      <alignment horizontal="left" vertical="top" wrapText="1"/>
    </xf>
    <xf numFmtId="0" fontId="101" fillId="2" borderId="26" xfId="0" applyFont="1" applyFill="1" applyBorder="1" applyAlignment="1">
      <alignment vertical="top"/>
    </xf>
    <xf numFmtId="9" fontId="100" fillId="0" borderId="26" xfId="0" applyNumberFormat="1" applyFont="1" applyBorder="1" applyAlignment="1">
      <alignment horizontal="center" vertical="center"/>
    </xf>
    <xf numFmtId="43" fontId="100" fillId="0" borderId="26" xfId="18" applyFont="1" applyBorder="1" applyAlignment="1">
      <alignment horizontal="center" vertical="center"/>
    </xf>
    <xf numFmtId="9" fontId="99" fillId="0" borderId="26" xfId="19" applyNumberFormat="1" applyFont="1" applyFill="1" applyBorder="1" applyAlignment="1">
      <alignment horizontal="center" vertical="center"/>
    </xf>
    <xf numFmtId="43" fontId="99" fillId="0" borderId="26" xfId="18" applyFont="1" applyFill="1" applyBorder="1" applyAlignment="1">
      <alignment horizontal="center" vertical="center"/>
    </xf>
    <xf numFmtId="0" fontId="32" fillId="3" borderId="26" xfId="0" applyFont="1" applyFill="1" applyBorder="1" applyAlignment="1">
      <alignment horizontal="center" vertical="center" wrapText="1"/>
    </xf>
    <xf numFmtId="0" fontId="83" fillId="3" borderId="26" xfId="0" applyFont="1" applyFill="1" applyBorder="1" applyAlignment="1">
      <alignment horizontal="left" vertical="top" wrapText="1"/>
    </xf>
    <xf numFmtId="0" fontId="0" fillId="4" borderId="26" xfId="0" applyFill="1" applyBorder="1" applyAlignment="1">
      <alignment vertical="top"/>
    </xf>
    <xf numFmtId="43" fontId="40" fillId="0" borderId="26" xfId="19" applyNumberFormat="1" applyFont="1" applyFill="1" applyBorder="1" applyAlignment="1">
      <alignment horizontal="center" vertical="center"/>
    </xf>
    <xf numFmtId="0" fontId="83" fillId="4" borderId="26" xfId="0" applyFont="1" applyFill="1" applyBorder="1" applyAlignment="1">
      <alignment vertical="top" wrapText="1"/>
    </xf>
    <xf numFmtId="0" fontId="84" fillId="4" borderId="26" xfId="0" applyFont="1" applyFill="1" applyBorder="1" applyAlignment="1">
      <alignment horizontal="left" vertical="top" wrapText="1"/>
    </xf>
    <xf numFmtId="9" fontId="100" fillId="0" borderId="26" xfId="0" applyNumberFormat="1" applyFont="1" applyBorder="1" applyAlignment="1">
      <alignment horizontal="center" vertical="center" wrapText="1"/>
    </xf>
    <xf numFmtId="43" fontId="100" fillId="0" borderId="26" xfId="18" applyFont="1" applyBorder="1" applyAlignment="1">
      <alignment horizontal="center" vertical="center" wrapText="1"/>
    </xf>
    <xf numFmtId="0" fontId="100" fillId="0" borderId="26" xfId="0" applyFont="1" applyBorder="1" applyAlignment="1">
      <alignment horizontal="center" vertical="center" wrapText="1"/>
    </xf>
    <xf numFmtId="0" fontId="100" fillId="0" borderId="26" xfId="0" applyFont="1" applyFill="1" applyBorder="1" applyAlignment="1">
      <alignment horizontal="center" vertical="center" wrapText="1"/>
    </xf>
    <xf numFmtId="0" fontId="106" fillId="25" borderId="26" xfId="0" applyFont="1" applyFill="1" applyBorder="1" applyAlignment="1">
      <alignment vertical="top" wrapText="1"/>
    </xf>
    <xf numFmtId="0" fontId="104" fillId="25" borderId="26" xfId="19" applyFont="1" applyFill="1" applyBorder="1" applyAlignment="1">
      <alignment horizontal="left" vertical="top" wrapText="1"/>
    </xf>
    <xf numFmtId="0" fontId="100" fillId="25" borderId="26" xfId="0" applyFont="1" applyFill="1" applyBorder="1" applyAlignment="1">
      <alignment horizontal="center" vertical="center" wrapText="1"/>
    </xf>
    <xf numFmtId="0" fontId="100" fillId="25" borderId="26" xfId="0" applyFont="1" applyFill="1" applyBorder="1" applyAlignment="1">
      <alignment horizontal="left" vertical="top" wrapText="1"/>
    </xf>
    <xf numFmtId="9" fontId="100" fillId="0" borderId="26" xfId="0" applyNumberFormat="1" applyFont="1" applyFill="1" applyBorder="1" applyAlignment="1">
      <alignment horizontal="center" vertical="center" wrapText="1"/>
    </xf>
    <xf numFmtId="43" fontId="100" fillId="0" borderId="26" xfId="18" applyFont="1" applyFill="1" applyBorder="1" applyAlignment="1">
      <alignment horizontal="center" vertical="center" wrapText="1"/>
    </xf>
    <xf numFmtId="9" fontId="99" fillId="0" borderId="26" xfId="19" applyNumberFormat="1" applyFont="1" applyFill="1" applyBorder="1" applyAlignment="1">
      <alignment horizontal="center" vertical="center" wrapText="1"/>
    </xf>
    <xf numFmtId="43" fontId="99" fillId="0" borderId="26" xfId="18" applyFont="1" applyFill="1" applyBorder="1" applyAlignment="1">
      <alignment horizontal="center" vertical="center" wrapText="1"/>
    </xf>
    <xf numFmtId="0" fontId="99" fillId="25" borderId="51" xfId="19" applyFont="1" applyFill="1" applyBorder="1" applyAlignment="1">
      <alignment horizontal="left" vertical="top" wrapText="1"/>
    </xf>
    <xf numFmtId="9" fontId="100" fillId="0" borderId="26" xfId="0" applyNumberFormat="1" applyFont="1" applyFill="1" applyBorder="1" applyAlignment="1">
      <alignment vertical="center" wrapText="1"/>
    </xf>
    <xf numFmtId="43" fontId="100" fillId="0" borderId="26" xfId="18" applyFont="1" applyFill="1" applyBorder="1" applyAlignment="1">
      <alignment vertical="center" wrapText="1"/>
    </xf>
    <xf numFmtId="1" fontId="99" fillId="0" borderId="26" xfId="19" applyNumberFormat="1" applyFont="1" applyFill="1" applyBorder="1" applyAlignment="1">
      <alignment vertical="center" wrapText="1"/>
    </xf>
    <xf numFmtId="43" fontId="99" fillId="0" borderId="26" xfId="18" applyFont="1" applyFill="1" applyBorder="1" applyAlignment="1">
      <alignment vertical="center" wrapText="1"/>
    </xf>
    <xf numFmtId="1" fontId="100" fillId="0" borderId="26" xfId="0" applyNumberFormat="1" applyFont="1" applyFill="1" applyBorder="1" applyAlignment="1">
      <alignment vertical="center" wrapText="1"/>
    </xf>
    <xf numFmtId="0" fontId="99" fillId="25" borderId="26" xfId="19" applyFont="1" applyFill="1" applyBorder="1" applyAlignment="1">
      <alignment horizontal="left" vertical="top" wrapText="1"/>
    </xf>
    <xf numFmtId="0" fontId="99" fillId="25" borderId="52" xfId="19" applyFont="1" applyFill="1" applyBorder="1" applyAlignment="1">
      <alignment horizontal="left" vertical="top" wrapText="1"/>
    </xf>
    <xf numFmtId="0" fontId="106" fillId="0" borderId="0" xfId="0" applyFont="1" applyAlignment="1">
      <alignment wrapText="1"/>
    </xf>
    <xf numFmtId="0" fontId="106" fillId="0" borderId="0" xfId="0" applyFont="1" applyAlignment="1">
      <alignment vertical="top" wrapText="1"/>
    </xf>
    <xf numFmtId="0" fontId="100" fillId="25" borderId="26" xfId="0" applyFont="1" applyFill="1" applyBorder="1" applyAlignment="1">
      <alignment vertical="top" wrapText="1"/>
    </xf>
    <xf numFmtId="1" fontId="100" fillId="0" borderId="26" xfId="0" applyNumberFormat="1" applyFont="1" applyFill="1" applyBorder="1" applyAlignment="1">
      <alignment horizontal="center" vertical="center" wrapText="1"/>
    </xf>
    <xf numFmtId="0" fontId="32" fillId="0" borderId="26" xfId="0" applyFont="1" applyBorder="1" applyAlignment="1">
      <alignment horizontal="left" vertical="top" wrapText="1"/>
    </xf>
    <xf numFmtId="0" fontId="100" fillId="2" borderId="26" xfId="0" applyFont="1" applyFill="1" applyBorder="1" applyAlignment="1">
      <alignment horizontal="center" vertical="center" wrapText="1"/>
    </xf>
    <xf numFmtId="0" fontId="32" fillId="2" borderId="26" xfId="0" applyFont="1" applyFill="1" applyBorder="1" applyAlignment="1">
      <alignment horizontal="left" vertical="top" wrapText="1"/>
    </xf>
    <xf numFmtId="0" fontId="83" fillId="2" borderId="26" xfId="0" applyFont="1" applyFill="1" applyBorder="1" applyAlignment="1">
      <alignment horizontal="left" vertical="top" wrapText="1"/>
    </xf>
    <xf numFmtId="0" fontId="83" fillId="2" borderId="26" xfId="0" applyFont="1" applyFill="1" applyBorder="1" applyAlignment="1">
      <alignment vertical="top" wrapText="1"/>
    </xf>
    <xf numFmtId="0" fontId="83" fillId="2" borderId="26" xfId="0" applyFont="1" applyFill="1" applyBorder="1" applyAlignment="1">
      <alignment horizontal="left" vertical="center" wrapText="1"/>
    </xf>
    <xf numFmtId="0" fontId="22" fillId="2" borderId="45" xfId="0" applyFont="1" applyFill="1" applyBorder="1" applyAlignment="1">
      <alignment horizontal="center" vertical="center"/>
    </xf>
    <xf numFmtId="0" fontId="22" fillId="2" borderId="13" xfId="0" applyFont="1" applyFill="1" applyBorder="1" applyAlignment="1">
      <alignment horizontal="center" vertical="center"/>
    </xf>
    <xf numFmtId="0" fontId="22" fillId="17" borderId="48" xfId="0" applyFont="1" applyFill="1" applyBorder="1" applyAlignment="1">
      <alignment horizontal="center" vertical="center"/>
    </xf>
    <xf numFmtId="0" fontId="23" fillId="13" borderId="32" xfId="0" applyFont="1" applyFill="1" applyBorder="1" applyAlignment="1">
      <alignment horizontal="center" vertical="center"/>
    </xf>
    <xf numFmtId="0" fontId="22" fillId="2" borderId="26" xfId="0" applyFont="1" applyFill="1" applyBorder="1" applyAlignment="1">
      <alignment horizontal="center" vertical="center"/>
    </xf>
    <xf numFmtId="0" fontId="77" fillId="0" borderId="26" xfId="0" applyFont="1" applyBorder="1" applyAlignment="1">
      <alignment vertical="top" wrapText="1"/>
    </xf>
    <xf numFmtId="0" fontId="77" fillId="0" borderId="0" xfId="0" applyFont="1" applyAlignment="1">
      <alignment vertical="top" wrapText="1"/>
    </xf>
    <xf numFmtId="0" fontId="77" fillId="0" borderId="26" xfId="0" applyFont="1" applyBorder="1" applyAlignment="1">
      <alignment horizontal="left" vertical="top" wrapText="1"/>
    </xf>
    <xf numFmtId="4" fontId="82" fillId="0" borderId="26" xfId="19" applyNumberFormat="1" applyFont="1" applyBorder="1" applyAlignment="1">
      <alignment horizontal="center" vertical="center" wrapText="1"/>
    </xf>
    <xf numFmtId="0" fontId="77" fillId="0" borderId="26" xfId="0" applyFont="1" applyBorder="1" applyAlignment="1">
      <alignment horizontal="center" vertical="center" wrapText="1"/>
    </xf>
    <xf numFmtId="0" fontId="77" fillId="0" borderId="26" xfId="0" applyFont="1" applyBorder="1" applyAlignment="1">
      <alignment horizontal="justify" vertical="top" wrapText="1"/>
    </xf>
    <xf numFmtId="0" fontId="77" fillId="0" borderId="47" xfId="0" applyFont="1" applyBorder="1" applyAlignment="1">
      <alignment vertical="top" wrapText="1"/>
    </xf>
    <xf numFmtId="0" fontId="77" fillId="0" borderId="36" xfId="0" applyFont="1" applyBorder="1" applyAlignment="1">
      <alignment vertical="top" wrapText="1"/>
    </xf>
    <xf numFmtId="0" fontId="77" fillId="0" borderId="26" xfId="0" applyFont="1" applyBorder="1" applyAlignment="1">
      <alignment horizontal="justify" vertical="top"/>
    </xf>
    <xf numFmtId="0" fontId="107" fillId="0" borderId="26" xfId="0" applyFont="1" applyBorder="1" applyAlignment="1">
      <alignment vertical="top" wrapText="1"/>
    </xf>
    <xf numFmtId="43" fontId="77" fillId="0" borderId="26" xfId="19" applyNumberFormat="1" applyFont="1" applyBorder="1" applyAlignment="1">
      <alignment horizontal="center" vertical="center" wrapText="1"/>
    </xf>
    <xf numFmtId="0" fontId="77" fillId="0" borderId="0" xfId="0" applyFont="1" applyAlignment="1">
      <alignment horizontal="center" vertical="top" wrapText="1"/>
    </xf>
    <xf numFmtId="0" fontId="77" fillId="0" borderId="0" xfId="0" applyFont="1" applyBorder="1" applyAlignment="1">
      <alignment vertical="top" wrapText="1"/>
    </xf>
    <xf numFmtId="0" fontId="77" fillId="0" borderId="36" xfId="0" applyFont="1" applyBorder="1" applyAlignment="1">
      <alignment horizontal="justify" vertical="top" wrapText="1"/>
    </xf>
    <xf numFmtId="0" fontId="82" fillId="2" borderId="26" xfId="0" applyFont="1" applyFill="1" applyBorder="1" applyAlignment="1">
      <alignment horizontal="center" vertical="center" wrapText="1"/>
    </xf>
    <xf numFmtId="0" fontId="4" fillId="0" borderId="0" xfId="0" applyFont="1" applyAlignment="1">
      <alignment vertical="top" wrapText="1"/>
    </xf>
    <xf numFmtId="0" fontId="96" fillId="0" borderId="36" xfId="0" applyFont="1" applyBorder="1" applyAlignment="1">
      <alignment horizontal="center" vertical="center" wrapText="1"/>
    </xf>
    <xf numFmtId="0" fontId="82" fillId="0" borderId="26" xfId="0" applyFont="1" applyBorder="1" applyAlignment="1">
      <alignment horizontal="left" vertical="top" wrapText="1"/>
    </xf>
    <xf numFmtId="0" fontId="77" fillId="0" borderId="36" xfId="0" applyFont="1" applyBorder="1" applyAlignment="1">
      <alignment horizontal="center" vertical="center" wrapText="1"/>
    </xf>
    <xf numFmtId="0" fontId="77" fillId="2" borderId="26" xfId="0" applyFont="1" applyFill="1" applyBorder="1" applyAlignment="1">
      <alignment horizontal="center" vertical="center" wrapText="1"/>
    </xf>
    <xf numFmtId="0" fontId="77" fillId="0" borderId="26" xfId="0" applyFont="1" applyBorder="1" applyAlignment="1">
      <alignment horizontal="center" vertical="top" wrapText="1"/>
    </xf>
    <xf numFmtId="0" fontId="77" fillId="0" borderId="26" xfId="0" applyFont="1" applyFill="1" applyBorder="1" applyAlignment="1">
      <alignment horizontal="center" vertical="center" wrapText="1"/>
    </xf>
    <xf numFmtId="9" fontId="77" fillId="0" borderId="26" xfId="0" applyNumberFormat="1" applyFont="1" applyBorder="1" applyAlignment="1">
      <alignment horizontal="center" vertical="center" wrapText="1"/>
    </xf>
    <xf numFmtId="0" fontId="38" fillId="0" borderId="26" xfId="0" applyFont="1" applyBorder="1" applyAlignment="1">
      <alignment horizontal="center" vertical="center" wrapText="1"/>
    </xf>
    <xf numFmtId="43" fontId="38" fillId="0" borderId="26" xfId="18" applyFont="1" applyBorder="1" applyAlignment="1">
      <alignment horizontal="center" vertical="center" wrapText="1"/>
    </xf>
    <xf numFmtId="0" fontId="77" fillId="0" borderId="0" xfId="0" applyFont="1" applyAlignment="1">
      <alignment vertical="center" wrapText="1"/>
    </xf>
    <xf numFmtId="0" fontId="77" fillId="0" borderId="26" xfId="0" applyFont="1" applyBorder="1" applyAlignment="1">
      <alignment horizontal="justify"/>
    </xf>
    <xf numFmtId="9" fontId="77" fillId="0" borderId="26" xfId="17" applyFont="1" applyBorder="1" applyAlignment="1">
      <alignment horizontal="center" vertical="center"/>
    </xf>
    <xf numFmtId="0" fontId="77" fillId="0" borderId="30" xfId="19" applyFont="1" applyBorder="1" applyAlignment="1">
      <alignment horizontal="center" vertical="center" wrapText="1"/>
    </xf>
    <xf numFmtId="9" fontId="77" fillId="0" borderId="30" xfId="19" applyNumberFormat="1" applyFont="1" applyBorder="1" applyAlignment="1">
      <alignment horizontal="center" vertical="center" wrapText="1"/>
    </xf>
    <xf numFmtId="0" fontId="77" fillId="0" borderId="30" xfId="0" applyFont="1" applyBorder="1" applyAlignment="1">
      <alignment horizontal="center" vertical="center" wrapText="1"/>
    </xf>
    <xf numFmtId="41" fontId="77" fillId="0" borderId="30" xfId="19" applyNumberFormat="1" applyFont="1" applyBorder="1" applyAlignment="1">
      <alignment horizontal="center" vertical="center" wrapText="1"/>
    </xf>
    <xf numFmtId="0" fontId="42" fillId="0" borderId="26" xfId="0" applyFont="1" applyBorder="1" applyAlignment="1">
      <alignment horizontal="center" vertical="center" wrapText="1"/>
    </xf>
    <xf numFmtId="43" fontId="22" fillId="5" borderId="14" xfId="0" applyNumberFormat="1" applyFont="1" applyFill="1" applyBorder="1" applyAlignment="1">
      <alignment vertical="center"/>
    </xf>
    <xf numFmtId="0" fontId="22" fillId="2" borderId="10" xfId="0" applyFont="1" applyFill="1" applyBorder="1" applyAlignment="1">
      <alignment horizontal="left" vertical="center"/>
    </xf>
    <xf numFmtId="41" fontId="22" fillId="2" borderId="0" xfId="0" applyNumberFormat="1" applyFont="1" applyFill="1" applyAlignment="1">
      <alignment horizontal="center" vertical="center"/>
    </xf>
    <xf numFmtId="41" fontId="22" fillId="2" borderId="0" xfId="0" applyNumberFormat="1" applyFont="1" applyFill="1" applyAlignment="1">
      <alignment vertical="center"/>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41" fontId="22" fillId="22" borderId="15" xfId="0" applyNumberFormat="1" applyFont="1" applyFill="1" applyBorder="1" applyAlignment="1">
      <alignment vertical="center"/>
    </xf>
    <xf numFmtId="0" fontId="4" fillId="5" borderId="12" xfId="0" applyFont="1" applyFill="1" applyBorder="1" applyAlignment="1">
      <alignment vertical="center"/>
    </xf>
    <xf numFmtId="0" fontId="0" fillId="2" borderId="0" xfId="0" applyFill="1"/>
    <xf numFmtId="0" fontId="25" fillId="2" borderId="0" xfId="16" applyFont="1" applyFill="1" applyBorder="1" applyAlignment="1">
      <alignment vertical="top"/>
    </xf>
    <xf numFmtId="0" fontId="62" fillId="2" borderId="0" xfId="0" applyFont="1" applyFill="1"/>
    <xf numFmtId="43" fontId="0" fillId="2" borderId="0" xfId="18" applyFont="1" applyFill="1"/>
    <xf numFmtId="43" fontId="78" fillId="0" borderId="26" xfId="18" applyFont="1" applyBorder="1" applyAlignment="1">
      <alignment horizontal="center" vertical="center"/>
    </xf>
    <xf numFmtId="43" fontId="82" fillId="0" borderId="26" xfId="18" applyFont="1" applyFill="1" applyBorder="1" applyAlignment="1">
      <alignment horizontal="center" vertical="center" wrapText="1"/>
    </xf>
    <xf numFmtId="9" fontId="82" fillId="0" borderId="26" xfId="19" applyNumberFormat="1" applyFont="1" applyFill="1" applyBorder="1" applyAlignment="1">
      <alignment horizontal="center" vertical="center" wrapText="1"/>
    </xf>
    <xf numFmtId="0" fontId="78" fillId="2" borderId="26" xfId="0" applyFont="1" applyFill="1" applyBorder="1" applyAlignment="1">
      <alignment horizontal="justify" vertical="top"/>
    </xf>
    <xf numFmtId="0" fontId="78" fillId="2" borderId="26" xfId="0" applyFont="1" applyFill="1" applyBorder="1" applyAlignment="1">
      <alignment vertical="top" wrapText="1"/>
    </xf>
    <xf numFmtId="0" fontId="78" fillId="2" borderId="26" xfId="0" applyFont="1" applyFill="1" applyBorder="1" applyAlignment="1">
      <alignment horizontal="left" vertical="top" wrapText="1"/>
    </xf>
    <xf numFmtId="9" fontId="78" fillId="2" borderId="26" xfId="0" applyNumberFormat="1" applyFont="1" applyFill="1" applyBorder="1" applyAlignment="1">
      <alignment horizontal="center" vertical="center" wrapText="1"/>
    </xf>
    <xf numFmtId="43" fontId="78" fillId="2" borderId="26" xfId="18" applyFont="1" applyFill="1" applyBorder="1" applyAlignment="1">
      <alignment horizontal="center" vertical="center" wrapText="1"/>
    </xf>
    <xf numFmtId="9" fontId="77" fillId="2" borderId="26" xfId="19" applyNumberFormat="1" applyFont="1" applyFill="1" applyBorder="1" applyAlignment="1">
      <alignment horizontal="center" vertical="center" wrapText="1"/>
    </xf>
    <xf numFmtId="0" fontId="74" fillId="0" borderId="26" xfId="0" applyFont="1" applyBorder="1" applyAlignment="1">
      <alignment horizontal="left" vertical="top" wrapText="1"/>
    </xf>
    <xf numFmtId="0" fontId="112" fillId="0" borderId="26" xfId="19" applyFont="1" applyBorder="1" applyAlignment="1">
      <alignment horizontal="center" vertical="center" wrapText="1"/>
    </xf>
    <xf numFmtId="43" fontId="96" fillId="0" borderId="26" xfId="18" applyFont="1" applyBorder="1" applyAlignment="1">
      <alignment horizontal="center" vertical="center"/>
    </xf>
    <xf numFmtId="0" fontId="96" fillId="0" borderId="26" xfId="0" applyFont="1" applyBorder="1" applyAlignment="1">
      <alignment horizontal="center" vertical="center" wrapText="1"/>
    </xf>
    <xf numFmtId="43" fontId="78" fillId="0" borderId="26" xfId="18" applyFont="1" applyFill="1" applyBorder="1" applyAlignment="1">
      <alignment horizontal="center" vertical="center" wrapText="1"/>
    </xf>
    <xf numFmtId="0" fontId="78" fillId="0" borderId="26" xfId="0" applyFont="1" applyFill="1" applyBorder="1" applyAlignment="1">
      <alignment horizontal="center" vertical="center" wrapText="1"/>
    </xf>
    <xf numFmtId="9" fontId="78" fillId="0" borderId="26" xfId="0" applyNumberFormat="1" applyFont="1" applyFill="1" applyBorder="1" applyAlignment="1">
      <alignment horizontal="center" vertical="center"/>
    </xf>
    <xf numFmtId="43" fontId="78" fillId="0" borderId="26" xfId="18" applyFont="1" applyFill="1" applyBorder="1" applyAlignment="1">
      <alignment horizontal="center" vertical="center"/>
    </xf>
    <xf numFmtId="43" fontId="78" fillId="0" borderId="26" xfId="18" applyNumberFormat="1" applyFont="1" applyBorder="1" applyAlignment="1">
      <alignment horizontal="center" vertical="center"/>
    </xf>
    <xf numFmtId="0" fontId="78" fillId="0" borderId="26" xfId="0" applyFont="1" applyFill="1" applyBorder="1" applyAlignment="1">
      <alignment horizontal="left" vertical="top" wrapText="1"/>
    </xf>
    <xf numFmtId="9" fontId="78" fillId="0" borderId="26" xfId="0" applyNumberFormat="1" applyFont="1" applyFill="1" applyBorder="1" applyAlignment="1">
      <alignment horizontal="center" vertical="center" wrapText="1"/>
    </xf>
    <xf numFmtId="43" fontId="77" fillId="0" borderId="26" xfId="18" applyFont="1" applyBorder="1" applyAlignment="1">
      <alignment horizontal="center" vertical="center"/>
    </xf>
    <xf numFmtId="0" fontId="78" fillId="2" borderId="26" xfId="0" applyFont="1" applyFill="1" applyBorder="1" applyAlignment="1">
      <alignment horizontal="left" vertical="center" wrapText="1"/>
    </xf>
    <xf numFmtId="0" fontId="78" fillId="0" borderId="26" xfId="0" applyFont="1" applyBorder="1" applyAlignment="1">
      <alignment horizontal="left" vertical="center" wrapText="1"/>
    </xf>
    <xf numFmtId="0" fontId="77" fillId="0" borderId="26" xfId="0" applyFont="1" applyBorder="1" applyAlignment="1">
      <alignment vertical="center" wrapText="1"/>
    </xf>
    <xf numFmtId="0" fontId="77" fillId="0" borderId="36" xfId="0" applyFont="1" applyBorder="1" applyAlignment="1">
      <alignment horizontal="justify" vertical="center" wrapText="1"/>
    </xf>
    <xf numFmtId="0" fontId="77" fillId="0" borderId="26" xfId="0" applyFont="1" applyBorder="1" applyAlignment="1">
      <alignment horizontal="justify" vertical="center" wrapText="1"/>
    </xf>
    <xf numFmtId="0" fontId="77" fillId="0" borderId="36" xfId="0" applyFont="1" applyBorder="1" applyAlignment="1">
      <alignment vertical="center" wrapText="1"/>
    </xf>
    <xf numFmtId="9" fontId="33" fillId="10" borderId="26" xfId="19" applyNumberFormat="1" applyFont="1" applyFill="1" applyBorder="1" applyAlignment="1">
      <alignment vertical="top" wrapText="1"/>
    </xf>
    <xf numFmtId="0" fontId="74" fillId="0" borderId="36" xfId="0" applyFont="1" applyBorder="1" applyAlignment="1">
      <alignment horizontal="left" vertical="top" wrapText="1"/>
    </xf>
    <xf numFmtId="0" fontId="78" fillId="0" borderId="0" xfId="0" applyFont="1" applyAlignment="1">
      <alignment horizontal="justify" vertical="top"/>
    </xf>
    <xf numFmtId="0" fontId="78" fillId="0" borderId="26" xfId="0" applyFont="1" applyBorder="1" applyAlignment="1">
      <alignment wrapText="1"/>
    </xf>
    <xf numFmtId="9" fontId="78" fillId="0" borderId="26" xfId="0" applyNumberFormat="1" applyFont="1" applyBorder="1" applyAlignment="1">
      <alignment horizontal="center" vertical="center"/>
    </xf>
    <xf numFmtId="0" fontId="25" fillId="2" borderId="0" xfId="16" applyFont="1" applyFill="1" applyBorder="1" applyAlignment="1">
      <alignment horizontal="center" vertical="top" wrapText="1"/>
    </xf>
    <xf numFmtId="0" fontId="25" fillId="2" borderId="0" xfId="16" applyFont="1" applyFill="1" applyBorder="1" applyAlignment="1">
      <alignment horizontal="left" vertical="center"/>
    </xf>
    <xf numFmtId="0" fontId="21" fillId="2" borderId="0" xfId="0" applyFont="1" applyFill="1"/>
    <xf numFmtId="0" fontId="74" fillId="2" borderId="26" xfId="0" applyFont="1" applyFill="1" applyBorder="1" applyAlignment="1">
      <alignment vertical="top" wrapText="1"/>
    </xf>
    <xf numFmtId="0" fontId="80" fillId="2" borderId="26" xfId="19" applyFont="1" applyFill="1" applyBorder="1" applyAlignment="1">
      <alignment horizontal="left" vertical="top" wrapText="1"/>
    </xf>
    <xf numFmtId="0" fontId="77" fillId="2" borderId="26" xfId="19" applyFont="1" applyFill="1" applyBorder="1" applyAlignment="1">
      <alignment horizontal="left" vertical="top" wrapText="1"/>
    </xf>
    <xf numFmtId="9" fontId="78" fillId="2" borderId="26" xfId="0" applyNumberFormat="1" applyFont="1" applyFill="1" applyBorder="1" applyAlignment="1">
      <alignment horizontal="center" vertical="center"/>
    </xf>
    <xf numFmtId="43" fontId="78" fillId="2" borderId="26" xfId="18" applyFont="1" applyFill="1" applyBorder="1" applyAlignment="1">
      <alignment horizontal="center" vertical="center"/>
    </xf>
    <xf numFmtId="43" fontId="78" fillId="2" borderId="26" xfId="18" applyNumberFormat="1" applyFont="1" applyFill="1" applyBorder="1" applyAlignment="1">
      <alignment horizontal="center" vertical="center"/>
    </xf>
    <xf numFmtId="0" fontId="77" fillId="2" borderId="27" xfId="19" applyFont="1" applyFill="1" applyBorder="1" applyAlignment="1">
      <alignment horizontal="left" vertical="top" wrapText="1"/>
    </xf>
    <xf numFmtId="0" fontId="77" fillId="2" borderId="0" xfId="19" applyFont="1" applyFill="1" applyBorder="1" applyAlignment="1">
      <alignment horizontal="left" vertical="top" wrapText="1"/>
    </xf>
    <xf numFmtId="0" fontId="74" fillId="2" borderId="0" xfId="0" applyFont="1" applyFill="1" applyAlignment="1">
      <alignment vertical="top" wrapText="1"/>
    </xf>
    <xf numFmtId="0" fontId="80" fillId="2" borderId="26" xfId="19" applyFont="1" applyFill="1" applyBorder="1" applyAlignment="1">
      <alignment horizontal="justify" vertical="top"/>
    </xf>
    <xf numFmtId="0" fontId="78" fillId="2" borderId="26" xfId="0" applyFont="1" applyFill="1" applyBorder="1" applyAlignment="1">
      <alignment horizontal="center" vertical="center"/>
    </xf>
    <xf numFmtId="0" fontId="78" fillId="2" borderId="26" xfId="0" applyFont="1" applyFill="1" applyBorder="1" applyAlignment="1">
      <alignment horizontal="center" vertical="top" wrapText="1"/>
    </xf>
    <xf numFmtId="0" fontId="78" fillId="2" borderId="26" xfId="0" applyFont="1" applyFill="1" applyBorder="1" applyAlignment="1">
      <alignment vertical="top"/>
    </xf>
    <xf numFmtId="0" fontId="78" fillId="2" borderId="26" xfId="0" applyFont="1" applyFill="1" applyBorder="1" applyAlignment="1">
      <alignment horizontal="right" vertical="center"/>
    </xf>
    <xf numFmtId="9" fontId="78" fillId="2" borderId="26" xfId="17" applyFont="1" applyFill="1" applyBorder="1" applyAlignment="1">
      <alignment horizontal="right" vertical="center"/>
    </xf>
    <xf numFmtId="9" fontId="33" fillId="10" borderId="26" xfId="17" applyFont="1" applyFill="1" applyBorder="1" applyAlignment="1">
      <alignment horizontal="center" vertical="top" wrapText="1"/>
    </xf>
    <xf numFmtId="9" fontId="113" fillId="2" borderId="26" xfId="19" applyNumberFormat="1" applyFont="1" applyFill="1" applyBorder="1" applyAlignment="1">
      <alignment horizontal="center" vertical="center" wrapText="1"/>
    </xf>
    <xf numFmtId="4" fontId="113" fillId="2" borderId="26" xfId="19" applyNumberFormat="1" applyFont="1" applyFill="1" applyBorder="1" applyAlignment="1">
      <alignment horizontal="center" vertical="center" wrapText="1"/>
    </xf>
    <xf numFmtId="9" fontId="113" fillId="2" borderId="26" xfId="17" applyFont="1" applyFill="1" applyBorder="1" applyAlignment="1">
      <alignment horizontal="center" vertical="center" wrapText="1"/>
    </xf>
    <xf numFmtId="43" fontId="113" fillId="2" borderId="26" xfId="19" applyNumberFormat="1" applyFont="1" applyFill="1" applyBorder="1" applyAlignment="1">
      <alignment horizontal="center" vertical="center" wrapText="1"/>
    </xf>
    <xf numFmtId="0" fontId="115" fillId="2" borderId="26" xfId="19" applyFont="1" applyFill="1" applyBorder="1" applyAlignment="1">
      <alignment horizontal="center" vertical="center" wrapText="1"/>
    </xf>
    <xf numFmtId="0" fontId="113" fillId="2" borderId="26" xfId="19" applyFont="1" applyFill="1" applyBorder="1" applyAlignment="1">
      <alignment horizontal="left" vertical="top" wrapText="1"/>
    </xf>
    <xf numFmtId="0" fontId="113" fillId="2" borderId="26" xfId="19" applyFont="1" applyFill="1" applyBorder="1" applyAlignment="1">
      <alignment horizontal="center" vertical="top" wrapText="1"/>
    </xf>
    <xf numFmtId="3" fontId="113" fillId="2" borderId="26" xfId="19" applyNumberFormat="1" applyFont="1" applyFill="1" applyBorder="1" applyAlignment="1">
      <alignment horizontal="center" vertical="center" wrapText="1"/>
    </xf>
    <xf numFmtId="0" fontId="113" fillId="2" borderId="26" xfId="19" applyFont="1" applyFill="1" applyBorder="1" applyAlignment="1">
      <alignment horizontal="center" vertical="center" wrapText="1"/>
    </xf>
    <xf numFmtId="0" fontId="113" fillId="2" borderId="26" xfId="19" applyFont="1" applyFill="1" applyBorder="1" applyAlignment="1">
      <alignment vertical="top" wrapText="1"/>
    </xf>
    <xf numFmtId="0" fontId="77" fillId="2" borderId="26" xfId="19" applyFont="1" applyFill="1" applyBorder="1" applyAlignment="1">
      <alignment vertical="top" wrapText="1"/>
    </xf>
    <xf numFmtId="0" fontId="77" fillId="2" borderId="26" xfId="19" applyFont="1" applyFill="1" applyBorder="1" applyAlignment="1">
      <alignment horizontal="center" vertical="top" wrapText="1"/>
    </xf>
    <xf numFmtId="0" fontId="115" fillId="2" borderId="26" xfId="0" applyFont="1" applyFill="1" applyBorder="1" applyAlignment="1">
      <alignment vertical="center" wrapText="1"/>
    </xf>
    <xf numFmtId="0" fontId="115" fillId="2" borderId="26" xfId="19" applyFont="1" applyFill="1" applyBorder="1" applyAlignment="1">
      <alignment horizontal="left" vertical="center" wrapText="1"/>
    </xf>
    <xf numFmtId="0" fontId="116" fillId="2" borderId="26" xfId="0" applyFont="1" applyFill="1" applyBorder="1" applyAlignment="1">
      <alignment horizontal="left" vertical="center" wrapText="1"/>
    </xf>
    <xf numFmtId="3" fontId="115" fillId="2" borderId="26" xfId="19" applyNumberFormat="1" applyFont="1" applyFill="1" applyBorder="1" applyAlignment="1">
      <alignment horizontal="center" vertical="center" wrapText="1"/>
    </xf>
    <xf numFmtId="0" fontId="115" fillId="2" borderId="26" xfId="19" applyFont="1" applyFill="1" applyBorder="1" applyAlignment="1">
      <alignment horizontal="left" vertical="top" wrapText="1"/>
    </xf>
    <xf numFmtId="0" fontId="116" fillId="2" borderId="26" xfId="0" applyFont="1" applyFill="1" applyBorder="1" applyAlignment="1">
      <alignment horizontal="left" vertical="top" wrapText="1"/>
    </xf>
    <xf numFmtId="9" fontId="115" fillId="2" borderId="26" xfId="19" applyNumberFormat="1" applyFont="1" applyFill="1" applyBorder="1" applyAlignment="1">
      <alignment horizontal="center" vertical="center" wrapText="1"/>
    </xf>
    <xf numFmtId="4" fontId="115" fillId="2" borderId="26" xfId="19" applyNumberFormat="1" applyFont="1" applyFill="1" applyBorder="1" applyAlignment="1">
      <alignment horizontal="center" vertical="center" wrapText="1"/>
    </xf>
    <xf numFmtId="174" fontId="80" fillId="0" borderId="26" xfId="19" applyNumberFormat="1" applyFont="1" applyBorder="1" applyAlignment="1">
      <alignment horizontal="center" vertical="center" wrapText="1"/>
    </xf>
    <xf numFmtId="0" fontId="81" fillId="2" borderId="26" xfId="0" applyFont="1" applyFill="1" applyBorder="1" applyAlignment="1" applyProtection="1">
      <alignment horizontal="center" vertical="center" wrapText="1"/>
      <protection locked="0"/>
    </xf>
    <xf numFmtId="0" fontId="74" fillId="0" borderId="26" xfId="0" applyFont="1" applyBorder="1" applyAlignment="1">
      <alignment horizontal="justify" vertical="top"/>
    </xf>
    <xf numFmtId="0" fontId="77" fillId="0" borderId="26" xfId="19" applyFont="1" applyBorder="1" applyAlignment="1">
      <alignment vertical="top" wrapText="1"/>
    </xf>
    <xf numFmtId="0" fontId="80" fillId="2" borderId="26" xfId="19" applyFont="1" applyFill="1" applyBorder="1" applyAlignment="1">
      <alignment horizontal="center" vertical="center" wrapText="1"/>
    </xf>
    <xf numFmtId="0" fontId="80" fillId="2" borderId="26" xfId="19" applyFont="1" applyFill="1" applyBorder="1" applyAlignment="1">
      <alignment vertical="center" wrapText="1"/>
    </xf>
    <xf numFmtId="0" fontId="80" fillId="2" borderId="26" xfId="19" applyFont="1" applyFill="1" applyBorder="1" applyAlignment="1">
      <alignment horizontal="left" vertical="center" wrapText="1"/>
    </xf>
    <xf numFmtId="8" fontId="77" fillId="2" borderId="26" xfId="19" applyNumberFormat="1" applyFont="1" applyFill="1" applyBorder="1" applyAlignment="1">
      <alignment horizontal="center" vertical="center" wrapText="1"/>
    </xf>
    <xf numFmtId="0" fontId="80" fillId="2" borderId="26" xfId="19" applyFont="1" applyFill="1" applyBorder="1" applyAlignment="1">
      <alignment vertical="top" wrapText="1"/>
    </xf>
    <xf numFmtId="4" fontId="77" fillId="2" borderId="26" xfId="19" applyNumberFormat="1" applyFont="1" applyFill="1" applyBorder="1" applyAlignment="1">
      <alignment horizontal="center" vertical="center" wrapText="1"/>
    </xf>
    <xf numFmtId="3" fontId="77" fillId="2" borderId="26" xfId="19" applyNumberFormat="1" applyFont="1" applyFill="1" applyBorder="1" applyAlignment="1">
      <alignment horizontal="center" vertical="center" wrapText="1"/>
    </xf>
    <xf numFmtId="44" fontId="77" fillId="2" borderId="26" xfId="19" applyNumberFormat="1" applyFont="1" applyFill="1" applyBorder="1" applyAlignment="1">
      <alignment horizontal="right" vertical="center" wrapText="1"/>
    </xf>
    <xf numFmtId="0" fontId="77" fillId="2" borderId="26" xfId="19" applyFont="1" applyFill="1" applyBorder="1" applyAlignment="1">
      <alignment vertical="center" wrapText="1"/>
    </xf>
    <xf numFmtId="0" fontId="77" fillId="2" borderId="26" xfId="19" applyFont="1" applyFill="1" applyBorder="1" applyAlignment="1">
      <alignment horizontal="right" vertical="center" wrapText="1"/>
    </xf>
    <xf numFmtId="43" fontId="77" fillId="2" borderId="26" xfId="18" applyFont="1" applyFill="1" applyBorder="1" applyAlignment="1">
      <alignment horizontal="right" vertical="center" wrapText="1"/>
    </xf>
    <xf numFmtId="0" fontId="78" fillId="2" borderId="26" xfId="0" applyFont="1" applyFill="1" applyBorder="1" applyAlignment="1">
      <alignment vertical="center" wrapText="1"/>
    </xf>
    <xf numFmtId="0" fontId="77" fillId="2" borderId="26" xfId="19" applyFont="1" applyFill="1" applyBorder="1" applyAlignment="1">
      <alignment horizontal="left" vertical="center" wrapText="1"/>
    </xf>
    <xf numFmtId="0" fontId="80" fillId="2" borderId="26" xfId="19" applyFont="1" applyFill="1" applyBorder="1" applyAlignment="1">
      <alignment vertical="center"/>
    </xf>
    <xf numFmtId="0" fontId="77" fillId="0" borderId="26" xfId="19" applyFont="1" applyBorder="1" applyAlignment="1">
      <alignment vertical="center" wrapText="1"/>
    </xf>
    <xf numFmtId="0" fontId="107" fillId="0" borderId="0" xfId="0" applyFont="1" applyAlignment="1">
      <alignment wrapText="1"/>
    </xf>
    <xf numFmtId="9" fontId="77" fillId="0" borderId="26" xfId="16" applyNumberFormat="1" applyFont="1" applyBorder="1" applyAlignment="1">
      <alignment horizontal="center" vertical="center" wrapText="1"/>
    </xf>
    <xf numFmtId="4" fontId="77" fillId="0" borderId="26" xfId="16" applyNumberFormat="1" applyFont="1" applyBorder="1" applyAlignment="1">
      <alignment horizontal="center" vertical="center" wrapText="1"/>
    </xf>
    <xf numFmtId="0" fontId="22" fillId="2" borderId="9" xfId="0" applyFont="1" applyFill="1" applyBorder="1" applyAlignment="1">
      <alignment horizontal="center" vertical="center"/>
    </xf>
    <xf numFmtId="0" fontId="22" fillId="2" borderId="12" xfId="0" applyFont="1" applyFill="1" applyBorder="1" applyAlignment="1">
      <alignment horizontal="center" vertical="center"/>
    </xf>
    <xf numFmtId="0" fontId="50" fillId="17" borderId="9" xfId="0" applyFont="1" applyFill="1" applyBorder="1" applyAlignment="1">
      <alignment horizontal="center" vertical="center"/>
    </xf>
    <xf numFmtId="0" fontId="22" fillId="2" borderId="2" xfId="0" applyFont="1" applyFill="1" applyBorder="1" applyAlignment="1">
      <alignment horizontal="center" vertical="center"/>
    </xf>
    <xf numFmtId="175" fontId="77" fillId="0" borderId="26" xfId="18" applyNumberFormat="1" applyFont="1" applyBorder="1" applyAlignment="1">
      <alignment horizontal="center" vertical="center" wrapText="1"/>
    </xf>
    <xf numFmtId="43" fontId="78" fillId="0" borderId="0" xfId="18" applyFont="1" applyAlignment="1">
      <alignment vertical="center"/>
    </xf>
    <xf numFmtId="0" fontId="80" fillId="0" borderId="26" xfId="19" applyFont="1" applyBorder="1" applyAlignment="1">
      <alignment horizontal="left" vertical="top" wrapText="1"/>
    </xf>
    <xf numFmtId="0" fontId="77" fillId="0" borderId="26" xfId="19" applyFont="1" applyBorder="1" applyAlignment="1">
      <alignment horizontal="left" vertical="top" wrapText="1"/>
    </xf>
    <xf numFmtId="0" fontId="80" fillId="0" borderId="26" xfId="19" applyFont="1" applyBorder="1" applyAlignment="1">
      <alignment horizontal="left" vertical="center" wrapText="1"/>
    </xf>
    <xf numFmtId="0" fontId="77" fillId="0" borderId="26" xfId="19" applyFont="1" applyBorder="1" applyAlignment="1">
      <alignment horizontal="left" vertical="center" wrapText="1"/>
    </xf>
    <xf numFmtId="0" fontId="78" fillId="0" borderId="0" xfId="0" applyFont="1" applyAlignment="1">
      <alignment vertical="top" wrapText="1"/>
    </xf>
    <xf numFmtId="9" fontId="77" fillId="0" borderId="36" xfId="17" applyFont="1" applyBorder="1" applyAlignment="1">
      <alignment horizontal="center" vertical="center" wrapText="1"/>
    </xf>
    <xf numFmtId="9" fontId="82" fillId="0" borderId="26" xfId="0" applyNumberFormat="1" applyFont="1" applyBorder="1" applyAlignment="1">
      <alignment horizontal="center" vertical="center"/>
    </xf>
    <xf numFmtId="9" fontId="82" fillId="0" borderId="26" xfId="0" applyNumberFormat="1" applyFont="1" applyFill="1" applyBorder="1" applyAlignment="1">
      <alignment horizontal="center" vertical="center" wrapText="1"/>
    </xf>
    <xf numFmtId="0" fontId="96" fillId="0" borderId="26" xfId="0" applyFont="1" applyFill="1" applyBorder="1" applyAlignment="1">
      <alignment horizontal="center" vertical="center" wrapText="1"/>
    </xf>
    <xf numFmtId="0" fontId="26" fillId="2" borderId="0" xfId="19" applyFont="1" applyFill="1" applyAlignment="1">
      <alignment wrapText="1"/>
    </xf>
    <xf numFmtId="0" fontId="25" fillId="2" borderId="0" xfId="19" applyFont="1" applyFill="1" applyBorder="1" applyAlignment="1"/>
    <xf numFmtId="0" fontId="63" fillId="2" borderId="0" xfId="19" applyFont="1" applyFill="1" applyAlignment="1">
      <alignment wrapText="1"/>
    </xf>
    <xf numFmtId="0" fontId="77" fillId="0" borderId="26" xfId="16" applyFont="1" applyBorder="1" applyAlignment="1">
      <alignment horizontal="center" vertical="center" wrapText="1"/>
    </xf>
    <xf numFmtId="0" fontId="96" fillId="0" borderId="36" xfId="19" applyFont="1" applyBorder="1" applyAlignment="1">
      <alignment horizontal="center" vertical="center" wrapText="1"/>
    </xf>
    <xf numFmtId="0" fontId="78" fillId="0" borderId="26" xfId="0" applyFont="1" applyBorder="1" applyAlignment="1">
      <alignment vertical="center" wrapText="1"/>
    </xf>
    <xf numFmtId="0" fontId="83" fillId="0" borderId="0" xfId="0" applyFont="1" applyAlignment="1">
      <alignment horizontal="left" vertical="top" wrapText="1"/>
    </xf>
    <xf numFmtId="174" fontId="77" fillId="0" borderId="36" xfId="19" applyNumberFormat="1" applyFont="1" applyBorder="1" applyAlignment="1">
      <alignment horizontal="center" vertical="center" wrapText="1"/>
    </xf>
    <xf numFmtId="2" fontId="77" fillId="0" borderId="36" xfId="19" applyNumberFormat="1" applyFont="1" applyBorder="1" applyAlignment="1">
      <alignment horizontal="center" vertical="center" wrapText="1"/>
    </xf>
    <xf numFmtId="0" fontId="96" fillId="0" borderId="30" xfId="19" applyFont="1" applyBorder="1" applyAlignment="1">
      <alignment horizontal="center" vertical="center" wrapText="1"/>
    </xf>
    <xf numFmtId="0" fontId="79" fillId="0" borderId="26" xfId="19" applyFont="1" applyFill="1" applyBorder="1" applyAlignment="1">
      <alignment horizontal="center" vertical="center" wrapText="1"/>
    </xf>
    <xf numFmtId="9" fontId="0" fillId="2" borderId="26" xfId="17" applyFont="1" applyFill="1" applyBorder="1" applyAlignment="1">
      <alignment vertical="center" wrapText="1"/>
    </xf>
    <xf numFmtId="1" fontId="116" fillId="0" borderId="26" xfId="0" applyNumberFormat="1" applyFont="1" applyFill="1" applyBorder="1" applyAlignment="1">
      <alignment vertical="center" wrapText="1"/>
    </xf>
    <xf numFmtId="43" fontId="115" fillId="0" borderId="26" xfId="18" applyFont="1" applyBorder="1" applyAlignment="1">
      <alignment vertical="center" wrapText="1"/>
    </xf>
    <xf numFmtId="0" fontId="116" fillId="0" borderId="26" xfId="0" applyFont="1" applyFill="1" applyBorder="1" applyAlignment="1">
      <alignment vertical="center" wrapText="1"/>
    </xf>
    <xf numFmtId="43" fontId="116" fillId="0" borderId="26" xfId="18" applyFont="1" applyFill="1" applyBorder="1" applyAlignment="1">
      <alignment vertical="center" wrapText="1"/>
    </xf>
    <xf numFmtId="43" fontId="115" fillId="0" borderId="26" xfId="18" applyFont="1" applyBorder="1" applyAlignment="1">
      <alignment horizontal="center" vertical="center" wrapText="1"/>
    </xf>
    <xf numFmtId="1" fontId="115" fillId="0" borderId="26" xfId="19" applyNumberFormat="1" applyFont="1" applyFill="1" applyBorder="1" applyAlignment="1">
      <alignment vertical="center" wrapText="1"/>
    </xf>
    <xf numFmtId="0" fontId="116" fillId="0" borderId="26" xfId="0" applyFont="1" applyFill="1" applyBorder="1" applyAlignment="1">
      <alignment horizontal="center" vertical="center" wrapText="1"/>
    </xf>
    <xf numFmtId="0" fontId="116" fillId="0" borderId="26" xfId="0" applyFont="1" applyFill="1" applyBorder="1" applyAlignment="1">
      <alignment horizontal="left" vertical="top" wrapText="1"/>
    </xf>
    <xf numFmtId="0" fontId="116" fillId="0" borderId="26" xfId="0" applyFont="1" applyFill="1" applyBorder="1" applyAlignment="1">
      <alignment vertical="top" wrapText="1"/>
    </xf>
    <xf numFmtId="9" fontId="116" fillId="2" borderId="26" xfId="17" applyFont="1" applyFill="1" applyBorder="1" applyAlignment="1">
      <alignment vertical="center" wrapText="1"/>
    </xf>
    <xf numFmtId="43" fontId="116" fillId="2" borderId="26" xfId="18" applyFont="1" applyFill="1" applyBorder="1" applyAlignment="1">
      <alignment vertical="center" wrapText="1"/>
    </xf>
    <xf numFmtId="44" fontId="116" fillId="2" borderId="26" xfId="0" applyNumberFormat="1" applyFont="1" applyFill="1" applyBorder="1" applyAlignment="1">
      <alignment vertical="center" wrapText="1"/>
    </xf>
    <xf numFmtId="0" fontId="116" fillId="2" borderId="26" xfId="0" applyFont="1" applyFill="1" applyBorder="1" applyAlignment="1">
      <alignment vertical="center" wrapText="1"/>
    </xf>
    <xf numFmtId="0" fontId="116" fillId="2" borderId="26" xfId="0" applyFont="1" applyFill="1" applyBorder="1" applyAlignment="1">
      <alignment horizontal="center" vertical="center" wrapText="1"/>
    </xf>
    <xf numFmtId="0" fontId="22" fillId="22" borderId="15" xfId="0" applyFont="1" applyFill="1" applyBorder="1" applyAlignment="1">
      <alignment horizontal="center" vertical="center"/>
    </xf>
    <xf numFmtId="0" fontId="22" fillId="22" borderId="0" xfId="0" applyFont="1" applyFill="1" applyAlignment="1">
      <alignment vertical="center"/>
    </xf>
    <xf numFmtId="0" fontId="0" fillId="22" borderId="0" xfId="0" applyFill="1" applyAlignment="1">
      <alignment vertical="center"/>
    </xf>
    <xf numFmtId="43" fontId="82" fillId="22" borderId="26" xfId="18" applyFont="1" applyFill="1" applyBorder="1" applyAlignment="1">
      <alignment horizontal="center" vertical="center" wrapText="1"/>
    </xf>
    <xf numFmtId="4" fontId="113" fillId="22" borderId="26" xfId="19" applyNumberFormat="1" applyFont="1" applyFill="1" applyBorder="1" applyAlignment="1">
      <alignment horizontal="center" vertical="center" wrapText="1"/>
    </xf>
    <xf numFmtId="43" fontId="77" fillId="22" borderId="26" xfId="18" applyFont="1" applyFill="1" applyBorder="1" applyAlignment="1">
      <alignment horizontal="center" vertical="center" wrapText="1"/>
    </xf>
    <xf numFmtId="43" fontId="40" fillId="22" borderId="26" xfId="19" applyNumberFormat="1" applyFont="1" applyFill="1" applyBorder="1" applyAlignment="1">
      <alignment horizontal="center" vertical="center" wrapText="1"/>
    </xf>
    <xf numFmtId="43" fontId="26" fillId="22" borderId="26" xfId="19" applyNumberFormat="1" applyFont="1" applyFill="1" applyBorder="1" applyAlignment="1">
      <alignment horizontal="center" vertical="center" wrapText="1"/>
    </xf>
    <xf numFmtId="43" fontId="36" fillId="22" borderId="26" xfId="18" applyFont="1" applyFill="1" applyBorder="1" applyAlignment="1">
      <alignment horizontal="center" vertical="center" wrapText="1"/>
    </xf>
    <xf numFmtId="41" fontId="21" fillId="2" borderId="0" xfId="0" applyNumberFormat="1" applyFont="1" applyFill="1" applyAlignment="1">
      <alignment vertical="center"/>
    </xf>
    <xf numFmtId="43" fontId="33" fillId="22" borderId="26" xfId="18" applyFont="1" applyFill="1" applyBorder="1" applyAlignment="1">
      <alignment horizontal="center" vertical="center" wrapText="1"/>
    </xf>
    <xf numFmtId="176" fontId="99" fillId="27" borderId="26" xfId="19" applyNumberFormat="1" applyFont="1" applyFill="1" applyBorder="1" applyAlignment="1">
      <alignment horizontal="center" vertical="center" wrapText="1"/>
    </xf>
    <xf numFmtId="43" fontId="33" fillId="22" borderId="26" xfId="19" applyNumberFormat="1" applyFont="1" applyFill="1" applyBorder="1" applyAlignment="1">
      <alignment horizontal="center" vertical="center" wrapText="1"/>
    </xf>
    <xf numFmtId="43" fontId="99" fillId="22" borderId="26" xfId="18" applyFont="1" applyFill="1" applyBorder="1" applyAlignment="1">
      <alignment vertical="center" wrapText="1"/>
    </xf>
    <xf numFmtId="43" fontId="115" fillId="22" borderId="26" xfId="18" applyFont="1" applyFill="1" applyBorder="1" applyAlignment="1">
      <alignment vertical="center" wrapText="1"/>
    </xf>
    <xf numFmtId="43" fontId="113" fillId="22" borderId="26" xfId="19" applyNumberFormat="1" applyFont="1" applyFill="1" applyBorder="1" applyAlignment="1">
      <alignment horizontal="center" vertical="center" wrapText="1"/>
    </xf>
    <xf numFmtId="8" fontId="40" fillId="22" borderId="26" xfId="18" applyNumberFormat="1" applyFont="1" applyFill="1" applyBorder="1" applyAlignment="1">
      <alignment horizontal="center" vertical="center"/>
    </xf>
    <xf numFmtId="0" fontId="0" fillId="27" borderId="0" xfId="0" applyFill="1" applyAlignment="1">
      <alignment vertical="center"/>
    </xf>
    <xf numFmtId="0" fontId="22" fillId="27" borderId="0" xfId="0" applyFont="1" applyFill="1" applyAlignment="1">
      <alignment vertical="center"/>
    </xf>
    <xf numFmtId="176" fontId="100" fillId="22" borderId="26" xfId="19"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58" fillId="19" borderId="0" xfId="0" applyFont="1" applyFill="1" applyAlignment="1">
      <alignment horizontal="center" vertical="center"/>
    </xf>
    <xf numFmtId="0" fontId="37" fillId="10" borderId="0" xfId="0" applyFont="1" applyFill="1" applyAlignment="1">
      <alignment horizontal="center" vertical="center"/>
    </xf>
    <xf numFmtId="0" fontId="21" fillId="10" borderId="0" xfId="0" applyFont="1" applyFill="1" applyAlignment="1">
      <alignment horizontal="center" vertical="center"/>
    </xf>
    <xf numFmtId="0" fontId="108" fillId="10" borderId="0" xfId="0" applyFont="1" applyFill="1" applyAlignment="1">
      <alignment horizontal="center" vertical="center"/>
    </xf>
    <xf numFmtId="0" fontId="21" fillId="10" borderId="0" xfId="0" applyFont="1" applyFill="1" applyBorder="1" applyAlignment="1">
      <alignment horizontal="center" vertical="center"/>
    </xf>
    <xf numFmtId="0" fontId="0" fillId="10" borderId="0" xfId="0" applyFill="1" applyAlignment="1">
      <alignment horizontal="center" vertical="center"/>
    </xf>
    <xf numFmtId="0" fontId="98" fillId="10" borderId="0" xfId="0" applyFont="1" applyFill="1" applyAlignment="1">
      <alignment horizontal="center" vertical="center"/>
    </xf>
    <xf numFmtId="0" fontId="14" fillId="10" borderId="50" xfId="0" applyFont="1" applyFill="1" applyBorder="1" applyAlignment="1">
      <alignment horizontal="center" vertical="center"/>
    </xf>
    <xf numFmtId="0" fontId="14" fillId="10" borderId="0" xfId="0" applyFont="1" applyFill="1" applyAlignment="1">
      <alignment horizontal="center" vertical="center"/>
    </xf>
    <xf numFmtId="0" fontId="86" fillId="10" borderId="0" xfId="0" applyFont="1" applyFill="1" applyBorder="1" applyAlignment="1">
      <alignment horizontal="center" vertical="center"/>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110" fillId="19" borderId="26" xfId="0" applyFont="1" applyFill="1" applyBorder="1" applyAlignment="1">
      <alignment horizontal="center" vertical="top" wrapText="1"/>
    </xf>
    <xf numFmtId="0" fontId="114" fillId="19" borderId="29" xfId="0" applyFont="1" applyFill="1" applyBorder="1" applyAlignment="1">
      <alignment horizontal="center" vertical="top" wrapText="1"/>
    </xf>
    <xf numFmtId="0" fontId="114" fillId="19" borderId="34" xfId="0" applyFont="1" applyFill="1" applyBorder="1" applyAlignment="1">
      <alignment horizontal="center" vertical="top" wrapText="1"/>
    </xf>
    <xf numFmtId="0" fontId="118" fillId="0" borderId="30" xfId="19" applyFont="1" applyBorder="1" applyAlignment="1">
      <alignment horizontal="center" vertical="center" wrapText="1"/>
    </xf>
    <xf numFmtId="0" fontId="118" fillId="0" borderId="28" xfId="19" applyFont="1" applyBorder="1" applyAlignment="1">
      <alignment horizontal="center" vertical="center" wrapText="1"/>
    </xf>
    <xf numFmtId="0" fontId="118" fillId="0" borderId="27" xfId="19" applyFont="1" applyBorder="1" applyAlignment="1">
      <alignment horizontal="center" vertical="center" wrapText="1"/>
    </xf>
    <xf numFmtId="0" fontId="111" fillId="19" borderId="29" xfId="0" applyFont="1" applyFill="1" applyBorder="1" applyAlignment="1">
      <alignment horizontal="center" vertical="top" wrapText="1"/>
    </xf>
    <xf numFmtId="0" fontId="111" fillId="19" borderId="34" xfId="0" applyFont="1" applyFill="1" applyBorder="1" applyAlignment="1">
      <alignment horizontal="center" vertical="top" wrapText="1"/>
    </xf>
    <xf numFmtId="0" fontId="109" fillId="19" borderId="37" xfId="0" applyFont="1" applyFill="1" applyBorder="1" applyAlignment="1">
      <alignment horizontal="center" vertical="center" wrapText="1"/>
    </xf>
    <xf numFmtId="0" fontId="109" fillId="19" borderId="16" xfId="0" applyFont="1" applyFill="1" applyBorder="1" applyAlignment="1">
      <alignment horizontal="center" vertical="center" wrapText="1"/>
    </xf>
    <xf numFmtId="0" fontId="109" fillId="19" borderId="36" xfId="0" applyFont="1" applyFill="1" applyBorder="1" applyAlignment="1">
      <alignment horizontal="center" vertical="center" wrapText="1"/>
    </xf>
    <xf numFmtId="0" fontId="29" fillId="0" borderId="31" xfId="16" applyFont="1" applyBorder="1" applyAlignment="1">
      <alignment horizontal="center" vertical="top" wrapText="1"/>
    </xf>
    <xf numFmtId="0" fontId="29" fillId="0" borderId="44" xfId="16" applyFont="1" applyBorder="1" applyAlignment="1">
      <alignment horizontal="center" vertical="top"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2" fontId="68" fillId="16" borderId="30" xfId="0" applyNumberFormat="1" applyFont="1" applyFill="1" applyBorder="1" applyAlignment="1" applyProtection="1">
      <alignment horizontal="center" vertical="center" wrapText="1"/>
      <protection locked="0"/>
    </xf>
    <xf numFmtId="2" fontId="68" fillId="16" borderId="28" xfId="0" applyNumberFormat="1" applyFont="1" applyFill="1" applyBorder="1" applyAlignment="1" applyProtection="1">
      <alignment horizontal="center" vertical="center" wrapText="1"/>
      <protection locked="0"/>
    </xf>
    <xf numFmtId="2" fontId="68" fillId="16" borderId="27" xfId="0" applyNumberFormat="1"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111" fillId="15" borderId="37" xfId="0" applyFont="1" applyFill="1" applyBorder="1" applyAlignment="1">
      <alignment horizontal="center" vertical="top" wrapText="1"/>
    </xf>
    <xf numFmtId="0" fontId="111" fillId="15" borderId="16" xfId="0" applyFont="1" applyFill="1" applyBorder="1" applyAlignment="1">
      <alignment horizontal="center" vertical="top" wrapText="1"/>
    </xf>
    <xf numFmtId="0" fontId="111" fillId="15" borderId="36" xfId="0" applyFont="1" applyFill="1" applyBorder="1" applyAlignment="1">
      <alignment horizontal="center" vertical="top" wrapText="1"/>
    </xf>
    <xf numFmtId="0" fontId="78" fillId="2" borderId="26" xfId="19"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68" fillId="15" borderId="37" xfId="0" applyFont="1" applyFill="1" applyBorder="1" applyAlignment="1">
      <alignment horizontal="center" vertical="center" wrapText="1"/>
    </xf>
    <xf numFmtId="0" fontId="68" fillId="15" borderId="16" xfId="0" applyFont="1" applyFill="1" applyBorder="1" applyAlignment="1">
      <alignment horizontal="center" vertical="center" wrapText="1"/>
    </xf>
    <xf numFmtId="0" fontId="68" fillId="15" borderId="36" xfId="0" applyFont="1" applyFill="1" applyBorder="1" applyAlignment="1">
      <alignment horizontal="center" vertical="center" wrapText="1"/>
    </xf>
    <xf numFmtId="0" fontId="110" fillId="15" borderId="37" xfId="0" applyFont="1" applyFill="1" applyBorder="1" applyAlignment="1">
      <alignment horizontal="center" vertical="center" wrapText="1"/>
    </xf>
    <xf numFmtId="0" fontId="110" fillId="15" borderId="16" xfId="0" applyFont="1" applyFill="1" applyBorder="1" applyAlignment="1">
      <alignment horizontal="center" vertical="center" wrapText="1"/>
    </xf>
    <xf numFmtId="0" fontId="110" fillId="15" borderId="36" xfId="0"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81" fillId="0" borderId="30" xfId="19" applyFont="1" applyBorder="1" applyAlignment="1">
      <alignment horizontal="center" vertical="center" wrapText="1"/>
    </xf>
    <xf numFmtId="0" fontId="81" fillId="0" borderId="28" xfId="19" applyFont="1" applyBorder="1" applyAlignment="1">
      <alignment horizontal="center" vertical="center" wrapText="1"/>
    </xf>
    <xf numFmtId="0" fontId="81" fillId="0" borderId="27" xfId="19" applyFont="1" applyBorder="1" applyAlignment="1">
      <alignment horizontal="center" vertical="center" wrapText="1"/>
    </xf>
    <xf numFmtId="0" fontId="77" fillId="0" borderId="30" xfId="0" applyFont="1" applyBorder="1" applyAlignment="1">
      <alignment horizontal="center" vertical="center" wrapText="1"/>
    </xf>
    <xf numFmtId="0" fontId="77" fillId="0" borderId="28" xfId="0" applyFont="1" applyBorder="1" applyAlignment="1">
      <alignment horizontal="center" vertical="center" wrapText="1"/>
    </xf>
    <xf numFmtId="0" fontId="77" fillId="0" borderId="27" xfId="0" applyFont="1" applyBorder="1" applyAlignment="1">
      <alignment horizontal="center" vertical="center" wrapText="1"/>
    </xf>
    <xf numFmtId="0" fontId="110" fillId="15" borderId="37" xfId="0" applyFont="1" applyFill="1" applyBorder="1" applyAlignment="1">
      <alignment horizontal="center" vertical="top" wrapText="1"/>
    </xf>
    <xf numFmtId="0" fontId="110" fillId="15" borderId="16" xfId="0" applyFont="1" applyFill="1" applyBorder="1" applyAlignment="1">
      <alignment horizontal="center" vertical="top" wrapText="1"/>
    </xf>
    <xf numFmtId="0" fontId="110" fillId="15" borderId="36" xfId="0" applyFont="1" applyFill="1" applyBorder="1" applyAlignment="1">
      <alignment horizontal="center" vertical="top" wrapText="1"/>
    </xf>
    <xf numFmtId="0" fontId="0" fillId="0" borderId="28" xfId="0" applyBorder="1"/>
    <xf numFmtId="0" fontId="0" fillId="0" borderId="27" xfId="0" applyBorder="1"/>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7" fillId="0" borderId="30" xfId="0" applyFont="1" applyBorder="1" applyAlignment="1">
      <alignment horizontal="center" vertical="center"/>
    </xf>
    <xf numFmtId="0" fontId="77" fillId="0" borderId="28" xfId="0" applyFont="1" applyBorder="1" applyAlignment="1">
      <alignment horizontal="center" vertical="center"/>
    </xf>
    <xf numFmtId="0" fontId="77" fillId="0" borderId="27" xfId="0" applyFont="1" applyBorder="1" applyAlignment="1">
      <alignment horizontal="center" vertical="center"/>
    </xf>
    <xf numFmtId="0" fontId="93" fillId="23" borderId="37" xfId="0" applyFont="1" applyFill="1" applyBorder="1" applyAlignment="1">
      <alignment horizontal="center" vertical="top" wrapText="1"/>
    </xf>
    <xf numFmtId="0" fontId="93" fillId="23" borderId="16" xfId="0" applyFont="1" applyFill="1" applyBorder="1" applyAlignment="1">
      <alignment horizontal="center" vertical="top" wrapText="1"/>
    </xf>
    <xf numFmtId="0" fontId="93" fillId="23" borderId="36" xfId="0" applyFont="1" applyFill="1" applyBorder="1" applyAlignment="1">
      <alignment horizontal="center" vertical="top" wrapText="1"/>
    </xf>
    <xf numFmtId="0" fontId="29" fillId="2" borderId="30" xfId="19"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93" fillId="10" borderId="37" xfId="0" applyFont="1" applyFill="1" applyBorder="1" applyAlignment="1">
      <alignment horizontal="center" vertical="top" wrapText="1"/>
    </xf>
    <xf numFmtId="0" fontId="93" fillId="10" borderId="16" xfId="0" applyFont="1" applyFill="1" applyBorder="1" applyAlignment="1">
      <alignment horizontal="center" vertical="top" wrapText="1"/>
    </xf>
    <xf numFmtId="0" fontId="93" fillId="10" borderId="36" xfId="0" applyFont="1" applyFill="1" applyBorder="1" applyAlignment="1">
      <alignment horizontal="center" vertical="top" wrapText="1"/>
    </xf>
    <xf numFmtId="0" fontId="88" fillId="15" borderId="37" xfId="0" applyFont="1" applyFill="1" applyBorder="1" applyAlignment="1">
      <alignment horizontal="center" vertical="top" wrapText="1"/>
    </xf>
    <xf numFmtId="0" fontId="88" fillId="15" borderId="16" xfId="0" applyFont="1" applyFill="1" applyBorder="1" applyAlignment="1">
      <alignment horizontal="center" vertical="top" wrapText="1"/>
    </xf>
    <xf numFmtId="0" fontId="88" fillId="15" borderId="36" xfId="0" applyFont="1" applyFill="1" applyBorder="1" applyAlignment="1">
      <alignment horizontal="center" vertical="top"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2" fillId="0" borderId="26"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111" fillId="15" borderId="26" xfId="0" applyFont="1" applyFill="1" applyBorder="1" applyAlignment="1">
      <alignment horizontal="center" vertical="top"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110" fillId="15" borderId="26" xfId="0" applyFont="1" applyFill="1" applyBorder="1" applyAlignment="1">
      <alignment horizontal="center" vertical="top" wrapText="1"/>
    </xf>
    <xf numFmtId="0" fontId="111" fillId="15" borderId="42" xfId="0" applyFont="1" applyFill="1" applyBorder="1" applyAlignment="1">
      <alignment horizontal="center" vertical="top" wrapText="1"/>
    </xf>
    <xf numFmtId="0" fontId="111" fillId="15" borderId="13" xfId="0" applyFont="1" applyFill="1" applyBorder="1" applyAlignment="1">
      <alignment horizontal="center" vertical="top"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0" borderId="30" xfId="19" applyFont="1" applyFill="1" applyBorder="1" applyAlignment="1">
      <alignment horizontal="center" vertical="center" wrapText="1"/>
    </xf>
    <xf numFmtId="0" fontId="27" fillId="0" borderId="28" xfId="19" applyFont="1" applyFill="1" applyBorder="1" applyAlignment="1">
      <alignment horizontal="center" vertical="center" wrapText="1"/>
    </xf>
    <xf numFmtId="0" fontId="63" fillId="2" borderId="0" xfId="19" applyFont="1" applyFill="1" applyAlignment="1">
      <alignment horizontal="left"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7" fillId="2" borderId="13" xfId="19" applyFont="1" applyFill="1" applyBorder="1" applyAlignment="1">
      <alignment horizontal="left" vertical="top" wrapText="1"/>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92" fillId="10" borderId="37" xfId="0" applyFont="1" applyFill="1" applyBorder="1" applyAlignment="1">
      <alignment horizontal="center" vertical="top" wrapText="1"/>
    </xf>
    <xf numFmtId="0" fontId="92" fillId="10" borderId="16" xfId="0" applyFont="1" applyFill="1" applyBorder="1" applyAlignment="1">
      <alignment horizontal="center" vertical="top" wrapText="1"/>
    </xf>
    <xf numFmtId="0" fontId="92" fillId="10" borderId="36" xfId="0" applyFont="1" applyFill="1" applyBorder="1" applyAlignment="1">
      <alignment horizontal="center" vertical="top" wrapText="1"/>
    </xf>
    <xf numFmtId="0" fontId="27" fillId="26" borderId="13" xfId="16" applyFont="1" applyFill="1" applyBorder="1" applyAlignment="1" applyProtection="1">
      <alignment horizontal="left" vertical="top" wrapText="1"/>
      <protection locked="0"/>
    </xf>
    <xf numFmtId="0" fontId="27" fillId="0" borderId="30" xfId="16" applyFont="1" applyBorder="1" applyAlignment="1">
      <alignment horizontal="center" vertical="top" wrapText="1"/>
    </xf>
    <xf numFmtId="0" fontId="27" fillId="0" borderId="28" xfId="16" applyFont="1" applyBorder="1" applyAlignment="1">
      <alignment horizontal="center" vertical="top" wrapText="1"/>
    </xf>
    <xf numFmtId="0" fontId="27" fillId="0" borderId="27" xfId="16" applyFont="1" applyBorder="1" applyAlignment="1">
      <alignment horizontal="center" vertical="top" wrapText="1"/>
    </xf>
    <xf numFmtId="0" fontId="117" fillId="15" borderId="37" xfId="0" applyFont="1" applyFill="1" applyBorder="1" applyAlignment="1">
      <alignment horizontal="center" vertical="top" wrapText="1"/>
    </xf>
    <xf numFmtId="0" fontId="117" fillId="15" borderId="16" xfId="0" applyFont="1" applyFill="1" applyBorder="1" applyAlignment="1">
      <alignment horizontal="center" vertical="top" wrapText="1"/>
    </xf>
    <xf numFmtId="0" fontId="117" fillId="15" borderId="36" xfId="0" applyFont="1" applyFill="1" applyBorder="1" applyAlignment="1">
      <alignment horizontal="center" vertical="top" wrapText="1"/>
    </xf>
    <xf numFmtId="9" fontId="110" fillId="15" borderId="37" xfId="17" applyFont="1" applyFill="1" applyBorder="1" applyAlignment="1">
      <alignment horizontal="center" vertical="center"/>
    </xf>
    <xf numFmtId="9" fontId="110" fillId="15" borderId="16" xfId="17" applyFont="1" applyFill="1" applyBorder="1" applyAlignment="1">
      <alignment horizontal="center" vertical="center"/>
    </xf>
    <xf numFmtId="9" fontId="110" fillId="15" borderId="36" xfId="17" applyFont="1" applyFill="1" applyBorder="1" applyAlignment="1">
      <alignment horizontal="center" vertical="center"/>
    </xf>
    <xf numFmtId="0" fontId="77" fillId="2" borderId="30" xfId="19" applyFont="1" applyFill="1" applyBorder="1" applyAlignment="1">
      <alignment horizontal="center" vertical="center" wrapText="1"/>
    </xf>
    <xf numFmtId="0" fontId="77" fillId="2" borderId="28" xfId="19" applyFont="1" applyFill="1" applyBorder="1" applyAlignment="1">
      <alignment horizontal="center" vertical="center" wrapText="1"/>
    </xf>
    <xf numFmtId="0" fontId="68" fillId="15" borderId="16" xfId="19" applyFont="1" applyFill="1" applyBorder="1" applyAlignment="1">
      <alignment horizontal="center" vertical="center"/>
    </xf>
    <xf numFmtId="0" fontId="68" fillId="15" borderId="36" xfId="19" applyFont="1" applyFill="1" applyBorder="1" applyAlignment="1">
      <alignment horizontal="center" vertical="center"/>
    </xf>
    <xf numFmtId="0" fontId="79" fillId="0" borderId="26" xfId="19" applyFont="1" applyBorder="1" applyAlignment="1">
      <alignment horizontal="center" vertical="center" wrapText="1"/>
    </xf>
    <xf numFmtId="0" fontId="27" fillId="0" borderId="29" xfId="19" applyFont="1" applyBorder="1" applyAlignment="1">
      <alignment horizontal="center" vertical="center" wrapText="1"/>
    </xf>
    <xf numFmtId="0" fontId="27" fillId="0" borderId="53" xfId="19" applyFont="1" applyBorder="1" applyAlignment="1">
      <alignment horizontal="center" vertical="center" wrapText="1"/>
    </xf>
    <xf numFmtId="0" fontId="71" fillId="0" borderId="26" xfId="0" applyFont="1" applyFill="1" applyBorder="1" applyAlignment="1">
      <alignment horizontal="center" vertical="center" wrapText="1"/>
    </xf>
    <xf numFmtId="0" fontId="69"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79" fillId="2" borderId="26" xfId="19" applyFont="1" applyFill="1" applyBorder="1" applyAlignment="1">
      <alignment horizontal="center" vertical="center" wrapText="1"/>
    </xf>
    <xf numFmtId="0" fontId="64" fillId="2" borderId="0" xfId="16" applyFont="1" applyFill="1" applyBorder="1" applyAlignment="1">
      <alignment horizontal="center" vertical="top" wrapText="1"/>
    </xf>
    <xf numFmtId="0" fontId="27" fillId="26" borderId="13" xfId="16" applyFont="1" applyFill="1" applyBorder="1" applyAlignment="1" applyProtection="1">
      <alignment horizontal="left" vertical="top"/>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3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2</c:v>
                </c:pt>
                <c:pt idx="1">
                  <c:v>0</c:v>
                </c:pt>
                <c:pt idx="2">
                  <c:v>0</c:v>
                </c:pt>
                <c:pt idx="3">
                  <c:v>5</c:v>
                </c:pt>
                <c:pt idx="4">
                  <c:v>0</c:v>
                </c:pt>
                <c:pt idx="5">
                  <c:v>31</c:v>
                </c:pt>
                <c:pt idx="6">
                  <c:v>0</c:v>
                </c:pt>
                <c:pt idx="7">
                  <c:v>0</c:v>
                </c:pt>
                <c:pt idx="8">
                  <c:v>1</c:v>
                </c:pt>
                <c:pt idx="9">
                  <c:v>1</c:v>
                </c:pt>
                <c:pt idx="10">
                  <c:v>7</c:v>
                </c:pt>
                <c:pt idx="11">
                  <c:v>0</c:v>
                </c:pt>
                <c:pt idx="12">
                  <c:v>0</c:v>
                </c:pt>
                <c:pt idx="13">
                  <c:v>0</c:v>
                </c:pt>
                <c:pt idx="14">
                  <c:v>7</c:v>
                </c:pt>
                <c:pt idx="15">
                  <c:v>5</c:v>
                </c:pt>
                <c:pt idx="16">
                  <c:v>2</c:v>
                </c:pt>
              </c:numCache>
            </c:numRef>
          </c:val>
        </c:ser>
        <c:dLbls/>
        <c:shape val="box"/>
        <c:axId val="112012288"/>
        <c:axId val="238588672"/>
        <c:axId val="0"/>
      </c:bar3DChart>
      <c:catAx>
        <c:axId val="112012288"/>
        <c:scaling>
          <c:orientation val="minMax"/>
        </c:scaling>
        <c:axPos val="b"/>
        <c:majorTickMark val="none"/>
        <c:tickLblPos val="nextTo"/>
        <c:crossAx val="238588672"/>
        <c:crosses val="autoZero"/>
        <c:auto val="1"/>
        <c:lblAlgn val="ctr"/>
        <c:lblOffset val="100"/>
      </c:catAx>
      <c:valAx>
        <c:axId val="238588672"/>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11201228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28</c:v>
                </c:pt>
                <c:pt idx="1">
                  <c:v>30</c:v>
                </c:pt>
                <c:pt idx="2">
                  <c:v>18</c:v>
                </c:pt>
                <c:pt idx="3">
                  <c:v>5</c:v>
                </c:pt>
                <c:pt idx="4">
                  <c:v>21</c:v>
                </c:pt>
                <c:pt idx="5">
                  <c:v>1</c:v>
                </c:pt>
                <c:pt idx="6">
                  <c:v>16</c:v>
                </c:pt>
                <c:pt idx="7">
                  <c:v>0</c:v>
                </c:pt>
                <c:pt idx="8">
                  <c:v>2</c:v>
                </c:pt>
                <c:pt idx="9">
                  <c:v>0</c:v>
                </c:pt>
              </c:numCache>
            </c:numRef>
          </c:val>
        </c:ser>
        <c:dLbls/>
        <c:shape val="box"/>
        <c:axId val="240762240"/>
        <c:axId val="384534784"/>
        <c:axId val="0"/>
      </c:bar3DChart>
      <c:catAx>
        <c:axId val="240762240"/>
        <c:scaling>
          <c:orientation val="minMax"/>
        </c:scaling>
        <c:axPos val="b"/>
        <c:majorTickMark val="none"/>
        <c:tickLblPos val="nextTo"/>
        <c:crossAx val="384534784"/>
        <c:crosses val="autoZero"/>
        <c:auto val="1"/>
        <c:lblAlgn val="ctr"/>
        <c:lblOffset val="100"/>
      </c:catAx>
      <c:valAx>
        <c:axId val="384534784"/>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240762240"/>
        <c:crosses val="autoZero"/>
        <c:crossBetween val="between"/>
      </c:valAx>
      <c:dTable>
        <c:showHorzBorder val="1"/>
        <c:showVertBorder val="1"/>
        <c:showOutline val="1"/>
        <c:showKeys val="1"/>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a:pPr>
            <a:r>
              <a:rPr lang="en-US"/>
              <a:t>Equipo Tecnológico</a:t>
            </a:r>
          </a:p>
        </c:rich>
      </c:tx>
      <c:layout>
        <c:manualLayout>
          <c:xMode val="edge"/>
          <c:yMode val="edge"/>
          <c:x val="0.36702800625758275"/>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4</c:v>
                </c:pt>
                <c:pt idx="1">
                  <c:v>0</c:v>
                </c:pt>
                <c:pt idx="2">
                  <c:v>0</c:v>
                </c:pt>
                <c:pt idx="3">
                  <c:v>29</c:v>
                </c:pt>
                <c:pt idx="4">
                  <c:v>0</c:v>
                </c:pt>
                <c:pt idx="5">
                  <c:v>2</c:v>
                </c:pt>
                <c:pt idx="6">
                  <c:v>0</c:v>
                </c:pt>
                <c:pt idx="7">
                  <c:v>1</c:v>
                </c:pt>
                <c:pt idx="8">
                  <c:v>0</c:v>
                </c:pt>
                <c:pt idx="9">
                  <c:v>3</c:v>
                </c:pt>
                <c:pt idx="10">
                  <c:v>0</c:v>
                </c:pt>
                <c:pt idx="11">
                  <c:v>40</c:v>
                </c:pt>
                <c:pt idx="12">
                  <c:v>3</c:v>
                </c:pt>
                <c:pt idx="13">
                  <c:v>0</c:v>
                </c:pt>
                <c:pt idx="14">
                  <c:v>0</c:v>
                </c:pt>
                <c:pt idx="15">
                  <c:v>0</c:v>
                </c:pt>
                <c:pt idx="16">
                  <c:v>100</c:v>
                </c:pt>
              </c:numCache>
            </c:numRef>
          </c:val>
        </c:ser>
        <c:dLbls/>
        <c:shape val="box"/>
        <c:axId val="51699072"/>
        <c:axId val="53154944"/>
        <c:axId val="0"/>
      </c:bar3DChart>
      <c:catAx>
        <c:axId val="51699072"/>
        <c:scaling>
          <c:orientation val="minMax"/>
        </c:scaling>
        <c:axPos val="b"/>
        <c:majorTickMark val="none"/>
        <c:tickLblPos val="nextTo"/>
        <c:crossAx val="53154944"/>
        <c:crosses val="autoZero"/>
        <c:auto val="1"/>
        <c:lblAlgn val="ctr"/>
        <c:lblOffset val="100"/>
      </c:catAx>
      <c:valAx>
        <c:axId val="53154944"/>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5169907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9175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1213232</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I61CNP0H/CME%202015%20EN%20DCA_FAC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 Curricular"/>
      <sheetName val="2. Investigación Científica"/>
      <sheetName val="3. Vinculación Univ. Sociedad"/>
      <sheetName val="4.Docencia Profes. Universi"/>
      <sheetName val="5. Estudiantes y Graduados"/>
      <sheetName val="6. Gestión del Conocimiento"/>
      <sheetName val="7. Lo Esen. de la Reforma Univ."/>
      <sheetName val="8. Aseguramiento de la Calidad"/>
      <sheetName val="9. Cultura de Innov. Insti."/>
      <sheetName val="10. Posgrado"/>
      <sheetName val="11. Gestion Administrativa"/>
      <sheetName val="12. Gestión del Talento Humano"/>
      <sheetName val="13. Gestión Académica"/>
      <sheetName val="14. Internacionaliz. de la E.S."/>
      <sheetName val="15. Gobernabil.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901"/>
      <c r="U2" s="901"/>
      <c r="V2" s="901"/>
      <c r="W2" s="901"/>
      <c r="X2" s="901"/>
      <c r="Y2" s="901"/>
      <c r="Z2" s="901"/>
      <c r="AA2" s="901"/>
      <c r="AB2" s="901"/>
      <c r="AC2" s="901" t="s">
        <v>25</v>
      </c>
      <c r="AD2" s="901"/>
      <c r="AE2" s="901"/>
      <c r="AF2" s="901"/>
      <c r="AG2" s="901"/>
      <c r="AH2" s="901"/>
      <c r="AI2" s="901"/>
      <c r="AJ2" s="901"/>
    </row>
    <row r="3" spans="2:36" ht="16.5" customHeight="1">
      <c r="B3" s="33" t="s">
        <v>7</v>
      </c>
      <c r="C3" s="33"/>
      <c r="D3" s="33"/>
      <c r="E3" s="33"/>
      <c r="F3" s="33"/>
      <c r="G3" s="33"/>
      <c r="H3" s="33"/>
      <c r="I3" s="33"/>
      <c r="J3" s="33"/>
      <c r="K3" s="33"/>
      <c r="L3" s="33"/>
      <c r="M3" s="33"/>
      <c r="N3" s="33"/>
      <c r="O3" s="33"/>
      <c r="P3" s="33"/>
      <c r="Q3" s="33"/>
      <c r="R3" s="33"/>
      <c r="S3" s="33"/>
      <c r="T3" s="901"/>
      <c r="U3" s="901"/>
      <c r="V3" s="901"/>
      <c r="W3" s="901"/>
      <c r="X3" s="901"/>
      <c r="Y3" s="901"/>
      <c r="Z3" s="901"/>
      <c r="AA3" s="901"/>
      <c r="AB3" s="901"/>
      <c r="AC3" s="901" t="s">
        <v>7</v>
      </c>
      <c r="AD3" s="901"/>
      <c r="AE3" s="901"/>
      <c r="AF3" s="901"/>
      <c r="AG3" s="901"/>
      <c r="AH3" s="901"/>
      <c r="AI3" s="901"/>
      <c r="AJ3" s="901"/>
    </row>
    <row r="4" spans="2:36" ht="12.75" customHeight="1">
      <c r="B4" s="33" t="s">
        <v>36</v>
      </c>
      <c r="C4" s="33"/>
      <c r="D4" s="33"/>
      <c r="E4" s="33"/>
      <c r="F4" s="33"/>
      <c r="G4" s="33"/>
      <c r="H4" s="33"/>
      <c r="I4" s="33"/>
      <c r="J4" s="33"/>
      <c r="K4" s="33"/>
      <c r="L4" s="33"/>
      <c r="M4" s="33"/>
      <c r="N4" s="33"/>
      <c r="O4" s="33"/>
      <c r="P4" s="33"/>
      <c r="Q4" s="33"/>
      <c r="R4" s="33"/>
      <c r="S4" s="33"/>
      <c r="T4" s="901"/>
      <c r="U4" s="901"/>
      <c r="V4" s="901"/>
      <c r="W4" s="901"/>
      <c r="X4" s="901"/>
      <c r="Y4" s="901"/>
      <c r="Z4" s="901"/>
      <c r="AA4" s="901"/>
      <c r="AB4" s="901"/>
      <c r="AC4" s="901" t="s">
        <v>36</v>
      </c>
      <c r="AD4" s="901"/>
      <c r="AE4" s="901"/>
      <c r="AF4" s="901"/>
      <c r="AG4" s="901"/>
      <c r="AH4" s="901"/>
      <c r="AI4" s="901"/>
      <c r="AJ4" s="901"/>
    </row>
    <row r="5" spans="2:36" ht="15.75">
      <c r="B5" s="2"/>
      <c r="C5" s="2"/>
      <c r="D5" s="2"/>
    </row>
    <row r="6" spans="2:36" ht="16.5" thickBot="1">
      <c r="B6" s="2"/>
      <c r="C6" s="2"/>
      <c r="D6" s="2"/>
    </row>
    <row r="7" spans="2:36" ht="75.75" customHeight="1">
      <c r="B7" s="896" t="s">
        <v>20</v>
      </c>
      <c r="C7" s="896" t="s">
        <v>38</v>
      </c>
      <c r="D7" s="896" t="s">
        <v>39</v>
      </c>
      <c r="E7" s="898" t="s">
        <v>40</v>
      </c>
      <c r="F7" s="896" t="s">
        <v>37</v>
      </c>
      <c r="G7" s="898" t="s">
        <v>9</v>
      </c>
      <c r="H7" s="900" t="s">
        <v>0</v>
      </c>
      <c r="I7" s="900" t="s">
        <v>8</v>
      </c>
      <c r="J7" s="900" t="s">
        <v>16</v>
      </c>
      <c r="K7" s="900"/>
      <c r="L7" s="900" t="s">
        <v>13</v>
      </c>
      <c r="M7" s="900"/>
      <c r="N7" s="900"/>
      <c r="O7" s="900"/>
      <c r="P7" s="900"/>
      <c r="Q7" s="900"/>
      <c r="R7" s="900"/>
      <c r="S7" s="900"/>
      <c r="T7" s="896" t="s">
        <v>14</v>
      </c>
      <c r="U7" s="900" t="s">
        <v>18</v>
      </c>
      <c r="V7" s="900" t="s">
        <v>26</v>
      </c>
      <c r="W7" s="900"/>
      <c r="X7" s="900" t="s">
        <v>15</v>
      </c>
      <c r="Y7" s="900" t="s">
        <v>17</v>
      </c>
      <c r="Z7" s="900"/>
      <c r="AA7" s="900" t="s">
        <v>22</v>
      </c>
      <c r="AB7" s="900" t="s">
        <v>32</v>
      </c>
      <c r="AC7" s="902" t="s">
        <v>31</v>
      </c>
      <c r="AD7" s="902"/>
      <c r="AE7" s="902"/>
      <c r="AF7" s="902"/>
      <c r="AG7" s="900" t="s">
        <v>28</v>
      </c>
      <c r="AH7" s="900" t="s">
        <v>29</v>
      </c>
      <c r="AI7" s="900" t="s">
        <v>1</v>
      </c>
      <c r="AJ7" s="900" t="s">
        <v>2</v>
      </c>
    </row>
    <row r="8" spans="2:36" ht="15.75" customHeight="1">
      <c r="B8" s="897"/>
      <c r="C8" s="897"/>
      <c r="D8" s="897"/>
      <c r="E8" s="899"/>
      <c r="F8" s="897"/>
      <c r="G8" s="899"/>
      <c r="H8" s="895"/>
      <c r="I8" s="895"/>
      <c r="J8" s="895" t="s">
        <v>33</v>
      </c>
      <c r="K8" s="895" t="s">
        <v>19</v>
      </c>
      <c r="L8" s="903" t="s">
        <v>3</v>
      </c>
      <c r="M8" s="903"/>
      <c r="N8" s="903" t="s">
        <v>4</v>
      </c>
      <c r="O8" s="903"/>
      <c r="P8" s="903" t="s">
        <v>5</v>
      </c>
      <c r="Q8" s="903"/>
      <c r="R8" s="903" t="s">
        <v>6</v>
      </c>
      <c r="S8" s="903"/>
      <c r="T8" s="897"/>
      <c r="U8" s="895"/>
      <c r="V8" s="895" t="s">
        <v>23</v>
      </c>
      <c r="W8" s="895" t="s">
        <v>21</v>
      </c>
      <c r="X8" s="895"/>
      <c r="Y8" s="895" t="s">
        <v>23</v>
      </c>
      <c r="Z8" s="895" t="s">
        <v>21</v>
      </c>
      <c r="AA8" s="895"/>
      <c r="AB8" s="895"/>
      <c r="AC8" s="14" t="s">
        <v>3</v>
      </c>
      <c r="AD8" s="14" t="s">
        <v>4</v>
      </c>
      <c r="AE8" s="14" t="s">
        <v>5</v>
      </c>
      <c r="AF8" s="14" t="s">
        <v>6</v>
      </c>
      <c r="AG8" s="895"/>
      <c r="AH8" s="895"/>
      <c r="AI8" s="895"/>
      <c r="AJ8" s="895"/>
    </row>
    <row r="9" spans="2:36" ht="78.75">
      <c r="B9" s="897"/>
      <c r="C9" s="897"/>
      <c r="D9" s="897"/>
      <c r="E9" s="899"/>
      <c r="F9" s="897"/>
      <c r="G9" s="899"/>
      <c r="H9" s="895"/>
      <c r="I9" s="895"/>
      <c r="J9" s="895"/>
      <c r="K9" s="895"/>
      <c r="L9" s="32" t="s">
        <v>11</v>
      </c>
      <c r="M9" s="32" t="s">
        <v>12</v>
      </c>
      <c r="N9" s="32" t="s">
        <v>11</v>
      </c>
      <c r="O9" s="32" t="s">
        <v>12</v>
      </c>
      <c r="P9" s="32" t="s">
        <v>11</v>
      </c>
      <c r="Q9" s="32" t="s">
        <v>12</v>
      </c>
      <c r="R9" s="32" t="s">
        <v>11</v>
      </c>
      <c r="S9" s="32" t="s">
        <v>12</v>
      </c>
      <c r="T9" s="897"/>
      <c r="U9" s="895"/>
      <c r="V9" s="895"/>
      <c r="W9" s="895"/>
      <c r="X9" s="895"/>
      <c r="Y9" s="895"/>
      <c r="Z9" s="895"/>
      <c r="AA9" s="895"/>
      <c r="AB9" s="895"/>
      <c r="AC9" s="14" t="s">
        <v>24</v>
      </c>
      <c r="AD9" s="14" t="s">
        <v>24</v>
      </c>
      <c r="AE9" s="14" t="s">
        <v>24</v>
      </c>
      <c r="AF9" s="14" t="s">
        <v>24</v>
      </c>
      <c r="AG9" s="895"/>
      <c r="AH9" s="895"/>
      <c r="AI9" s="895"/>
      <c r="AJ9" s="895"/>
    </row>
    <row r="10" spans="2:36" ht="136.5" customHeight="1">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893" t="s">
        <v>10</v>
      </c>
      <c r="K31" s="894"/>
      <c r="L31" s="891"/>
      <c r="M31" s="892"/>
      <c r="N31" s="891"/>
      <c r="O31" s="892"/>
      <c r="P31" s="891"/>
      <c r="Q31" s="892"/>
      <c r="R31" s="891"/>
      <c r="S31" s="892"/>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35"/>
  <sheetViews>
    <sheetView showGridLines="0" topLeftCell="B24" zoomScale="85" zoomScaleNormal="85" zoomScaleSheetLayoutView="80" workbookViewId="0">
      <selection activeCell="F39" sqref="F39"/>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24" t="s">
        <v>1362</v>
      </c>
      <c r="E2" s="124" t="s">
        <v>1364</v>
      </c>
      <c r="F2" s="124" t="s">
        <v>476</v>
      </c>
      <c r="G2" s="162" t="s">
        <v>1365</v>
      </c>
      <c r="H2" s="124" t="s">
        <v>1366</v>
      </c>
      <c r="I2" s="124" t="s">
        <v>1367</v>
      </c>
      <c r="J2" s="124" t="s">
        <v>1438</v>
      </c>
      <c r="K2" s="124" t="s">
        <v>1368</v>
      </c>
      <c r="L2" s="124" t="s">
        <v>1369</v>
      </c>
      <c r="M2" s="124" t="s">
        <v>1370</v>
      </c>
      <c r="N2" s="124" t="s">
        <v>1371</v>
      </c>
      <c r="O2" s="124" t="s">
        <v>1372</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390</v>
      </c>
      <c r="D5" s="201">
        <f>SUMIF(C:C,$C$10,D:D)</f>
        <v>73000000</v>
      </c>
    </row>
    <row r="6" spans="1:555">
      <c r="C6" s="109"/>
      <c r="D6" s="109"/>
      <c r="E6" s="109"/>
      <c r="F6" s="109"/>
      <c r="G6" s="78"/>
      <c r="H6" s="109"/>
      <c r="I6" s="109"/>
    </row>
    <row r="7" spans="1:555">
      <c r="C7" s="109"/>
      <c r="D7" s="109"/>
      <c r="E7" s="109"/>
      <c r="F7" s="109"/>
      <c r="G7" s="78"/>
      <c r="H7" s="109"/>
      <c r="I7" s="109"/>
    </row>
    <row r="8" spans="1:555">
      <c r="C8" s="912" t="s">
        <v>1746</v>
      </c>
      <c r="D8" s="912"/>
      <c r="E8" s="912"/>
      <c r="F8" s="912"/>
      <c r="G8" s="912"/>
      <c r="H8" s="912"/>
      <c r="I8" s="912"/>
    </row>
    <row r="9" spans="1:555" ht="15.75" thickBot="1">
      <c r="C9" s="109"/>
      <c r="D9" s="109"/>
      <c r="E9" s="109"/>
      <c r="F9" s="109"/>
      <c r="G9" s="78"/>
      <c r="H9" s="109"/>
      <c r="I9" s="109"/>
    </row>
    <row r="10" spans="1:555" ht="15.75" thickBot="1">
      <c r="C10" s="159" t="s">
        <v>53</v>
      </c>
      <c r="D10" s="110">
        <f>SUM(F17:F20)</f>
        <v>26000000</v>
      </c>
      <c r="F10" s="70"/>
      <c r="G10" s="79"/>
      <c r="H10" s="70"/>
      <c r="I10" s="70"/>
    </row>
    <row r="11" spans="1:555">
      <c r="C11" s="70"/>
      <c r="D11" s="31"/>
      <c r="E11" s="95"/>
      <c r="F11" s="95"/>
      <c r="G11" s="95"/>
      <c r="H11" s="76"/>
      <c r="I11" s="76"/>
      <c r="J11" s="76"/>
      <c r="K11" s="114"/>
    </row>
    <row r="12" spans="1:555" ht="15.75">
      <c r="B12" s="95"/>
      <c r="C12" s="316" t="s">
        <v>393</v>
      </c>
      <c r="D12" s="209">
        <v>11.5</v>
      </c>
      <c r="E12" s="95"/>
      <c r="F12" s="95"/>
      <c r="G12" s="95"/>
      <c r="H12" s="76"/>
      <c r="I12" s="76"/>
      <c r="J12" s="76"/>
      <c r="K12" s="114"/>
    </row>
    <row r="13" spans="1:555" ht="18.75">
      <c r="B13" s="95"/>
      <c r="C13" s="218" t="str">
        <f>IFERROR(VLOOKUP(D12,'1Desarrollo e Innov. Curricular'!$E:$F,2,FALSE),IFERROR(VLOOKUP(D12,'2Investigación Científica'!$E:$F,2,FALSE),IFERROR(VLOOKUP(D12,'3Vinculación Univ. Sociedad'!$E:$F,2,FALSE),IFERROR(VLOOKUP(D12,'4Docencia Profesorado Universi'!$E:$F,2,FALSE),IFERROR(VLOOKUP(D12,'5Estudiantes y Graduados'!$E:$F,2,FALSE),IFERROR(VLOOKUP(D12,'11Gestion Administrativa'!$E:$F,2,FALSE),IFERROR(VLOOKUP(D12,'13Gestión Académica'!$E:$F,2,FALSE),IFERROR(VLOOKUP(D12,'8Aseguramiento de la Calidad'!$E:$F,2,FALSE),IFERROR(VLOOKUP(D12,'6Gestión del Conocimiento'!$E:$F,2,FALSE),IFERROR(VLOOKUP(D12,'15Gobernabilidad Procesos...'!$E:$F,2,FALSE),IFERROR(VLOOKUP(D12,'12Gestión Talento Humano'!$E:$F,2,FALSE),IFERROR(VLOOKUP(D12,'14Internacionalización E.S.'!$E:$F,2,FALSE),IFERROR(VLOOKUP(D12,'10Posgrado'!$E:$F,2,FALSE),IFERROR(VLOOKUP(D12,'9Cultura de Innovación Insti...'!$E:$F,2,FALSE),VLOOKUP(D12,'7Lo Esencial Reforma Univ.'!$E:$F,2,0)))))))))))))))</f>
        <v xml:space="preserve">ii)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13" s="31"/>
      <c r="E13" s="95"/>
      <c r="F13" s="95"/>
      <c r="G13" s="95"/>
      <c r="H13" s="76"/>
      <c r="I13" s="76"/>
      <c r="J13" s="76"/>
      <c r="K13" s="114"/>
    </row>
    <row r="14" spans="1:555">
      <c r="B14" s="95"/>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131</v>
      </c>
      <c r="H16" s="138" t="s">
        <v>46</v>
      </c>
      <c r="I16" s="135" t="s">
        <v>132</v>
      </c>
      <c r="J16" s="135" t="s">
        <v>412</v>
      </c>
      <c r="K16" s="135" t="s">
        <v>413</v>
      </c>
      <c r="L16" s="135" t="s">
        <v>121</v>
      </c>
    </row>
    <row r="17" spans="3:12">
      <c r="C17" s="143" t="s">
        <v>1719</v>
      </c>
      <c r="D17" s="160">
        <v>1</v>
      </c>
      <c r="E17" s="117">
        <v>22000000</v>
      </c>
      <c r="F17" s="99">
        <f t="shared" ref="F17:F20" si="0">D17*E17</f>
        <v>22000000</v>
      </c>
      <c r="G17" s="163" t="s">
        <v>1433</v>
      </c>
      <c r="H17" s="144" t="s">
        <v>1058</v>
      </c>
      <c r="I17" s="132" t="str">
        <f>VLOOKUP(H17,Presupuesto!$B$11:$C$565,2,0)</f>
        <v>CONSTRUCCIONES Y MEJORAS DE BIENES NACIONALES EN DOMINIO PRIVADO</v>
      </c>
      <c r="J17" s="228" t="s">
        <v>1368</v>
      </c>
      <c r="K17" s="100" t="s">
        <v>399</v>
      </c>
      <c r="L17" s="100"/>
    </row>
    <row r="18" spans="3:12">
      <c r="C18" s="143" t="s">
        <v>1912</v>
      </c>
      <c r="D18" s="160">
        <v>1</v>
      </c>
      <c r="E18" s="125">
        <v>4000000</v>
      </c>
      <c r="F18" s="99">
        <f t="shared" si="0"/>
        <v>4000000</v>
      </c>
      <c r="G18" s="163" t="s">
        <v>1433</v>
      </c>
      <c r="H18" s="144" t="s">
        <v>1002</v>
      </c>
      <c r="I18" s="132" t="str">
        <f>VLOOKUP(H18,Presupuesto!$B$11:$C$565,2,0)</f>
        <v>MAQUINARIA Y EQUIPO DE PRODUCCION</v>
      </c>
      <c r="J18" s="100" t="str">
        <f t="shared" ref="J18:J19" si="1">$J$17</f>
        <v>Gestión Administrativa y  financiera en apoyo al Desarrollo Académico</v>
      </c>
      <c r="K18" s="100" t="s">
        <v>397</v>
      </c>
      <c r="L18" s="100"/>
    </row>
    <row r="19" spans="3:12">
      <c r="C19" s="147"/>
      <c r="D19" s="160"/>
      <c r="E19" s="120"/>
      <c r="F19" s="99">
        <f t="shared" si="0"/>
        <v>0</v>
      </c>
      <c r="G19" s="163"/>
      <c r="H19" s="148"/>
      <c r="I19" s="132" t="e">
        <f>VLOOKUP(H19,Presupuesto!$B$11:$C$565,2,0)</f>
        <v>#N/A</v>
      </c>
      <c r="J19" s="100" t="str">
        <f t="shared" si="1"/>
        <v>Gestión Administrativa y  financiera en apoyo al Desarrollo Académico</v>
      </c>
      <c r="K19" s="100" t="s">
        <v>414</v>
      </c>
      <c r="L19" s="100"/>
    </row>
    <row r="20" spans="3:12" ht="15.75" thickBot="1">
      <c r="C20" s="149"/>
      <c r="D20" s="232"/>
      <c r="E20" s="105"/>
      <c r="F20" s="107">
        <f t="shared" si="0"/>
        <v>0</v>
      </c>
      <c r="G20" s="164"/>
      <c r="H20" s="150"/>
      <c r="I20" s="134" t="e">
        <f>VLOOKUP(H20,Presupuesto!$B$11:$C$565,2,0)</f>
        <v>#N/A</v>
      </c>
      <c r="J20" s="108" t="e">
        <f>#REF!</f>
        <v>#REF!</v>
      </c>
      <c r="K20" s="126" t="s">
        <v>396</v>
      </c>
      <c r="L20" s="108"/>
    </row>
    <row r="21" spans="3:12">
      <c r="F21" s="92"/>
      <c r="G21" s="91"/>
      <c r="H21" s="92"/>
      <c r="I21" s="92"/>
    </row>
    <row r="23" spans="3:12" ht="18.75">
      <c r="C23" s="917" t="s">
        <v>1746</v>
      </c>
      <c r="D23" s="917"/>
      <c r="E23" s="917"/>
      <c r="F23" s="917"/>
      <c r="G23" s="917"/>
      <c r="H23" s="917"/>
      <c r="I23" s="917"/>
      <c r="J23" s="917"/>
      <c r="K23" s="917"/>
      <c r="L23" s="917"/>
    </row>
    <row r="24" spans="3:12" ht="15.75" thickBot="1">
      <c r="C24" s="109"/>
      <c r="D24" s="109"/>
      <c r="E24" s="109"/>
      <c r="F24" s="109"/>
      <c r="G24" s="78"/>
      <c r="H24" s="109"/>
      <c r="I24" s="109"/>
    </row>
    <row r="25" spans="3:12" ht="15.75" thickBot="1">
      <c r="C25" s="159" t="s">
        <v>53</v>
      </c>
      <c r="D25" s="110">
        <f>SUM(F32:F35)</f>
        <v>47000000</v>
      </c>
      <c r="F25" s="70"/>
      <c r="G25" s="79"/>
      <c r="H25" s="70"/>
      <c r="I25" s="70"/>
    </row>
    <row r="26" spans="3:12">
      <c r="C26" s="70"/>
      <c r="D26" s="31"/>
      <c r="E26" s="95"/>
      <c r="F26" s="95"/>
      <c r="G26" s="95"/>
      <c r="H26" s="76"/>
      <c r="I26" s="76"/>
      <c r="J26" s="76"/>
      <c r="K26" s="114"/>
    </row>
    <row r="27" spans="3:12" ht="15.75">
      <c r="C27" s="316" t="s">
        <v>393</v>
      </c>
      <c r="D27" s="209" t="s">
        <v>2835</v>
      </c>
      <c r="E27" s="95"/>
      <c r="F27" s="95"/>
      <c r="G27" s="95"/>
      <c r="H27" s="76"/>
      <c r="I27" s="76"/>
      <c r="J27" s="76"/>
      <c r="K27" s="114"/>
    </row>
    <row r="28" spans="3:12" ht="18.75">
      <c r="C28" s="218" t="str">
        <f>IFERROR(VLOOKUP(D27,'1Desarrollo e Innov. Curricular'!$E:$F,2,FALSE),IFERROR(VLOOKUP(D27,'2Investigación Científica'!$E:$F,2,FALSE),IFERROR(VLOOKUP(D27,'3Vinculación Univ. Sociedad'!$E:$F,2,FALSE),IFERROR(VLOOKUP(D27,'4Docencia Profesorado Universi'!$E:$F,2,FALSE),IFERROR(VLOOKUP(D27,'5Estudiantes y Graduados'!$E:$F,2,FALSE),IFERROR(VLOOKUP(D27,'11Gestion Administrativa'!$E:$F,2,FALSE),IFERROR(VLOOKUP(D27,'13Gestión Académica'!$E:$F,2,FALSE),IFERROR(VLOOKUP(D27,'8Aseguramiento de la Calidad'!$E:$F,2,FALSE),IFERROR(VLOOKUP(D27,'6Gestión del Conocimiento'!$E:$F,2,FALSE),IFERROR(VLOOKUP(D27,'15Gobernabilidad Procesos...'!$E:$F,2,FALSE),IFERROR(VLOOKUP(D27,'12Gestión Talento Humano'!$E:$F,2,FALSE),IFERROR(VLOOKUP(D27,'14Internacionalización E.S.'!$E:$F,2,FALSE),IFERROR(VLOOKUP(D27,'10Posgrado'!$E:$F,2,FALSE),IFERROR(VLOOKUP(D27,'9Cultura de Innovación Insti...'!$E:$F,2,FALSE),VLOOKUP(D27,'7Lo Esencial Reforma Univ.'!$E:$F,2,0)))))))))))))))</f>
        <v xml:space="preserve">ii)    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28" s="31"/>
      <c r="E28" s="95"/>
      <c r="F28" s="95"/>
      <c r="G28" s="95"/>
      <c r="H28" s="76"/>
      <c r="I28" s="76"/>
      <c r="J28" s="76"/>
      <c r="K28" s="114"/>
    </row>
    <row r="29" spans="3:12">
      <c r="E29" s="95"/>
      <c r="F29" s="95"/>
      <c r="G29" s="95"/>
      <c r="H29" s="76"/>
      <c r="I29" s="76"/>
      <c r="J29" s="76"/>
      <c r="K29" s="114"/>
    </row>
    <row r="30" spans="3:12" ht="15.75" thickBot="1">
      <c r="F30" s="95"/>
      <c r="G30" s="76"/>
      <c r="H30" s="76"/>
      <c r="I30" s="76"/>
    </row>
    <row r="31" spans="3:12" ht="30.75" thickBot="1">
      <c r="C31" s="131" t="s">
        <v>44</v>
      </c>
      <c r="D31" s="136" t="s">
        <v>55</v>
      </c>
      <c r="E31" s="138" t="s">
        <v>57</v>
      </c>
      <c r="F31" s="137" t="s">
        <v>27</v>
      </c>
      <c r="G31" s="135" t="s">
        <v>131</v>
      </c>
      <c r="H31" s="138" t="s">
        <v>46</v>
      </c>
      <c r="I31" s="135" t="s">
        <v>132</v>
      </c>
      <c r="J31" s="135" t="s">
        <v>412</v>
      </c>
      <c r="K31" s="135" t="s">
        <v>413</v>
      </c>
      <c r="L31" s="135" t="s">
        <v>121</v>
      </c>
    </row>
    <row r="32" spans="3:12">
      <c r="C32" s="143" t="s">
        <v>3081</v>
      </c>
      <c r="D32" s="160">
        <v>1</v>
      </c>
      <c r="E32" s="117">
        <v>47000000</v>
      </c>
      <c r="F32" s="99">
        <f>E32</f>
        <v>47000000</v>
      </c>
      <c r="G32" s="163" t="s">
        <v>1433</v>
      </c>
      <c r="H32" s="144" t="s">
        <v>972</v>
      </c>
      <c r="I32" s="132" t="str">
        <f>VLOOKUP(H32,Presupuesto!$B$11:$C$565,2,0)</f>
        <v>CONSTR.DE MEJ. DOM.EDIFICIO AULAS No.5 v.s.</v>
      </c>
      <c r="J32" s="228" t="s">
        <v>1368</v>
      </c>
      <c r="K32" s="100" t="s">
        <v>398</v>
      </c>
      <c r="L32" s="100"/>
    </row>
    <row r="33" spans="3:12">
      <c r="C33" s="143"/>
      <c r="D33" s="160"/>
      <c r="E33" s="125"/>
      <c r="F33" s="99">
        <f t="shared" ref="F33:F35" si="2">D33*E33</f>
        <v>0</v>
      </c>
      <c r="G33" s="163"/>
      <c r="H33" s="144">
        <v>42500</v>
      </c>
      <c r="I33" s="132" t="e">
        <f>VLOOKUP(H33,Presupuesto!$B$11:$C$565,2,0)</f>
        <v>#N/A</v>
      </c>
      <c r="J33" s="100" t="str">
        <f t="shared" ref="J33:J34" si="3">$J$17</f>
        <v>Gestión Administrativa y  financiera en apoyo al Desarrollo Académico</v>
      </c>
      <c r="K33" s="100" t="s">
        <v>414</v>
      </c>
      <c r="L33" s="100"/>
    </row>
    <row r="34" spans="3:12">
      <c r="C34" s="147"/>
      <c r="D34" s="160"/>
      <c r="E34" s="120"/>
      <c r="F34" s="99">
        <f t="shared" si="2"/>
        <v>0</v>
      </c>
      <c r="G34" s="163"/>
      <c r="H34" s="148"/>
      <c r="I34" s="132" t="e">
        <f>VLOOKUP(H34,Presupuesto!$B$11:$C$565,2,0)</f>
        <v>#N/A</v>
      </c>
      <c r="J34" s="100" t="str">
        <f t="shared" si="3"/>
        <v>Gestión Administrativa y  financiera en apoyo al Desarrollo Académico</v>
      </c>
      <c r="K34" s="100" t="s">
        <v>414</v>
      </c>
      <c r="L34" s="100"/>
    </row>
    <row r="35" spans="3:12" ht="15.75" thickBot="1">
      <c r="C35" s="149"/>
      <c r="D35" s="232"/>
      <c r="E35" s="105"/>
      <c r="F35" s="107">
        <f t="shared" si="2"/>
        <v>0</v>
      </c>
      <c r="G35" s="164"/>
      <c r="H35" s="150"/>
      <c r="I35" s="134" t="e">
        <f>VLOOKUP(H35,Presupuesto!$B$11:$C$565,2,0)</f>
        <v>#N/A</v>
      </c>
      <c r="J35" s="108" t="e">
        <f>#REF!</f>
        <v>#REF!</v>
      </c>
      <c r="K35" s="126" t="s">
        <v>396</v>
      </c>
      <c r="L35" s="108"/>
    </row>
  </sheetData>
  <mergeCells count="2">
    <mergeCell ref="C8:I8"/>
    <mergeCell ref="C23:L23"/>
  </mergeCells>
  <dataValidations count="5">
    <dataValidation type="list" allowBlank="1" showInputMessage="1" showErrorMessage="1" errorTitle="¡Ingreso Inválido!" error="Seleccione una opción de la lista." promptTitle="Dimensión Estratégica" prompt="Seleccione una opción de la lista." sqref="J17:J20 J32:J35">
      <formula1>$A$2:$O$2</formula1>
    </dataValidation>
    <dataValidation type="list" allowBlank="1" showInputMessage="1" showErrorMessage="1" errorTitle="¡Ingreso Inválido!" error="Seleccione una opción de la lista." promptTitle="Tipo de Presupuesto" prompt="Seleccione una opción de la lista." sqref="G17:G20 G32:G35">
      <formula1>$R$2:$S$2</formula1>
    </dataValidation>
    <dataValidation type="list" allowBlank="1" showInputMessage="1" showErrorMessage="1" errorTitle="¡Ingreso Inválido!" error="Seleccione una opción de la lista" promptTitle="Mes Requerido" prompt="Seleccione el mes en el que requiere el recurso." sqref="K17:K20 K32:K35">
      <formula1>$U$2:$AF$2</formula1>
    </dataValidation>
    <dataValidation type="list" allowBlank="1" showInputMessage="1" showErrorMessage="1" errorTitle="¡Ingreso Inválido!" error="Seleccione una opción de la lista." promptTitle="Proyecto" prompt="Seleccione una opción." sqref="L17:L20 L32:L35">
      <formula1>$M$2:$O$2</formula1>
    </dataValidation>
    <dataValidation type="list" allowBlank="1" showInputMessage="1" showErrorMessage="1" errorTitle="¡Ingreso Inválido!" error="Verifique el valor ingresado." promptTitle="Ingrese el Objeto de Gasto" prompt="Ingrese el Objeto de Gasto" sqref="H17:H20 H32:H35">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22" zoomScale="86" zoomScaleNormal="86" zoomScaleSheetLayoutView="90" workbookViewId="0">
      <selection activeCell="C14" sqref="C14"/>
    </sheetView>
  </sheetViews>
  <sheetFormatPr baseColWidth="10" defaultColWidth="11.5703125" defaultRowHeight="1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24" t="s">
        <v>1362</v>
      </c>
      <c r="E2" s="124" t="s">
        <v>1364</v>
      </c>
      <c r="F2" s="124" t="s">
        <v>476</v>
      </c>
      <c r="G2" s="162" t="s">
        <v>1365</v>
      </c>
      <c r="H2" s="124" t="s">
        <v>1366</v>
      </c>
      <c r="I2" s="124" t="s">
        <v>1367</v>
      </c>
      <c r="J2" s="124" t="s">
        <v>1438</v>
      </c>
      <c r="K2" s="124" t="s">
        <v>1368</v>
      </c>
      <c r="L2" s="124" t="s">
        <v>1369</v>
      </c>
      <c r="M2" s="124" t="s">
        <v>1370</v>
      </c>
      <c r="N2" s="124" t="s">
        <v>1371</v>
      </c>
      <c r="O2" s="124" t="s">
        <v>1372</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423</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SUM(F17:F51)</f>
        <v>0</v>
      </c>
      <c r="G10" s="79"/>
      <c r="H10" s="70"/>
      <c r="I10" s="70"/>
    </row>
    <row r="11" spans="1:555">
      <c r="G11" s="79"/>
      <c r="H11" s="70"/>
      <c r="I11" s="70"/>
    </row>
    <row r="12" spans="1:555">
      <c r="F12" s="70"/>
      <c r="G12" s="79"/>
      <c r="H12" s="70"/>
      <c r="I12" s="70"/>
    </row>
    <row r="13" spans="1:555" ht="15.75">
      <c r="C13" s="316" t="s">
        <v>393</v>
      </c>
      <c r="D13" s="209" t="s">
        <v>394</v>
      </c>
      <c r="F13" s="70"/>
      <c r="G13" s="79"/>
      <c r="H13" s="70"/>
      <c r="I13" s="70"/>
    </row>
    <row r="14" spans="1:555" ht="18.75">
      <c r="C14" s="218" t="e">
        <f>IFERROR(VLOOKUP(D13,'1Desarrollo e Innov. Curricular'!$E:$F,2,FALSE),IFERROR(VLOOKUP(D13,'2Investigación Científica'!$E:$F,2,FALSE),IFERROR(VLOOKUP(D13,'3Vinculación Univ. Sociedad'!$E:$F,2,FALSE),IFERROR(VLOOKUP(D13,'4Docencia Profesorado Universi'!$E:$F,2,FALSE),IFERROR(VLOOKUP(D13,'5Estudiantes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Procesos...'!$E:$F,2,FALSE),IFERROR(VLOOKUP(D13,'12Gestión Talento Humano'!$E:$F,2,FALSE),IFERROR(VLOOKUP(D13,'14Internacionalización E.S.'!$E:$F,2,FALSE),IFERROR(VLOOKUP(D13,'10Posgrado'!$E:$F,2,FALSE),IFERROR(VLOOKUP(D13,'9Cultura de Innovación Insti...'!$E:$F,2,FALSE),VLOOKUP(D13,'7Lo Esencial Reforma Univ.'!$E:$F,2,0)))))))))))))))</f>
        <v>#N/A</v>
      </c>
      <c r="D14" s="31"/>
      <c r="F14" s="70"/>
      <c r="G14" s="79"/>
      <c r="H14" s="70"/>
      <c r="I14" s="70"/>
    </row>
    <row r="15" spans="1:555" ht="42.75" thickBot="1">
      <c r="F15" s="95"/>
      <c r="G15" s="76"/>
      <c r="H15" s="76"/>
      <c r="I15" s="76"/>
      <c r="L15" s="236"/>
      <c r="M15" s="237"/>
      <c r="N15" s="236"/>
      <c r="O15" s="236"/>
      <c r="P15" s="239" t="s">
        <v>473</v>
      </c>
      <c r="Q15" s="239" t="s">
        <v>474</v>
      </c>
    </row>
    <row r="16" spans="1:555" ht="30.75" thickBot="1">
      <c r="C16" s="131" t="s">
        <v>44</v>
      </c>
      <c r="D16" s="131" t="s">
        <v>55</v>
      </c>
      <c r="E16" s="138" t="s">
        <v>57</v>
      </c>
      <c r="F16" s="137" t="s">
        <v>27</v>
      </c>
      <c r="G16" s="135" t="s">
        <v>131</v>
      </c>
      <c r="H16" s="138" t="s">
        <v>46</v>
      </c>
      <c r="I16" s="135" t="s">
        <v>132</v>
      </c>
      <c r="J16" s="135" t="s">
        <v>412</v>
      </c>
      <c r="K16" s="135" t="s">
        <v>413</v>
      </c>
      <c r="L16" s="233" t="s">
        <v>21</v>
      </c>
      <c r="M16" s="233" t="s">
        <v>55</v>
      </c>
      <c r="N16" s="234" t="s">
        <v>471</v>
      </c>
      <c r="O16" s="235" t="s">
        <v>472</v>
      </c>
      <c r="P16" s="238">
        <v>0.7</v>
      </c>
      <c r="Q16" s="238">
        <v>0.3</v>
      </c>
    </row>
    <row r="17" spans="3:17">
      <c r="C17" s="230" t="s">
        <v>443</v>
      </c>
      <c r="D17" s="231"/>
      <c r="E17" s="229">
        <f>HLOOKUP(C17,$AH$2:$BU$3,2,0)</f>
        <v>620</v>
      </c>
      <c r="F17" s="99">
        <f t="shared" ref="F17:F51" si="0">D17*E17</f>
        <v>0</v>
      </c>
      <c r="G17" s="163"/>
      <c r="H17" s="144"/>
      <c r="I17" s="132" t="e">
        <f>VLOOKUP(H17,Presupuesto!$B$11:$C$565,2,0)</f>
        <v>#N/A</v>
      </c>
      <c r="J17" s="228" t="s">
        <v>1438</v>
      </c>
      <c r="K17" s="100" t="s">
        <v>396</v>
      </c>
      <c r="L17" s="143"/>
      <c r="M17" s="160"/>
      <c r="N17" s="125"/>
      <c r="O17" s="99">
        <f t="shared" ref="O17:O51" si="1">M17*N17</f>
        <v>0</v>
      </c>
      <c r="P17" s="99">
        <f>$O17*P$16</f>
        <v>0</v>
      </c>
      <c r="Q17" s="99">
        <f t="shared" ref="Q17:Q51" si="2">$O17*Q$16</f>
        <v>0</v>
      </c>
    </row>
    <row r="18" spans="3:17">
      <c r="C18" s="143"/>
      <c r="D18" s="160"/>
      <c r="E18" s="125"/>
      <c r="F18" s="99">
        <f t="shared" si="0"/>
        <v>0</v>
      </c>
      <c r="G18" s="163"/>
      <c r="H18" s="144"/>
      <c r="I18" s="132" t="e">
        <f>VLOOKUP(H18,Presupuesto!$B$11:$C$565,2,0)</f>
        <v>#N/A</v>
      </c>
      <c r="J18" s="100" t="str">
        <f>$J$17</f>
        <v>Posgrado</v>
      </c>
      <c r="K18" s="100" t="s">
        <v>414</v>
      </c>
      <c r="L18" s="143"/>
      <c r="M18" s="160"/>
      <c r="N18" s="125"/>
      <c r="O18" s="99">
        <f t="shared" si="1"/>
        <v>0</v>
      </c>
      <c r="P18" s="99">
        <f t="shared" ref="P18:P37" si="3">$O18*P$16</f>
        <v>0</v>
      </c>
      <c r="Q18" s="99">
        <f t="shared" si="2"/>
        <v>0</v>
      </c>
    </row>
    <row r="19" spans="3:17">
      <c r="C19" s="143"/>
      <c r="D19" s="160"/>
      <c r="E19" s="125"/>
      <c r="F19" s="99">
        <f t="shared" si="0"/>
        <v>0</v>
      </c>
      <c r="G19" s="163"/>
      <c r="H19" s="144"/>
      <c r="I19" s="132" t="e">
        <f>VLOOKUP(H19,Presupuesto!$B$11:$C$565,2,0)</f>
        <v>#N/A</v>
      </c>
      <c r="J19" s="100" t="str">
        <f t="shared" ref="J19:J50" si="4">$J$17</f>
        <v>Posgrado</v>
      </c>
      <c r="K19" s="100" t="s">
        <v>414</v>
      </c>
      <c r="L19" s="143"/>
      <c r="M19" s="160"/>
      <c r="N19" s="125"/>
      <c r="O19" s="99">
        <f t="shared" si="1"/>
        <v>0</v>
      </c>
      <c r="P19" s="99">
        <f t="shared" si="3"/>
        <v>0</v>
      </c>
      <c r="Q19" s="99">
        <f t="shared" si="2"/>
        <v>0</v>
      </c>
    </row>
    <row r="20" spans="3:17">
      <c r="C20" s="143"/>
      <c r="D20" s="160"/>
      <c r="E20" s="125"/>
      <c r="F20" s="99">
        <f t="shared" si="0"/>
        <v>0</v>
      </c>
      <c r="G20" s="163"/>
      <c r="H20" s="144"/>
      <c r="I20" s="132" t="e">
        <f>VLOOKUP(H20,Presupuesto!$B$11:$C$565,2,0)</f>
        <v>#N/A</v>
      </c>
      <c r="J20" s="100" t="str">
        <f t="shared" si="4"/>
        <v>Posgrado</v>
      </c>
      <c r="K20" s="100" t="s">
        <v>414</v>
      </c>
      <c r="L20" s="143"/>
      <c r="M20" s="160"/>
      <c r="N20" s="125"/>
      <c r="O20" s="99">
        <f t="shared" si="1"/>
        <v>0</v>
      </c>
      <c r="P20" s="99">
        <f t="shared" si="3"/>
        <v>0</v>
      </c>
      <c r="Q20" s="99">
        <f t="shared" si="2"/>
        <v>0</v>
      </c>
    </row>
    <row r="21" spans="3:17">
      <c r="C21" s="143"/>
      <c r="D21" s="160"/>
      <c r="E21" s="125"/>
      <c r="F21" s="99">
        <f t="shared" si="0"/>
        <v>0</v>
      </c>
      <c r="G21" s="163"/>
      <c r="H21" s="144"/>
      <c r="I21" s="132" t="e">
        <f>VLOOKUP(H21,Presupuesto!$B$11:$C$565,2,0)</f>
        <v>#N/A</v>
      </c>
      <c r="J21" s="100" t="str">
        <f t="shared" si="4"/>
        <v>Posgrado</v>
      </c>
      <c r="K21" s="100" t="s">
        <v>414</v>
      </c>
      <c r="L21" s="143"/>
      <c r="M21" s="160"/>
      <c r="N21" s="125"/>
      <c r="O21" s="99">
        <f t="shared" si="1"/>
        <v>0</v>
      </c>
      <c r="P21" s="99">
        <f t="shared" si="3"/>
        <v>0</v>
      </c>
      <c r="Q21" s="99">
        <f t="shared" si="2"/>
        <v>0</v>
      </c>
    </row>
    <row r="22" spans="3:17">
      <c r="C22" s="143"/>
      <c r="D22" s="160"/>
      <c r="E22" s="125"/>
      <c r="F22" s="99">
        <f t="shared" si="0"/>
        <v>0</v>
      </c>
      <c r="G22" s="163"/>
      <c r="H22" s="144"/>
      <c r="I22" s="132" t="e">
        <f>VLOOKUP(H22,Presupuesto!$B$11:$C$565,2,0)</f>
        <v>#N/A</v>
      </c>
      <c r="J22" s="100" t="str">
        <f t="shared" si="4"/>
        <v>Posgrado</v>
      </c>
      <c r="K22" s="100" t="s">
        <v>403</v>
      </c>
      <c r="L22" s="143"/>
      <c r="M22" s="160"/>
      <c r="N22" s="125"/>
      <c r="O22" s="99">
        <f t="shared" si="1"/>
        <v>0</v>
      </c>
      <c r="P22" s="99">
        <f t="shared" si="3"/>
        <v>0</v>
      </c>
      <c r="Q22" s="99">
        <f t="shared" si="2"/>
        <v>0</v>
      </c>
    </row>
    <row r="23" spans="3:17">
      <c r="C23" s="143"/>
      <c r="D23" s="160"/>
      <c r="E23" s="125"/>
      <c r="F23" s="99">
        <f t="shared" si="0"/>
        <v>0</v>
      </c>
      <c r="G23" s="163"/>
      <c r="H23" s="144"/>
      <c r="I23" s="132" t="e">
        <f>VLOOKUP(H23,Presupuesto!$B$11:$C$565,2,0)</f>
        <v>#N/A</v>
      </c>
      <c r="J23" s="100" t="str">
        <f t="shared" si="4"/>
        <v>Posgrado</v>
      </c>
      <c r="K23" s="100" t="s">
        <v>414</v>
      </c>
      <c r="L23" s="143"/>
      <c r="M23" s="160"/>
      <c r="N23" s="125"/>
      <c r="O23" s="99">
        <f t="shared" si="1"/>
        <v>0</v>
      </c>
      <c r="P23" s="99">
        <f t="shared" si="3"/>
        <v>0</v>
      </c>
      <c r="Q23" s="99">
        <f t="shared" si="2"/>
        <v>0</v>
      </c>
    </row>
    <row r="24" spans="3:17">
      <c r="C24" s="143"/>
      <c r="D24" s="160"/>
      <c r="E24" s="125"/>
      <c r="F24" s="99">
        <f t="shared" si="0"/>
        <v>0</v>
      </c>
      <c r="G24" s="163"/>
      <c r="H24" s="144"/>
      <c r="I24" s="132" t="e">
        <f>VLOOKUP(H24,Presupuesto!$B$11:$C$565,2,0)</f>
        <v>#N/A</v>
      </c>
      <c r="J24" s="100" t="str">
        <f t="shared" si="4"/>
        <v>Posgrado</v>
      </c>
      <c r="K24" s="100" t="s">
        <v>414</v>
      </c>
      <c r="L24" s="143"/>
      <c r="M24" s="160"/>
      <c r="N24" s="125"/>
      <c r="O24" s="99">
        <f t="shared" si="1"/>
        <v>0</v>
      </c>
      <c r="P24" s="99">
        <f t="shared" si="3"/>
        <v>0</v>
      </c>
      <c r="Q24" s="99">
        <f t="shared" si="2"/>
        <v>0</v>
      </c>
    </row>
    <row r="25" spans="3:17">
      <c r="C25" s="143"/>
      <c r="D25" s="160"/>
      <c r="E25" s="125"/>
      <c r="F25" s="99">
        <f t="shared" si="0"/>
        <v>0</v>
      </c>
      <c r="G25" s="163"/>
      <c r="H25" s="144"/>
      <c r="I25" s="132" t="e">
        <f>VLOOKUP(H25,Presupuesto!$B$11:$C$565,2,0)</f>
        <v>#N/A</v>
      </c>
      <c r="J25" s="100" t="str">
        <f t="shared" si="4"/>
        <v>Posgrado</v>
      </c>
      <c r="K25" s="100" t="s">
        <v>414</v>
      </c>
      <c r="L25" s="143"/>
      <c r="M25" s="160"/>
      <c r="N25" s="125"/>
      <c r="O25" s="99">
        <f t="shared" si="1"/>
        <v>0</v>
      </c>
      <c r="P25" s="99">
        <f t="shared" si="3"/>
        <v>0</v>
      </c>
      <c r="Q25" s="99">
        <f t="shared" si="2"/>
        <v>0</v>
      </c>
    </row>
    <row r="26" spans="3:17">
      <c r="C26" s="143"/>
      <c r="D26" s="160"/>
      <c r="E26" s="125"/>
      <c r="F26" s="99">
        <f t="shared" si="0"/>
        <v>0</v>
      </c>
      <c r="G26" s="163"/>
      <c r="H26" s="144"/>
      <c r="I26" s="132" t="e">
        <f>VLOOKUP(H26,Presupuesto!$B$11:$C$565,2,0)</f>
        <v>#N/A</v>
      </c>
      <c r="J26" s="100" t="str">
        <f t="shared" si="4"/>
        <v>Posgrado</v>
      </c>
      <c r="K26" s="100" t="s">
        <v>414</v>
      </c>
      <c r="L26" s="143"/>
      <c r="M26" s="160"/>
      <c r="N26" s="125"/>
      <c r="O26" s="99">
        <f t="shared" si="1"/>
        <v>0</v>
      </c>
      <c r="P26" s="99">
        <f t="shared" si="3"/>
        <v>0</v>
      </c>
      <c r="Q26" s="99">
        <f t="shared" si="2"/>
        <v>0</v>
      </c>
    </row>
    <row r="27" spans="3:17">
      <c r="C27" s="143"/>
      <c r="D27" s="160"/>
      <c r="E27" s="125"/>
      <c r="F27" s="99">
        <f t="shared" si="0"/>
        <v>0</v>
      </c>
      <c r="G27" s="163"/>
      <c r="H27" s="144"/>
      <c r="I27" s="132" t="e">
        <f>VLOOKUP(H27,Presupuesto!$B$11:$C$565,2,0)</f>
        <v>#N/A</v>
      </c>
      <c r="J27" s="100" t="str">
        <f t="shared" si="4"/>
        <v>Posgrado</v>
      </c>
      <c r="K27" s="100" t="s">
        <v>414</v>
      </c>
      <c r="L27" s="143"/>
      <c r="M27" s="160"/>
      <c r="N27" s="125"/>
      <c r="O27" s="99">
        <f t="shared" si="1"/>
        <v>0</v>
      </c>
      <c r="P27" s="99">
        <f t="shared" si="3"/>
        <v>0</v>
      </c>
      <c r="Q27" s="99">
        <f t="shared" si="2"/>
        <v>0</v>
      </c>
    </row>
    <row r="28" spans="3:17">
      <c r="C28" s="143"/>
      <c r="D28" s="160"/>
      <c r="E28" s="125"/>
      <c r="F28" s="99">
        <f t="shared" si="0"/>
        <v>0</v>
      </c>
      <c r="G28" s="163"/>
      <c r="H28" s="144"/>
      <c r="I28" s="132" t="e">
        <f>VLOOKUP(H28,Presupuesto!$B$11:$C$565,2,0)</f>
        <v>#N/A</v>
      </c>
      <c r="J28" s="100" t="str">
        <f t="shared" si="4"/>
        <v>Posgrado</v>
      </c>
      <c r="K28" s="100" t="s">
        <v>414</v>
      </c>
      <c r="L28" s="143"/>
      <c r="M28" s="160"/>
      <c r="N28" s="125"/>
      <c r="O28" s="99">
        <f t="shared" si="1"/>
        <v>0</v>
      </c>
      <c r="P28" s="99">
        <f t="shared" si="3"/>
        <v>0</v>
      </c>
      <c r="Q28" s="99">
        <f t="shared" si="2"/>
        <v>0</v>
      </c>
    </row>
    <row r="29" spans="3:17">
      <c r="C29" s="143"/>
      <c r="D29" s="160"/>
      <c r="E29" s="125"/>
      <c r="F29" s="99">
        <f t="shared" si="0"/>
        <v>0</v>
      </c>
      <c r="G29" s="163"/>
      <c r="H29" s="144"/>
      <c r="I29" s="132" t="e">
        <f>VLOOKUP(H29,Presupuesto!$B$11:$C$565,2,0)</f>
        <v>#N/A</v>
      </c>
      <c r="J29" s="100" t="str">
        <f t="shared" si="4"/>
        <v>Posgrado</v>
      </c>
      <c r="K29" s="100" t="s">
        <v>414</v>
      </c>
      <c r="L29" s="143"/>
      <c r="M29" s="160"/>
      <c r="N29" s="125"/>
      <c r="O29" s="99">
        <f t="shared" si="1"/>
        <v>0</v>
      </c>
      <c r="P29" s="99">
        <f t="shared" si="3"/>
        <v>0</v>
      </c>
      <c r="Q29" s="99">
        <f t="shared" si="2"/>
        <v>0</v>
      </c>
    </row>
    <row r="30" spans="3:17">
      <c r="C30" s="143"/>
      <c r="D30" s="160"/>
      <c r="E30" s="125"/>
      <c r="F30" s="99">
        <f t="shared" si="0"/>
        <v>0</v>
      </c>
      <c r="G30" s="163"/>
      <c r="H30" s="144"/>
      <c r="I30" s="132" t="e">
        <f>VLOOKUP(H30,Presupuesto!$B$11:$C$565,2,0)</f>
        <v>#N/A</v>
      </c>
      <c r="J30" s="100" t="str">
        <f t="shared" si="4"/>
        <v>Posgrado</v>
      </c>
      <c r="K30" s="100" t="s">
        <v>414</v>
      </c>
      <c r="L30" s="143"/>
      <c r="M30" s="160"/>
      <c r="N30" s="125"/>
      <c r="O30" s="99">
        <f t="shared" si="1"/>
        <v>0</v>
      </c>
      <c r="P30" s="99">
        <f t="shared" si="3"/>
        <v>0</v>
      </c>
      <c r="Q30" s="99">
        <f t="shared" si="2"/>
        <v>0</v>
      </c>
    </row>
    <row r="31" spans="3:17">
      <c r="C31" s="143"/>
      <c r="D31" s="160"/>
      <c r="E31" s="125"/>
      <c r="F31" s="99">
        <f t="shared" si="0"/>
        <v>0</v>
      </c>
      <c r="G31" s="163"/>
      <c r="H31" s="144"/>
      <c r="I31" s="132" t="e">
        <f>VLOOKUP(H31,Presupuesto!$B$11:$C$565,2,0)</f>
        <v>#N/A</v>
      </c>
      <c r="J31" s="100" t="str">
        <f t="shared" si="4"/>
        <v>Posgrado</v>
      </c>
      <c r="K31" s="100" t="s">
        <v>414</v>
      </c>
      <c r="L31" s="143"/>
      <c r="M31" s="160"/>
      <c r="N31" s="125"/>
      <c r="O31" s="99">
        <f t="shared" si="1"/>
        <v>0</v>
      </c>
      <c r="P31" s="99">
        <f t="shared" si="3"/>
        <v>0</v>
      </c>
      <c r="Q31" s="99">
        <f t="shared" si="2"/>
        <v>0</v>
      </c>
    </row>
    <row r="32" spans="3:17">
      <c r="C32" s="143"/>
      <c r="D32" s="160"/>
      <c r="E32" s="125"/>
      <c r="F32" s="99">
        <f t="shared" si="0"/>
        <v>0</v>
      </c>
      <c r="G32" s="163"/>
      <c r="H32" s="144"/>
      <c r="I32" s="132" t="e">
        <f>VLOOKUP(H32,Presupuesto!$B$11:$C$565,2,0)</f>
        <v>#N/A</v>
      </c>
      <c r="J32" s="100" t="str">
        <f t="shared" si="4"/>
        <v>Posgrado</v>
      </c>
      <c r="K32" s="100" t="s">
        <v>414</v>
      </c>
      <c r="L32" s="143"/>
      <c r="M32" s="160"/>
      <c r="N32" s="125"/>
      <c r="O32" s="99">
        <f t="shared" si="1"/>
        <v>0</v>
      </c>
      <c r="P32" s="99">
        <f t="shared" si="3"/>
        <v>0</v>
      </c>
      <c r="Q32" s="99">
        <f t="shared" si="2"/>
        <v>0</v>
      </c>
    </row>
    <row r="33" spans="3:17">
      <c r="C33" s="143"/>
      <c r="D33" s="160"/>
      <c r="E33" s="125"/>
      <c r="F33" s="99">
        <f t="shared" si="0"/>
        <v>0</v>
      </c>
      <c r="G33" s="163"/>
      <c r="H33" s="144"/>
      <c r="I33" s="132" t="e">
        <f>VLOOKUP(H33,Presupuesto!$B$11:$C$565,2,0)</f>
        <v>#N/A</v>
      </c>
      <c r="J33" s="100" t="str">
        <f t="shared" si="4"/>
        <v>Posgrado</v>
      </c>
      <c r="K33" s="100" t="s">
        <v>414</v>
      </c>
      <c r="L33" s="143"/>
      <c r="M33" s="160"/>
      <c r="N33" s="125"/>
      <c r="O33" s="99">
        <f t="shared" si="1"/>
        <v>0</v>
      </c>
      <c r="P33" s="99">
        <f t="shared" si="3"/>
        <v>0</v>
      </c>
      <c r="Q33" s="99">
        <f t="shared" si="2"/>
        <v>0</v>
      </c>
    </row>
    <row r="34" spans="3:17">
      <c r="C34" s="143"/>
      <c r="D34" s="160"/>
      <c r="E34" s="125"/>
      <c r="F34" s="99">
        <f t="shared" si="0"/>
        <v>0</v>
      </c>
      <c r="G34" s="163"/>
      <c r="H34" s="144"/>
      <c r="I34" s="132" t="e">
        <f>VLOOKUP(H34,Presupuesto!$B$11:$C$565,2,0)</f>
        <v>#N/A</v>
      </c>
      <c r="J34" s="100" t="str">
        <f t="shared" si="4"/>
        <v>Posgrado</v>
      </c>
      <c r="K34" s="100" t="s">
        <v>414</v>
      </c>
      <c r="L34" s="143"/>
      <c r="M34" s="160"/>
      <c r="N34" s="125"/>
      <c r="O34" s="99">
        <f t="shared" si="1"/>
        <v>0</v>
      </c>
      <c r="P34" s="99">
        <f t="shared" si="3"/>
        <v>0</v>
      </c>
      <c r="Q34" s="99">
        <f t="shared" si="2"/>
        <v>0</v>
      </c>
    </row>
    <row r="35" spans="3:17">
      <c r="C35" s="143"/>
      <c r="D35" s="160"/>
      <c r="E35" s="125"/>
      <c r="F35" s="99">
        <f t="shared" si="0"/>
        <v>0</v>
      </c>
      <c r="G35" s="163"/>
      <c r="H35" s="144"/>
      <c r="I35" s="132" t="e">
        <f>VLOOKUP(H35,Presupuesto!$B$11:$C$565,2,0)</f>
        <v>#N/A</v>
      </c>
      <c r="J35" s="100" t="str">
        <f t="shared" si="4"/>
        <v>Posgrado</v>
      </c>
      <c r="K35" s="100" t="s">
        <v>414</v>
      </c>
      <c r="L35" s="143"/>
      <c r="M35" s="160"/>
      <c r="N35" s="125"/>
      <c r="O35" s="99">
        <f t="shared" si="1"/>
        <v>0</v>
      </c>
      <c r="P35" s="99">
        <f t="shared" si="3"/>
        <v>0</v>
      </c>
      <c r="Q35" s="99">
        <f t="shared" si="2"/>
        <v>0</v>
      </c>
    </row>
    <row r="36" spans="3:17">
      <c r="C36" s="143"/>
      <c r="D36" s="160"/>
      <c r="E36" s="125"/>
      <c r="F36" s="99">
        <f t="shared" si="0"/>
        <v>0</v>
      </c>
      <c r="G36" s="163"/>
      <c r="H36" s="144"/>
      <c r="I36" s="132" t="e">
        <f>VLOOKUP(H36,Presupuesto!$B$11:$C$565,2,0)</f>
        <v>#N/A</v>
      </c>
      <c r="J36" s="100" t="str">
        <f t="shared" si="4"/>
        <v>Posgrado</v>
      </c>
      <c r="K36" s="100" t="s">
        <v>414</v>
      </c>
      <c r="L36" s="143"/>
      <c r="M36" s="160"/>
      <c r="N36" s="125"/>
      <c r="O36" s="99">
        <f t="shared" si="1"/>
        <v>0</v>
      </c>
      <c r="P36" s="99">
        <f t="shared" si="3"/>
        <v>0</v>
      </c>
      <c r="Q36" s="99">
        <f t="shared" si="2"/>
        <v>0</v>
      </c>
    </row>
    <row r="37" spans="3:17">
      <c r="C37" s="143"/>
      <c r="D37" s="160"/>
      <c r="E37" s="125"/>
      <c r="F37" s="99">
        <f t="shared" si="0"/>
        <v>0</v>
      </c>
      <c r="G37" s="163"/>
      <c r="H37" s="144"/>
      <c r="I37" s="132" t="e">
        <f>VLOOKUP(H37,Presupuesto!$B$11:$C$565,2,0)</f>
        <v>#N/A</v>
      </c>
      <c r="J37" s="100" t="str">
        <f t="shared" si="4"/>
        <v>Posgrado</v>
      </c>
      <c r="K37" s="100" t="s">
        <v>414</v>
      </c>
      <c r="L37" s="143"/>
      <c r="M37" s="160"/>
      <c r="N37" s="125"/>
      <c r="O37" s="99">
        <f t="shared" si="1"/>
        <v>0</v>
      </c>
      <c r="P37" s="99">
        <f t="shared" si="3"/>
        <v>0</v>
      </c>
      <c r="Q37" s="99">
        <f t="shared" si="2"/>
        <v>0</v>
      </c>
    </row>
    <row r="38" spans="3:17">
      <c r="C38" s="143"/>
      <c r="D38" s="160"/>
      <c r="E38" s="125"/>
      <c r="F38" s="99">
        <f t="shared" si="0"/>
        <v>0</v>
      </c>
      <c r="G38" s="163"/>
      <c r="H38" s="144"/>
      <c r="I38" s="132" t="e">
        <f>VLOOKUP(H38,Presupuesto!$B$11:$C$565,2,0)</f>
        <v>#N/A</v>
      </c>
      <c r="J38" s="100" t="str">
        <f t="shared" si="4"/>
        <v>Posgrado</v>
      </c>
      <c r="K38" s="100" t="s">
        <v>414</v>
      </c>
      <c r="L38" s="143"/>
      <c r="M38" s="160"/>
      <c r="N38" s="125"/>
      <c r="O38" s="99">
        <f t="shared" si="1"/>
        <v>0</v>
      </c>
      <c r="P38" s="99">
        <f t="shared" ref="P38:P51" si="5">$O38*P$16</f>
        <v>0</v>
      </c>
      <c r="Q38" s="99">
        <f t="shared" si="2"/>
        <v>0</v>
      </c>
    </row>
    <row r="39" spans="3:17">
      <c r="C39" s="145"/>
      <c r="D39" s="153"/>
      <c r="E39" s="120"/>
      <c r="F39" s="99">
        <f t="shared" si="0"/>
        <v>0</v>
      </c>
      <c r="G39" s="163"/>
      <c r="H39" s="146"/>
      <c r="I39" s="132" t="e">
        <f>VLOOKUP(H39,Presupuesto!$B$11:$C$565,2,0)</f>
        <v>#N/A</v>
      </c>
      <c r="J39" s="100" t="str">
        <f t="shared" si="4"/>
        <v>Posgrado</v>
      </c>
      <c r="K39" s="100" t="s">
        <v>414</v>
      </c>
      <c r="L39" s="145"/>
      <c r="M39" s="153"/>
      <c r="N39" s="120"/>
      <c r="O39" s="99">
        <f t="shared" si="1"/>
        <v>0</v>
      </c>
      <c r="P39" s="99">
        <f t="shared" si="5"/>
        <v>0</v>
      </c>
      <c r="Q39" s="99">
        <f t="shared" si="2"/>
        <v>0</v>
      </c>
    </row>
    <row r="40" spans="3:17">
      <c r="C40" s="145"/>
      <c r="D40" s="153"/>
      <c r="E40" s="120"/>
      <c r="F40" s="99">
        <f t="shared" si="0"/>
        <v>0</v>
      </c>
      <c r="G40" s="163"/>
      <c r="H40" s="146"/>
      <c r="I40" s="132" t="e">
        <f>VLOOKUP(H40,Presupuesto!$B$11:$C$565,2,0)</f>
        <v>#N/A</v>
      </c>
      <c r="J40" s="100" t="str">
        <f t="shared" si="4"/>
        <v>Posgrado</v>
      </c>
      <c r="K40" s="100" t="s">
        <v>414</v>
      </c>
      <c r="L40" s="145"/>
      <c r="M40" s="153"/>
      <c r="N40" s="120"/>
      <c r="O40" s="99">
        <f t="shared" si="1"/>
        <v>0</v>
      </c>
      <c r="P40" s="99">
        <f t="shared" si="5"/>
        <v>0</v>
      </c>
      <c r="Q40" s="99">
        <f t="shared" si="2"/>
        <v>0</v>
      </c>
    </row>
    <row r="41" spans="3:17">
      <c r="C41" s="145"/>
      <c r="D41" s="153"/>
      <c r="E41" s="120"/>
      <c r="F41" s="99">
        <f t="shared" si="0"/>
        <v>0</v>
      </c>
      <c r="G41" s="163"/>
      <c r="H41" s="146"/>
      <c r="I41" s="132" t="e">
        <f>VLOOKUP(H41,Presupuesto!$B$11:$C$565,2,0)</f>
        <v>#N/A</v>
      </c>
      <c r="J41" s="100" t="str">
        <f t="shared" si="4"/>
        <v>Posgrado</v>
      </c>
      <c r="K41" s="100" t="s">
        <v>414</v>
      </c>
      <c r="L41" s="145"/>
      <c r="M41" s="153"/>
      <c r="N41" s="120"/>
      <c r="O41" s="99">
        <f t="shared" si="1"/>
        <v>0</v>
      </c>
      <c r="P41" s="99">
        <f t="shared" si="5"/>
        <v>0</v>
      </c>
      <c r="Q41" s="99">
        <f t="shared" si="2"/>
        <v>0</v>
      </c>
    </row>
    <row r="42" spans="3:17">
      <c r="C42" s="145"/>
      <c r="D42" s="153"/>
      <c r="E42" s="120"/>
      <c r="F42" s="99">
        <f t="shared" si="0"/>
        <v>0</v>
      </c>
      <c r="G42" s="163"/>
      <c r="H42" s="146"/>
      <c r="I42" s="132" t="e">
        <f>VLOOKUP(H42,Presupuesto!$B$11:$C$565,2,0)</f>
        <v>#N/A</v>
      </c>
      <c r="J42" s="100" t="str">
        <f t="shared" si="4"/>
        <v>Posgrado</v>
      </c>
      <c r="K42" s="100" t="s">
        <v>414</v>
      </c>
      <c r="L42" s="145"/>
      <c r="M42" s="153"/>
      <c r="N42" s="120"/>
      <c r="O42" s="99">
        <f t="shared" si="1"/>
        <v>0</v>
      </c>
      <c r="P42" s="99">
        <f t="shared" si="5"/>
        <v>0</v>
      </c>
      <c r="Q42" s="99">
        <f t="shared" si="2"/>
        <v>0</v>
      </c>
    </row>
    <row r="43" spans="3:17">
      <c r="C43" s="145"/>
      <c r="D43" s="153"/>
      <c r="E43" s="120"/>
      <c r="F43" s="99">
        <f t="shared" si="0"/>
        <v>0</v>
      </c>
      <c r="G43" s="163"/>
      <c r="H43" s="146"/>
      <c r="I43" s="132" t="e">
        <f>VLOOKUP(H43,Presupuesto!$B$11:$C$565,2,0)</f>
        <v>#N/A</v>
      </c>
      <c r="J43" s="100" t="str">
        <f t="shared" si="4"/>
        <v>Posgrado</v>
      </c>
      <c r="K43" s="100" t="s">
        <v>414</v>
      </c>
      <c r="L43" s="145"/>
      <c r="M43" s="153"/>
      <c r="N43" s="120"/>
      <c r="O43" s="99">
        <f t="shared" si="1"/>
        <v>0</v>
      </c>
      <c r="P43" s="99">
        <f t="shared" si="5"/>
        <v>0</v>
      </c>
      <c r="Q43" s="99">
        <f t="shared" si="2"/>
        <v>0</v>
      </c>
    </row>
    <row r="44" spans="3:17">
      <c r="C44" s="145"/>
      <c r="D44" s="153"/>
      <c r="E44" s="120"/>
      <c r="F44" s="99">
        <f t="shared" si="0"/>
        <v>0</v>
      </c>
      <c r="G44" s="163"/>
      <c r="H44" s="146"/>
      <c r="I44" s="132" t="e">
        <f>VLOOKUP(H44,Presupuesto!$B$11:$C$565,2,0)</f>
        <v>#N/A</v>
      </c>
      <c r="J44" s="100" t="str">
        <f t="shared" si="4"/>
        <v>Posgrado</v>
      </c>
      <c r="K44" s="100" t="s">
        <v>414</v>
      </c>
      <c r="L44" s="145"/>
      <c r="M44" s="153"/>
      <c r="N44" s="120"/>
      <c r="O44" s="99">
        <f t="shared" si="1"/>
        <v>0</v>
      </c>
      <c r="P44" s="99">
        <f t="shared" si="5"/>
        <v>0</v>
      </c>
      <c r="Q44" s="99">
        <f t="shared" si="2"/>
        <v>0</v>
      </c>
    </row>
    <row r="45" spans="3:17">
      <c r="C45" s="145"/>
      <c r="D45" s="153"/>
      <c r="E45" s="120"/>
      <c r="F45" s="99">
        <f t="shared" si="0"/>
        <v>0</v>
      </c>
      <c r="G45" s="163"/>
      <c r="H45" s="146"/>
      <c r="I45" s="132" t="e">
        <f>VLOOKUP(H45,Presupuesto!$B$11:$C$565,2,0)</f>
        <v>#N/A</v>
      </c>
      <c r="J45" s="100" t="str">
        <f t="shared" si="4"/>
        <v>Posgrado</v>
      </c>
      <c r="K45" s="100" t="s">
        <v>414</v>
      </c>
      <c r="L45" s="145"/>
      <c r="M45" s="153"/>
      <c r="N45" s="120"/>
      <c r="O45" s="99">
        <f t="shared" si="1"/>
        <v>0</v>
      </c>
      <c r="P45" s="99">
        <f t="shared" si="5"/>
        <v>0</v>
      </c>
      <c r="Q45" s="99">
        <f t="shared" si="2"/>
        <v>0</v>
      </c>
    </row>
    <row r="46" spans="3:17">
      <c r="C46" s="145"/>
      <c r="D46" s="153"/>
      <c r="E46" s="120"/>
      <c r="F46" s="99">
        <f t="shared" si="0"/>
        <v>0</v>
      </c>
      <c r="G46" s="163"/>
      <c r="H46" s="146"/>
      <c r="I46" s="132" t="e">
        <f>VLOOKUP(H46,Presupuesto!$B$11:$C$565,2,0)</f>
        <v>#N/A</v>
      </c>
      <c r="J46" s="100" t="str">
        <f t="shared" si="4"/>
        <v>Posgrado</v>
      </c>
      <c r="K46" s="100" t="s">
        <v>414</v>
      </c>
      <c r="L46" s="145"/>
      <c r="M46" s="153"/>
      <c r="N46" s="120"/>
      <c r="O46" s="99">
        <f t="shared" si="1"/>
        <v>0</v>
      </c>
      <c r="P46" s="99">
        <f t="shared" si="5"/>
        <v>0</v>
      </c>
      <c r="Q46" s="99">
        <f t="shared" si="2"/>
        <v>0</v>
      </c>
    </row>
    <row r="47" spans="3:17">
      <c r="C47" s="147"/>
      <c r="D47" s="153"/>
      <c r="E47" s="120"/>
      <c r="F47" s="99">
        <f t="shared" si="0"/>
        <v>0</v>
      </c>
      <c r="G47" s="163"/>
      <c r="H47" s="148"/>
      <c r="I47" s="132" t="e">
        <f>VLOOKUP(H47,Presupuesto!$B$11:$C$565,2,0)</f>
        <v>#N/A</v>
      </c>
      <c r="J47" s="100" t="str">
        <f t="shared" si="4"/>
        <v>Posgrado</v>
      </c>
      <c r="K47" s="100" t="s">
        <v>405</v>
      </c>
      <c r="L47" s="147"/>
      <c r="M47" s="153"/>
      <c r="N47" s="120"/>
      <c r="O47" s="99">
        <f t="shared" si="1"/>
        <v>0</v>
      </c>
      <c r="P47" s="99">
        <f t="shared" si="5"/>
        <v>0</v>
      </c>
      <c r="Q47" s="99">
        <f t="shared" si="2"/>
        <v>0</v>
      </c>
    </row>
    <row r="48" spans="3:17">
      <c r="C48" s="147"/>
      <c r="D48" s="153"/>
      <c r="E48" s="120"/>
      <c r="F48" s="99">
        <f t="shared" si="0"/>
        <v>0</v>
      </c>
      <c r="G48" s="163"/>
      <c r="H48" s="148"/>
      <c r="I48" s="132" t="e">
        <f>VLOOKUP(H48,Presupuesto!$B$11:$C$565,2,0)</f>
        <v>#N/A</v>
      </c>
      <c r="J48" s="100" t="str">
        <f t="shared" si="4"/>
        <v>Posgrado</v>
      </c>
      <c r="K48" s="100" t="s">
        <v>414</v>
      </c>
      <c r="L48" s="147"/>
      <c r="M48" s="153"/>
      <c r="N48" s="120"/>
      <c r="O48" s="99">
        <f t="shared" si="1"/>
        <v>0</v>
      </c>
      <c r="P48" s="99">
        <f t="shared" si="5"/>
        <v>0</v>
      </c>
      <c r="Q48" s="99">
        <f t="shared" si="2"/>
        <v>0</v>
      </c>
    </row>
    <row r="49" spans="3:17">
      <c r="C49" s="147"/>
      <c r="D49" s="153"/>
      <c r="E49" s="120"/>
      <c r="F49" s="99">
        <f t="shared" si="0"/>
        <v>0</v>
      </c>
      <c r="G49" s="163"/>
      <c r="H49" s="148"/>
      <c r="I49" s="132" t="e">
        <f>VLOOKUP(H49,Presupuesto!$B$11:$C$565,2,0)</f>
        <v>#N/A</v>
      </c>
      <c r="J49" s="100" t="str">
        <f t="shared" si="4"/>
        <v>Posgrado</v>
      </c>
      <c r="K49" s="100" t="s">
        <v>414</v>
      </c>
      <c r="L49" s="147"/>
      <c r="M49" s="153"/>
      <c r="N49" s="120"/>
      <c r="O49" s="99">
        <f t="shared" si="1"/>
        <v>0</v>
      </c>
      <c r="P49" s="99">
        <f t="shared" si="5"/>
        <v>0</v>
      </c>
      <c r="Q49" s="99">
        <f t="shared" si="2"/>
        <v>0</v>
      </c>
    </row>
    <row r="50" spans="3:17">
      <c r="C50" s="147"/>
      <c r="D50" s="153"/>
      <c r="E50" s="120"/>
      <c r="F50" s="99">
        <f t="shared" si="0"/>
        <v>0</v>
      </c>
      <c r="G50" s="163"/>
      <c r="H50" s="148"/>
      <c r="I50" s="132" t="e">
        <f>VLOOKUP(H50,Presupuesto!$B$11:$C$565,2,0)</f>
        <v>#N/A</v>
      </c>
      <c r="J50" s="100" t="str">
        <f t="shared" si="4"/>
        <v>Posgrado</v>
      </c>
      <c r="K50" s="100" t="s">
        <v>414</v>
      </c>
      <c r="L50" s="147"/>
      <c r="M50" s="153"/>
      <c r="N50" s="120"/>
      <c r="O50" s="99">
        <f t="shared" si="1"/>
        <v>0</v>
      </c>
      <c r="P50" s="99">
        <f t="shared" si="5"/>
        <v>0</v>
      </c>
      <c r="Q50" s="99">
        <f t="shared" si="2"/>
        <v>0</v>
      </c>
    </row>
    <row r="51" spans="3:17" ht="15.75" thickBot="1">
      <c r="C51" s="149"/>
      <c r="D51" s="161"/>
      <c r="E51" s="105"/>
      <c r="F51" s="107">
        <f t="shared" si="0"/>
        <v>0</v>
      </c>
      <c r="G51" s="164"/>
      <c r="H51" s="150"/>
      <c r="I51" s="134" t="e">
        <f>VLOOKUP(H51,Presupuesto!$B$11:$C$565,2,0)</f>
        <v>#N/A</v>
      </c>
      <c r="J51" s="108" t="str">
        <f t="shared" ref="J51" si="6">$J$20</f>
        <v>Posgrado</v>
      </c>
      <c r="K51" s="126" t="s">
        <v>396</v>
      </c>
      <c r="L51" s="149"/>
      <c r="M51" s="161"/>
      <c r="N51" s="105"/>
      <c r="O51" s="107">
        <f t="shared" si="1"/>
        <v>0</v>
      </c>
      <c r="P51" s="107">
        <f t="shared" si="5"/>
        <v>0</v>
      </c>
      <c r="Q51" s="107">
        <f t="shared" si="2"/>
        <v>0</v>
      </c>
    </row>
    <row r="52" spans="3:17">
      <c r="G52" s="87"/>
    </row>
    <row r="53" spans="3:17">
      <c r="G53" s="87"/>
    </row>
    <row r="54" spans="3:17">
      <c r="G54" s="87"/>
    </row>
    <row r="55" spans="3:17">
      <c r="G55" s="87"/>
    </row>
    <row r="56" spans="3:17">
      <c r="G56" s="87"/>
    </row>
    <row r="57" spans="3:17">
      <c r="G57" s="87"/>
    </row>
    <row r="58" spans="3:17">
      <c r="G58" s="87"/>
    </row>
    <row r="59" spans="3:17">
      <c r="G59" s="87"/>
    </row>
    <row r="60" spans="3:17">
      <c r="G60" s="87"/>
    </row>
    <row r="61" spans="3:17">
      <c r="G61" s="87"/>
    </row>
    <row r="62" spans="3:17">
      <c r="G62" s="87"/>
    </row>
    <row r="63" spans="3:17">
      <c r="G63" s="87"/>
    </row>
    <row r="64" spans="3:17">
      <c r="G64" s="87"/>
    </row>
    <row r="65" spans="7:7">
      <c r="G65" s="87"/>
    </row>
    <row r="66" spans="7:7">
      <c r="G66" s="87"/>
    </row>
    <row r="67" spans="7:7">
      <c r="G67" s="87"/>
    </row>
    <row r="68" spans="7:7">
      <c r="G68" s="87"/>
    </row>
    <row r="69" spans="7:7">
      <c r="G69" s="87"/>
    </row>
    <row r="70" spans="7:7">
      <c r="G70" s="87"/>
    </row>
    <row r="71" spans="7:7">
      <c r="G71" s="87"/>
    </row>
    <row r="72" spans="7:7">
      <c r="G72" s="87"/>
    </row>
    <row r="73" spans="7:7">
      <c r="G73" s="87"/>
    </row>
    <row r="74" spans="7:7">
      <c r="G74" s="87"/>
    </row>
    <row r="75" spans="7:7">
      <c r="G75" s="87"/>
    </row>
    <row r="76" spans="7:7">
      <c r="G76" s="87"/>
    </row>
    <row r="77" spans="7:7">
      <c r="G77" s="87"/>
    </row>
    <row r="78" spans="7:7">
      <c r="G78" s="87"/>
    </row>
    <row r="79" spans="7:7">
      <c r="G79" s="87"/>
    </row>
    <row r="80" spans="7:7">
      <c r="G80" s="87"/>
    </row>
    <row r="81" spans="7:7">
      <c r="G81" s="87"/>
    </row>
    <row r="82" spans="7:7">
      <c r="G82" s="87"/>
    </row>
    <row r="83" spans="7:7">
      <c r="G83" s="87"/>
    </row>
    <row r="84" spans="7:7">
      <c r="G84" s="87"/>
    </row>
    <row r="85" spans="7:7">
      <c r="G85" s="87"/>
    </row>
    <row r="86" spans="7:7">
      <c r="G86" s="87"/>
    </row>
    <row r="87" spans="7:7">
      <c r="G87" s="87"/>
    </row>
    <row r="88" spans="7:7">
      <c r="G88" s="87"/>
    </row>
    <row r="89" spans="7:7">
      <c r="G89" s="87"/>
    </row>
    <row r="90" spans="7:7">
      <c r="G90" s="87"/>
    </row>
    <row r="91" spans="7:7">
      <c r="G91" s="87"/>
    </row>
    <row r="92" spans="7:7">
      <c r="G92" s="87"/>
    </row>
    <row r="93" spans="7:7">
      <c r="G93" s="87"/>
    </row>
    <row r="94" spans="7:7">
      <c r="G94" s="87"/>
    </row>
    <row r="95" spans="7:7">
      <c r="G95" s="87"/>
    </row>
    <row r="96" spans="7:7">
      <c r="G96" s="87"/>
    </row>
    <row r="97" spans="7:7">
      <c r="G97" s="87"/>
    </row>
    <row r="98" spans="7:7">
      <c r="G98" s="87"/>
    </row>
    <row r="99" spans="7:7">
      <c r="G99" s="87"/>
    </row>
    <row r="100" spans="7:7">
      <c r="G100" s="87"/>
    </row>
    <row r="101" spans="7:7">
      <c r="G101" s="87"/>
    </row>
    <row r="102" spans="7:7">
      <c r="G102" s="87"/>
    </row>
    <row r="103" spans="7:7">
      <c r="G103" s="87"/>
    </row>
    <row r="104" spans="7:7">
      <c r="G104" s="87"/>
    </row>
    <row r="105" spans="7:7">
      <c r="G105" s="87"/>
    </row>
    <row r="106" spans="7:7">
      <c r="G106" s="87"/>
    </row>
    <row r="107" spans="7:7">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123"/>
  <sheetViews>
    <sheetView topLeftCell="F1" zoomScale="70" zoomScaleNormal="70" workbookViewId="0">
      <pane ySplit="7" topLeftCell="A8" activePane="bottomLeft" state="frozen"/>
      <selection activeCell="M8" sqref="M8"/>
      <selection pane="bottomLeft" activeCell="P28" sqref="P28"/>
    </sheetView>
  </sheetViews>
  <sheetFormatPr baseColWidth="10" defaultColWidth="11.5703125" defaultRowHeight="15"/>
  <cols>
    <col min="1" max="1" width="35.5703125" style="87" customWidth="1"/>
    <col min="2" max="2" width="21.7109375" style="87" customWidth="1"/>
    <col min="3" max="4" width="27.42578125" style="87" customWidth="1"/>
    <col min="5" max="5" width="13.7109375" style="554" customWidth="1"/>
    <col min="6" max="6" width="40.7109375" style="87" customWidth="1"/>
    <col min="7" max="14" width="14.7109375" style="87" customWidth="1"/>
    <col min="15" max="15" width="15.28515625" style="87" customWidth="1"/>
    <col min="16" max="16" width="18.28515625" style="87" customWidth="1"/>
    <col min="17" max="17" width="14.140625" style="87" hidden="1" customWidth="1"/>
    <col min="18" max="18" width="20.42578125" style="87" customWidth="1"/>
    <col min="19" max="20" width="14.140625" style="87" customWidth="1"/>
    <col min="21" max="21" width="17" style="87" customWidth="1"/>
    <col min="22" max="16384" width="11.5703125" style="87"/>
  </cols>
  <sheetData>
    <row r="1" spans="1:21" ht="18" customHeight="1">
      <c r="B1" s="215"/>
      <c r="C1" s="215"/>
      <c r="D1" s="215"/>
      <c r="E1" s="549"/>
      <c r="G1" s="216" t="s">
        <v>1347</v>
      </c>
      <c r="H1" s="215"/>
      <c r="I1" s="215"/>
      <c r="J1" s="215"/>
      <c r="K1" s="215"/>
      <c r="L1" s="215"/>
      <c r="M1" s="215"/>
      <c r="N1" s="215"/>
      <c r="O1" s="215"/>
      <c r="P1" s="215"/>
      <c r="Q1" s="215"/>
      <c r="R1" s="215"/>
      <c r="S1" s="215"/>
      <c r="T1" s="215"/>
      <c r="U1" s="215"/>
    </row>
    <row r="2" spans="1:21" ht="18" customHeight="1">
      <c r="A2" s="324" t="s">
        <v>1346</v>
      </c>
      <c r="B2" s="215"/>
      <c r="C2" s="215"/>
      <c r="D2" s="215"/>
      <c r="E2" s="549"/>
      <c r="G2" s="216"/>
      <c r="H2" s="215"/>
      <c r="I2" s="215"/>
      <c r="J2" s="215"/>
      <c r="K2" s="215"/>
      <c r="L2" s="215"/>
      <c r="M2" s="215"/>
      <c r="N2" s="215"/>
      <c r="O2" s="215"/>
      <c r="P2" s="215"/>
      <c r="Q2" s="215"/>
      <c r="R2" s="215"/>
      <c r="S2" s="215"/>
      <c r="T2" s="215"/>
      <c r="U2" s="215"/>
    </row>
    <row r="3" spans="1:21" ht="18" customHeight="1">
      <c r="A3" s="324" t="s">
        <v>1348</v>
      </c>
      <c r="B3" s="215"/>
      <c r="C3" s="215"/>
      <c r="D3" s="215"/>
      <c r="E3" s="549"/>
      <c r="G3" s="216"/>
      <c r="H3" s="215"/>
      <c r="I3" s="215"/>
      <c r="J3" s="215"/>
      <c r="K3" s="215"/>
      <c r="L3" s="215"/>
      <c r="M3" s="215"/>
      <c r="N3" s="215"/>
      <c r="O3" s="215"/>
      <c r="P3" s="215"/>
      <c r="Q3" s="215"/>
      <c r="R3" s="215"/>
      <c r="S3" s="215"/>
      <c r="T3" s="215"/>
      <c r="U3" s="215"/>
    </row>
    <row r="4" spans="1:21" ht="18" customHeight="1">
      <c r="A4" s="324" t="s">
        <v>1377</v>
      </c>
      <c r="B4" s="215"/>
      <c r="C4" s="215"/>
      <c r="D4" s="215"/>
      <c r="E4" s="549"/>
      <c r="G4" s="216"/>
      <c r="H4" s="215"/>
      <c r="I4" s="215"/>
      <c r="J4" s="215"/>
      <c r="K4" s="215"/>
      <c r="L4" s="215"/>
      <c r="M4" s="215"/>
      <c r="N4" s="215"/>
      <c r="O4" s="215"/>
      <c r="P4" s="215"/>
      <c r="Q4" s="215"/>
      <c r="R4" s="215"/>
      <c r="S4" s="215"/>
      <c r="T4" s="215"/>
      <c r="U4" s="215"/>
    </row>
    <row r="5" spans="1:21" ht="14.45" customHeight="1">
      <c r="A5" s="944" t="s">
        <v>98</v>
      </c>
      <c r="B5" s="943" t="s">
        <v>113</v>
      </c>
      <c r="C5" s="918" t="s">
        <v>87</v>
      </c>
      <c r="D5" s="918" t="s">
        <v>88</v>
      </c>
      <c r="E5" s="946" t="s">
        <v>393</v>
      </c>
      <c r="F5" s="918" t="s">
        <v>89</v>
      </c>
      <c r="G5" s="921" t="s">
        <v>101</v>
      </c>
      <c r="H5" s="922"/>
      <c r="I5" s="922"/>
      <c r="J5" s="922"/>
      <c r="K5" s="922"/>
      <c r="L5" s="922"/>
      <c r="M5" s="922"/>
      <c r="N5" s="923"/>
      <c r="O5" s="949" t="s">
        <v>102</v>
      </c>
      <c r="P5" s="950"/>
      <c r="Q5" s="943" t="s">
        <v>103</v>
      </c>
      <c r="R5" s="943" t="s">
        <v>104</v>
      </c>
      <c r="S5" s="943" t="s">
        <v>111</v>
      </c>
      <c r="T5" s="943" t="s">
        <v>110</v>
      </c>
      <c r="U5" s="924" t="s">
        <v>90</v>
      </c>
    </row>
    <row r="6" spans="1:21" ht="14.45" customHeight="1">
      <c r="A6" s="944"/>
      <c r="B6" s="944"/>
      <c r="C6" s="919"/>
      <c r="D6" s="919"/>
      <c r="E6" s="947"/>
      <c r="F6" s="919"/>
      <c r="G6" s="921" t="s">
        <v>105</v>
      </c>
      <c r="H6" s="923"/>
      <c r="I6" s="921" t="s">
        <v>106</v>
      </c>
      <c r="J6" s="923"/>
      <c r="K6" s="921" t="s">
        <v>107</v>
      </c>
      <c r="L6" s="923"/>
      <c r="M6" s="921" t="s">
        <v>108</v>
      </c>
      <c r="N6" s="923"/>
      <c r="O6" s="951"/>
      <c r="P6" s="952"/>
      <c r="Q6" s="944"/>
      <c r="R6" s="944"/>
      <c r="S6" s="944"/>
      <c r="T6" s="944"/>
      <c r="U6" s="925"/>
    </row>
    <row r="7" spans="1:21" ht="25.5">
      <c r="A7" s="945"/>
      <c r="B7" s="945"/>
      <c r="C7" s="920"/>
      <c r="D7" s="920"/>
      <c r="E7" s="948"/>
      <c r="F7" s="920"/>
      <c r="G7" s="253" t="s">
        <v>109</v>
      </c>
      <c r="H7" s="253" t="s">
        <v>12</v>
      </c>
      <c r="I7" s="253" t="s">
        <v>109</v>
      </c>
      <c r="J7" s="253" t="s">
        <v>12</v>
      </c>
      <c r="K7" s="253" t="s">
        <v>109</v>
      </c>
      <c r="L7" s="253" t="s">
        <v>12</v>
      </c>
      <c r="M7" s="253" t="s">
        <v>109</v>
      </c>
      <c r="N7" s="253" t="s">
        <v>12</v>
      </c>
      <c r="O7" s="253" t="s">
        <v>109</v>
      </c>
      <c r="P7" s="253" t="s">
        <v>12</v>
      </c>
      <c r="Q7" s="945"/>
      <c r="R7" s="945"/>
      <c r="S7" s="945"/>
      <c r="T7" s="945"/>
      <c r="U7" s="926"/>
    </row>
    <row r="8" spans="1:21" ht="15.75" customHeight="1">
      <c r="A8" s="941" t="s">
        <v>1378</v>
      </c>
      <c r="B8" s="938" t="s">
        <v>1745</v>
      </c>
      <c r="C8" s="939"/>
      <c r="D8" s="939"/>
      <c r="E8" s="939"/>
      <c r="F8" s="939"/>
      <c r="G8" s="939"/>
      <c r="H8" s="939"/>
      <c r="I8" s="939"/>
      <c r="J8" s="939"/>
      <c r="K8" s="939"/>
      <c r="L8" s="939"/>
      <c r="M8" s="939"/>
      <c r="N8" s="939"/>
      <c r="O8" s="939"/>
      <c r="P8" s="939"/>
      <c r="Q8" s="939"/>
      <c r="R8" s="939"/>
      <c r="S8" s="939"/>
      <c r="T8" s="939"/>
      <c r="U8" s="940"/>
    </row>
    <row r="9" spans="1:21" ht="72" customHeight="1">
      <c r="A9" s="942"/>
      <c r="B9" s="431" t="s">
        <v>1565</v>
      </c>
      <c r="C9" s="435" t="s">
        <v>1475</v>
      </c>
      <c r="D9" s="431" t="s">
        <v>1476</v>
      </c>
      <c r="E9" s="555" t="s">
        <v>2905</v>
      </c>
      <c r="F9" s="474" t="s">
        <v>1603</v>
      </c>
      <c r="G9" s="486">
        <v>0.25</v>
      </c>
      <c r="H9" s="487"/>
      <c r="I9" s="486">
        <v>0.25</v>
      </c>
      <c r="J9" s="487"/>
      <c r="K9" s="486">
        <v>0.25</v>
      </c>
      <c r="L9" s="487"/>
      <c r="M9" s="486">
        <v>0.25</v>
      </c>
      <c r="N9" s="487"/>
      <c r="O9" s="486">
        <f t="shared" ref="O9:O13" si="0">M9+K9+I9+G9</f>
        <v>1</v>
      </c>
      <c r="P9" s="489">
        <f>H9+J9+L9+N9</f>
        <v>0</v>
      </c>
      <c r="Q9" s="488"/>
      <c r="R9" s="508" t="s">
        <v>1674</v>
      </c>
      <c r="S9" s="488" t="s">
        <v>1601</v>
      </c>
      <c r="T9" s="488" t="s">
        <v>1680</v>
      </c>
      <c r="U9" s="488" t="s">
        <v>1602</v>
      </c>
    </row>
    <row r="10" spans="1:21" ht="66">
      <c r="A10" s="942"/>
      <c r="B10" s="431" t="s">
        <v>1566</v>
      </c>
      <c r="C10" s="435" t="s">
        <v>1477</v>
      </c>
      <c r="D10" s="431" t="s">
        <v>1478</v>
      </c>
      <c r="E10" s="555" t="s">
        <v>2906</v>
      </c>
      <c r="F10" s="474" t="s">
        <v>1604</v>
      </c>
      <c r="G10" s="486"/>
      <c r="H10" s="487"/>
      <c r="I10" s="486">
        <v>0.5</v>
      </c>
      <c r="J10" s="487">
        <f>'1. TALLERES SEMINARIOS'!$D$12/2</f>
        <v>12562.5</v>
      </c>
      <c r="K10" s="486"/>
      <c r="L10" s="487"/>
      <c r="M10" s="486">
        <v>0.5</v>
      </c>
      <c r="N10" s="487">
        <f>'1. TALLERES SEMINARIOS'!$D$12/2</f>
        <v>12562.5</v>
      </c>
      <c r="O10" s="486">
        <f t="shared" si="0"/>
        <v>1</v>
      </c>
      <c r="P10" s="874">
        <f t="shared" ref="P10:P46" si="1">H10+J10+L10+N10</f>
        <v>25125</v>
      </c>
      <c r="Q10" s="488"/>
      <c r="R10" s="508" t="s">
        <v>1674</v>
      </c>
      <c r="S10" s="488" t="s">
        <v>1601</v>
      </c>
      <c r="T10" s="488" t="s">
        <v>1636</v>
      </c>
      <c r="U10" s="488" t="s">
        <v>1602</v>
      </c>
    </row>
    <row r="11" spans="1:21" ht="66">
      <c r="A11" s="942"/>
      <c r="B11" s="431" t="s">
        <v>1567</v>
      </c>
      <c r="C11" s="431" t="s">
        <v>1479</v>
      </c>
      <c r="D11" s="431" t="s">
        <v>1480</v>
      </c>
      <c r="E11" s="555" t="s">
        <v>2907</v>
      </c>
      <c r="F11" s="474" t="s">
        <v>1605</v>
      </c>
      <c r="G11" s="486">
        <v>0.25</v>
      </c>
      <c r="H11" s="487"/>
      <c r="I11" s="486">
        <v>0.25</v>
      </c>
      <c r="J11" s="487"/>
      <c r="K11" s="486">
        <v>0.25</v>
      </c>
      <c r="L11" s="487"/>
      <c r="M11" s="486">
        <v>0.25</v>
      </c>
      <c r="N11" s="487"/>
      <c r="O11" s="486">
        <f t="shared" si="0"/>
        <v>1</v>
      </c>
      <c r="P11" s="489">
        <f t="shared" si="1"/>
        <v>0</v>
      </c>
      <c r="Q11" s="488"/>
      <c r="R11" s="508" t="s">
        <v>1674</v>
      </c>
      <c r="S11" s="488" t="s">
        <v>1601</v>
      </c>
      <c r="T11" s="488" t="s">
        <v>1665</v>
      </c>
      <c r="U11" s="488" t="s">
        <v>1602</v>
      </c>
    </row>
    <row r="12" spans="1:21" ht="66">
      <c r="A12" s="942"/>
      <c r="B12" s="431" t="s">
        <v>1568</v>
      </c>
      <c r="C12" s="431" t="s">
        <v>1481</v>
      </c>
      <c r="D12" s="431" t="s">
        <v>1482</v>
      </c>
      <c r="E12" s="555" t="s">
        <v>2908</v>
      </c>
      <c r="F12" s="474" t="s">
        <v>1606</v>
      </c>
      <c r="G12" s="486">
        <v>0.25</v>
      </c>
      <c r="H12" s="487"/>
      <c r="I12" s="486">
        <v>0.25</v>
      </c>
      <c r="J12" s="487"/>
      <c r="K12" s="486">
        <v>0.25</v>
      </c>
      <c r="L12" s="487"/>
      <c r="M12" s="486">
        <v>0.25</v>
      </c>
      <c r="N12" s="487"/>
      <c r="O12" s="486">
        <f t="shared" si="0"/>
        <v>1</v>
      </c>
      <c r="P12" s="489">
        <f t="shared" si="1"/>
        <v>0</v>
      </c>
      <c r="Q12" s="488"/>
      <c r="R12" s="508" t="s">
        <v>1674</v>
      </c>
      <c r="S12" s="488" t="s">
        <v>1601</v>
      </c>
      <c r="T12" s="488" t="s">
        <v>1681</v>
      </c>
      <c r="U12" s="488" t="s">
        <v>1602</v>
      </c>
    </row>
    <row r="13" spans="1:21" ht="76.5">
      <c r="A13" s="942"/>
      <c r="B13" s="431" t="s">
        <v>1569</v>
      </c>
      <c r="C13" s="431" t="s">
        <v>1483</v>
      </c>
      <c r="D13" s="431" t="s">
        <v>1484</v>
      </c>
      <c r="E13" s="555" t="s">
        <v>2909</v>
      </c>
      <c r="F13" s="474" t="s">
        <v>1607</v>
      </c>
      <c r="G13" s="486">
        <v>0.25</v>
      </c>
      <c r="H13" s="487"/>
      <c r="I13" s="486">
        <v>0.25</v>
      </c>
      <c r="J13" s="487"/>
      <c r="K13" s="486">
        <v>0.25</v>
      </c>
      <c r="L13" s="487"/>
      <c r="M13" s="486">
        <v>0.25</v>
      </c>
      <c r="N13" s="487"/>
      <c r="O13" s="486">
        <f t="shared" si="0"/>
        <v>1</v>
      </c>
      <c r="P13" s="489">
        <f t="shared" si="1"/>
        <v>0</v>
      </c>
      <c r="Q13" s="488"/>
      <c r="R13" s="488" t="s">
        <v>1674</v>
      </c>
      <c r="S13" s="488" t="s">
        <v>1601</v>
      </c>
      <c r="T13" s="488" t="s">
        <v>1681</v>
      </c>
      <c r="U13" s="488" t="s">
        <v>1602</v>
      </c>
    </row>
    <row r="14" spans="1:21" ht="148.5">
      <c r="A14" s="942"/>
      <c r="B14" s="431" t="s">
        <v>1570</v>
      </c>
      <c r="C14" s="431" t="s">
        <v>1485</v>
      </c>
      <c r="D14" s="431" t="s">
        <v>1486</v>
      </c>
      <c r="E14" s="555" t="s">
        <v>2910</v>
      </c>
      <c r="F14" s="474" t="s">
        <v>1608</v>
      </c>
      <c r="G14" s="486">
        <v>0.25</v>
      </c>
      <c r="H14" s="487"/>
      <c r="I14" s="486">
        <v>0.25</v>
      </c>
      <c r="J14" s="487"/>
      <c r="K14" s="486">
        <v>0.25</v>
      </c>
      <c r="L14" s="487"/>
      <c r="M14" s="486">
        <v>0.25</v>
      </c>
      <c r="N14" s="487"/>
      <c r="O14" s="486">
        <f>M14+K14+I14+G14</f>
        <v>1</v>
      </c>
      <c r="P14" s="489">
        <f t="shared" si="1"/>
        <v>0</v>
      </c>
      <c r="Q14" s="488"/>
      <c r="R14" s="488" t="s">
        <v>1705</v>
      </c>
      <c r="S14" s="488" t="s">
        <v>1706</v>
      </c>
      <c r="T14" s="488" t="s">
        <v>1707</v>
      </c>
      <c r="U14" s="488" t="s">
        <v>1708</v>
      </c>
    </row>
    <row r="15" spans="1:21" ht="16.5" customHeight="1">
      <c r="A15" s="942"/>
      <c r="B15" s="930" t="s">
        <v>1746</v>
      </c>
      <c r="C15" s="930"/>
      <c r="D15" s="930"/>
      <c r="E15" s="930"/>
      <c r="F15" s="930"/>
      <c r="G15" s="930"/>
      <c r="H15" s="930"/>
      <c r="I15" s="930"/>
      <c r="J15" s="930"/>
      <c r="K15" s="930"/>
      <c r="L15" s="930"/>
      <c r="M15" s="930"/>
      <c r="N15" s="930"/>
      <c r="O15" s="930"/>
      <c r="P15" s="930"/>
      <c r="Q15" s="930"/>
      <c r="R15" s="930"/>
      <c r="S15" s="930"/>
      <c r="T15" s="930"/>
      <c r="U15" s="930"/>
    </row>
    <row r="16" spans="1:21" ht="102">
      <c r="A16" s="942"/>
      <c r="B16" s="431" t="s">
        <v>1565</v>
      </c>
      <c r="C16" s="431" t="s">
        <v>1747</v>
      </c>
      <c r="D16" s="431" t="s">
        <v>1748</v>
      </c>
      <c r="E16" s="852" t="s">
        <v>2911</v>
      </c>
      <c r="F16" s="474" t="s">
        <v>1898</v>
      </c>
      <c r="G16" s="477">
        <v>0.25</v>
      </c>
      <c r="H16" s="494"/>
      <c r="I16" s="477">
        <v>0.25</v>
      </c>
      <c r="J16" s="494"/>
      <c r="K16" s="477">
        <v>0.25</v>
      </c>
      <c r="L16" s="494"/>
      <c r="M16" s="477">
        <v>0.25</v>
      </c>
      <c r="N16" s="494"/>
      <c r="O16" s="477">
        <v>1</v>
      </c>
      <c r="P16" s="478">
        <f t="shared" si="1"/>
        <v>0</v>
      </c>
      <c r="Q16" s="480"/>
      <c r="R16" s="480"/>
      <c r="S16" s="529" t="s">
        <v>1749</v>
      </c>
      <c r="T16" s="480" t="s">
        <v>1750</v>
      </c>
      <c r="U16" s="508" t="s">
        <v>1751</v>
      </c>
    </row>
    <row r="17" spans="1:21" ht="140.25">
      <c r="A17" s="942"/>
      <c r="B17" s="431" t="s">
        <v>1566</v>
      </c>
      <c r="C17" s="431" t="s">
        <v>1752</v>
      </c>
      <c r="D17" s="431" t="s">
        <v>1753</v>
      </c>
      <c r="E17" s="852" t="s">
        <v>2912</v>
      </c>
      <c r="F17" s="474" t="s">
        <v>1899</v>
      </c>
      <c r="G17" s="477">
        <v>0.25</v>
      </c>
      <c r="H17" s="494"/>
      <c r="I17" s="477">
        <v>0.25</v>
      </c>
      <c r="J17" s="494"/>
      <c r="K17" s="477">
        <v>0.25</v>
      </c>
      <c r="L17" s="494"/>
      <c r="M17" s="477">
        <v>0.25</v>
      </c>
      <c r="N17" s="494"/>
      <c r="O17" s="477">
        <v>1</v>
      </c>
      <c r="P17" s="478">
        <f t="shared" si="1"/>
        <v>0</v>
      </c>
      <c r="Q17" s="480"/>
      <c r="R17" s="480"/>
      <c r="S17" s="529" t="s">
        <v>1754</v>
      </c>
      <c r="T17" s="480"/>
      <c r="U17" s="508" t="s">
        <v>1751</v>
      </c>
    </row>
    <row r="18" spans="1:21" ht="63.75">
      <c r="A18" s="942"/>
      <c r="B18" s="431" t="s">
        <v>1567</v>
      </c>
      <c r="C18" s="431" t="s">
        <v>1755</v>
      </c>
      <c r="D18" s="431" t="s">
        <v>1756</v>
      </c>
      <c r="E18" s="852" t="s">
        <v>2913</v>
      </c>
      <c r="F18" s="474" t="s">
        <v>1900</v>
      </c>
      <c r="G18" s="477">
        <v>0.25</v>
      </c>
      <c r="H18" s="494"/>
      <c r="I18" s="477">
        <v>0.25</v>
      </c>
      <c r="J18" s="494"/>
      <c r="K18" s="477">
        <v>0.25</v>
      </c>
      <c r="L18" s="494"/>
      <c r="M18" s="477">
        <v>0.25</v>
      </c>
      <c r="N18" s="494"/>
      <c r="O18" s="477">
        <v>1</v>
      </c>
      <c r="P18" s="478">
        <f t="shared" si="1"/>
        <v>0</v>
      </c>
      <c r="Q18" s="480"/>
      <c r="R18" s="480"/>
      <c r="S18" s="529" t="s">
        <v>1757</v>
      </c>
      <c r="T18" s="480"/>
      <c r="U18" s="508" t="s">
        <v>1751</v>
      </c>
    </row>
    <row r="19" spans="1:21" ht="76.5">
      <c r="A19" s="942"/>
      <c r="B19" s="431" t="s">
        <v>1568</v>
      </c>
      <c r="C19" s="431" t="s">
        <v>1758</v>
      </c>
      <c r="D19" s="431" t="s">
        <v>1759</v>
      </c>
      <c r="E19" s="853" t="s">
        <v>2914</v>
      </c>
      <c r="F19" s="474" t="s">
        <v>1901</v>
      </c>
      <c r="G19" s="477">
        <v>0.25</v>
      </c>
      <c r="H19" s="494"/>
      <c r="I19" s="477">
        <v>0.25</v>
      </c>
      <c r="J19" s="494"/>
      <c r="K19" s="477">
        <v>0.25</v>
      </c>
      <c r="L19" s="494"/>
      <c r="M19" s="477">
        <v>0.25</v>
      </c>
      <c r="N19" s="494"/>
      <c r="O19" s="477">
        <v>1</v>
      </c>
      <c r="P19" s="478">
        <f t="shared" si="1"/>
        <v>0</v>
      </c>
      <c r="Q19" s="480"/>
      <c r="R19" s="480"/>
      <c r="S19" s="529" t="s">
        <v>1760</v>
      </c>
      <c r="T19" s="480"/>
      <c r="U19" s="508" t="s">
        <v>1751</v>
      </c>
    </row>
    <row r="20" spans="1:21" ht="89.25">
      <c r="A20" s="942"/>
      <c r="B20" s="431" t="s">
        <v>1569</v>
      </c>
      <c r="C20" s="431" t="s">
        <v>1552</v>
      </c>
      <c r="D20" s="431" t="s">
        <v>1761</v>
      </c>
      <c r="E20" s="853" t="s">
        <v>2915</v>
      </c>
      <c r="F20" s="474" t="s">
        <v>1902</v>
      </c>
      <c r="G20" s="477">
        <v>0.25</v>
      </c>
      <c r="H20" s="494"/>
      <c r="I20" s="477">
        <v>0.25</v>
      </c>
      <c r="J20" s="494"/>
      <c r="K20" s="477">
        <v>0.25</v>
      </c>
      <c r="L20" s="494"/>
      <c r="M20" s="477">
        <v>0.25</v>
      </c>
      <c r="N20" s="494"/>
      <c r="O20" s="477">
        <v>1</v>
      </c>
      <c r="P20" s="478">
        <f t="shared" si="1"/>
        <v>0</v>
      </c>
      <c r="Q20" s="480"/>
      <c r="R20" s="480"/>
      <c r="S20" s="529" t="s">
        <v>1762</v>
      </c>
      <c r="T20" s="480"/>
      <c r="U20" s="508" t="s">
        <v>1751</v>
      </c>
    </row>
    <row r="21" spans="1:21" ht="127.5">
      <c r="A21" s="942"/>
      <c r="B21" s="431" t="s">
        <v>1570</v>
      </c>
      <c r="C21" s="431"/>
      <c r="D21" s="431"/>
      <c r="E21" s="853" t="s">
        <v>2916</v>
      </c>
      <c r="F21" s="474" t="s">
        <v>1903</v>
      </c>
      <c r="G21" s="477">
        <v>0.25</v>
      </c>
      <c r="H21" s="494"/>
      <c r="I21" s="477">
        <v>0.25</v>
      </c>
      <c r="J21" s="494"/>
      <c r="K21" s="477">
        <v>0.25</v>
      </c>
      <c r="L21" s="494"/>
      <c r="M21" s="477">
        <v>0.25</v>
      </c>
      <c r="N21" s="494"/>
      <c r="O21" s="477">
        <v>1</v>
      </c>
      <c r="P21" s="478">
        <f t="shared" si="1"/>
        <v>0</v>
      </c>
      <c r="Q21" s="480"/>
      <c r="R21" s="480"/>
      <c r="S21" s="529" t="s">
        <v>1763</v>
      </c>
      <c r="T21" s="480"/>
      <c r="U21" s="480" t="s">
        <v>1751</v>
      </c>
    </row>
    <row r="22" spans="1:21" ht="16.5" customHeight="1">
      <c r="A22" s="942"/>
      <c r="B22" s="931" t="s">
        <v>1969</v>
      </c>
      <c r="C22" s="932"/>
      <c r="D22" s="932"/>
      <c r="E22" s="932"/>
      <c r="F22" s="932"/>
      <c r="G22" s="932"/>
      <c r="H22" s="932"/>
      <c r="I22" s="932"/>
      <c r="J22" s="932"/>
      <c r="K22" s="932"/>
      <c r="L22" s="932"/>
      <c r="M22" s="932"/>
      <c r="N22" s="932"/>
      <c r="O22" s="932"/>
      <c r="P22" s="932"/>
      <c r="Q22" s="932"/>
      <c r="R22" s="932"/>
      <c r="S22" s="932"/>
      <c r="T22" s="932"/>
      <c r="U22" s="932"/>
    </row>
    <row r="23" spans="1:21" ht="38.25">
      <c r="A23" s="942"/>
      <c r="B23" s="933" t="s">
        <v>1970</v>
      </c>
      <c r="C23" s="804" t="s">
        <v>1913</v>
      </c>
      <c r="D23" s="805" t="s">
        <v>1914</v>
      </c>
      <c r="E23" s="792" t="s">
        <v>2917</v>
      </c>
      <c r="F23" s="792" t="s">
        <v>1915</v>
      </c>
      <c r="G23" s="806">
        <v>0.25</v>
      </c>
      <c r="H23" s="807"/>
      <c r="I23" s="806">
        <v>0.25</v>
      </c>
      <c r="J23" s="807"/>
      <c r="K23" s="806">
        <v>0.25</v>
      </c>
      <c r="L23" s="807"/>
      <c r="M23" s="806">
        <v>0.25</v>
      </c>
      <c r="N23" s="807"/>
      <c r="O23" s="806">
        <v>1</v>
      </c>
      <c r="P23" s="478">
        <f t="shared" si="1"/>
        <v>0</v>
      </c>
      <c r="Q23" s="792"/>
      <c r="R23" s="804" t="s">
        <v>1916</v>
      </c>
      <c r="S23" s="792" t="s">
        <v>1601</v>
      </c>
      <c r="T23" s="792" t="s">
        <v>1917</v>
      </c>
      <c r="U23" s="792" t="s">
        <v>1918</v>
      </c>
    </row>
    <row r="24" spans="1:21" ht="76.5">
      <c r="A24" s="942"/>
      <c r="B24" s="934"/>
      <c r="C24" s="804" t="s">
        <v>1919</v>
      </c>
      <c r="D24" s="805" t="s">
        <v>1920</v>
      </c>
      <c r="E24" s="792" t="s">
        <v>2939</v>
      </c>
      <c r="F24" s="804" t="s">
        <v>1921</v>
      </c>
      <c r="G24" s="806">
        <v>0.25</v>
      </c>
      <c r="H24" s="807"/>
      <c r="I24" s="806">
        <v>0.25</v>
      </c>
      <c r="J24" s="807"/>
      <c r="K24" s="806">
        <v>0.25</v>
      </c>
      <c r="L24" s="807"/>
      <c r="M24" s="806">
        <v>0.25</v>
      </c>
      <c r="N24" s="807"/>
      <c r="O24" s="806">
        <v>1</v>
      </c>
      <c r="P24" s="478">
        <f t="shared" si="1"/>
        <v>0</v>
      </c>
      <c r="Q24" s="792"/>
      <c r="R24" s="804" t="s">
        <v>1922</v>
      </c>
      <c r="S24" s="792" t="s">
        <v>1601</v>
      </c>
      <c r="T24" s="792" t="s">
        <v>1917</v>
      </c>
      <c r="U24" s="792" t="s">
        <v>1918</v>
      </c>
    </row>
    <row r="25" spans="1:21" ht="89.25">
      <c r="A25" s="942"/>
      <c r="B25" s="934"/>
      <c r="C25" s="804" t="s">
        <v>1923</v>
      </c>
      <c r="D25" s="805" t="s">
        <v>1924</v>
      </c>
      <c r="E25" s="792" t="s">
        <v>2938</v>
      </c>
      <c r="F25" s="804" t="s">
        <v>1925</v>
      </c>
      <c r="G25" s="806">
        <v>1</v>
      </c>
      <c r="H25" s="807"/>
      <c r="I25" s="806"/>
      <c r="J25" s="807"/>
      <c r="K25" s="806"/>
      <c r="L25" s="807"/>
      <c r="M25" s="806"/>
      <c r="N25" s="807"/>
      <c r="O25" s="806">
        <v>1</v>
      </c>
      <c r="P25" s="478">
        <f t="shared" si="1"/>
        <v>0</v>
      </c>
      <c r="Q25" s="792"/>
      <c r="R25" s="797" t="s">
        <v>1926</v>
      </c>
      <c r="S25" s="797" t="s">
        <v>1927</v>
      </c>
      <c r="T25" s="797" t="s">
        <v>1928</v>
      </c>
      <c r="U25" s="794" t="s">
        <v>1929</v>
      </c>
    </row>
    <row r="26" spans="1:21" ht="102">
      <c r="A26" s="942"/>
      <c r="B26" s="934"/>
      <c r="C26" s="797" t="s">
        <v>1930</v>
      </c>
      <c r="D26" s="797" t="s">
        <v>1931</v>
      </c>
      <c r="E26" s="796" t="s">
        <v>2918</v>
      </c>
      <c r="F26" s="796" t="s">
        <v>1932</v>
      </c>
      <c r="G26" s="788">
        <v>1</v>
      </c>
      <c r="H26" s="789"/>
      <c r="I26" s="788"/>
      <c r="J26" s="789"/>
      <c r="K26" s="788"/>
      <c r="L26" s="789"/>
      <c r="M26" s="788"/>
      <c r="N26" s="789"/>
      <c r="O26" s="790">
        <f>G26+I26+K26+M26</f>
        <v>1</v>
      </c>
      <c r="P26" s="478">
        <f t="shared" si="1"/>
        <v>0</v>
      </c>
      <c r="Q26" s="792"/>
      <c r="R26" s="796" t="s">
        <v>1933</v>
      </c>
      <c r="S26" s="796" t="s">
        <v>1934</v>
      </c>
      <c r="T26" s="796" t="s">
        <v>1935</v>
      </c>
      <c r="U26" s="796"/>
    </row>
    <row r="27" spans="1:21" ht="102">
      <c r="A27" s="942"/>
      <c r="B27" s="934"/>
      <c r="C27" s="797" t="s">
        <v>1930</v>
      </c>
      <c r="D27" s="797" t="s">
        <v>1931</v>
      </c>
      <c r="E27" s="796" t="s">
        <v>2919</v>
      </c>
      <c r="F27" s="796" t="s">
        <v>1936</v>
      </c>
      <c r="G27" s="788">
        <v>0.25</v>
      </c>
      <c r="H27" s="789"/>
      <c r="I27" s="788">
        <v>0.25</v>
      </c>
      <c r="J27" s="789"/>
      <c r="K27" s="788">
        <v>0.25</v>
      </c>
      <c r="L27" s="789"/>
      <c r="M27" s="788">
        <v>0.25</v>
      </c>
      <c r="N27" s="789"/>
      <c r="O27" s="790">
        <f t="shared" ref="O27:O29" si="2">+G27+I27+K27+M27</f>
        <v>1</v>
      </c>
      <c r="P27" s="478">
        <f t="shared" si="1"/>
        <v>0</v>
      </c>
      <c r="Q27" s="792"/>
      <c r="R27" s="796" t="s">
        <v>1933</v>
      </c>
      <c r="S27" s="796" t="s">
        <v>1934</v>
      </c>
      <c r="T27" s="796" t="s">
        <v>1935</v>
      </c>
      <c r="U27" s="796"/>
    </row>
    <row r="28" spans="1:21" ht="102">
      <c r="A28" s="942"/>
      <c r="B28" s="934"/>
      <c r="C28" s="797" t="s">
        <v>1937</v>
      </c>
      <c r="D28" s="797" t="s">
        <v>1938</v>
      </c>
      <c r="E28" s="796" t="s">
        <v>2920</v>
      </c>
      <c r="F28" s="796" t="s">
        <v>1939</v>
      </c>
      <c r="G28" s="788"/>
      <c r="H28" s="789"/>
      <c r="I28" s="788"/>
      <c r="J28" s="789"/>
      <c r="K28" s="788"/>
      <c r="L28" s="789"/>
      <c r="M28" s="788">
        <v>1</v>
      </c>
      <c r="N28" s="789">
        <f>'1. TALLERES SEMINARIOS'!D151</f>
        <v>6750</v>
      </c>
      <c r="O28" s="790">
        <f t="shared" si="2"/>
        <v>1</v>
      </c>
      <c r="P28" s="875">
        <f t="shared" si="1"/>
        <v>6750</v>
      </c>
      <c r="Q28" s="792"/>
      <c r="R28" s="798" t="s">
        <v>1940</v>
      </c>
      <c r="S28" s="799" t="s">
        <v>1941</v>
      </c>
      <c r="T28" s="799" t="s">
        <v>1942</v>
      </c>
      <c r="U28" s="796"/>
    </row>
    <row r="29" spans="1:21" ht="114.75">
      <c r="A29" s="942"/>
      <c r="B29" s="934"/>
      <c r="C29" s="797" t="s">
        <v>1937</v>
      </c>
      <c r="D29" s="797" t="s">
        <v>1938</v>
      </c>
      <c r="E29" s="796" t="s">
        <v>2921</v>
      </c>
      <c r="F29" s="796" t="s">
        <v>1943</v>
      </c>
      <c r="G29" s="788"/>
      <c r="H29" s="789"/>
      <c r="I29" s="788"/>
      <c r="J29" s="789"/>
      <c r="K29" s="788"/>
      <c r="L29" s="789"/>
      <c r="M29" s="788">
        <v>1</v>
      </c>
      <c r="N29" s="789"/>
      <c r="O29" s="790">
        <f t="shared" si="2"/>
        <v>1</v>
      </c>
      <c r="P29" s="478">
        <f t="shared" si="1"/>
        <v>0</v>
      </c>
      <c r="Q29" s="792"/>
      <c r="R29" s="798" t="s">
        <v>1944</v>
      </c>
      <c r="S29" s="799" t="s">
        <v>1945</v>
      </c>
      <c r="T29" s="799" t="s">
        <v>1946</v>
      </c>
      <c r="U29" s="800"/>
    </row>
    <row r="30" spans="1:21" ht="114.75">
      <c r="A30" s="942"/>
      <c r="B30" s="934"/>
      <c r="C30" s="801" t="s">
        <v>1947</v>
      </c>
      <c r="D30" s="802" t="s">
        <v>1948</v>
      </c>
      <c r="E30" s="792" t="s">
        <v>2922</v>
      </c>
      <c r="F30" s="796" t="s">
        <v>1949</v>
      </c>
      <c r="G30" s="792"/>
      <c r="H30" s="803"/>
      <c r="I30" s="788"/>
      <c r="J30" s="789"/>
      <c r="K30" s="788">
        <v>1</v>
      </c>
      <c r="L30" s="789">
        <f>'1. TALLERES SEMINARIOS'!D131</f>
        <v>120000</v>
      </c>
      <c r="M30" s="796"/>
      <c r="N30" s="796"/>
      <c r="O30" s="790">
        <f t="shared" ref="O30:O33" si="3">+G30+I30+K30+M30</f>
        <v>1</v>
      </c>
      <c r="P30" s="875">
        <f t="shared" si="1"/>
        <v>120000</v>
      </c>
      <c r="Q30" s="792"/>
      <c r="R30" s="797" t="s">
        <v>1950</v>
      </c>
      <c r="S30" s="794" t="s">
        <v>1951</v>
      </c>
      <c r="T30" s="794" t="s">
        <v>1952</v>
      </c>
      <c r="U30" s="794" t="s">
        <v>1953</v>
      </c>
    </row>
    <row r="31" spans="1:21" ht="89.25">
      <c r="A31" s="942"/>
      <c r="B31" s="934"/>
      <c r="C31" s="805"/>
      <c r="D31" s="805"/>
      <c r="E31" s="514" t="s">
        <v>2923</v>
      </c>
      <c r="F31" s="796" t="s">
        <v>1954</v>
      </c>
      <c r="G31" s="788"/>
      <c r="H31" s="795"/>
      <c r="I31" s="788">
        <v>0.25</v>
      </c>
      <c r="J31" s="796"/>
      <c r="K31" s="788">
        <v>0.25</v>
      </c>
      <c r="L31" s="795"/>
      <c r="M31" s="788">
        <v>0.5</v>
      </c>
      <c r="N31" s="796"/>
      <c r="O31" s="790">
        <f t="shared" si="3"/>
        <v>1</v>
      </c>
      <c r="P31" s="478">
        <f t="shared" si="1"/>
        <v>0</v>
      </c>
      <c r="Q31" s="792"/>
      <c r="R31" s="797" t="s">
        <v>1955</v>
      </c>
      <c r="S31" s="794" t="s">
        <v>1956</v>
      </c>
      <c r="T31" s="794" t="s">
        <v>1957</v>
      </c>
      <c r="U31" s="794" t="s">
        <v>1958</v>
      </c>
    </row>
    <row r="32" spans="1:21" ht="51">
      <c r="A32" s="942"/>
      <c r="B32" s="934"/>
      <c r="C32" s="805" t="s">
        <v>1959</v>
      </c>
      <c r="D32" s="805" t="s">
        <v>1960</v>
      </c>
      <c r="E32" s="514" t="s">
        <v>2924</v>
      </c>
      <c r="F32" s="793" t="s">
        <v>1961</v>
      </c>
      <c r="G32" s="788">
        <v>0.25</v>
      </c>
      <c r="H32" s="789"/>
      <c r="I32" s="788">
        <v>0.25</v>
      </c>
      <c r="J32" s="789"/>
      <c r="K32" s="788">
        <v>0.25</v>
      </c>
      <c r="L32" s="789"/>
      <c r="M32" s="788">
        <v>0.25</v>
      </c>
      <c r="N32" s="789"/>
      <c r="O32" s="790">
        <f t="shared" si="3"/>
        <v>1</v>
      </c>
      <c r="P32" s="478">
        <f t="shared" si="1"/>
        <v>0</v>
      </c>
      <c r="Q32" s="792"/>
      <c r="R32" s="793" t="s">
        <v>1962</v>
      </c>
      <c r="S32" s="794" t="s">
        <v>1963</v>
      </c>
      <c r="T32" s="794" t="s">
        <v>1964</v>
      </c>
      <c r="U32" s="793" t="s">
        <v>1965</v>
      </c>
    </row>
    <row r="33" spans="1:21" ht="51">
      <c r="A33" s="942"/>
      <c r="B33" s="935"/>
      <c r="C33" s="797" t="s">
        <v>1966</v>
      </c>
      <c r="D33" s="797" t="s">
        <v>1967</v>
      </c>
      <c r="E33" s="514" t="s">
        <v>2925</v>
      </c>
      <c r="F33" s="796" t="s">
        <v>1968</v>
      </c>
      <c r="G33" s="790">
        <v>0.25</v>
      </c>
      <c r="H33" s="796"/>
      <c r="I33" s="790">
        <v>0.25</v>
      </c>
      <c r="J33" s="796"/>
      <c r="K33" s="790">
        <v>0.25</v>
      </c>
      <c r="L33" s="796"/>
      <c r="M33" s="790">
        <v>0.25</v>
      </c>
      <c r="N33" s="796"/>
      <c r="O33" s="790">
        <f t="shared" si="3"/>
        <v>1</v>
      </c>
      <c r="P33" s="478">
        <f t="shared" si="1"/>
        <v>0</v>
      </c>
      <c r="Q33" s="792"/>
      <c r="R33" s="792"/>
      <c r="S33" s="792"/>
      <c r="T33" s="792"/>
      <c r="U33" s="792"/>
    </row>
    <row r="34" spans="1:21" ht="18">
      <c r="A34" s="942"/>
      <c r="B34" s="936" t="s">
        <v>2151</v>
      </c>
      <c r="C34" s="937"/>
      <c r="D34" s="937"/>
      <c r="E34" s="937"/>
      <c r="F34" s="937"/>
      <c r="G34" s="937"/>
      <c r="H34" s="937"/>
      <c r="I34" s="937"/>
      <c r="J34" s="937"/>
      <c r="K34" s="937"/>
      <c r="L34" s="937"/>
      <c r="M34" s="937"/>
      <c r="N34" s="937"/>
      <c r="O34" s="937"/>
      <c r="P34" s="937"/>
      <c r="Q34" s="937"/>
      <c r="R34" s="937"/>
      <c r="S34" s="937"/>
      <c r="T34" s="937"/>
      <c r="U34" s="937"/>
    </row>
    <row r="35" spans="1:21" ht="66">
      <c r="A35" s="942"/>
      <c r="B35" s="431" t="s">
        <v>1565</v>
      </c>
      <c r="C35" s="471" t="s">
        <v>2147</v>
      </c>
      <c r="D35" s="471" t="s">
        <v>2148</v>
      </c>
      <c r="E35" s="849" t="s">
        <v>2926</v>
      </c>
      <c r="F35" s="502" t="s">
        <v>1898</v>
      </c>
      <c r="G35" s="556">
        <v>0.25</v>
      </c>
      <c r="H35" s="557">
        <v>0</v>
      </c>
      <c r="I35" s="556">
        <v>0.25</v>
      </c>
      <c r="J35" s="557">
        <v>0</v>
      </c>
      <c r="K35" s="556">
        <v>0.25</v>
      </c>
      <c r="L35" s="557">
        <v>0</v>
      </c>
      <c r="M35" s="556">
        <v>0.25</v>
      </c>
      <c r="N35" s="557">
        <v>0</v>
      </c>
      <c r="O35" s="556">
        <v>1</v>
      </c>
      <c r="P35" s="489">
        <f t="shared" si="1"/>
        <v>0</v>
      </c>
      <c r="Q35" s="558"/>
      <c r="R35" s="558"/>
      <c r="S35" s="558" t="s">
        <v>2149</v>
      </c>
      <c r="T35" s="558" t="s">
        <v>2150</v>
      </c>
      <c r="U35" s="747" t="s">
        <v>2151</v>
      </c>
    </row>
    <row r="36" spans="1:21" ht="82.5">
      <c r="A36" s="942"/>
      <c r="B36" s="431" t="s">
        <v>1566</v>
      </c>
      <c r="C36" s="850" t="s">
        <v>2152</v>
      </c>
      <c r="D36" s="464" t="s">
        <v>2153</v>
      </c>
      <c r="E36" s="849" t="s">
        <v>2927</v>
      </c>
      <c r="F36" s="502" t="s">
        <v>1899</v>
      </c>
      <c r="G36" s="556">
        <v>0.25</v>
      </c>
      <c r="H36" s="557">
        <v>0</v>
      </c>
      <c r="I36" s="556">
        <v>0.25</v>
      </c>
      <c r="J36" s="557">
        <v>0</v>
      </c>
      <c r="K36" s="556">
        <v>0.25</v>
      </c>
      <c r="L36" s="557">
        <v>0</v>
      </c>
      <c r="M36" s="556">
        <v>0.25</v>
      </c>
      <c r="N36" s="557">
        <v>0</v>
      </c>
      <c r="O36" s="556">
        <v>1</v>
      </c>
      <c r="P36" s="489">
        <f t="shared" si="1"/>
        <v>0</v>
      </c>
      <c r="Q36" s="558"/>
      <c r="R36" s="558"/>
      <c r="S36" s="558" t="s">
        <v>2149</v>
      </c>
      <c r="T36" s="558" t="s">
        <v>2154</v>
      </c>
      <c r="U36" s="747" t="s">
        <v>2151</v>
      </c>
    </row>
    <row r="37" spans="1:21" ht="66">
      <c r="A37" s="942"/>
      <c r="B37" s="431" t="s">
        <v>1567</v>
      </c>
      <c r="C37" s="850" t="s">
        <v>2155</v>
      </c>
      <c r="D37" s="464" t="s">
        <v>2156</v>
      </c>
      <c r="E37" s="849" t="s">
        <v>2928</v>
      </c>
      <c r="F37" s="502" t="s">
        <v>1900</v>
      </c>
      <c r="G37" s="556">
        <v>0.25</v>
      </c>
      <c r="H37" s="557">
        <v>0</v>
      </c>
      <c r="I37" s="556">
        <v>0.25</v>
      </c>
      <c r="J37" s="557">
        <v>0</v>
      </c>
      <c r="K37" s="556">
        <v>0.25</v>
      </c>
      <c r="L37" s="557">
        <v>0</v>
      </c>
      <c r="M37" s="556">
        <v>0.25</v>
      </c>
      <c r="N37" s="557">
        <v>0</v>
      </c>
      <c r="O37" s="556">
        <v>1</v>
      </c>
      <c r="P37" s="489">
        <f t="shared" si="1"/>
        <v>0</v>
      </c>
      <c r="Q37" s="558"/>
      <c r="R37" s="558"/>
      <c r="S37" s="558" t="s">
        <v>2149</v>
      </c>
      <c r="T37" s="558" t="s">
        <v>2157</v>
      </c>
      <c r="U37" s="747" t="s">
        <v>2151</v>
      </c>
    </row>
    <row r="38" spans="1:21" ht="99">
      <c r="A38" s="942"/>
      <c r="B38" s="431" t="s">
        <v>1568</v>
      </c>
      <c r="C38" s="850" t="s">
        <v>2158</v>
      </c>
      <c r="D38" s="464" t="s">
        <v>2159</v>
      </c>
      <c r="E38" s="849" t="s">
        <v>2929</v>
      </c>
      <c r="F38" s="502" t="s">
        <v>1901</v>
      </c>
      <c r="G38" s="556">
        <v>0.25</v>
      </c>
      <c r="H38" s="557">
        <v>0</v>
      </c>
      <c r="I38" s="556">
        <v>0.25</v>
      </c>
      <c r="J38" s="557">
        <v>0</v>
      </c>
      <c r="K38" s="556">
        <v>0.25</v>
      </c>
      <c r="L38" s="557">
        <v>0</v>
      </c>
      <c r="M38" s="556">
        <v>0.25</v>
      </c>
      <c r="N38" s="557">
        <v>0</v>
      </c>
      <c r="O38" s="556">
        <v>1</v>
      </c>
      <c r="P38" s="489">
        <f t="shared" si="1"/>
        <v>0</v>
      </c>
      <c r="Q38" s="558"/>
      <c r="R38" s="558"/>
      <c r="S38" s="558" t="s">
        <v>2149</v>
      </c>
      <c r="T38" s="558" t="s">
        <v>2157</v>
      </c>
      <c r="U38" s="747" t="s">
        <v>2151</v>
      </c>
    </row>
    <row r="39" spans="1:21" ht="82.5">
      <c r="A39" s="942"/>
      <c r="B39" s="431" t="s">
        <v>1569</v>
      </c>
      <c r="C39" s="850" t="s">
        <v>2160</v>
      </c>
      <c r="D39" s="464" t="s">
        <v>2161</v>
      </c>
      <c r="E39" s="849" t="s">
        <v>2930</v>
      </c>
      <c r="F39" s="502" t="s">
        <v>1902</v>
      </c>
      <c r="G39" s="556">
        <v>0.25</v>
      </c>
      <c r="H39" s="557">
        <v>0</v>
      </c>
      <c r="I39" s="556">
        <v>0.25</v>
      </c>
      <c r="J39" s="557">
        <v>0</v>
      </c>
      <c r="K39" s="556">
        <v>0.25</v>
      </c>
      <c r="L39" s="557">
        <v>0</v>
      </c>
      <c r="M39" s="556">
        <v>0.25</v>
      </c>
      <c r="N39" s="557">
        <v>0</v>
      </c>
      <c r="O39" s="556">
        <v>1</v>
      </c>
      <c r="P39" s="489">
        <f t="shared" si="1"/>
        <v>0</v>
      </c>
      <c r="Q39" s="558"/>
      <c r="R39" s="558"/>
      <c r="S39" s="558" t="s">
        <v>2149</v>
      </c>
      <c r="T39" s="558" t="s">
        <v>2162</v>
      </c>
      <c r="U39" s="747" t="s">
        <v>2151</v>
      </c>
    </row>
    <row r="40" spans="1:21" ht="198">
      <c r="A40" s="942"/>
      <c r="B40" s="431" t="s">
        <v>1570</v>
      </c>
      <c r="C40" s="490" t="s">
        <v>2163</v>
      </c>
      <c r="D40" s="464" t="s">
        <v>2164</v>
      </c>
      <c r="E40" s="849" t="s">
        <v>2931</v>
      </c>
      <c r="F40" s="851" t="s">
        <v>1903</v>
      </c>
      <c r="G40" s="556">
        <v>0.25</v>
      </c>
      <c r="H40" s="557">
        <v>0</v>
      </c>
      <c r="I40" s="556">
        <v>0.25</v>
      </c>
      <c r="J40" s="557">
        <v>0</v>
      </c>
      <c r="K40" s="556">
        <v>0.25</v>
      </c>
      <c r="L40" s="557">
        <v>0</v>
      </c>
      <c r="M40" s="556">
        <v>0.25</v>
      </c>
      <c r="N40" s="557">
        <v>0</v>
      </c>
      <c r="O40" s="556">
        <v>1</v>
      </c>
      <c r="P40" s="489">
        <f t="shared" si="1"/>
        <v>0</v>
      </c>
      <c r="Q40" s="558"/>
      <c r="R40" s="558"/>
      <c r="S40" s="558" t="s">
        <v>2149</v>
      </c>
      <c r="T40" s="558" t="s">
        <v>2150</v>
      </c>
      <c r="U40" s="747" t="s">
        <v>2151</v>
      </c>
    </row>
    <row r="41" spans="1:21" ht="18">
      <c r="A41" s="942"/>
      <c r="B41" s="936" t="s">
        <v>2827</v>
      </c>
      <c r="C41" s="937"/>
      <c r="D41" s="937"/>
      <c r="E41" s="937"/>
      <c r="F41" s="937"/>
      <c r="G41" s="937"/>
      <c r="H41" s="937"/>
      <c r="I41" s="937"/>
      <c r="J41" s="937"/>
      <c r="K41" s="937"/>
      <c r="L41" s="937"/>
      <c r="M41" s="937"/>
      <c r="N41" s="937"/>
      <c r="O41" s="937"/>
      <c r="P41" s="937"/>
      <c r="Q41" s="937"/>
      <c r="R41" s="937"/>
      <c r="S41" s="937"/>
      <c r="T41" s="937"/>
      <c r="U41" s="937"/>
    </row>
    <row r="42" spans="1:21" ht="66">
      <c r="A42" s="942"/>
      <c r="B42" s="687" t="s">
        <v>1565</v>
      </c>
      <c r="C42" s="688" t="s">
        <v>2563</v>
      </c>
      <c r="D42" s="687" t="s">
        <v>2564</v>
      </c>
      <c r="E42" s="480" t="s">
        <v>2932</v>
      </c>
      <c r="F42" s="689" t="s">
        <v>2565</v>
      </c>
      <c r="G42" s="564">
        <v>0.25</v>
      </c>
      <c r="H42" s="690"/>
      <c r="I42" s="564">
        <v>0.25</v>
      </c>
      <c r="J42" s="690"/>
      <c r="K42" s="564">
        <v>0.25</v>
      </c>
      <c r="L42" s="690"/>
      <c r="M42" s="564">
        <v>0.25</v>
      </c>
      <c r="N42" s="690"/>
      <c r="O42" s="564">
        <f t="shared" ref="O42:O45" si="4">M42+K42+I42+G42</f>
        <v>1</v>
      </c>
      <c r="P42" s="489">
        <f t="shared" si="1"/>
        <v>0</v>
      </c>
      <c r="Q42" s="565"/>
      <c r="R42" s="691" t="s">
        <v>2566</v>
      </c>
      <c r="S42" s="565" t="s">
        <v>2567</v>
      </c>
      <c r="T42" s="565" t="s">
        <v>2568</v>
      </c>
      <c r="U42" s="565" t="s">
        <v>2569</v>
      </c>
    </row>
    <row r="43" spans="1:21" ht="102">
      <c r="A43" s="942"/>
      <c r="B43" s="687" t="s">
        <v>2570</v>
      </c>
      <c r="C43" s="692" t="s">
        <v>2570</v>
      </c>
      <c r="D43" s="687" t="s">
        <v>2571</v>
      </c>
      <c r="E43" s="480" t="s">
        <v>2933</v>
      </c>
      <c r="F43" s="689" t="s">
        <v>2572</v>
      </c>
      <c r="G43" s="564">
        <v>0</v>
      </c>
      <c r="H43" s="690"/>
      <c r="I43" s="564">
        <v>0.5</v>
      </c>
      <c r="J43" s="690"/>
      <c r="K43" s="564">
        <v>0</v>
      </c>
      <c r="L43" s="690"/>
      <c r="M43" s="564">
        <v>0.5</v>
      </c>
      <c r="N43" s="690"/>
      <c r="O43" s="564">
        <f t="shared" si="4"/>
        <v>1</v>
      </c>
      <c r="P43" s="489">
        <f t="shared" si="1"/>
        <v>0</v>
      </c>
      <c r="Q43" s="565"/>
      <c r="R43" s="691" t="s">
        <v>2573</v>
      </c>
      <c r="S43" s="565" t="s">
        <v>1601</v>
      </c>
      <c r="T43" s="565" t="s">
        <v>1636</v>
      </c>
      <c r="U43" s="565" t="s">
        <v>2574</v>
      </c>
    </row>
    <row r="44" spans="1:21" ht="66.75" thickBot="1">
      <c r="A44" s="942"/>
      <c r="B44" s="687" t="s">
        <v>1567</v>
      </c>
      <c r="C44" s="693" t="s">
        <v>2575</v>
      </c>
      <c r="D44" s="688" t="s">
        <v>2576</v>
      </c>
      <c r="E44" s="480" t="s">
        <v>2934</v>
      </c>
      <c r="F44" s="689" t="s">
        <v>2577</v>
      </c>
      <c r="G44" s="564">
        <v>0.25</v>
      </c>
      <c r="H44" s="690"/>
      <c r="I44" s="564">
        <v>0.25</v>
      </c>
      <c r="J44" s="690"/>
      <c r="K44" s="564">
        <v>0.25</v>
      </c>
      <c r="L44" s="690"/>
      <c r="M44" s="564">
        <v>0.25</v>
      </c>
      <c r="N44" s="690"/>
      <c r="O44" s="564">
        <f t="shared" si="4"/>
        <v>1</v>
      </c>
      <c r="P44" s="489">
        <f t="shared" si="1"/>
        <v>0</v>
      </c>
      <c r="Q44" s="565"/>
      <c r="R44" s="691" t="s">
        <v>2578</v>
      </c>
      <c r="S44" s="565" t="s">
        <v>1601</v>
      </c>
      <c r="T44" s="565" t="s">
        <v>2579</v>
      </c>
      <c r="U44" s="565" t="s">
        <v>2580</v>
      </c>
    </row>
    <row r="45" spans="1:21" ht="115.5">
      <c r="A45" s="942"/>
      <c r="B45" s="687" t="s">
        <v>1568</v>
      </c>
      <c r="C45" s="687" t="s">
        <v>2581</v>
      </c>
      <c r="D45" s="687" t="s">
        <v>2582</v>
      </c>
      <c r="E45" s="480" t="s">
        <v>2935</v>
      </c>
      <c r="F45" s="689" t="s">
        <v>1606</v>
      </c>
      <c r="G45" s="564">
        <v>0.25</v>
      </c>
      <c r="H45" s="690"/>
      <c r="I45" s="564">
        <v>0.25</v>
      </c>
      <c r="J45" s="690"/>
      <c r="K45" s="564">
        <v>0.25</v>
      </c>
      <c r="L45" s="690"/>
      <c r="M45" s="564">
        <v>0.25</v>
      </c>
      <c r="N45" s="690"/>
      <c r="O45" s="564">
        <f t="shared" si="4"/>
        <v>1</v>
      </c>
      <c r="P45" s="489">
        <f t="shared" si="1"/>
        <v>0</v>
      </c>
      <c r="Q45" s="565"/>
      <c r="R45" s="691" t="s">
        <v>2583</v>
      </c>
      <c r="S45" s="565" t="s">
        <v>2584</v>
      </c>
      <c r="T45" s="565" t="s">
        <v>2585</v>
      </c>
      <c r="U45" s="565" t="s">
        <v>2586</v>
      </c>
    </row>
    <row r="46" spans="1:21" ht="148.5">
      <c r="A46" s="942"/>
      <c r="B46" s="687" t="s">
        <v>1570</v>
      </c>
      <c r="C46" s="687" t="s">
        <v>2587</v>
      </c>
      <c r="D46" s="687" t="s">
        <v>2588</v>
      </c>
      <c r="E46" s="480" t="s">
        <v>2936</v>
      </c>
      <c r="F46" s="689" t="s">
        <v>2589</v>
      </c>
      <c r="G46" s="564">
        <v>0.25</v>
      </c>
      <c r="H46" s="690"/>
      <c r="I46" s="564">
        <v>0.25</v>
      </c>
      <c r="J46" s="690"/>
      <c r="K46" s="564">
        <v>0.25</v>
      </c>
      <c r="L46" s="690"/>
      <c r="M46" s="564">
        <v>0.25</v>
      </c>
      <c r="N46" s="690"/>
      <c r="O46" s="564">
        <f>M46+K46+I46+G46</f>
        <v>1</v>
      </c>
      <c r="P46" s="489">
        <f t="shared" si="1"/>
        <v>0</v>
      </c>
      <c r="Q46" s="565"/>
      <c r="R46" s="565" t="s">
        <v>1705</v>
      </c>
      <c r="S46" s="565" t="s">
        <v>2590</v>
      </c>
      <c r="T46" s="565" t="s">
        <v>2591</v>
      </c>
      <c r="U46" s="565" t="s">
        <v>2592</v>
      </c>
    </row>
    <row r="47" spans="1:21" ht="15.75" hidden="1" customHeight="1">
      <c r="A47" s="449"/>
      <c r="B47" s="451"/>
      <c r="C47" s="438"/>
      <c r="D47" s="438"/>
      <c r="E47" s="551"/>
      <c r="F47" s="473"/>
      <c r="G47" s="210"/>
      <c r="H47" s="211"/>
      <c r="I47" s="210"/>
      <c r="J47" s="211"/>
      <c r="K47" s="210"/>
      <c r="L47" s="211"/>
      <c r="M47" s="210"/>
      <c r="N47" s="211"/>
      <c r="O47" s="71"/>
      <c r="P47" s="240"/>
      <c r="Q47" s="71"/>
      <c r="R47" s="71"/>
      <c r="S47" s="71"/>
      <c r="T47" s="71"/>
      <c r="U47" s="71"/>
    </row>
    <row r="48" spans="1:21" ht="15.75" hidden="1" customHeight="1">
      <c r="A48" s="449"/>
      <c r="B48" s="451"/>
      <c r="C48" s="339"/>
      <c r="D48" s="339"/>
      <c r="E48" s="552"/>
      <c r="F48" s="71"/>
      <c r="G48" s="210"/>
      <c r="H48" s="211"/>
      <c r="I48" s="210"/>
      <c r="J48" s="211"/>
      <c r="K48" s="210"/>
      <c r="L48" s="211"/>
      <c r="M48" s="210"/>
      <c r="N48" s="211"/>
      <c r="O48" s="71"/>
      <c r="P48" s="240"/>
      <c r="Q48" s="71"/>
      <c r="R48" s="71"/>
      <c r="S48" s="71"/>
      <c r="T48" s="71"/>
      <c r="U48" s="71"/>
    </row>
    <row r="49" spans="1:21" ht="15.75" hidden="1" customHeight="1">
      <c r="A49" s="449"/>
      <c r="B49" s="451"/>
      <c r="C49" s="339"/>
      <c r="D49" s="339"/>
      <c r="E49" s="552"/>
      <c r="F49" s="71"/>
      <c r="G49" s="210"/>
      <c r="H49" s="211"/>
      <c r="I49" s="210"/>
      <c r="J49" s="211"/>
      <c r="K49" s="210"/>
      <c r="L49" s="211"/>
      <c r="M49" s="210"/>
      <c r="N49" s="211"/>
      <c r="O49" s="71"/>
      <c r="P49" s="240"/>
      <c r="Q49" s="212"/>
      <c r="R49" s="71"/>
      <c r="S49" s="71"/>
      <c r="T49" s="71"/>
      <c r="U49" s="71"/>
    </row>
    <row r="50" spans="1:21" ht="15.75" hidden="1" customHeight="1">
      <c r="A50" s="450"/>
      <c r="B50" s="452"/>
      <c r="C50" s="339"/>
      <c r="D50" s="339"/>
      <c r="E50" s="552"/>
      <c r="F50" s="71"/>
      <c r="G50" s="210"/>
      <c r="H50" s="211"/>
      <c r="I50" s="210"/>
      <c r="J50" s="211"/>
      <c r="K50" s="210"/>
      <c r="L50" s="211"/>
      <c r="M50" s="210"/>
      <c r="N50" s="211"/>
      <c r="O50" s="71"/>
      <c r="P50" s="240"/>
      <c r="Q50" s="212"/>
      <c r="R50" s="71"/>
      <c r="S50" s="71"/>
      <c r="T50" s="71"/>
      <c r="U50" s="71"/>
    </row>
    <row r="51" spans="1:21" ht="15.75" hidden="1">
      <c r="A51" s="927" t="s">
        <v>1379</v>
      </c>
      <c r="B51" s="927"/>
      <c r="C51" s="383"/>
      <c r="D51" s="339"/>
      <c r="E51" s="552"/>
      <c r="F51" s="71"/>
      <c r="G51" s="71"/>
      <c r="H51" s="384"/>
      <c r="I51" s="71"/>
      <c r="J51" s="71"/>
      <c r="K51" s="71"/>
      <c r="L51" s="384"/>
      <c r="M51" s="71"/>
      <c r="N51" s="71"/>
      <c r="O51" s="71"/>
      <c r="P51" s="240"/>
      <c r="Q51" s="71"/>
      <c r="R51" s="71"/>
      <c r="S51" s="71"/>
      <c r="T51" s="71"/>
      <c r="U51" s="71"/>
    </row>
    <row r="52" spans="1:21" ht="15.75" hidden="1">
      <c r="A52" s="928"/>
      <c r="B52" s="928"/>
      <c r="C52" s="383"/>
      <c r="D52" s="339"/>
      <c r="E52" s="552"/>
      <c r="F52" s="71"/>
      <c r="G52" s="71"/>
      <c r="H52" s="384"/>
      <c r="I52" s="71"/>
      <c r="J52" s="71"/>
      <c r="K52" s="71"/>
      <c r="L52" s="384"/>
      <c r="M52" s="71"/>
      <c r="N52" s="71"/>
      <c r="O52" s="71"/>
      <c r="P52" s="240"/>
      <c r="Q52" s="71"/>
      <c r="R52" s="71"/>
      <c r="S52" s="71"/>
      <c r="T52" s="71"/>
      <c r="U52" s="71"/>
    </row>
    <row r="53" spans="1:21" ht="15.75" hidden="1">
      <c r="A53" s="928"/>
      <c r="B53" s="928"/>
      <c r="C53" s="383"/>
      <c r="D53" s="339"/>
      <c r="E53" s="552"/>
      <c r="F53" s="71"/>
      <c r="G53" s="71"/>
      <c r="H53" s="384"/>
      <c r="I53" s="71"/>
      <c r="J53" s="71"/>
      <c r="K53" s="71"/>
      <c r="L53" s="384"/>
      <c r="M53" s="71"/>
      <c r="N53" s="71"/>
      <c r="O53" s="71"/>
      <c r="P53" s="240"/>
      <c r="Q53" s="71"/>
      <c r="R53" s="71"/>
      <c r="S53" s="71"/>
      <c r="T53" s="71"/>
      <c r="U53" s="71"/>
    </row>
    <row r="54" spans="1:21" ht="15.75" hidden="1">
      <c r="A54" s="928"/>
      <c r="B54" s="928"/>
      <c r="C54" s="383"/>
      <c r="D54" s="339"/>
      <c r="E54" s="552"/>
      <c r="F54" s="71"/>
      <c r="G54" s="71"/>
      <c r="H54" s="384"/>
      <c r="I54" s="71"/>
      <c r="J54" s="71"/>
      <c r="K54" s="71"/>
      <c r="L54" s="384"/>
      <c r="M54" s="71"/>
      <c r="N54" s="71"/>
      <c r="O54" s="71"/>
      <c r="P54" s="240"/>
      <c r="Q54" s="71"/>
      <c r="R54" s="71"/>
      <c r="S54" s="71"/>
      <c r="T54" s="71"/>
      <c r="U54" s="71"/>
    </row>
    <row r="55" spans="1:21" ht="15.75" hidden="1">
      <c r="A55" s="928"/>
      <c r="B55" s="928"/>
      <c r="C55" s="383"/>
      <c r="D55" s="339"/>
      <c r="E55" s="552"/>
      <c r="F55" s="71"/>
      <c r="G55" s="71"/>
      <c r="H55" s="384"/>
      <c r="I55" s="71"/>
      <c r="J55" s="71"/>
      <c r="K55" s="71"/>
      <c r="L55" s="384"/>
      <c r="M55" s="71"/>
      <c r="N55" s="71"/>
      <c r="O55" s="71"/>
      <c r="P55" s="240"/>
      <c r="Q55" s="71"/>
      <c r="R55" s="71"/>
      <c r="S55" s="71"/>
      <c r="T55" s="71"/>
      <c r="U55" s="71"/>
    </row>
    <row r="56" spans="1:21" ht="15.75" hidden="1">
      <c r="A56" s="928"/>
      <c r="B56" s="928"/>
      <c r="C56" s="383"/>
      <c r="D56" s="339"/>
      <c r="E56" s="552"/>
      <c r="F56" s="71"/>
      <c r="G56" s="71"/>
      <c r="H56" s="384"/>
      <c r="I56" s="71"/>
      <c r="J56" s="71"/>
      <c r="K56" s="71"/>
      <c r="L56" s="384"/>
      <c r="M56" s="71"/>
      <c r="N56" s="71"/>
      <c r="O56" s="71"/>
      <c r="P56" s="240"/>
      <c r="Q56" s="71"/>
      <c r="R56" s="71"/>
      <c r="S56" s="71"/>
      <c r="T56" s="71"/>
      <c r="U56" s="71"/>
    </row>
    <row r="57" spans="1:21" ht="15.75" hidden="1">
      <c r="A57" s="928"/>
      <c r="B57" s="928"/>
      <c r="C57" s="383"/>
      <c r="D57" s="339"/>
      <c r="E57" s="552"/>
      <c r="F57" s="71"/>
      <c r="G57" s="210"/>
      <c r="H57" s="71"/>
      <c r="I57" s="71"/>
      <c r="J57" s="71"/>
      <c r="K57" s="71"/>
      <c r="L57" s="71"/>
      <c r="M57" s="71"/>
      <c r="N57" s="71"/>
      <c r="O57" s="71"/>
      <c r="P57" s="240"/>
      <c r="Q57" s="71"/>
      <c r="R57" s="71"/>
      <c r="S57" s="71"/>
      <c r="T57" s="71"/>
      <c r="U57" s="71"/>
    </row>
    <row r="58" spans="1:21" ht="15.75" hidden="1">
      <c r="A58" s="928"/>
      <c r="B58" s="928"/>
      <c r="C58" s="383"/>
      <c r="D58" s="383"/>
      <c r="E58" s="552"/>
      <c r="F58" s="71"/>
      <c r="G58" s="71"/>
      <c r="H58" s="71"/>
      <c r="I58" s="71"/>
      <c r="J58" s="71"/>
      <c r="K58" s="71"/>
      <c r="L58" s="71"/>
      <c r="M58" s="71"/>
      <c r="N58" s="71"/>
      <c r="O58" s="71"/>
      <c r="P58" s="240"/>
      <c r="Q58" s="71"/>
      <c r="R58" s="71"/>
      <c r="S58" s="71"/>
      <c r="T58" s="71"/>
      <c r="U58" s="71"/>
    </row>
    <row r="59" spans="1:21" ht="15.75" hidden="1">
      <c r="A59" s="929"/>
      <c r="B59" s="929"/>
      <c r="C59" s="383"/>
      <c r="D59" s="383"/>
      <c r="E59" s="552"/>
      <c r="F59" s="71"/>
      <c r="G59" s="71"/>
      <c r="H59" s="71"/>
      <c r="I59" s="71"/>
      <c r="J59" s="71"/>
      <c r="K59" s="71"/>
      <c r="L59" s="71"/>
      <c r="M59" s="71"/>
      <c r="N59" s="71"/>
      <c r="O59" s="71"/>
      <c r="P59" s="240"/>
      <c r="Q59" s="71"/>
      <c r="R59" s="71"/>
      <c r="S59" s="71"/>
      <c r="T59" s="71"/>
      <c r="U59" s="72"/>
    </row>
    <row r="60" spans="1:21" ht="15.6" customHeight="1">
      <c r="A60" s="302"/>
      <c r="B60" s="303"/>
      <c r="C60" s="302" t="s">
        <v>1355</v>
      </c>
      <c r="D60" s="303"/>
      <c r="E60" s="553"/>
      <c r="F60" s="304"/>
      <c r="G60" s="241">
        <f t="shared" ref="G60:P60" si="5">SUM(G9:G59)</f>
        <v>8.5</v>
      </c>
      <c r="H60" s="241">
        <f t="shared" si="5"/>
        <v>0</v>
      </c>
      <c r="I60" s="241">
        <f t="shared" si="5"/>
        <v>7.75</v>
      </c>
      <c r="J60" s="241">
        <f t="shared" si="5"/>
        <v>12562.5</v>
      </c>
      <c r="K60" s="241">
        <f t="shared" si="5"/>
        <v>7.75</v>
      </c>
      <c r="L60" s="241">
        <f t="shared" si="5"/>
        <v>120000</v>
      </c>
      <c r="M60" s="241">
        <f t="shared" si="5"/>
        <v>10</v>
      </c>
      <c r="N60" s="241">
        <f t="shared" si="5"/>
        <v>19312.5</v>
      </c>
      <c r="O60" s="241">
        <f t="shared" si="5"/>
        <v>34</v>
      </c>
      <c r="P60" s="241">
        <f t="shared" si="5"/>
        <v>151875</v>
      </c>
      <c r="Q60" s="214"/>
      <c r="R60" s="214"/>
      <c r="S60" s="214"/>
      <c r="T60" s="214"/>
      <c r="U60" s="217"/>
    </row>
    <row r="61" spans="1:21">
      <c r="E61" s="550"/>
    </row>
    <row r="62" spans="1:21">
      <c r="E62" s="550"/>
    </row>
    <row r="63" spans="1:21">
      <c r="E63" s="550"/>
    </row>
    <row r="64" spans="1:21">
      <c r="E64" s="550"/>
    </row>
    <row r="65" spans="5:5">
      <c r="E65" s="550"/>
    </row>
    <row r="66" spans="5:5">
      <c r="E66" s="550"/>
    </row>
    <row r="67" spans="5:5">
      <c r="E67" s="550"/>
    </row>
    <row r="68" spans="5:5">
      <c r="E68" s="550"/>
    </row>
    <row r="69" spans="5:5">
      <c r="E69" s="550"/>
    </row>
    <row r="70" spans="5:5">
      <c r="E70" s="550"/>
    </row>
    <row r="71" spans="5:5">
      <c r="E71" s="550"/>
    </row>
    <row r="72" spans="5:5">
      <c r="E72" s="550"/>
    </row>
    <row r="73" spans="5:5">
      <c r="E73" s="550"/>
    </row>
    <row r="74" spans="5:5">
      <c r="E74" s="550"/>
    </row>
    <row r="75" spans="5:5">
      <c r="E75" s="550"/>
    </row>
    <row r="76" spans="5:5">
      <c r="E76" s="550"/>
    </row>
    <row r="77" spans="5:5">
      <c r="E77" s="550"/>
    </row>
    <row r="78" spans="5:5">
      <c r="E78" s="550"/>
    </row>
    <row r="79" spans="5:5">
      <c r="E79" s="550"/>
    </row>
    <row r="80" spans="5:5">
      <c r="E80" s="550"/>
    </row>
    <row r="81" spans="5:5">
      <c r="E81" s="550"/>
    </row>
    <row r="82" spans="5:5">
      <c r="E82" s="550"/>
    </row>
    <row r="83" spans="5:5">
      <c r="E83" s="550"/>
    </row>
    <row r="84" spans="5:5">
      <c r="E84" s="550"/>
    </row>
    <row r="85" spans="5:5">
      <c r="E85" s="550"/>
    </row>
    <row r="86" spans="5:5">
      <c r="E86" s="550"/>
    </row>
    <row r="87" spans="5:5">
      <c r="E87" s="550"/>
    </row>
    <row r="88" spans="5:5">
      <c r="E88" s="550"/>
    </row>
    <row r="89" spans="5:5">
      <c r="E89" s="550"/>
    </row>
    <row r="90" spans="5:5">
      <c r="E90" s="550"/>
    </row>
    <row r="91" spans="5:5">
      <c r="E91" s="550"/>
    </row>
    <row r="92" spans="5:5">
      <c r="E92" s="550"/>
    </row>
    <row r="93" spans="5:5">
      <c r="E93" s="550"/>
    </row>
    <row r="94" spans="5:5">
      <c r="E94" s="550"/>
    </row>
    <row r="95" spans="5:5">
      <c r="E95" s="550"/>
    </row>
    <row r="96" spans="5:5">
      <c r="E96" s="550"/>
    </row>
    <row r="97" spans="5:5">
      <c r="E97" s="550"/>
    </row>
    <row r="98" spans="5:5">
      <c r="E98" s="550"/>
    </row>
    <row r="99" spans="5:5">
      <c r="E99" s="550"/>
    </row>
    <row r="100" spans="5:5">
      <c r="E100" s="550"/>
    </row>
    <row r="101" spans="5:5">
      <c r="E101" s="550"/>
    </row>
    <row r="102" spans="5:5">
      <c r="E102" s="550"/>
    </row>
    <row r="103" spans="5:5">
      <c r="E103" s="550"/>
    </row>
    <row r="104" spans="5:5">
      <c r="E104" s="550"/>
    </row>
    <row r="105" spans="5:5">
      <c r="E105" s="550"/>
    </row>
    <row r="106" spans="5:5">
      <c r="E106" s="550"/>
    </row>
    <row r="107" spans="5:5">
      <c r="E107" s="550"/>
    </row>
    <row r="108" spans="5:5">
      <c r="E108" s="550"/>
    </row>
    <row r="109" spans="5:5">
      <c r="E109" s="550"/>
    </row>
    <row r="110" spans="5:5">
      <c r="E110" s="550"/>
    </row>
    <row r="111" spans="5:5">
      <c r="E111" s="550"/>
    </row>
    <row r="112" spans="5:5">
      <c r="E112" s="550"/>
    </row>
    <row r="113" spans="5:5">
      <c r="E113" s="550"/>
    </row>
    <row r="114" spans="5:5">
      <c r="E114" s="550"/>
    </row>
    <row r="115" spans="5:5">
      <c r="E115" s="550"/>
    </row>
    <row r="116" spans="5:5">
      <c r="E116" s="550"/>
    </row>
    <row r="117" spans="5:5">
      <c r="E117" s="550"/>
    </row>
    <row r="118" spans="5:5">
      <c r="E118" s="550"/>
    </row>
    <row r="119" spans="5:5">
      <c r="E119" s="550"/>
    </row>
    <row r="120" spans="5:5">
      <c r="E120" s="550"/>
    </row>
    <row r="121" spans="5:5">
      <c r="E121" s="550"/>
    </row>
    <row r="122" spans="5:5">
      <c r="E122" s="550"/>
    </row>
    <row r="123" spans="5:5">
      <c r="E123" s="550"/>
    </row>
  </sheetData>
  <mergeCells count="26">
    <mergeCell ref="A5:A7"/>
    <mergeCell ref="B5:B7"/>
    <mergeCell ref="C5:C7"/>
    <mergeCell ref="I6:J6"/>
    <mergeCell ref="D5:D7"/>
    <mergeCell ref="S5:S7"/>
    <mergeCell ref="G6:H6"/>
    <mergeCell ref="K6:L6"/>
    <mergeCell ref="M6:N6"/>
    <mergeCell ref="O5:P6"/>
    <mergeCell ref="F5:F7"/>
    <mergeCell ref="G5:N5"/>
    <mergeCell ref="U5:U7"/>
    <mergeCell ref="B51:B59"/>
    <mergeCell ref="A51:A59"/>
    <mergeCell ref="B15:U15"/>
    <mergeCell ref="B22:U22"/>
    <mergeCell ref="B23:B33"/>
    <mergeCell ref="B34:U34"/>
    <mergeCell ref="B41:U41"/>
    <mergeCell ref="B8:U8"/>
    <mergeCell ref="A8:A46"/>
    <mergeCell ref="Q5:Q7"/>
    <mergeCell ref="R5:R7"/>
    <mergeCell ref="E5:E7"/>
    <mergeCell ref="T5:T7"/>
  </mergeCells>
  <conditionalFormatting sqref="E47:E59 E9:E14">
    <cfRule type="duplicateValues" dxfId="8" priority="12"/>
  </conditionalFormatting>
  <conditionalFormatting sqref="E16:E21">
    <cfRule type="duplicateValues" dxfId="7" priority="8"/>
  </conditionalFormatting>
  <conditionalFormatting sqref="E26:E29">
    <cfRule type="duplicateValues" dxfId="6" priority="6"/>
  </conditionalFormatting>
  <conditionalFormatting sqref="F26:F29">
    <cfRule type="duplicateValues" dxfId="5" priority="5"/>
  </conditionalFormatting>
  <conditionalFormatting sqref="E33">
    <cfRule type="duplicateValues" dxfId="4" priority="4"/>
  </conditionalFormatting>
  <conditionalFormatting sqref="E35:E40">
    <cfRule type="duplicateValues" dxfId="3" priority="3"/>
  </conditionalFormatting>
  <conditionalFormatting sqref="E42:E46">
    <cfRule type="duplicateValues" dxfId="2" priority="2"/>
  </conditionalFormatting>
  <conditionalFormatting sqref="E23:E25 E30">
    <cfRule type="duplicateValues" dxfId="1" priority="14"/>
  </conditionalFormatting>
  <conditionalFormatting sqref="E31:E32">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216"/>
  <sheetViews>
    <sheetView showGridLines="0" topLeftCell="E1" zoomScale="70" zoomScaleNormal="70" workbookViewId="0">
      <pane ySplit="6" topLeftCell="A7" activePane="bottomLeft" state="frozen"/>
      <selection sqref="A1:V1"/>
      <selection pane="bottomLeft" activeCell="P67" sqref="P67"/>
    </sheetView>
  </sheetViews>
  <sheetFormatPr baseColWidth="10" defaultColWidth="12.5703125" defaultRowHeight="12"/>
  <cols>
    <col min="1" max="1" width="35.140625" style="271" customWidth="1"/>
    <col min="2" max="2" width="48.140625" style="262" customWidth="1"/>
    <col min="3" max="3" width="32.42578125" style="262" customWidth="1"/>
    <col min="4" max="4" width="32.7109375" style="262" customWidth="1"/>
    <col min="5" max="5" width="27.42578125" style="272" customWidth="1"/>
    <col min="6" max="6" width="36.42578125" style="262" customWidth="1"/>
    <col min="7" max="7" width="15.28515625" style="262" customWidth="1"/>
    <col min="8" max="8" width="15.85546875" style="262" customWidth="1"/>
    <col min="9" max="9" width="15.28515625" style="262" customWidth="1"/>
    <col min="10" max="10" width="15.42578125" style="262" customWidth="1"/>
    <col min="11" max="11" width="15.28515625" style="262" customWidth="1"/>
    <col min="12" max="12" width="14.85546875" style="262" customWidth="1"/>
    <col min="13" max="13" width="15.28515625" style="262" customWidth="1"/>
    <col min="14" max="14" width="17.5703125" style="262" customWidth="1"/>
    <col min="15" max="15" width="15.28515625" style="262" customWidth="1"/>
    <col min="16" max="16" width="16.28515625" style="262" bestFit="1" customWidth="1"/>
    <col min="17" max="17" width="14.28515625" style="262" hidden="1" customWidth="1"/>
    <col min="18" max="20" width="14.28515625" style="262" customWidth="1"/>
    <col min="21" max="21" width="15.7109375" style="262" customWidth="1"/>
    <col min="22" max="16384" width="12.5703125" style="262"/>
  </cols>
  <sheetData>
    <row r="1" spans="1:21" s="255" customFormat="1" ht="18.75">
      <c r="B1" s="297"/>
      <c r="C1" s="297"/>
      <c r="D1" s="297"/>
      <c r="E1" s="297"/>
      <c r="F1" s="297"/>
      <c r="G1" s="297" t="s">
        <v>1383</v>
      </c>
      <c r="H1" s="297"/>
      <c r="I1" s="297"/>
      <c r="J1" s="297"/>
      <c r="K1" s="297"/>
      <c r="L1" s="297"/>
      <c r="M1" s="297"/>
      <c r="N1" s="297"/>
      <c r="O1" s="297"/>
      <c r="P1" s="297"/>
      <c r="Q1" s="297"/>
      <c r="R1" s="297"/>
      <c r="S1" s="297"/>
      <c r="T1" s="297"/>
      <c r="U1" s="297"/>
    </row>
    <row r="2" spans="1:21" s="255" customFormat="1" ht="18.75">
      <c r="A2" s="325" t="s">
        <v>1346</v>
      </c>
      <c r="B2" s="297"/>
      <c r="C2" s="297"/>
      <c r="D2" s="297"/>
      <c r="E2" s="297"/>
      <c r="F2" s="297"/>
      <c r="G2" s="297"/>
      <c r="H2" s="297"/>
      <c r="I2" s="297"/>
      <c r="J2" s="297"/>
      <c r="K2" s="297"/>
      <c r="L2" s="297"/>
      <c r="M2" s="297"/>
      <c r="N2" s="297"/>
      <c r="O2" s="297"/>
      <c r="P2" s="297"/>
      <c r="Q2" s="297"/>
      <c r="R2" s="297"/>
      <c r="S2" s="297"/>
      <c r="T2" s="297"/>
      <c r="U2" s="297"/>
    </row>
    <row r="3" spans="1:21" s="255" customFormat="1" ht="21" customHeight="1">
      <c r="A3" s="256" t="s">
        <v>1380</v>
      </c>
      <c r="B3" s="257"/>
      <c r="C3" s="257"/>
      <c r="D3" s="257"/>
      <c r="E3" s="258"/>
      <c r="F3" s="257"/>
      <c r="G3" s="257"/>
      <c r="H3" s="257"/>
      <c r="I3" s="257"/>
      <c r="J3" s="257"/>
      <c r="K3" s="257"/>
      <c r="L3" s="257"/>
      <c r="M3" s="257"/>
      <c r="N3" s="257"/>
      <c r="O3" s="257"/>
      <c r="P3" s="257"/>
      <c r="Q3" s="257"/>
      <c r="R3" s="257"/>
      <c r="S3" s="257"/>
      <c r="T3" s="257"/>
      <c r="U3" s="257"/>
    </row>
    <row r="4" spans="1:21" s="67" customFormat="1" ht="23.25" customHeight="1">
      <c r="A4" s="943" t="s">
        <v>98</v>
      </c>
      <c r="B4" s="943" t="s">
        <v>113</v>
      </c>
      <c r="C4" s="918" t="s">
        <v>87</v>
      </c>
      <c r="D4" s="918" t="s">
        <v>88</v>
      </c>
      <c r="E4" s="957" t="s">
        <v>393</v>
      </c>
      <c r="F4" s="918" t="s">
        <v>89</v>
      </c>
      <c r="G4" s="921" t="s">
        <v>101</v>
      </c>
      <c r="H4" s="922"/>
      <c r="I4" s="922"/>
      <c r="J4" s="922"/>
      <c r="K4" s="922"/>
      <c r="L4" s="922"/>
      <c r="M4" s="922"/>
      <c r="N4" s="923"/>
      <c r="O4" s="949" t="s">
        <v>102</v>
      </c>
      <c r="P4" s="950"/>
      <c r="Q4" s="943" t="s">
        <v>103</v>
      </c>
      <c r="R4" s="943" t="s">
        <v>104</v>
      </c>
      <c r="S4" s="943" t="s">
        <v>111</v>
      </c>
      <c r="T4" s="943" t="s">
        <v>110</v>
      </c>
      <c r="U4" s="924" t="s">
        <v>90</v>
      </c>
    </row>
    <row r="5" spans="1:21" s="67" customFormat="1" ht="15" customHeight="1">
      <c r="A5" s="944"/>
      <c r="B5" s="944"/>
      <c r="C5" s="919"/>
      <c r="D5" s="919"/>
      <c r="E5" s="958"/>
      <c r="F5" s="919"/>
      <c r="G5" s="921" t="s">
        <v>105</v>
      </c>
      <c r="H5" s="923"/>
      <c r="I5" s="921" t="s">
        <v>106</v>
      </c>
      <c r="J5" s="923"/>
      <c r="K5" s="921" t="s">
        <v>107</v>
      </c>
      <c r="L5" s="923"/>
      <c r="M5" s="921" t="s">
        <v>108</v>
      </c>
      <c r="N5" s="923"/>
      <c r="O5" s="951"/>
      <c r="P5" s="952"/>
      <c r="Q5" s="944"/>
      <c r="R5" s="944"/>
      <c r="S5" s="944"/>
      <c r="T5" s="944"/>
      <c r="U5" s="925"/>
    </row>
    <row r="6" spans="1:21" s="67" customFormat="1" ht="24" customHeight="1">
      <c r="A6" s="945"/>
      <c r="B6" s="945"/>
      <c r="C6" s="920"/>
      <c r="D6" s="920"/>
      <c r="E6" s="959"/>
      <c r="F6" s="920"/>
      <c r="G6" s="253" t="s">
        <v>109</v>
      </c>
      <c r="H6" s="253" t="s">
        <v>12</v>
      </c>
      <c r="I6" s="253" t="s">
        <v>109</v>
      </c>
      <c r="J6" s="253" t="s">
        <v>12</v>
      </c>
      <c r="K6" s="253" t="s">
        <v>109</v>
      </c>
      <c r="L6" s="253" t="s">
        <v>12</v>
      </c>
      <c r="M6" s="253" t="s">
        <v>109</v>
      </c>
      <c r="N6" s="253" t="s">
        <v>12</v>
      </c>
      <c r="O6" s="253" t="s">
        <v>109</v>
      </c>
      <c r="P6" s="253" t="s">
        <v>12</v>
      </c>
      <c r="Q6" s="945"/>
      <c r="R6" s="945"/>
      <c r="S6" s="945"/>
      <c r="T6" s="945"/>
      <c r="U6" s="926"/>
    </row>
    <row r="7" spans="1:21" s="67" customFormat="1" ht="24" customHeight="1">
      <c r="A7" s="964" t="s">
        <v>1381</v>
      </c>
      <c r="B7" s="966" t="s">
        <v>1745</v>
      </c>
      <c r="C7" s="967"/>
      <c r="D7" s="967"/>
      <c r="E7" s="967"/>
      <c r="F7" s="967"/>
      <c r="G7" s="967"/>
      <c r="H7" s="967"/>
      <c r="I7" s="967"/>
      <c r="J7" s="967"/>
      <c r="K7" s="967"/>
      <c r="L7" s="967"/>
      <c r="M7" s="967"/>
      <c r="N7" s="967"/>
      <c r="O7" s="967"/>
      <c r="P7" s="967"/>
      <c r="Q7" s="967"/>
      <c r="R7" s="967"/>
      <c r="S7" s="967"/>
      <c r="T7" s="967"/>
      <c r="U7" s="968"/>
    </row>
    <row r="8" spans="1:21" ht="168.75" customHeight="1">
      <c r="A8" s="965"/>
      <c r="B8" s="431" t="s">
        <v>1571</v>
      </c>
      <c r="C8" s="471" t="s">
        <v>1487</v>
      </c>
      <c r="D8" s="435" t="s">
        <v>1488</v>
      </c>
      <c r="E8" s="481" t="s">
        <v>2940</v>
      </c>
      <c r="F8" s="475" t="s">
        <v>1618</v>
      </c>
      <c r="G8" s="828">
        <v>0.25</v>
      </c>
      <c r="H8" s="829"/>
      <c r="I8" s="828">
        <v>0.25</v>
      </c>
      <c r="J8" s="829"/>
      <c r="K8" s="828">
        <v>0.25</v>
      </c>
      <c r="L8" s="829"/>
      <c r="M8" s="828">
        <v>0.25</v>
      </c>
      <c r="N8" s="829"/>
      <c r="O8" s="828">
        <f>M8+K8+I8+G8</f>
        <v>1</v>
      </c>
      <c r="P8" s="478">
        <f>H8+J8+L8+N8</f>
        <v>0</v>
      </c>
      <c r="Q8" s="848"/>
      <c r="R8" s="508" t="s">
        <v>1709</v>
      </c>
      <c r="S8" s="480" t="s">
        <v>1683</v>
      </c>
      <c r="T8" s="848" t="s">
        <v>1710</v>
      </c>
      <c r="U8" s="848" t="s">
        <v>1711</v>
      </c>
    </row>
    <row r="9" spans="1:21" ht="89.25">
      <c r="A9" s="965"/>
      <c r="B9" s="431" t="s">
        <v>1572</v>
      </c>
      <c r="C9" s="471" t="s">
        <v>1489</v>
      </c>
      <c r="D9" s="431" t="s">
        <v>1490</v>
      </c>
      <c r="E9" s="481" t="s">
        <v>2941</v>
      </c>
      <c r="F9" s="475" t="s">
        <v>1619</v>
      </c>
      <c r="G9" s="479">
        <v>0.25</v>
      </c>
      <c r="H9" s="480"/>
      <c r="I9" s="479">
        <v>0.25</v>
      </c>
      <c r="J9" s="494"/>
      <c r="K9" s="479">
        <v>0.25</v>
      </c>
      <c r="L9" s="478"/>
      <c r="M9" s="479">
        <v>0.25</v>
      </c>
      <c r="N9" s="478"/>
      <c r="O9" s="828">
        <f t="shared" ref="O9:O71" si="0">M9+K9+I9+G9</f>
        <v>1</v>
      </c>
      <c r="P9" s="478">
        <f t="shared" ref="P9:P16" si="1">H9+J9+L9+N9</f>
        <v>0</v>
      </c>
      <c r="Q9" s="480"/>
      <c r="R9" s="480" t="s">
        <v>1635</v>
      </c>
      <c r="S9" s="480" t="s">
        <v>1683</v>
      </c>
      <c r="T9" s="480" t="s">
        <v>1636</v>
      </c>
      <c r="U9" s="483" t="s">
        <v>1637</v>
      </c>
    </row>
    <row r="10" spans="1:21" ht="63.75">
      <c r="A10" s="965"/>
      <c r="B10" s="431" t="s">
        <v>1573</v>
      </c>
      <c r="C10" s="464" t="s">
        <v>1491</v>
      </c>
      <c r="D10" s="431" t="s">
        <v>1492</v>
      </c>
      <c r="E10" s="481" t="s">
        <v>2942</v>
      </c>
      <c r="F10" s="496"/>
      <c r="G10" s="479">
        <v>0.25</v>
      </c>
      <c r="H10" s="480"/>
      <c r="I10" s="479">
        <v>0.25</v>
      </c>
      <c r="J10" s="494"/>
      <c r="K10" s="479">
        <v>0.25</v>
      </c>
      <c r="L10" s="478"/>
      <c r="M10" s="479">
        <v>0.25</v>
      </c>
      <c r="N10" s="478"/>
      <c r="O10" s="828">
        <f t="shared" si="0"/>
        <v>1</v>
      </c>
      <c r="P10" s="478">
        <f t="shared" si="1"/>
        <v>0</v>
      </c>
      <c r="Q10" s="480"/>
      <c r="R10" s="480" t="s">
        <v>1634</v>
      </c>
      <c r="S10" s="480" t="s">
        <v>1683</v>
      </c>
      <c r="T10" s="480" t="s">
        <v>1636</v>
      </c>
      <c r="U10" s="483" t="s">
        <v>1637</v>
      </c>
    </row>
    <row r="11" spans="1:21" ht="63.75">
      <c r="A11" s="965"/>
      <c r="B11" s="431" t="s">
        <v>1574</v>
      </c>
      <c r="C11" s="464" t="s">
        <v>1493</v>
      </c>
      <c r="D11" s="431" t="s">
        <v>1494</v>
      </c>
      <c r="E11" s="481" t="s">
        <v>2943</v>
      </c>
      <c r="F11" s="475" t="s">
        <v>1620</v>
      </c>
      <c r="G11" s="479">
        <v>0.25</v>
      </c>
      <c r="H11" s="480"/>
      <c r="I11" s="479">
        <v>0.25</v>
      </c>
      <c r="J11" s="494"/>
      <c r="K11" s="479">
        <v>0.25</v>
      </c>
      <c r="L11" s="478"/>
      <c r="M11" s="479">
        <v>0.25</v>
      </c>
      <c r="N11" s="478"/>
      <c r="O11" s="828">
        <f t="shared" si="0"/>
        <v>1</v>
      </c>
      <c r="P11" s="478">
        <f t="shared" si="1"/>
        <v>0</v>
      </c>
      <c r="Q11" s="480"/>
      <c r="R11" s="480" t="s">
        <v>1639</v>
      </c>
      <c r="S11" s="480" t="s">
        <v>1683</v>
      </c>
      <c r="T11" s="480" t="s">
        <v>1636</v>
      </c>
      <c r="U11" s="483" t="s">
        <v>1637</v>
      </c>
    </row>
    <row r="12" spans="1:21" ht="76.5">
      <c r="A12" s="965"/>
      <c r="B12" s="431" t="s">
        <v>1575</v>
      </c>
      <c r="C12" s="464" t="s">
        <v>1495</v>
      </c>
      <c r="D12" s="431" t="s">
        <v>1496</v>
      </c>
      <c r="E12" s="481" t="s">
        <v>2944</v>
      </c>
      <c r="F12" s="475" t="s">
        <v>1621</v>
      </c>
      <c r="G12" s="479">
        <v>0.25</v>
      </c>
      <c r="H12" s="480"/>
      <c r="I12" s="479">
        <v>0.25</v>
      </c>
      <c r="J12" s="494"/>
      <c r="K12" s="479">
        <v>0.25</v>
      </c>
      <c r="L12" s="478"/>
      <c r="M12" s="479">
        <v>0.25</v>
      </c>
      <c r="N12" s="478"/>
      <c r="O12" s="828">
        <f t="shared" si="0"/>
        <v>1</v>
      </c>
      <c r="P12" s="478">
        <f t="shared" si="1"/>
        <v>0</v>
      </c>
      <c r="Q12" s="480"/>
      <c r="R12" s="480" t="s">
        <v>1674</v>
      </c>
      <c r="S12" s="480" t="s">
        <v>1683</v>
      </c>
      <c r="T12" s="480" t="s">
        <v>1665</v>
      </c>
      <c r="U12" s="483" t="s">
        <v>1637</v>
      </c>
    </row>
    <row r="13" spans="1:21" ht="63.75">
      <c r="A13" s="965"/>
      <c r="B13" s="431" t="s">
        <v>1576</v>
      </c>
      <c r="C13" s="464" t="s">
        <v>1497</v>
      </c>
      <c r="D13" s="431" t="s">
        <v>1498</v>
      </c>
      <c r="E13" s="481" t="s">
        <v>2945</v>
      </c>
      <c r="F13" s="475" t="s">
        <v>1622</v>
      </c>
      <c r="G13" s="479">
        <v>0.25</v>
      </c>
      <c r="H13" s="480"/>
      <c r="I13" s="479">
        <v>0.25</v>
      </c>
      <c r="J13" s="494"/>
      <c r="K13" s="479">
        <v>0.25</v>
      </c>
      <c r="L13" s="478"/>
      <c r="M13" s="479">
        <v>0.25</v>
      </c>
      <c r="N13" s="478"/>
      <c r="O13" s="828">
        <f t="shared" si="0"/>
        <v>1</v>
      </c>
      <c r="P13" s="478">
        <f t="shared" si="1"/>
        <v>0</v>
      </c>
      <c r="Q13" s="480"/>
      <c r="R13" s="480" t="s">
        <v>1674</v>
      </c>
      <c r="S13" s="480" t="s">
        <v>1683</v>
      </c>
      <c r="T13" s="480" t="s">
        <v>1636</v>
      </c>
      <c r="U13" s="483" t="s">
        <v>1637</v>
      </c>
    </row>
    <row r="14" spans="1:21" ht="127.5">
      <c r="A14" s="965"/>
      <c r="B14" s="431" t="s">
        <v>1577</v>
      </c>
      <c r="C14" s="464" t="s">
        <v>1499</v>
      </c>
      <c r="D14" s="431" t="s">
        <v>1500</v>
      </c>
      <c r="E14" s="481" t="s">
        <v>2946</v>
      </c>
      <c r="F14" s="475" t="s">
        <v>1638</v>
      </c>
      <c r="G14" s="479">
        <v>0.25</v>
      </c>
      <c r="H14" s="480"/>
      <c r="I14" s="479">
        <v>0.25</v>
      </c>
      <c r="J14" s="494"/>
      <c r="K14" s="479">
        <v>0.25</v>
      </c>
      <c r="L14" s="478"/>
      <c r="M14" s="479">
        <v>0.25</v>
      </c>
      <c r="N14" s="478"/>
      <c r="O14" s="828">
        <f t="shared" si="0"/>
        <v>1</v>
      </c>
      <c r="P14" s="478">
        <f t="shared" si="1"/>
        <v>0</v>
      </c>
      <c r="Q14" s="480"/>
      <c r="R14" s="480" t="s">
        <v>1712</v>
      </c>
      <c r="S14" s="480" t="s">
        <v>1713</v>
      </c>
      <c r="T14" s="480" t="s">
        <v>1714</v>
      </c>
      <c r="U14" s="483" t="s">
        <v>1637</v>
      </c>
    </row>
    <row r="15" spans="1:21" ht="51">
      <c r="A15" s="965"/>
      <c r="B15" s="431" t="s">
        <v>1578</v>
      </c>
      <c r="C15" s="464" t="s">
        <v>1501</v>
      </c>
      <c r="D15" s="431" t="s">
        <v>1502</v>
      </c>
      <c r="E15" s="481" t="s">
        <v>2937</v>
      </c>
      <c r="F15" s="475" t="s">
        <v>1624</v>
      </c>
      <c r="G15" s="479">
        <v>0</v>
      </c>
      <c r="H15" s="480"/>
      <c r="I15" s="479">
        <v>0</v>
      </c>
      <c r="J15" s="494"/>
      <c r="K15" s="479">
        <v>0</v>
      </c>
      <c r="L15" s="478"/>
      <c r="M15" s="479">
        <v>1</v>
      </c>
      <c r="N15" s="478">
        <f>'1. TALLERES SEMINARIOS'!D31</f>
        <v>31485</v>
      </c>
      <c r="O15" s="828">
        <f t="shared" si="0"/>
        <v>1</v>
      </c>
      <c r="P15" s="876">
        <f t="shared" si="1"/>
        <v>31485</v>
      </c>
      <c r="Q15" s="480"/>
      <c r="R15" s="480" t="s">
        <v>1674</v>
      </c>
      <c r="S15" s="480" t="s">
        <v>1683</v>
      </c>
      <c r="T15" s="480" t="s">
        <v>1636</v>
      </c>
      <c r="U15" s="483" t="s">
        <v>1637</v>
      </c>
    </row>
    <row r="16" spans="1:21" ht="63.75">
      <c r="A16" s="965"/>
      <c r="B16" s="431" t="s">
        <v>1579</v>
      </c>
      <c r="C16" s="464" t="s">
        <v>1503</v>
      </c>
      <c r="D16" s="431" t="s">
        <v>1504</v>
      </c>
      <c r="E16" s="481" t="s">
        <v>2947</v>
      </c>
      <c r="F16" s="475" t="s">
        <v>1625</v>
      </c>
      <c r="G16" s="479">
        <v>0.5</v>
      </c>
      <c r="H16" s="494">
        <f>'5. ACTIVIDADES ESPECIALES'!$D$10/2</f>
        <v>40000</v>
      </c>
      <c r="I16" s="479"/>
      <c r="J16" s="494"/>
      <c r="K16" s="479">
        <v>0.5</v>
      </c>
      <c r="L16" s="494">
        <f>'5. ACTIVIDADES ESPECIALES'!$D$10/2</f>
        <v>40000</v>
      </c>
      <c r="M16" s="479"/>
      <c r="N16" s="494"/>
      <c r="O16" s="828">
        <f t="shared" si="0"/>
        <v>1</v>
      </c>
      <c r="P16" s="876">
        <f t="shared" si="1"/>
        <v>80000</v>
      </c>
      <c r="Q16" s="480"/>
      <c r="R16" s="480" t="s">
        <v>1685</v>
      </c>
      <c r="S16" s="480" t="s">
        <v>1686</v>
      </c>
      <c r="T16" s="480" t="s">
        <v>1682</v>
      </c>
      <c r="U16" s="483" t="s">
        <v>1637</v>
      </c>
    </row>
    <row r="17" spans="1:21" ht="16.5" customHeight="1">
      <c r="A17" s="965"/>
      <c r="B17" s="960" t="s">
        <v>1746</v>
      </c>
      <c r="C17" s="961"/>
      <c r="D17" s="961"/>
      <c r="E17" s="961"/>
      <c r="F17" s="961"/>
      <c r="G17" s="961"/>
      <c r="H17" s="961"/>
      <c r="I17" s="961"/>
      <c r="J17" s="961"/>
      <c r="K17" s="961"/>
      <c r="L17" s="961"/>
      <c r="M17" s="961"/>
      <c r="N17" s="961"/>
      <c r="O17" s="961"/>
      <c r="P17" s="961"/>
      <c r="Q17" s="961"/>
      <c r="R17" s="961"/>
      <c r="S17" s="961"/>
      <c r="T17" s="961"/>
      <c r="U17" s="962"/>
    </row>
    <row r="18" spans="1:21" ht="51">
      <c r="A18" s="965"/>
      <c r="B18" s="561" t="s">
        <v>1571</v>
      </c>
      <c r="C18" s="529" t="s">
        <v>1764</v>
      </c>
      <c r="D18" s="530" t="s">
        <v>1765</v>
      </c>
      <c r="E18" s="808" t="s">
        <v>2948</v>
      </c>
      <c r="F18" s="475" t="s">
        <v>1618</v>
      </c>
      <c r="G18" s="477">
        <v>0.25</v>
      </c>
      <c r="H18" s="480"/>
      <c r="I18" s="477">
        <v>0.25</v>
      </c>
      <c r="J18" s="494"/>
      <c r="K18" s="477">
        <v>0.25</v>
      </c>
      <c r="L18" s="478"/>
      <c r="M18" s="477">
        <v>0.25</v>
      </c>
      <c r="N18" s="478"/>
      <c r="O18" s="828">
        <f t="shared" si="0"/>
        <v>1</v>
      </c>
      <c r="P18" s="489">
        <f t="shared" ref="P18:P26" si="2">H18+J18+L18+N18</f>
        <v>0</v>
      </c>
      <c r="Q18" s="480"/>
      <c r="R18" s="480"/>
      <c r="S18" s="529" t="s">
        <v>1766</v>
      </c>
      <c r="T18" s="480"/>
      <c r="U18" s="508" t="s">
        <v>1751</v>
      </c>
    </row>
    <row r="19" spans="1:21" ht="89.25">
      <c r="A19" s="965"/>
      <c r="B19" s="561" t="s">
        <v>1572</v>
      </c>
      <c r="C19" s="529" t="s">
        <v>1767</v>
      </c>
      <c r="D19" s="529" t="s">
        <v>1768</v>
      </c>
      <c r="E19" s="808" t="s">
        <v>2949</v>
      </c>
      <c r="F19" s="475" t="s">
        <v>1619</v>
      </c>
      <c r="G19" s="477">
        <v>0.25</v>
      </c>
      <c r="H19" s="480"/>
      <c r="I19" s="477">
        <v>0.25</v>
      </c>
      <c r="J19" s="494"/>
      <c r="K19" s="477">
        <v>0.25</v>
      </c>
      <c r="L19" s="478"/>
      <c r="M19" s="477">
        <v>0.25</v>
      </c>
      <c r="N19" s="478"/>
      <c r="O19" s="828">
        <f t="shared" si="0"/>
        <v>1</v>
      </c>
      <c r="P19" s="489">
        <f t="shared" si="2"/>
        <v>0</v>
      </c>
      <c r="Q19" s="480"/>
      <c r="R19" s="480"/>
      <c r="S19" s="529" t="s">
        <v>1769</v>
      </c>
      <c r="T19" s="480"/>
      <c r="U19" s="508" t="s">
        <v>1751</v>
      </c>
    </row>
    <row r="20" spans="1:21" ht="63.75">
      <c r="A20" s="965"/>
      <c r="B20" s="561" t="s">
        <v>1573</v>
      </c>
      <c r="C20" s="529" t="s">
        <v>1573</v>
      </c>
      <c r="D20" s="529" t="s">
        <v>1770</v>
      </c>
      <c r="E20" s="808" t="s">
        <v>2950</v>
      </c>
      <c r="F20" s="475" t="s">
        <v>1620</v>
      </c>
      <c r="G20" s="477">
        <v>0.25</v>
      </c>
      <c r="H20" s="480"/>
      <c r="I20" s="477">
        <v>0.25</v>
      </c>
      <c r="J20" s="494"/>
      <c r="K20" s="477">
        <v>0.25</v>
      </c>
      <c r="L20" s="478"/>
      <c r="M20" s="477">
        <v>0.25</v>
      </c>
      <c r="N20" s="478"/>
      <c r="O20" s="828">
        <f t="shared" si="0"/>
        <v>1</v>
      </c>
      <c r="P20" s="489">
        <f t="shared" si="2"/>
        <v>0</v>
      </c>
      <c r="Q20" s="480"/>
      <c r="R20" s="480"/>
      <c r="S20" s="529" t="s">
        <v>1771</v>
      </c>
      <c r="T20" s="480"/>
      <c r="U20" s="508" t="s">
        <v>1751</v>
      </c>
    </row>
    <row r="21" spans="1:21" ht="76.5">
      <c r="A21" s="965"/>
      <c r="B21" s="561" t="s">
        <v>1574</v>
      </c>
      <c r="C21" s="529" t="s">
        <v>1772</v>
      </c>
      <c r="D21" s="529" t="s">
        <v>1773</v>
      </c>
      <c r="E21" s="808" t="s">
        <v>2951</v>
      </c>
      <c r="F21" s="475" t="s">
        <v>1621</v>
      </c>
      <c r="G21" s="477">
        <v>0.25</v>
      </c>
      <c r="H21" s="480"/>
      <c r="I21" s="477">
        <v>0.25</v>
      </c>
      <c r="J21" s="494"/>
      <c r="K21" s="477">
        <v>0.25</v>
      </c>
      <c r="L21" s="494"/>
      <c r="M21" s="477">
        <v>0.25</v>
      </c>
      <c r="N21" s="478"/>
      <c r="O21" s="828">
        <f t="shared" si="0"/>
        <v>1</v>
      </c>
      <c r="P21" s="489">
        <f t="shared" si="2"/>
        <v>0</v>
      </c>
      <c r="Q21" s="480"/>
      <c r="R21" s="480"/>
      <c r="S21" s="529" t="s">
        <v>1774</v>
      </c>
      <c r="T21" s="480"/>
      <c r="U21" s="508" t="s">
        <v>1751</v>
      </c>
    </row>
    <row r="22" spans="1:21" ht="76.5">
      <c r="A22" s="965"/>
      <c r="B22" s="561" t="s">
        <v>1575</v>
      </c>
      <c r="C22" s="529" t="s">
        <v>1775</v>
      </c>
      <c r="D22" s="529" t="s">
        <v>1776</v>
      </c>
      <c r="E22" s="808" t="s">
        <v>2952</v>
      </c>
      <c r="F22" s="475" t="s">
        <v>1622</v>
      </c>
      <c r="G22" s="477">
        <v>0.25</v>
      </c>
      <c r="H22" s="480"/>
      <c r="I22" s="477">
        <v>0.25</v>
      </c>
      <c r="J22" s="494"/>
      <c r="K22" s="477">
        <v>0.25</v>
      </c>
      <c r="L22" s="478"/>
      <c r="M22" s="477">
        <v>0.25</v>
      </c>
      <c r="N22" s="478"/>
      <c r="O22" s="828">
        <f t="shared" si="0"/>
        <v>1</v>
      </c>
      <c r="P22" s="489">
        <f t="shared" si="2"/>
        <v>0</v>
      </c>
      <c r="Q22" s="480"/>
      <c r="R22" s="480"/>
      <c r="S22" s="529" t="s">
        <v>1777</v>
      </c>
      <c r="T22" s="480"/>
      <c r="U22" s="508" t="s">
        <v>1751</v>
      </c>
    </row>
    <row r="23" spans="1:21" ht="76.5">
      <c r="A23" s="965"/>
      <c r="B23" s="561" t="s">
        <v>1576</v>
      </c>
      <c r="C23" s="529" t="s">
        <v>1778</v>
      </c>
      <c r="D23" s="529" t="s">
        <v>1779</v>
      </c>
      <c r="E23" s="808" t="s">
        <v>2953</v>
      </c>
      <c r="F23" s="475" t="s">
        <v>1623</v>
      </c>
      <c r="G23" s="477">
        <v>0.25</v>
      </c>
      <c r="H23" s="480"/>
      <c r="I23" s="477">
        <v>0.25</v>
      </c>
      <c r="J23" s="494"/>
      <c r="K23" s="477">
        <v>0.25</v>
      </c>
      <c r="L23" s="478"/>
      <c r="M23" s="477">
        <v>0.25</v>
      </c>
      <c r="N23" s="478"/>
      <c r="O23" s="828">
        <f t="shared" si="0"/>
        <v>1</v>
      </c>
      <c r="P23" s="489">
        <f t="shared" si="2"/>
        <v>0</v>
      </c>
      <c r="Q23" s="480"/>
      <c r="R23" s="480"/>
      <c r="S23" s="529" t="s">
        <v>1780</v>
      </c>
      <c r="T23" s="480"/>
      <c r="U23" s="508" t="s">
        <v>1751</v>
      </c>
    </row>
    <row r="24" spans="1:21" ht="63.75">
      <c r="A24" s="965"/>
      <c r="B24" s="561" t="s">
        <v>1577</v>
      </c>
      <c r="C24" s="529" t="s">
        <v>1781</v>
      </c>
      <c r="D24" s="529" t="s">
        <v>1782</v>
      </c>
      <c r="E24" s="808" t="s">
        <v>2954</v>
      </c>
      <c r="F24" s="475" t="s">
        <v>1638</v>
      </c>
      <c r="G24" s="477">
        <v>0.25</v>
      </c>
      <c r="H24" s="480"/>
      <c r="I24" s="477">
        <v>0.25</v>
      </c>
      <c r="J24" s="494"/>
      <c r="K24" s="477">
        <v>0.25</v>
      </c>
      <c r="L24" s="478"/>
      <c r="M24" s="477">
        <v>0.25</v>
      </c>
      <c r="N24" s="478"/>
      <c r="O24" s="828">
        <f t="shared" si="0"/>
        <v>1</v>
      </c>
      <c r="P24" s="489">
        <f t="shared" si="2"/>
        <v>0</v>
      </c>
      <c r="Q24" s="480"/>
      <c r="R24" s="480"/>
      <c r="S24" s="529" t="s">
        <v>1783</v>
      </c>
      <c r="T24" s="480"/>
      <c r="U24" s="508" t="s">
        <v>1751</v>
      </c>
    </row>
    <row r="25" spans="1:21" ht="76.5">
      <c r="A25" s="965"/>
      <c r="B25" s="529" t="s">
        <v>1578</v>
      </c>
      <c r="C25" s="529" t="s">
        <v>1784</v>
      </c>
      <c r="D25" s="529" t="s">
        <v>1785</v>
      </c>
      <c r="E25" s="808" t="s">
        <v>2955</v>
      </c>
      <c r="F25" s="475" t="s">
        <v>1624</v>
      </c>
      <c r="G25" s="477">
        <v>0.25</v>
      </c>
      <c r="H25" s="480"/>
      <c r="I25" s="477">
        <v>0.25</v>
      </c>
      <c r="J25" s="494"/>
      <c r="K25" s="477">
        <v>0.25</v>
      </c>
      <c r="L25" s="478"/>
      <c r="M25" s="477">
        <v>0.25</v>
      </c>
      <c r="N25" s="478"/>
      <c r="O25" s="828">
        <f t="shared" si="0"/>
        <v>1</v>
      </c>
      <c r="P25" s="489">
        <f t="shared" si="2"/>
        <v>0</v>
      </c>
      <c r="Q25" s="480"/>
      <c r="R25" s="480"/>
      <c r="S25" s="529" t="s">
        <v>1786</v>
      </c>
      <c r="T25" s="480"/>
      <c r="U25" s="508" t="s">
        <v>1751</v>
      </c>
    </row>
    <row r="26" spans="1:21" ht="89.25">
      <c r="A26" s="965"/>
      <c r="B26" s="529" t="s">
        <v>1579</v>
      </c>
      <c r="C26" s="529" t="s">
        <v>1787</v>
      </c>
      <c r="D26" s="529" t="s">
        <v>1788</v>
      </c>
      <c r="E26" s="808" t="s">
        <v>2956</v>
      </c>
      <c r="F26" s="475" t="s">
        <v>1625</v>
      </c>
      <c r="G26" s="477">
        <v>0.25</v>
      </c>
      <c r="H26" s="480"/>
      <c r="I26" s="477">
        <v>0.25</v>
      </c>
      <c r="J26" s="494"/>
      <c r="K26" s="477">
        <v>0.25</v>
      </c>
      <c r="L26" s="478"/>
      <c r="M26" s="477">
        <v>0.25</v>
      </c>
      <c r="N26" s="478"/>
      <c r="O26" s="828">
        <f t="shared" si="0"/>
        <v>1</v>
      </c>
      <c r="P26" s="489">
        <f t="shared" si="2"/>
        <v>0</v>
      </c>
      <c r="Q26" s="480"/>
      <c r="R26" s="480"/>
      <c r="S26" s="529" t="s">
        <v>1789</v>
      </c>
      <c r="T26" s="480" t="s">
        <v>1790</v>
      </c>
      <c r="U26" s="508" t="s">
        <v>1751</v>
      </c>
    </row>
    <row r="27" spans="1:21" ht="18">
      <c r="A27" s="965"/>
      <c r="B27" s="960" t="s">
        <v>1969</v>
      </c>
      <c r="C27" s="961"/>
      <c r="D27" s="961"/>
      <c r="E27" s="961"/>
      <c r="F27" s="961"/>
      <c r="G27" s="961"/>
      <c r="H27" s="961"/>
      <c r="I27" s="961"/>
      <c r="J27" s="961"/>
      <c r="K27" s="961"/>
      <c r="L27" s="961"/>
      <c r="M27" s="961"/>
      <c r="N27" s="961"/>
      <c r="O27" s="961"/>
      <c r="P27" s="961"/>
      <c r="Q27" s="961"/>
      <c r="R27" s="961"/>
      <c r="S27" s="961"/>
      <c r="T27" s="961"/>
      <c r="U27" s="962"/>
    </row>
    <row r="28" spans="1:21" ht="140.25">
      <c r="A28" s="965"/>
      <c r="B28" s="963" t="s">
        <v>1971</v>
      </c>
      <c r="C28" s="740" t="s">
        <v>1972</v>
      </c>
      <c r="D28" s="742" t="s">
        <v>1973</v>
      </c>
      <c r="E28" s="812" t="s">
        <v>2957</v>
      </c>
      <c r="F28" s="773" t="s">
        <v>1974</v>
      </c>
      <c r="G28" s="745">
        <v>1</v>
      </c>
      <c r="H28" s="514"/>
      <c r="I28" s="745"/>
      <c r="J28" s="514"/>
      <c r="K28" s="745"/>
      <c r="L28" s="514"/>
      <c r="M28" s="745"/>
      <c r="N28" s="514"/>
      <c r="O28" s="828">
        <f t="shared" si="0"/>
        <v>1</v>
      </c>
      <c r="P28" s="478">
        <f t="shared" ref="P28:P71" si="3">H28+J28+L28+N28</f>
        <v>0</v>
      </c>
      <c r="Q28" s="514"/>
      <c r="R28" s="774" t="s">
        <v>1975</v>
      </c>
      <c r="S28" s="798" t="s">
        <v>1976</v>
      </c>
      <c r="T28" s="798" t="s">
        <v>1977</v>
      </c>
      <c r="U28" s="773" t="s">
        <v>1978</v>
      </c>
    </row>
    <row r="29" spans="1:21" ht="102">
      <c r="A29" s="965"/>
      <c r="B29" s="963"/>
      <c r="C29" s="813" t="s">
        <v>1979</v>
      </c>
      <c r="D29" s="773" t="s">
        <v>1980</v>
      </c>
      <c r="E29" s="812" t="s">
        <v>1981</v>
      </c>
      <c r="F29" s="814" t="s">
        <v>1982</v>
      </c>
      <c r="G29" s="745">
        <v>0.25</v>
      </c>
      <c r="H29" s="815">
        <f>'5. ACTIVIDADES ESPECIALES'!D197</f>
        <v>5200</v>
      </c>
      <c r="I29" s="745">
        <v>0.25</v>
      </c>
      <c r="J29" s="815"/>
      <c r="K29" s="745">
        <v>0.25</v>
      </c>
      <c r="L29" s="513"/>
      <c r="M29" s="745">
        <v>0.25</v>
      </c>
      <c r="N29" s="513"/>
      <c r="O29" s="828">
        <f t="shared" si="0"/>
        <v>1</v>
      </c>
      <c r="P29" s="876">
        <f t="shared" si="3"/>
        <v>5200</v>
      </c>
      <c r="Q29" s="514"/>
      <c r="R29" s="514" t="s">
        <v>1983</v>
      </c>
      <c r="S29" s="514" t="s">
        <v>1984</v>
      </c>
      <c r="T29" s="514" t="s">
        <v>1985</v>
      </c>
      <c r="U29" s="514" t="s">
        <v>1986</v>
      </c>
    </row>
    <row r="30" spans="1:21" ht="63.75">
      <c r="A30" s="965"/>
      <c r="B30" s="963" t="s">
        <v>1987</v>
      </c>
      <c r="C30" s="740" t="s">
        <v>1988</v>
      </c>
      <c r="D30" s="742" t="s">
        <v>1989</v>
      </c>
      <c r="E30" s="812" t="s">
        <v>1990</v>
      </c>
      <c r="F30" s="816" t="s">
        <v>1991</v>
      </c>
      <c r="G30" s="514"/>
      <c r="H30" s="514"/>
      <c r="I30" s="745"/>
      <c r="J30" s="817"/>
      <c r="K30" s="745">
        <v>0.25</v>
      </c>
      <c r="L30" s="513"/>
      <c r="M30" s="745">
        <v>0.75</v>
      </c>
      <c r="N30" s="513"/>
      <c r="O30" s="828">
        <f t="shared" si="0"/>
        <v>1</v>
      </c>
      <c r="P30" s="478">
        <f t="shared" si="3"/>
        <v>0</v>
      </c>
      <c r="Q30" s="514"/>
      <c r="R30" s="774" t="s">
        <v>1992</v>
      </c>
      <c r="S30" s="798" t="s">
        <v>1993</v>
      </c>
      <c r="T30" s="798" t="s">
        <v>1977</v>
      </c>
      <c r="U30" s="816" t="s">
        <v>1994</v>
      </c>
    </row>
    <row r="31" spans="1:21" ht="89.25">
      <c r="A31" s="965"/>
      <c r="B31" s="963"/>
      <c r="C31" s="812"/>
      <c r="D31" s="812"/>
      <c r="E31" s="812" t="s">
        <v>1995</v>
      </c>
      <c r="F31" s="816" t="s">
        <v>1996</v>
      </c>
      <c r="G31" s="745">
        <v>0.25</v>
      </c>
      <c r="H31" s="514"/>
      <c r="I31" s="745">
        <v>0.25</v>
      </c>
      <c r="J31" s="817"/>
      <c r="K31" s="745">
        <v>0.25</v>
      </c>
      <c r="L31" s="513"/>
      <c r="M31" s="745">
        <v>0.25</v>
      </c>
      <c r="N31" s="513"/>
      <c r="O31" s="828">
        <f t="shared" si="0"/>
        <v>1</v>
      </c>
      <c r="P31" s="478">
        <f t="shared" si="3"/>
        <v>0</v>
      </c>
      <c r="Q31" s="514"/>
      <c r="R31" s="774" t="s">
        <v>1992</v>
      </c>
      <c r="S31" s="798" t="s">
        <v>1997</v>
      </c>
      <c r="T31" s="798" t="s">
        <v>1977</v>
      </c>
      <c r="U31" s="816" t="s">
        <v>1998</v>
      </c>
    </row>
    <row r="32" spans="1:21" ht="114.75">
      <c r="A32" s="965"/>
      <c r="B32" s="963"/>
      <c r="C32" s="813" t="s">
        <v>1999</v>
      </c>
      <c r="D32" s="773" t="s">
        <v>2000</v>
      </c>
      <c r="E32" s="812" t="s">
        <v>2001</v>
      </c>
      <c r="F32" s="773" t="s">
        <v>2002</v>
      </c>
      <c r="G32" s="745">
        <v>0.25</v>
      </c>
      <c r="H32" s="815"/>
      <c r="I32" s="745">
        <v>0.25</v>
      </c>
      <c r="J32" s="815"/>
      <c r="K32" s="745">
        <v>0.25</v>
      </c>
      <c r="L32" s="513"/>
      <c r="M32" s="745">
        <v>0.25</v>
      </c>
      <c r="N32" s="513"/>
      <c r="O32" s="828">
        <f t="shared" si="0"/>
        <v>1</v>
      </c>
      <c r="P32" s="478">
        <f t="shared" si="3"/>
        <v>0</v>
      </c>
      <c r="Q32" s="514"/>
      <c r="R32" s="514" t="s">
        <v>2003</v>
      </c>
      <c r="S32" s="514" t="s">
        <v>2004</v>
      </c>
      <c r="T32" s="514" t="s">
        <v>2005</v>
      </c>
      <c r="U32" s="514" t="s">
        <v>2006</v>
      </c>
    </row>
    <row r="33" spans="1:21" ht="76.5">
      <c r="A33" s="965"/>
      <c r="B33" s="963" t="s">
        <v>2007</v>
      </c>
      <c r="C33" s="742" t="s">
        <v>2008</v>
      </c>
      <c r="D33" s="741" t="s">
        <v>2009</v>
      </c>
      <c r="E33" s="812" t="s">
        <v>2010</v>
      </c>
      <c r="F33" s="816" t="s">
        <v>2011</v>
      </c>
      <c r="G33" s="514"/>
      <c r="H33" s="818"/>
      <c r="I33" s="514"/>
      <c r="J33" s="818"/>
      <c r="K33" s="745">
        <v>0.5</v>
      </c>
      <c r="L33" s="817"/>
      <c r="M33" s="514"/>
      <c r="N33" s="513"/>
      <c r="O33" s="828">
        <f t="shared" si="0"/>
        <v>0.5</v>
      </c>
      <c r="P33" s="478">
        <f t="shared" si="3"/>
        <v>0</v>
      </c>
      <c r="Q33" s="514"/>
      <c r="R33" s="774" t="s">
        <v>2012</v>
      </c>
      <c r="S33" s="774" t="s">
        <v>2013</v>
      </c>
      <c r="T33" s="774" t="s">
        <v>2014</v>
      </c>
      <c r="U33" s="816" t="s">
        <v>2015</v>
      </c>
    </row>
    <row r="34" spans="1:21" ht="51">
      <c r="A34" s="965"/>
      <c r="B34" s="963"/>
      <c r="C34" s="742" t="s">
        <v>2016</v>
      </c>
      <c r="D34" s="742" t="s">
        <v>2017</v>
      </c>
      <c r="E34" s="812" t="s">
        <v>2018</v>
      </c>
      <c r="F34" s="773" t="s">
        <v>2019</v>
      </c>
      <c r="G34" s="745"/>
      <c r="H34" s="514"/>
      <c r="I34" s="745"/>
      <c r="J34" s="514"/>
      <c r="K34" s="745"/>
      <c r="L34" s="817"/>
      <c r="M34" s="745">
        <v>0.5</v>
      </c>
      <c r="N34" s="513"/>
      <c r="O34" s="828">
        <f t="shared" si="0"/>
        <v>0.5</v>
      </c>
      <c r="P34" s="478">
        <f t="shared" si="3"/>
        <v>0</v>
      </c>
      <c r="Q34" s="514"/>
      <c r="R34" s="774" t="s">
        <v>2020</v>
      </c>
      <c r="S34" s="741" t="s">
        <v>2021</v>
      </c>
      <c r="T34" s="774" t="s">
        <v>2022</v>
      </c>
      <c r="U34" s="773" t="s">
        <v>2023</v>
      </c>
    </row>
    <row r="35" spans="1:21" ht="127.5">
      <c r="A35" s="965"/>
      <c r="B35" s="963"/>
      <c r="C35" s="773"/>
      <c r="D35" s="773"/>
      <c r="E35" s="812" t="s">
        <v>2024</v>
      </c>
      <c r="F35" s="773" t="s">
        <v>2025</v>
      </c>
      <c r="G35" s="745"/>
      <c r="H35" s="514"/>
      <c r="I35" s="745"/>
      <c r="J35" s="514"/>
      <c r="K35" s="514"/>
      <c r="L35" s="514"/>
      <c r="M35" s="745">
        <v>1</v>
      </c>
      <c r="N35" s="513"/>
      <c r="O35" s="828">
        <f t="shared" si="0"/>
        <v>1</v>
      </c>
      <c r="P35" s="478">
        <f t="shared" si="3"/>
        <v>0</v>
      </c>
      <c r="Q35" s="514"/>
      <c r="R35" s="774" t="s">
        <v>2026</v>
      </c>
      <c r="S35" s="774" t="s">
        <v>2027</v>
      </c>
      <c r="T35" s="774" t="s">
        <v>2028</v>
      </c>
      <c r="U35" s="773" t="s">
        <v>2029</v>
      </c>
    </row>
    <row r="36" spans="1:21" ht="102">
      <c r="A36" s="965"/>
      <c r="B36" s="963"/>
      <c r="C36" s="742" t="s">
        <v>2030</v>
      </c>
      <c r="D36" s="741" t="s">
        <v>2031</v>
      </c>
      <c r="E36" s="812" t="s">
        <v>2032</v>
      </c>
      <c r="F36" s="816" t="s">
        <v>2033</v>
      </c>
      <c r="G36" s="745"/>
      <c r="H36" s="514"/>
      <c r="I36" s="745"/>
      <c r="J36" s="514"/>
      <c r="K36" s="514"/>
      <c r="L36" s="514"/>
      <c r="M36" s="514"/>
      <c r="N36" s="513"/>
      <c r="O36" s="828">
        <f t="shared" si="0"/>
        <v>0</v>
      </c>
      <c r="P36" s="478">
        <f t="shared" si="3"/>
        <v>0</v>
      </c>
      <c r="Q36" s="514"/>
      <c r="R36" s="774" t="s">
        <v>2034</v>
      </c>
      <c r="S36" s="774" t="s">
        <v>2035</v>
      </c>
      <c r="T36" s="774" t="s">
        <v>2028</v>
      </c>
      <c r="U36" s="773" t="s">
        <v>2015</v>
      </c>
    </row>
    <row r="37" spans="1:21" ht="76.5">
      <c r="A37" s="965"/>
      <c r="B37" s="963"/>
      <c r="C37" s="813" t="s">
        <v>2036</v>
      </c>
      <c r="D37" s="814" t="s">
        <v>2037</v>
      </c>
      <c r="E37" s="812" t="s">
        <v>2038</v>
      </c>
      <c r="F37" s="812" t="s">
        <v>2039</v>
      </c>
      <c r="G37" s="514"/>
      <c r="H37" s="514"/>
      <c r="I37" s="745">
        <v>0.5</v>
      </c>
      <c r="J37" s="817"/>
      <c r="K37" s="514"/>
      <c r="L37" s="513"/>
      <c r="M37" s="745">
        <v>0.5</v>
      </c>
      <c r="N37" s="513"/>
      <c r="O37" s="828">
        <f t="shared" si="0"/>
        <v>1</v>
      </c>
      <c r="P37" s="478">
        <f t="shared" si="3"/>
        <v>0</v>
      </c>
      <c r="Q37" s="514"/>
      <c r="R37" s="514" t="s">
        <v>2040</v>
      </c>
      <c r="S37" s="514" t="s">
        <v>2041</v>
      </c>
      <c r="T37" s="514" t="s">
        <v>2042</v>
      </c>
      <c r="U37" s="514" t="s">
        <v>2043</v>
      </c>
    </row>
    <row r="38" spans="1:21" ht="102">
      <c r="A38" s="965"/>
      <c r="B38" s="963"/>
      <c r="C38" s="813" t="s">
        <v>2044</v>
      </c>
      <c r="D38" s="814" t="s">
        <v>2045</v>
      </c>
      <c r="E38" s="812" t="s">
        <v>2046</v>
      </c>
      <c r="F38" s="814" t="s">
        <v>2047</v>
      </c>
      <c r="G38" s="745">
        <v>0.25</v>
      </c>
      <c r="H38" s="819">
        <v>12000</v>
      </c>
      <c r="I38" s="745">
        <v>0.25</v>
      </c>
      <c r="J38" s="819">
        <v>84950</v>
      </c>
      <c r="K38" s="745">
        <v>0.25</v>
      </c>
      <c r="L38" s="819"/>
      <c r="M38" s="745">
        <v>0.25</v>
      </c>
      <c r="N38" s="817"/>
      <c r="O38" s="828">
        <f t="shared" si="0"/>
        <v>1</v>
      </c>
      <c r="P38" s="876">
        <f>'5. ACTIVIDADES ESPECIALES'!D169</f>
        <v>96950</v>
      </c>
      <c r="Q38" s="514"/>
      <c r="R38" s="820" t="s">
        <v>2048</v>
      </c>
      <c r="S38" s="820" t="s">
        <v>2049</v>
      </c>
      <c r="T38" s="820" t="s">
        <v>2042</v>
      </c>
      <c r="U38" s="514" t="s">
        <v>2050</v>
      </c>
    </row>
    <row r="39" spans="1:21" ht="102">
      <c r="A39" s="965"/>
      <c r="B39" s="963"/>
      <c r="C39" s="813" t="s">
        <v>2044</v>
      </c>
      <c r="D39" s="814" t="s">
        <v>2045</v>
      </c>
      <c r="E39" s="812" t="s">
        <v>2051</v>
      </c>
      <c r="F39" s="814" t="s">
        <v>2052</v>
      </c>
      <c r="G39" s="745">
        <v>0.25</v>
      </c>
      <c r="H39" s="821"/>
      <c r="I39" s="745">
        <v>0.25</v>
      </c>
      <c r="J39" s="821"/>
      <c r="K39" s="745">
        <v>0.25</v>
      </c>
      <c r="L39" s="822"/>
      <c r="M39" s="745">
        <v>0.25</v>
      </c>
      <c r="N39" s="822"/>
      <c r="O39" s="828">
        <f t="shared" si="0"/>
        <v>1</v>
      </c>
      <c r="P39" s="478">
        <f t="shared" si="3"/>
        <v>0</v>
      </c>
      <c r="Q39" s="514"/>
      <c r="R39" s="820" t="s">
        <v>2048</v>
      </c>
      <c r="S39" s="820" t="s">
        <v>2053</v>
      </c>
      <c r="T39" s="820" t="s">
        <v>2042</v>
      </c>
      <c r="U39" s="514" t="s">
        <v>2054</v>
      </c>
    </row>
    <row r="40" spans="1:21" ht="114.75">
      <c r="A40" s="965"/>
      <c r="B40" s="963"/>
      <c r="C40" s="813" t="s">
        <v>2044</v>
      </c>
      <c r="D40" s="814" t="s">
        <v>2045</v>
      </c>
      <c r="E40" s="812" t="s">
        <v>2055</v>
      </c>
      <c r="F40" s="814" t="s">
        <v>2056</v>
      </c>
      <c r="G40" s="745">
        <v>0.25</v>
      </c>
      <c r="H40" s="821"/>
      <c r="I40" s="745">
        <v>0.25</v>
      </c>
      <c r="J40" s="821"/>
      <c r="K40" s="745">
        <v>0.25</v>
      </c>
      <c r="L40" s="822"/>
      <c r="M40" s="745">
        <v>0.25</v>
      </c>
      <c r="N40" s="822"/>
      <c r="O40" s="828">
        <f t="shared" si="0"/>
        <v>1</v>
      </c>
      <c r="P40" s="478">
        <f t="shared" si="3"/>
        <v>0</v>
      </c>
      <c r="Q40" s="514"/>
      <c r="R40" s="798" t="s">
        <v>2057</v>
      </c>
      <c r="S40" s="798" t="s">
        <v>2058</v>
      </c>
      <c r="T40" s="798" t="s">
        <v>2059</v>
      </c>
      <c r="U40" s="514" t="s">
        <v>2060</v>
      </c>
    </row>
    <row r="41" spans="1:21" ht="51">
      <c r="A41" s="965"/>
      <c r="B41" s="963" t="s">
        <v>2061</v>
      </c>
      <c r="C41" s="742" t="s">
        <v>2062</v>
      </c>
      <c r="D41" s="742" t="s">
        <v>2063</v>
      </c>
      <c r="E41" s="812" t="s">
        <v>2064</v>
      </c>
      <c r="F41" s="742" t="s">
        <v>2065</v>
      </c>
      <c r="G41" s="745">
        <v>0.25</v>
      </c>
      <c r="H41" s="514"/>
      <c r="I41" s="745">
        <v>0.25</v>
      </c>
      <c r="J41" s="817"/>
      <c r="K41" s="745">
        <v>0.25</v>
      </c>
      <c r="L41" s="513"/>
      <c r="M41" s="745">
        <v>0.25</v>
      </c>
      <c r="N41" s="513"/>
      <c r="O41" s="828">
        <f t="shared" si="0"/>
        <v>1</v>
      </c>
      <c r="P41" s="478">
        <f t="shared" si="3"/>
        <v>0</v>
      </c>
      <c r="Q41" s="514"/>
      <c r="R41" s="774" t="s">
        <v>2066</v>
      </c>
      <c r="S41" s="742" t="s">
        <v>2067</v>
      </c>
      <c r="T41" s="774" t="s">
        <v>2068</v>
      </c>
      <c r="U41" s="773" t="s">
        <v>2069</v>
      </c>
    </row>
    <row r="42" spans="1:21" ht="76.5">
      <c r="A42" s="965"/>
      <c r="B42" s="963"/>
      <c r="C42" s="773" t="s">
        <v>2070</v>
      </c>
      <c r="D42" s="773" t="s">
        <v>2071</v>
      </c>
      <c r="E42" s="812" t="s">
        <v>2072</v>
      </c>
      <c r="F42" s="742" t="s">
        <v>2073</v>
      </c>
      <c r="G42" s="745">
        <v>0.25</v>
      </c>
      <c r="H42" s="514"/>
      <c r="I42" s="745">
        <v>0.25</v>
      </c>
      <c r="J42" s="514"/>
      <c r="K42" s="745">
        <v>0.25</v>
      </c>
      <c r="L42" s="513"/>
      <c r="M42" s="745">
        <v>0.25</v>
      </c>
      <c r="N42" s="513"/>
      <c r="O42" s="828">
        <f t="shared" si="0"/>
        <v>1</v>
      </c>
      <c r="P42" s="478">
        <f t="shared" si="3"/>
        <v>0</v>
      </c>
      <c r="Q42" s="514"/>
      <c r="R42" s="774" t="s">
        <v>2074</v>
      </c>
      <c r="S42" s="774" t="s">
        <v>2075</v>
      </c>
      <c r="T42" s="774" t="s">
        <v>1928</v>
      </c>
      <c r="U42" s="773" t="s">
        <v>2076</v>
      </c>
    </row>
    <row r="43" spans="1:21" ht="102">
      <c r="A43" s="965"/>
      <c r="B43" s="963"/>
      <c r="C43" s="813" t="s">
        <v>2077</v>
      </c>
      <c r="D43" s="813" t="s">
        <v>2077</v>
      </c>
      <c r="E43" s="812" t="s">
        <v>2078</v>
      </c>
      <c r="F43" s="814" t="s">
        <v>2079</v>
      </c>
      <c r="G43" s="745">
        <v>0.25</v>
      </c>
      <c r="H43" s="815"/>
      <c r="I43" s="745">
        <v>0.25</v>
      </c>
      <c r="J43" s="815"/>
      <c r="K43" s="745">
        <v>0.25</v>
      </c>
      <c r="L43" s="513"/>
      <c r="M43" s="745">
        <v>0.25</v>
      </c>
      <c r="N43" s="513"/>
      <c r="O43" s="828">
        <f t="shared" si="0"/>
        <v>1</v>
      </c>
      <c r="P43" s="478">
        <f t="shared" si="3"/>
        <v>0</v>
      </c>
      <c r="Q43" s="514"/>
      <c r="R43" s="514" t="s">
        <v>2080</v>
      </c>
      <c r="S43" s="514" t="s">
        <v>2081</v>
      </c>
      <c r="T43" s="514" t="s">
        <v>2082</v>
      </c>
      <c r="U43" s="514" t="s">
        <v>2083</v>
      </c>
    </row>
    <row r="44" spans="1:21" ht="102">
      <c r="A44" s="965"/>
      <c r="B44" s="963"/>
      <c r="C44" s="773" t="s">
        <v>2077</v>
      </c>
      <c r="D44" s="773" t="s">
        <v>2084</v>
      </c>
      <c r="E44" s="812" t="s">
        <v>2085</v>
      </c>
      <c r="F44" s="823" t="s">
        <v>2086</v>
      </c>
      <c r="G44" s="745">
        <v>0.25</v>
      </c>
      <c r="H44" s="815"/>
      <c r="I44" s="745">
        <v>0.25</v>
      </c>
      <c r="J44" s="815"/>
      <c r="K44" s="745">
        <v>0.25</v>
      </c>
      <c r="L44" s="513"/>
      <c r="M44" s="745">
        <v>0.25</v>
      </c>
      <c r="N44" s="513"/>
      <c r="O44" s="828">
        <f t="shared" si="0"/>
        <v>1</v>
      </c>
      <c r="P44" s="478">
        <f t="shared" si="3"/>
        <v>0</v>
      </c>
      <c r="Q44" s="514"/>
      <c r="R44" s="514" t="s">
        <v>2080</v>
      </c>
      <c r="S44" s="514" t="s">
        <v>2087</v>
      </c>
      <c r="T44" s="514" t="s">
        <v>2082</v>
      </c>
      <c r="U44" s="514" t="s">
        <v>2083</v>
      </c>
    </row>
    <row r="45" spans="1:21" ht="89.25">
      <c r="A45" s="965"/>
      <c r="B45" s="963" t="s">
        <v>2088</v>
      </c>
      <c r="C45" s="740" t="s">
        <v>2089</v>
      </c>
      <c r="D45" s="742" t="s">
        <v>2090</v>
      </c>
      <c r="E45" s="812" t="s">
        <v>2091</v>
      </c>
      <c r="F45" s="773" t="s">
        <v>2092</v>
      </c>
      <c r="G45" s="745">
        <v>0.25</v>
      </c>
      <c r="H45" s="514"/>
      <c r="I45" s="745">
        <v>0.25</v>
      </c>
      <c r="J45" s="514"/>
      <c r="K45" s="745">
        <v>0.25</v>
      </c>
      <c r="L45" s="513"/>
      <c r="M45" s="745">
        <v>0.25</v>
      </c>
      <c r="N45" s="513"/>
      <c r="O45" s="828">
        <f t="shared" si="0"/>
        <v>1</v>
      </c>
      <c r="P45" s="478">
        <f t="shared" si="3"/>
        <v>0</v>
      </c>
      <c r="Q45" s="514"/>
      <c r="R45" s="774" t="s">
        <v>2093</v>
      </c>
      <c r="S45" s="774" t="s">
        <v>2094</v>
      </c>
      <c r="T45" s="774" t="s">
        <v>2095</v>
      </c>
      <c r="U45" s="773" t="s">
        <v>2096</v>
      </c>
    </row>
    <row r="46" spans="1:21" ht="89.25">
      <c r="A46" s="965"/>
      <c r="B46" s="963"/>
      <c r="C46" s="773" t="s">
        <v>2097</v>
      </c>
      <c r="D46" s="773" t="s">
        <v>2098</v>
      </c>
      <c r="E46" s="812" t="s">
        <v>2099</v>
      </c>
      <c r="F46" s="773" t="s">
        <v>2100</v>
      </c>
      <c r="G46" s="745">
        <v>0.1</v>
      </c>
      <c r="H46" s="514"/>
      <c r="I46" s="512">
        <v>0.2</v>
      </c>
      <c r="J46" s="514"/>
      <c r="K46" s="745">
        <v>0.3</v>
      </c>
      <c r="L46" s="513"/>
      <c r="M46" s="745">
        <v>0.4</v>
      </c>
      <c r="N46" s="513"/>
      <c r="O46" s="828">
        <f t="shared" si="0"/>
        <v>0.99999999999999989</v>
      </c>
      <c r="P46" s="478">
        <f t="shared" si="3"/>
        <v>0</v>
      </c>
      <c r="Q46" s="514"/>
      <c r="R46" s="774" t="s">
        <v>2101</v>
      </c>
      <c r="S46" s="774" t="s">
        <v>2102</v>
      </c>
      <c r="T46" s="774" t="s">
        <v>2103</v>
      </c>
      <c r="U46" s="773" t="s">
        <v>2104</v>
      </c>
    </row>
    <row r="47" spans="1:21" ht="89.25">
      <c r="A47" s="965"/>
      <c r="B47" s="963"/>
      <c r="C47" s="773" t="s">
        <v>2105</v>
      </c>
      <c r="D47" s="773" t="s">
        <v>2106</v>
      </c>
      <c r="E47" s="812" t="s">
        <v>2107</v>
      </c>
      <c r="F47" s="814" t="s">
        <v>2108</v>
      </c>
      <c r="G47" s="745">
        <v>0.25</v>
      </c>
      <c r="H47" s="815"/>
      <c r="I47" s="745">
        <v>0.25</v>
      </c>
      <c r="J47" s="815"/>
      <c r="K47" s="745">
        <v>0.25</v>
      </c>
      <c r="L47" s="513"/>
      <c r="M47" s="745">
        <v>0.25</v>
      </c>
      <c r="N47" s="820"/>
      <c r="O47" s="828">
        <f t="shared" si="0"/>
        <v>1</v>
      </c>
      <c r="P47" s="478">
        <f t="shared" si="3"/>
        <v>0</v>
      </c>
      <c r="Q47" s="514"/>
      <c r="R47" s="824" t="s">
        <v>2109</v>
      </c>
      <c r="S47" s="820" t="s">
        <v>2110</v>
      </c>
      <c r="T47" s="820" t="s">
        <v>2042</v>
      </c>
      <c r="U47" s="514" t="s">
        <v>2111</v>
      </c>
    </row>
    <row r="48" spans="1:21" ht="127.5">
      <c r="A48" s="965"/>
      <c r="B48" s="963"/>
      <c r="C48" s="816" t="s">
        <v>2112</v>
      </c>
      <c r="D48" s="773" t="s">
        <v>2113</v>
      </c>
      <c r="E48" s="812" t="s">
        <v>2114</v>
      </c>
      <c r="F48" s="814" t="s">
        <v>2115</v>
      </c>
      <c r="G48" s="745">
        <v>0.25</v>
      </c>
      <c r="H48" s="815"/>
      <c r="I48" s="745">
        <v>0.25</v>
      </c>
      <c r="J48" s="815"/>
      <c r="K48" s="745">
        <v>0.25</v>
      </c>
      <c r="L48" s="513"/>
      <c r="M48" s="745">
        <v>0.25</v>
      </c>
      <c r="N48" s="513"/>
      <c r="O48" s="828">
        <f t="shared" si="0"/>
        <v>1</v>
      </c>
      <c r="P48" s="478">
        <f t="shared" si="3"/>
        <v>0</v>
      </c>
      <c r="Q48" s="514"/>
      <c r="R48" s="824" t="s">
        <v>2116</v>
      </c>
      <c r="S48" s="820" t="s">
        <v>2117</v>
      </c>
      <c r="T48" s="820" t="s">
        <v>2042</v>
      </c>
      <c r="U48" s="514" t="s">
        <v>2118</v>
      </c>
    </row>
    <row r="49" spans="1:21" ht="102">
      <c r="A49" s="965"/>
      <c r="B49" s="963"/>
      <c r="C49" s="813"/>
      <c r="D49" s="773" t="s">
        <v>2119</v>
      </c>
      <c r="E49" s="812" t="s">
        <v>2120</v>
      </c>
      <c r="F49" s="814" t="s">
        <v>2121</v>
      </c>
      <c r="G49" s="745">
        <v>0.25</v>
      </c>
      <c r="H49" s="815"/>
      <c r="I49" s="745">
        <v>0.25</v>
      </c>
      <c r="J49" s="815"/>
      <c r="K49" s="745">
        <v>0.25</v>
      </c>
      <c r="L49" s="513"/>
      <c r="M49" s="745">
        <v>0.25</v>
      </c>
      <c r="N49" s="513"/>
      <c r="O49" s="828">
        <f t="shared" si="0"/>
        <v>1</v>
      </c>
      <c r="P49" s="478">
        <f t="shared" si="3"/>
        <v>0</v>
      </c>
      <c r="Q49" s="514"/>
      <c r="R49" s="824" t="s">
        <v>2122</v>
      </c>
      <c r="S49" s="820" t="s">
        <v>2110</v>
      </c>
      <c r="T49" s="820" t="s">
        <v>2042</v>
      </c>
      <c r="U49" s="514" t="s">
        <v>2111</v>
      </c>
    </row>
    <row r="50" spans="1:21" ht="114.75">
      <c r="A50" s="965"/>
      <c r="B50" s="963"/>
      <c r="C50" s="825" t="s">
        <v>2123</v>
      </c>
      <c r="D50" s="813" t="s">
        <v>2124</v>
      </c>
      <c r="E50" s="812" t="s">
        <v>2125</v>
      </c>
      <c r="F50" s="812" t="s">
        <v>2126</v>
      </c>
      <c r="G50" s="745">
        <v>0.25</v>
      </c>
      <c r="H50" s="478">
        <f>'5. ACTIVIDADES ESPECIALES'!$D$156/2</f>
        <v>11000</v>
      </c>
      <c r="I50" s="745">
        <v>0.25</v>
      </c>
      <c r="J50" s="809"/>
      <c r="K50" s="745">
        <v>0.25</v>
      </c>
      <c r="L50" s="478">
        <f>'5. ACTIVIDADES ESPECIALES'!$D$156/2</f>
        <v>11000</v>
      </c>
      <c r="M50" s="745">
        <v>0.25</v>
      </c>
      <c r="N50" s="809"/>
      <c r="O50" s="828">
        <f t="shared" si="0"/>
        <v>1</v>
      </c>
      <c r="P50" s="876">
        <f t="shared" si="3"/>
        <v>22000</v>
      </c>
      <c r="Q50" s="514"/>
      <c r="R50" s="514" t="s">
        <v>2127</v>
      </c>
      <c r="S50" s="514" t="s">
        <v>2128</v>
      </c>
      <c r="T50" s="514" t="s">
        <v>2129</v>
      </c>
      <c r="U50" s="514" t="s">
        <v>2050</v>
      </c>
    </row>
    <row r="51" spans="1:21" ht="76.5">
      <c r="A51" s="965"/>
      <c r="B51" s="963"/>
      <c r="C51" s="825" t="s">
        <v>2130</v>
      </c>
      <c r="D51" s="814" t="s">
        <v>2131</v>
      </c>
      <c r="E51" s="812" t="s">
        <v>2132</v>
      </c>
      <c r="F51" s="812" t="s">
        <v>2133</v>
      </c>
      <c r="G51" s="745">
        <v>0.25</v>
      </c>
      <c r="H51" s="809"/>
      <c r="I51" s="745">
        <v>0.25</v>
      </c>
      <c r="J51" s="809"/>
      <c r="K51" s="745">
        <v>0.25</v>
      </c>
      <c r="L51" s="809"/>
      <c r="M51" s="745">
        <v>0.25</v>
      </c>
      <c r="N51" s="513"/>
      <c r="O51" s="828">
        <f t="shared" si="0"/>
        <v>1</v>
      </c>
      <c r="P51" s="478">
        <f t="shared" si="3"/>
        <v>0</v>
      </c>
      <c r="Q51" s="514"/>
      <c r="R51" s="514" t="s">
        <v>2134</v>
      </c>
      <c r="S51" s="514" t="s">
        <v>2135</v>
      </c>
      <c r="T51" s="514" t="s">
        <v>2136</v>
      </c>
      <c r="U51" s="514" t="s">
        <v>2050</v>
      </c>
    </row>
    <row r="52" spans="1:21" ht="76.5">
      <c r="A52" s="965"/>
      <c r="B52" s="963"/>
      <c r="C52" s="825" t="s">
        <v>2130</v>
      </c>
      <c r="D52" s="814" t="s">
        <v>2137</v>
      </c>
      <c r="E52" s="812" t="s">
        <v>2138</v>
      </c>
      <c r="F52" s="812" t="s">
        <v>2139</v>
      </c>
      <c r="G52" s="745">
        <v>0.25</v>
      </c>
      <c r="H52" s="809"/>
      <c r="I52" s="745">
        <v>0.25</v>
      </c>
      <c r="J52" s="809"/>
      <c r="K52" s="745">
        <v>0.25</v>
      </c>
      <c r="L52" s="809"/>
      <c r="M52" s="745">
        <v>0.25</v>
      </c>
      <c r="N52" s="513"/>
      <c r="O52" s="828">
        <f t="shared" si="0"/>
        <v>1</v>
      </c>
      <c r="P52" s="478">
        <f t="shared" si="3"/>
        <v>0</v>
      </c>
      <c r="Q52" s="514"/>
      <c r="R52" s="514" t="s">
        <v>2140</v>
      </c>
      <c r="S52" s="514" t="s">
        <v>2135</v>
      </c>
      <c r="T52" s="514" t="s">
        <v>2136</v>
      </c>
      <c r="U52" s="514" t="s">
        <v>2050</v>
      </c>
    </row>
    <row r="53" spans="1:21" ht="102">
      <c r="A53" s="965"/>
      <c r="B53" s="963"/>
      <c r="C53" s="816" t="s">
        <v>2141</v>
      </c>
      <c r="D53" s="773" t="s">
        <v>2142</v>
      </c>
      <c r="E53" s="812" t="s">
        <v>2143</v>
      </c>
      <c r="F53" s="824" t="s">
        <v>2144</v>
      </c>
      <c r="G53" s="745">
        <v>0.25</v>
      </c>
      <c r="H53" s="821"/>
      <c r="I53" s="745">
        <v>0.25</v>
      </c>
      <c r="J53" s="821"/>
      <c r="K53" s="745">
        <v>0.25</v>
      </c>
      <c r="L53" s="822"/>
      <c r="M53" s="745">
        <v>0.25</v>
      </c>
      <c r="N53" s="513"/>
      <c r="O53" s="828">
        <f t="shared" si="0"/>
        <v>1</v>
      </c>
      <c r="P53" s="478">
        <f t="shared" si="3"/>
        <v>0</v>
      </c>
      <c r="Q53" s="514"/>
      <c r="R53" s="820" t="s">
        <v>2145</v>
      </c>
      <c r="S53" s="514" t="s">
        <v>2146</v>
      </c>
      <c r="T53" s="514" t="s">
        <v>2136</v>
      </c>
      <c r="U53" s="514" t="s">
        <v>2043</v>
      </c>
    </row>
    <row r="54" spans="1:21" ht="15.75">
      <c r="A54" s="965"/>
      <c r="B54" s="969" t="s">
        <v>2151</v>
      </c>
      <c r="C54" s="970"/>
      <c r="D54" s="970"/>
      <c r="E54" s="970"/>
      <c r="F54" s="970"/>
      <c r="G54" s="970"/>
      <c r="H54" s="970"/>
      <c r="I54" s="970"/>
      <c r="J54" s="970"/>
      <c r="K54" s="970"/>
      <c r="L54" s="970"/>
      <c r="M54" s="970"/>
      <c r="N54" s="970"/>
      <c r="O54" s="970"/>
      <c r="P54" s="970"/>
      <c r="Q54" s="970"/>
      <c r="R54" s="970"/>
      <c r="S54" s="970"/>
      <c r="T54" s="970"/>
      <c r="U54" s="971"/>
    </row>
    <row r="55" spans="1:21" ht="38.25">
      <c r="A55" s="965"/>
      <c r="B55" s="527" t="s">
        <v>1571</v>
      </c>
      <c r="C55" s="810" t="s">
        <v>2165</v>
      </c>
      <c r="D55" s="435" t="s">
        <v>2166</v>
      </c>
      <c r="E55" s="481" t="s">
        <v>2974</v>
      </c>
      <c r="F55" s="475" t="s">
        <v>2958</v>
      </c>
      <c r="G55" s="477">
        <v>0.25</v>
      </c>
      <c r="H55" s="478">
        <v>0</v>
      </c>
      <c r="I55" s="477">
        <v>0.25</v>
      </c>
      <c r="J55" s="478">
        <v>0</v>
      </c>
      <c r="K55" s="477">
        <v>0.25</v>
      </c>
      <c r="L55" s="478">
        <v>0</v>
      </c>
      <c r="M55" s="477">
        <v>0.25</v>
      </c>
      <c r="N55" s="478">
        <v>0</v>
      </c>
      <c r="O55" s="828">
        <f t="shared" si="0"/>
        <v>1</v>
      </c>
      <c r="P55" s="478">
        <f t="shared" si="3"/>
        <v>0</v>
      </c>
      <c r="Q55" s="480"/>
      <c r="R55" s="826"/>
      <c r="S55" s="480" t="s">
        <v>2149</v>
      </c>
      <c r="T55" s="480" t="s">
        <v>2157</v>
      </c>
      <c r="U55" s="483" t="s">
        <v>2151</v>
      </c>
    </row>
    <row r="56" spans="1:21" ht="89.25">
      <c r="A56" s="965"/>
      <c r="B56" s="527" t="s">
        <v>1572</v>
      </c>
      <c r="C56" s="811" t="s">
        <v>2167</v>
      </c>
      <c r="D56" s="431" t="s">
        <v>2168</v>
      </c>
      <c r="E56" s="481" t="s">
        <v>2975</v>
      </c>
      <c r="F56" s="475" t="s">
        <v>2959</v>
      </c>
      <c r="G56" s="477">
        <v>0.25</v>
      </c>
      <c r="H56" s="478">
        <v>0</v>
      </c>
      <c r="I56" s="477">
        <v>0.25</v>
      </c>
      <c r="J56" s="478">
        <v>0</v>
      </c>
      <c r="K56" s="477">
        <v>0.25</v>
      </c>
      <c r="L56" s="478">
        <v>0</v>
      </c>
      <c r="M56" s="477">
        <v>0.25</v>
      </c>
      <c r="N56" s="478">
        <v>0</v>
      </c>
      <c r="O56" s="828">
        <f t="shared" si="0"/>
        <v>1</v>
      </c>
      <c r="P56" s="478">
        <f t="shared" si="3"/>
        <v>0</v>
      </c>
      <c r="Q56" s="480"/>
      <c r="R56" s="826"/>
      <c r="S56" s="480" t="s">
        <v>2149</v>
      </c>
      <c r="T56" s="480" t="s">
        <v>2157</v>
      </c>
      <c r="U56" s="483" t="s">
        <v>2151</v>
      </c>
    </row>
    <row r="57" spans="1:21" ht="63.75">
      <c r="A57" s="965"/>
      <c r="B57" s="527" t="s">
        <v>1573</v>
      </c>
      <c r="C57" s="811" t="s">
        <v>2169</v>
      </c>
      <c r="D57" s="431" t="s">
        <v>2170</v>
      </c>
      <c r="E57" s="481" t="s">
        <v>2976</v>
      </c>
      <c r="F57" s="475" t="s">
        <v>2960</v>
      </c>
      <c r="G57" s="477">
        <v>0.25</v>
      </c>
      <c r="H57" s="478">
        <v>0</v>
      </c>
      <c r="I57" s="477">
        <v>0.25</v>
      </c>
      <c r="J57" s="478">
        <v>0</v>
      </c>
      <c r="K57" s="477">
        <v>0.25</v>
      </c>
      <c r="L57" s="478">
        <v>0</v>
      </c>
      <c r="M57" s="477">
        <v>0.25</v>
      </c>
      <c r="N57" s="478">
        <v>0</v>
      </c>
      <c r="O57" s="828">
        <f t="shared" si="0"/>
        <v>1</v>
      </c>
      <c r="P57" s="478">
        <f t="shared" si="3"/>
        <v>0</v>
      </c>
      <c r="Q57" s="480"/>
      <c r="R57" s="826"/>
      <c r="S57" s="480" t="s">
        <v>2149</v>
      </c>
      <c r="T57" s="480" t="s">
        <v>2157</v>
      </c>
      <c r="U57" s="483" t="s">
        <v>2151</v>
      </c>
    </row>
    <row r="58" spans="1:21" ht="76.5">
      <c r="A58" s="965"/>
      <c r="B58" s="527" t="s">
        <v>1574</v>
      </c>
      <c r="C58" s="811" t="s">
        <v>2171</v>
      </c>
      <c r="D58" s="431" t="s">
        <v>2172</v>
      </c>
      <c r="E58" s="481" t="s">
        <v>2977</v>
      </c>
      <c r="F58" s="475" t="s">
        <v>2961</v>
      </c>
      <c r="G58" s="477">
        <v>0.25</v>
      </c>
      <c r="H58" s="478">
        <v>0</v>
      </c>
      <c r="I58" s="477">
        <v>0.25</v>
      </c>
      <c r="J58" s="478">
        <v>0</v>
      </c>
      <c r="K58" s="477">
        <v>0.25</v>
      </c>
      <c r="L58" s="478">
        <v>0</v>
      </c>
      <c r="M58" s="477">
        <v>0.25</v>
      </c>
      <c r="N58" s="478">
        <v>0</v>
      </c>
      <c r="O58" s="828">
        <f t="shared" si="0"/>
        <v>1</v>
      </c>
      <c r="P58" s="478">
        <f t="shared" si="3"/>
        <v>0</v>
      </c>
      <c r="Q58" s="480"/>
      <c r="R58" s="826"/>
      <c r="S58" s="480" t="s">
        <v>2149</v>
      </c>
      <c r="T58" s="480" t="s">
        <v>2157</v>
      </c>
      <c r="U58" s="483" t="s">
        <v>2151</v>
      </c>
    </row>
    <row r="59" spans="1:21" ht="76.5">
      <c r="A59" s="965"/>
      <c r="B59" s="527" t="s">
        <v>1575</v>
      </c>
      <c r="C59" s="811" t="s">
        <v>2173</v>
      </c>
      <c r="D59" s="431" t="s">
        <v>2174</v>
      </c>
      <c r="E59" s="481" t="s">
        <v>2978</v>
      </c>
      <c r="F59" s="475" t="s">
        <v>2962</v>
      </c>
      <c r="G59" s="477">
        <v>0.25</v>
      </c>
      <c r="H59" s="478">
        <v>0</v>
      </c>
      <c r="I59" s="477">
        <v>0.25</v>
      </c>
      <c r="J59" s="478">
        <v>0</v>
      </c>
      <c r="K59" s="477">
        <v>0.25</v>
      </c>
      <c r="L59" s="478">
        <v>0</v>
      </c>
      <c r="M59" s="477">
        <v>0.25</v>
      </c>
      <c r="N59" s="478">
        <v>0</v>
      </c>
      <c r="O59" s="828">
        <f t="shared" si="0"/>
        <v>1</v>
      </c>
      <c r="P59" s="478">
        <f t="shared" si="3"/>
        <v>0</v>
      </c>
      <c r="Q59" s="480"/>
      <c r="R59" s="826"/>
      <c r="S59" s="480" t="s">
        <v>2149</v>
      </c>
      <c r="T59" s="480" t="s">
        <v>2157</v>
      </c>
      <c r="U59" s="483" t="s">
        <v>2151</v>
      </c>
    </row>
    <row r="60" spans="1:21" ht="76.5">
      <c r="A60" s="965"/>
      <c r="B60" s="527" t="s">
        <v>1576</v>
      </c>
      <c r="C60" s="811" t="s">
        <v>2175</v>
      </c>
      <c r="D60" s="431" t="s">
        <v>2176</v>
      </c>
      <c r="E60" s="481" t="s">
        <v>2979</v>
      </c>
      <c r="F60" s="475" t="s">
        <v>2963</v>
      </c>
      <c r="G60" s="477">
        <v>0.25</v>
      </c>
      <c r="H60" s="478">
        <v>0</v>
      </c>
      <c r="I60" s="477">
        <v>0.25</v>
      </c>
      <c r="J60" s="478">
        <v>0</v>
      </c>
      <c r="K60" s="477">
        <v>0.25</v>
      </c>
      <c r="L60" s="478">
        <v>0</v>
      </c>
      <c r="M60" s="477">
        <v>0.25</v>
      </c>
      <c r="N60" s="478">
        <v>0</v>
      </c>
      <c r="O60" s="828">
        <f t="shared" si="0"/>
        <v>1</v>
      </c>
      <c r="P60" s="478">
        <f t="shared" si="3"/>
        <v>0</v>
      </c>
      <c r="Q60" s="480"/>
      <c r="R60" s="826"/>
      <c r="S60" s="480" t="s">
        <v>2149</v>
      </c>
      <c r="T60" s="480" t="s">
        <v>2157</v>
      </c>
      <c r="U60" s="483" t="s">
        <v>2151</v>
      </c>
    </row>
    <row r="61" spans="1:21" ht="63.75">
      <c r="A61" s="965"/>
      <c r="B61" s="527" t="s">
        <v>1577</v>
      </c>
      <c r="C61" s="811" t="s">
        <v>2177</v>
      </c>
      <c r="D61" s="431" t="s">
        <v>2178</v>
      </c>
      <c r="E61" s="481" t="s">
        <v>2980</v>
      </c>
      <c r="F61" s="475" t="s">
        <v>2964</v>
      </c>
      <c r="G61" s="477">
        <v>0.25</v>
      </c>
      <c r="H61" s="478">
        <v>0</v>
      </c>
      <c r="I61" s="477">
        <v>0.25</v>
      </c>
      <c r="J61" s="478">
        <v>0</v>
      </c>
      <c r="K61" s="477">
        <v>0.25</v>
      </c>
      <c r="L61" s="478">
        <v>0</v>
      </c>
      <c r="M61" s="477">
        <v>0.25</v>
      </c>
      <c r="N61" s="478">
        <v>0</v>
      </c>
      <c r="O61" s="828">
        <f t="shared" si="0"/>
        <v>1</v>
      </c>
      <c r="P61" s="478">
        <f t="shared" si="3"/>
        <v>0</v>
      </c>
      <c r="Q61" s="480"/>
      <c r="R61" s="826"/>
      <c r="S61" s="480" t="s">
        <v>2149</v>
      </c>
      <c r="T61" s="480" t="s">
        <v>2157</v>
      </c>
      <c r="U61" s="483" t="s">
        <v>2151</v>
      </c>
    </row>
    <row r="62" spans="1:21" ht="63.75">
      <c r="A62" s="965"/>
      <c r="B62" s="527" t="s">
        <v>1578</v>
      </c>
      <c r="C62" s="811" t="s">
        <v>2179</v>
      </c>
      <c r="D62" s="431" t="s">
        <v>2180</v>
      </c>
      <c r="E62" s="481" t="s">
        <v>2981</v>
      </c>
      <c r="F62" s="475" t="s">
        <v>2965</v>
      </c>
      <c r="G62" s="477">
        <v>0.25</v>
      </c>
      <c r="H62" s="478">
        <v>0</v>
      </c>
      <c r="I62" s="477">
        <v>0.25</v>
      </c>
      <c r="J62" s="478">
        <v>0</v>
      </c>
      <c r="K62" s="477">
        <v>0.25</v>
      </c>
      <c r="L62" s="478">
        <v>0</v>
      </c>
      <c r="M62" s="477">
        <v>0.25</v>
      </c>
      <c r="N62" s="478">
        <v>0</v>
      </c>
      <c r="O62" s="828">
        <f t="shared" si="0"/>
        <v>1</v>
      </c>
      <c r="P62" s="478">
        <f t="shared" si="3"/>
        <v>0</v>
      </c>
      <c r="Q62" s="480"/>
      <c r="R62" s="826"/>
      <c r="S62" s="480" t="s">
        <v>2149</v>
      </c>
      <c r="T62" s="480" t="s">
        <v>2157</v>
      </c>
      <c r="U62" s="483" t="s">
        <v>2151</v>
      </c>
    </row>
    <row r="63" spans="1:21" ht="63.75">
      <c r="A63" s="965"/>
      <c r="B63" s="527" t="s">
        <v>1579</v>
      </c>
      <c r="C63" s="811" t="s">
        <v>2181</v>
      </c>
      <c r="D63" s="431" t="s">
        <v>2182</v>
      </c>
      <c r="E63" s="481" t="s">
        <v>2982</v>
      </c>
      <c r="F63" s="475" t="s">
        <v>2966</v>
      </c>
      <c r="G63" s="477">
        <v>0.25</v>
      </c>
      <c r="H63" s="478">
        <v>0</v>
      </c>
      <c r="I63" s="477">
        <v>0.25</v>
      </c>
      <c r="J63" s="478">
        <v>0</v>
      </c>
      <c r="K63" s="477">
        <v>0.25</v>
      </c>
      <c r="L63" s="478">
        <v>0</v>
      </c>
      <c r="M63" s="477">
        <v>0.25</v>
      </c>
      <c r="N63" s="478">
        <v>0</v>
      </c>
      <c r="O63" s="828">
        <f t="shared" si="0"/>
        <v>1</v>
      </c>
      <c r="P63" s="478">
        <f t="shared" si="3"/>
        <v>0</v>
      </c>
      <c r="Q63" s="480"/>
      <c r="R63" s="826"/>
      <c r="S63" s="480" t="s">
        <v>2149</v>
      </c>
      <c r="T63" s="480" t="s">
        <v>2157</v>
      </c>
      <c r="U63" s="483" t="s">
        <v>2151</v>
      </c>
    </row>
    <row r="64" spans="1:21" ht="15.75">
      <c r="A64" s="965"/>
      <c r="B64" s="969" t="s">
        <v>2827</v>
      </c>
      <c r="C64" s="970"/>
      <c r="D64" s="970"/>
      <c r="E64" s="970"/>
      <c r="F64" s="970"/>
      <c r="G64" s="970"/>
      <c r="H64" s="970"/>
      <c r="I64" s="970"/>
      <c r="J64" s="970"/>
      <c r="K64" s="970"/>
      <c r="L64" s="970"/>
      <c r="M64" s="970"/>
      <c r="N64" s="970"/>
      <c r="O64" s="970"/>
      <c r="P64" s="970"/>
      <c r="Q64" s="970"/>
      <c r="R64" s="970"/>
      <c r="S64" s="970"/>
      <c r="T64" s="970"/>
      <c r="U64" s="971"/>
    </row>
    <row r="65" spans="1:21" ht="63.75">
      <c r="A65" s="965"/>
      <c r="B65" s="687" t="s">
        <v>1573</v>
      </c>
      <c r="C65" s="694" t="s">
        <v>2593</v>
      </c>
      <c r="D65" s="687" t="s">
        <v>1492</v>
      </c>
      <c r="E65" s="485" t="s">
        <v>2967</v>
      </c>
      <c r="F65" s="695" t="s">
        <v>2594</v>
      </c>
      <c r="G65" s="479">
        <v>0.2</v>
      </c>
      <c r="H65" s="480"/>
      <c r="I65" s="479">
        <v>0.2</v>
      </c>
      <c r="J65" s="494"/>
      <c r="K65" s="479">
        <v>0.2</v>
      </c>
      <c r="L65" s="478"/>
      <c r="M65" s="479">
        <v>0.4</v>
      </c>
      <c r="N65" s="478"/>
      <c r="O65" s="828">
        <f t="shared" si="0"/>
        <v>1</v>
      </c>
      <c r="P65" s="478">
        <f t="shared" si="3"/>
        <v>0</v>
      </c>
      <c r="Q65" s="480"/>
      <c r="R65" s="480" t="s">
        <v>1634</v>
      </c>
      <c r="S65" s="480" t="s">
        <v>1683</v>
      </c>
      <c r="T65" s="480" t="s">
        <v>1636</v>
      </c>
      <c r="U65" s="480" t="s">
        <v>2595</v>
      </c>
    </row>
    <row r="66" spans="1:21" ht="63.75">
      <c r="A66" s="965"/>
      <c r="B66" s="687" t="s">
        <v>1574</v>
      </c>
      <c r="C66" s="688" t="s">
        <v>2596</v>
      </c>
      <c r="D66" s="687" t="s">
        <v>1494</v>
      </c>
      <c r="E66" s="485" t="s">
        <v>2968</v>
      </c>
      <c r="F66" s="695" t="s">
        <v>1620</v>
      </c>
      <c r="G66" s="479">
        <v>0.4</v>
      </c>
      <c r="H66" s="480"/>
      <c r="I66" s="479">
        <v>0.2</v>
      </c>
      <c r="J66" s="494"/>
      <c r="K66" s="479">
        <v>0.2</v>
      </c>
      <c r="L66" s="478"/>
      <c r="M66" s="479">
        <v>0.2</v>
      </c>
      <c r="N66" s="478"/>
      <c r="O66" s="828">
        <f t="shared" si="0"/>
        <v>1</v>
      </c>
      <c r="P66" s="478">
        <f t="shared" si="3"/>
        <v>0</v>
      </c>
      <c r="Q66" s="480"/>
      <c r="R66" s="480" t="s">
        <v>2597</v>
      </c>
      <c r="S66" s="480" t="s">
        <v>2598</v>
      </c>
      <c r="T66" s="480" t="s">
        <v>1636</v>
      </c>
      <c r="U66" s="480" t="s">
        <v>2599</v>
      </c>
    </row>
    <row r="67" spans="1:21" ht="63.75">
      <c r="A67" s="965"/>
      <c r="B67" s="687" t="s">
        <v>2600</v>
      </c>
      <c r="C67" s="696" t="s">
        <v>2601</v>
      </c>
      <c r="D67" s="696" t="s">
        <v>2602</v>
      </c>
      <c r="E67" s="485" t="s">
        <v>2969</v>
      </c>
      <c r="F67" s="827" t="s">
        <v>2603</v>
      </c>
      <c r="G67" s="479">
        <v>0.5</v>
      </c>
      <c r="H67" s="697">
        <f>'4. EQUIPO TECNOLÓGICOS'!$D$182*2/4</f>
        <v>50000</v>
      </c>
      <c r="I67" s="479">
        <v>0.25</v>
      </c>
      <c r="J67" s="697">
        <f>'4. EQUIPO TECNOLÓGICOS'!$D$182/4</f>
        <v>25000</v>
      </c>
      <c r="K67" s="479">
        <v>0.25</v>
      </c>
      <c r="L67" s="697">
        <f>'4. EQUIPO TECNOLÓGICOS'!$D$182/4</f>
        <v>25000</v>
      </c>
      <c r="M67" s="479">
        <v>0</v>
      </c>
      <c r="N67" s="697"/>
      <c r="O67" s="828">
        <f t="shared" si="0"/>
        <v>1</v>
      </c>
      <c r="P67" s="876">
        <f t="shared" si="3"/>
        <v>100000</v>
      </c>
      <c r="Q67" s="480"/>
      <c r="R67" s="480" t="s">
        <v>2604</v>
      </c>
      <c r="S67" s="480" t="s">
        <v>1683</v>
      </c>
      <c r="T67" s="480" t="s">
        <v>1725</v>
      </c>
      <c r="U67" s="480" t="s">
        <v>2605</v>
      </c>
    </row>
    <row r="68" spans="1:21" ht="51">
      <c r="A68" s="965"/>
      <c r="B68" s="687" t="s">
        <v>1576</v>
      </c>
      <c r="C68" s="694" t="s">
        <v>2606</v>
      </c>
      <c r="D68" s="687" t="s">
        <v>2607</v>
      </c>
      <c r="E68" s="485" t="s">
        <v>2970</v>
      </c>
      <c r="F68" s="695" t="s">
        <v>2608</v>
      </c>
      <c r="G68" s="479">
        <v>0.5</v>
      </c>
      <c r="H68" s="480"/>
      <c r="I68" s="479">
        <v>0</v>
      </c>
      <c r="J68" s="494"/>
      <c r="K68" s="479">
        <v>0.5</v>
      </c>
      <c r="L68" s="478"/>
      <c r="M68" s="479">
        <v>0</v>
      </c>
      <c r="N68" s="478"/>
      <c r="O68" s="828">
        <f t="shared" si="0"/>
        <v>1</v>
      </c>
      <c r="P68" s="478">
        <f t="shared" si="3"/>
        <v>0</v>
      </c>
      <c r="Q68" s="480"/>
      <c r="R68" s="480" t="s">
        <v>2609</v>
      </c>
      <c r="S68" s="480" t="s">
        <v>2610</v>
      </c>
      <c r="T68" s="480" t="s">
        <v>2611</v>
      </c>
      <c r="U68" s="480" t="s">
        <v>2605</v>
      </c>
    </row>
    <row r="69" spans="1:21" ht="114.75">
      <c r="A69" s="965"/>
      <c r="B69" s="687" t="s">
        <v>1577</v>
      </c>
      <c r="C69" s="688" t="s">
        <v>2612</v>
      </c>
      <c r="D69" s="687" t="s">
        <v>2613</v>
      </c>
      <c r="E69" s="485" t="s">
        <v>2971</v>
      </c>
      <c r="F69" s="695" t="s">
        <v>1638</v>
      </c>
      <c r="G69" s="479">
        <v>0.25</v>
      </c>
      <c r="H69" s="480"/>
      <c r="I69" s="479">
        <v>0.25</v>
      </c>
      <c r="J69" s="494"/>
      <c r="K69" s="479">
        <v>0.25</v>
      </c>
      <c r="L69" s="478"/>
      <c r="M69" s="479">
        <v>0.25</v>
      </c>
      <c r="N69" s="478"/>
      <c r="O69" s="828">
        <f t="shared" si="0"/>
        <v>1</v>
      </c>
      <c r="P69" s="478">
        <f t="shared" si="3"/>
        <v>0</v>
      </c>
      <c r="Q69" s="480"/>
      <c r="R69" s="480" t="s">
        <v>2614</v>
      </c>
      <c r="S69" s="480" t="s">
        <v>2615</v>
      </c>
      <c r="T69" s="480" t="s">
        <v>2616</v>
      </c>
      <c r="U69" s="480" t="s">
        <v>2617</v>
      </c>
    </row>
    <row r="70" spans="1:21" ht="63.75">
      <c r="A70" s="965"/>
      <c r="B70" s="687" t="s">
        <v>1578</v>
      </c>
      <c r="C70" s="694" t="s">
        <v>2618</v>
      </c>
      <c r="D70" s="687" t="s">
        <v>2619</v>
      </c>
      <c r="E70" s="485" t="s">
        <v>2972</v>
      </c>
      <c r="F70" s="695" t="s">
        <v>2620</v>
      </c>
      <c r="G70" s="479">
        <v>0</v>
      </c>
      <c r="H70" s="480"/>
      <c r="I70" s="479">
        <v>0</v>
      </c>
      <c r="J70" s="494"/>
      <c r="K70" s="479">
        <v>0</v>
      </c>
      <c r="L70" s="478"/>
      <c r="M70" s="479">
        <v>1</v>
      </c>
      <c r="N70" s="478"/>
      <c r="O70" s="828">
        <f t="shared" si="0"/>
        <v>1</v>
      </c>
      <c r="P70" s="478">
        <f t="shared" si="3"/>
        <v>0</v>
      </c>
      <c r="Q70" s="480"/>
      <c r="R70" s="480" t="s">
        <v>2621</v>
      </c>
      <c r="S70" s="480" t="s">
        <v>2610</v>
      </c>
      <c r="T70" s="480" t="s">
        <v>2611</v>
      </c>
      <c r="U70" s="480" t="s">
        <v>2617</v>
      </c>
    </row>
    <row r="71" spans="1:21" ht="38.25">
      <c r="A71" s="965"/>
      <c r="B71" s="687" t="s">
        <v>1579</v>
      </c>
      <c r="C71" s="694" t="s">
        <v>2622</v>
      </c>
      <c r="D71" s="687" t="s">
        <v>2623</v>
      </c>
      <c r="E71" s="485" t="s">
        <v>2973</v>
      </c>
      <c r="F71" s="695" t="s">
        <v>2624</v>
      </c>
      <c r="G71" s="479">
        <v>0.25</v>
      </c>
      <c r="H71" s="494"/>
      <c r="I71" s="479">
        <v>0.25</v>
      </c>
      <c r="J71" s="494"/>
      <c r="K71" s="479">
        <v>0.25</v>
      </c>
      <c r="L71" s="494"/>
      <c r="M71" s="479">
        <v>0.25</v>
      </c>
      <c r="N71" s="494"/>
      <c r="O71" s="828">
        <f t="shared" si="0"/>
        <v>1</v>
      </c>
      <c r="P71" s="478">
        <f t="shared" si="3"/>
        <v>0</v>
      </c>
      <c r="Q71" s="480"/>
      <c r="R71" s="480" t="s">
        <v>1685</v>
      </c>
      <c r="S71" s="480" t="s">
        <v>2625</v>
      </c>
      <c r="T71" s="480" t="s">
        <v>1682</v>
      </c>
      <c r="U71" s="480" t="s">
        <v>2617</v>
      </c>
    </row>
    <row r="72" spans="1:21" ht="15.75" hidden="1" customHeight="1">
      <c r="A72" s="453"/>
      <c r="B72" s="456"/>
      <c r="C72" s="439"/>
      <c r="D72" s="439"/>
      <c r="E72" s="321"/>
      <c r="F72" s="385"/>
      <c r="G72" s="260"/>
      <c r="H72" s="260"/>
      <c r="I72" s="260"/>
      <c r="J72" s="260"/>
      <c r="K72" s="260"/>
      <c r="L72" s="240"/>
      <c r="M72" s="260"/>
      <c r="N72" s="240"/>
      <c r="O72" s="260"/>
      <c r="P72" s="240"/>
      <c r="Q72" s="264"/>
      <c r="R72" s="264"/>
      <c r="S72" s="264"/>
      <c r="T72" s="264"/>
      <c r="U72" s="321"/>
    </row>
    <row r="73" spans="1:21" ht="15.75" hidden="1" customHeight="1">
      <c r="A73" s="453"/>
      <c r="B73" s="455"/>
      <c r="C73" s="321"/>
      <c r="D73" s="321"/>
      <c r="E73" s="321"/>
      <c r="F73" s="385"/>
      <c r="G73" s="260"/>
      <c r="H73" s="260"/>
      <c r="I73" s="260"/>
      <c r="J73" s="260"/>
      <c r="K73" s="260"/>
      <c r="L73" s="240"/>
      <c r="M73" s="260"/>
      <c r="N73" s="240"/>
      <c r="O73" s="260"/>
      <c r="P73" s="240"/>
      <c r="Q73" s="264"/>
      <c r="R73" s="264"/>
      <c r="S73" s="264"/>
      <c r="T73" s="264"/>
      <c r="U73" s="321"/>
    </row>
    <row r="74" spans="1:21" ht="15.75" hidden="1" customHeight="1">
      <c r="A74" s="453"/>
      <c r="B74" s="455"/>
      <c r="C74" s="321"/>
      <c r="D74" s="321"/>
      <c r="E74" s="321"/>
      <c r="F74" s="321"/>
      <c r="G74" s="260"/>
      <c r="H74" s="386"/>
      <c r="I74" s="260"/>
      <c r="J74" s="386"/>
      <c r="K74" s="260"/>
      <c r="L74" s="240"/>
      <c r="M74" s="260"/>
      <c r="N74" s="240"/>
      <c r="O74" s="260"/>
      <c r="P74" s="240"/>
      <c r="Q74" s="260"/>
      <c r="R74" s="260"/>
      <c r="S74" s="260"/>
      <c r="T74" s="260"/>
      <c r="U74" s="321"/>
    </row>
    <row r="75" spans="1:21" ht="15.75" hidden="1">
      <c r="A75" s="453"/>
      <c r="B75" s="953"/>
      <c r="C75" s="321"/>
      <c r="D75" s="321"/>
      <c r="E75" s="321"/>
      <c r="F75" s="321"/>
      <c r="G75" s="260"/>
      <c r="H75" s="386"/>
      <c r="I75" s="260"/>
      <c r="J75" s="386"/>
      <c r="K75" s="260"/>
      <c r="L75" s="240"/>
      <c r="M75" s="260"/>
      <c r="N75" s="240"/>
      <c r="O75" s="260"/>
      <c r="P75" s="240"/>
      <c r="Q75" s="260"/>
      <c r="R75" s="260"/>
      <c r="S75" s="260"/>
      <c r="T75" s="260"/>
      <c r="U75" s="321"/>
    </row>
    <row r="76" spans="1:21" ht="15.75" hidden="1">
      <c r="A76" s="453"/>
      <c r="B76" s="954"/>
      <c r="C76" s="321"/>
      <c r="D76" s="321"/>
      <c r="E76" s="321"/>
      <c r="F76" s="260"/>
      <c r="G76" s="261"/>
      <c r="H76" s="260"/>
      <c r="I76" s="261"/>
      <c r="J76" s="260"/>
      <c r="K76" s="261"/>
      <c r="L76" s="240"/>
      <c r="M76" s="261"/>
      <c r="N76" s="240"/>
      <c r="O76" s="261"/>
      <c r="P76" s="240"/>
      <c r="Q76" s="260"/>
      <c r="R76" s="260"/>
      <c r="S76" s="260"/>
      <c r="T76" s="260"/>
      <c r="U76" s="260"/>
    </row>
    <row r="77" spans="1:21" ht="15.75" hidden="1">
      <c r="A77" s="453"/>
      <c r="B77" s="954"/>
      <c r="C77" s="321"/>
      <c r="D77" s="321"/>
      <c r="E77" s="321"/>
      <c r="F77" s="260"/>
      <c r="G77" s="261"/>
      <c r="H77" s="260"/>
      <c r="I77" s="261"/>
      <c r="J77" s="260"/>
      <c r="K77" s="261"/>
      <c r="L77" s="240"/>
      <c r="M77" s="261"/>
      <c r="N77" s="240"/>
      <c r="O77" s="261"/>
      <c r="P77" s="240"/>
      <c r="Q77" s="260"/>
      <c r="R77" s="260"/>
      <c r="S77" s="260"/>
      <c r="T77" s="260"/>
      <c r="U77" s="260"/>
    </row>
    <row r="78" spans="1:21" ht="15.75" hidden="1">
      <c r="A78" s="453"/>
      <c r="B78" s="954"/>
      <c r="C78" s="321"/>
      <c r="D78" s="321"/>
      <c r="E78" s="321"/>
      <c r="F78" s="260"/>
      <c r="G78" s="261"/>
      <c r="H78" s="260"/>
      <c r="I78" s="261"/>
      <c r="J78" s="260"/>
      <c r="K78" s="261"/>
      <c r="L78" s="240"/>
      <c r="M78" s="261"/>
      <c r="N78" s="240"/>
      <c r="O78" s="261"/>
      <c r="P78" s="240"/>
      <c r="Q78" s="260"/>
      <c r="R78" s="260"/>
      <c r="S78" s="260"/>
      <c r="T78" s="260"/>
      <c r="U78" s="260"/>
    </row>
    <row r="79" spans="1:21" ht="15.75" hidden="1">
      <c r="A79" s="453"/>
      <c r="B79" s="954"/>
      <c r="C79" s="321"/>
      <c r="D79" s="321"/>
      <c r="E79" s="321"/>
      <c r="F79" s="260"/>
      <c r="G79" s="261"/>
      <c r="H79" s="260"/>
      <c r="I79" s="261"/>
      <c r="J79" s="260"/>
      <c r="K79" s="261"/>
      <c r="L79" s="240"/>
      <c r="M79" s="261"/>
      <c r="N79" s="240"/>
      <c r="O79" s="261"/>
      <c r="P79" s="240"/>
      <c r="Q79" s="260"/>
      <c r="R79" s="260"/>
      <c r="S79" s="260"/>
      <c r="T79" s="260"/>
      <c r="U79" s="260"/>
    </row>
    <row r="80" spans="1:21" ht="15.75" hidden="1">
      <c r="A80" s="453"/>
      <c r="B80" s="954"/>
      <c r="C80" s="321"/>
      <c r="D80" s="321"/>
      <c r="E80" s="321"/>
      <c r="F80" s="260"/>
      <c r="G80" s="261"/>
      <c r="H80" s="260"/>
      <c r="I80" s="261"/>
      <c r="J80" s="260"/>
      <c r="K80" s="261"/>
      <c r="L80" s="240"/>
      <c r="M80" s="261"/>
      <c r="N80" s="240"/>
      <c r="O80" s="261"/>
      <c r="P80" s="240"/>
      <c r="Q80" s="260"/>
      <c r="R80" s="260"/>
      <c r="S80" s="260"/>
      <c r="T80" s="260"/>
      <c r="U80" s="260"/>
    </row>
    <row r="81" spans="1:21" ht="15.75" hidden="1">
      <c r="A81" s="453"/>
      <c r="B81" s="954"/>
      <c r="C81" s="259"/>
      <c r="D81" s="321"/>
      <c r="E81" s="321"/>
      <c r="F81" s="321"/>
      <c r="G81" s="261"/>
      <c r="H81" s="263"/>
      <c r="I81" s="261"/>
      <c r="J81" s="263"/>
      <c r="K81" s="261"/>
      <c r="L81" s="240"/>
      <c r="M81" s="261"/>
      <c r="N81" s="240"/>
      <c r="O81" s="260"/>
      <c r="P81" s="240"/>
      <c r="Q81" s="260"/>
      <c r="R81" s="260"/>
      <c r="S81" s="260"/>
      <c r="T81" s="260"/>
      <c r="U81" s="321"/>
    </row>
    <row r="82" spans="1:21" ht="15.75" hidden="1">
      <c r="A82" s="453"/>
      <c r="B82" s="955"/>
      <c r="C82" s="259"/>
      <c r="D82" s="321"/>
      <c r="E82" s="321"/>
      <c r="F82" s="287"/>
      <c r="G82" s="261"/>
      <c r="H82" s="260"/>
      <c r="I82" s="261"/>
      <c r="J82" s="260"/>
      <c r="K82" s="261"/>
      <c r="L82" s="240"/>
      <c r="M82" s="261"/>
      <c r="N82" s="240"/>
      <c r="O82" s="261"/>
      <c r="P82" s="240"/>
      <c r="Q82" s="260"/>
      <c r="R82" s="260"/>
      <c r="S82" s="260"/>
      <c r="T82" s="260"/>
      <c r="U82" s="321"/>
    </row>
    <row r="83" spans="1:21" ht="15.75" hidden="1" customHeight="1">
      <c r="A83" s="453"/>
      <c r="B83" s="956"/>
      <c r="C83" s="259"/>
      <c r="D83" s="321"/>
      <c r="E83" s="321"/>
      <c r="F83" s="321"/>
      <c r="G83" s="260"/>
      <c r="H83" s="260"/>
      <c r="I83" s="213"/>
      <c r="J83" s="260"/>
      <c r="K83" s="260"/>
      <c r="L83" s="240"/>
      <c r="M83" s="260"/>
      <c r="N83" s="240"/>
      <c r="O83" s="213"/>
      <c r="P83" s="240"/>
      <c r="Q83" s="260"/>
      <c r="R83" s="260"/>
      <c r="S83" s="260"/>
      <c r="T83" s="260"/>
      <c r="U83" s="321"/>
    </row>
    <row r="84" spans="1:21" ht="15.75" hidden="1">
      <c r="A84" s="453"/>
      <c r="B84" s="956"/>
      <c r="C84" s="259"/>
      <c r="D84" s="321"/>
      <c r="E84" s="321"/>
      <c r="F84" s="321"/>
      <c r="G84" s="260"/>
      <c r="H84" s="260"/>
      <c r="I84" s="213"/>
      <c r="J84" s="260"/>
      <c r="K84" s="260"/>
      <c r="L84" s="240"/>
      <c r="M84" s="260"/>
      <c r="N84" s="240"/>
      <c r="O84" s="213"/>
      <c r="P84" s="240"/>
      <c r="Q84" s="260"/>
      <c r="R84" s="260"/>
      <c r="S84" s="260"/>
      <c r="T84" s="260"/>
      <c r="U84" s="321"/>
    </row>
    <row r="85" spans="1:21" ht="15.75" hidden="1">
      <c r="A85" s="453"/>
      <c r="B85" s="956"/>
      <c r="C85" s="259"/>
      <c r="D85" s="321"/>
      <c r="E85" s="321"/>
      <c r="F85" s="321"/>
      <c r="G85" s="260"/>
      <c r="H85" s="260"/>
      <c r="I85" s="213"/>
      <c r="J85" s="260"/>
      <c r="K85" s="260"/>
      <c r="L85" s="240"/>
      <c r="M85" s="260"/>
      <c r="N85" s="240"/>
      <c r="O85" s="213"/>
      <c r="P85" s="240"/>
      <c r="Q85" s="260"/>
      <c r="R85" s="260"/>
      <c r="S85" s="260"/>
      <c r="T85" s="260"/>
      <c r="U85" s="321"/>
    </row>
    <row r="86" spans="1:21" ht="15.75" hidden="1">
      <c r="A86" s="453"/>
      <c r="B86" s="956"/>
      <c r="C86" s="259"/>
      <c r="D86" s="321"/>
      <c r="E86" s="321"/>
      <c r="F86" s="321"/>
      <c r="G86" s="260"/>
      <c r="H86" s="260"/>
      <c r="I86" s="213"/>
      <c r="J86" s="260"/>
      <c r="K86" s="260"/>
      <c r="L86" s="240"/>
      <c r="M86" s="260"/>
      <c r="N86" s="240"/>
      <c r="O86" s="213"/>
      <c r="P86" s="240"/>
      <c r="Q86" s="260"/>
      <c r="R86" s="260"/>
      <c r="S86" s="260"/>
      <c r="T86" s="260"/>
      <c r="U86" s="321"/>
    </row>
    <row r="87" spans="1:21" ht="15.75" hidden="1">
      <c r="A87" s="453"/>
      <c r="B87" s="956"/>
      <c r="C87" s="259"/>
      <c r="D87" s="321"/>
      <c r="E87" s="321"/>
      <c r="F87" s="321"/>
      <c r="G87" s="260"/>
      <c r="H87" s="260"/>
      <c r="I87" s="213"/>
      <c r="J87" s="260"/>
      <c r="K87" s="260"/>
      <c r="L87" s="240"/>
      <c r="M87" s="260"/>
      <c r="N87" s="240"/>
      <c r="O87" s="213"/>
      <c r="P87" s="240"/>
      <c r="Q87" s="260"/>
      <c r="R87" s="260"/>
      <c r="S87" s="260"/>
      <c r="T87" s="260"/>
      <c r="U87" s="321"/>
    </row>
    <row r="88" spans="1:21" ht="15.75" hidden="1">
      <c r="A88" s="453"/>
      <c r="B88" s="956"/>
      <c r="C88" s="259"/>
      <c r="D88" s="321"/>
      <c r="E88" s="321"/>
      <c r="F88" s="321"/>
      <c r="G88" s="260"/>
      <c r="H88" s="260"/>
      <c r="I88" s="213"/>
      <c r="J88" s="260"/>
      <c r="K88" s="260"/>
      <c r="L88" s="240"/>
      <c r="M88" s="260"/>
      <c r="N88" s="240"/>
      <c r="O88" s="213"/>
      <c r="P88" s="240"/>
      <c r="Q88" s="260"/>
      <c r="R88" s="260"/>
      <c r="S88" s="260"/>
      <c r="T88" s="260"/>
      <c r="U88" s="321"/>
    </row>
    <row r="89" spans="1:21" ht="15.75" hidden="1">
      <c r="A89" s="453"/>
      <c r="B89" s="956"/>
      <c r="C89" s="259"/>
      <c r="D89" s="321"/>
      <c r="E89" s="321"/>
      <c r="F89" s="321"/>
      <c r="G89" s="260"/>
      <c r="H89" s="260"/>
      <c r="I89" s="213"/>
      <c r="J89" s="260"/>
      <c r="K89" s="260"/>
      <c r="L89" s="240"/>
      <c r="M89" s="260"/>
      <c r="N89" s="240"/>
      <c r="O89" s="213"/>
      <c r="P89" s="240"/>
      <c r="Q89" s="260"/>
      <c r="R89" s="260"/>
      <c r="S89" s="260"/>
      <c r="T89" s="260"/>
      <c r="U89" s="321"/>
    </row>
    <row r="90" spans="1:21" ht="15.75" hidden="1">
      <c r="A90" s="453"/>
      <c r="B90" s="956"/>
      <c r="C90" s="259"/>
      <c r="D90" s="321"/>
      <c r="E90" s="321"/>
      <c r="F90" s="321"/>
      <c r="G90" s="260"/>
      <c r="H90" s="260"/>
      <c r="I90" s="213"/>
      <c r="J90" s="260"/>
      <c r="K90" s="260"/>
      <c r="L90" s="240"/>
      <c r="M90" s="260"/>
      <c r="N90" s="240"/>
      <c r="O90" s="213"/>
      <c r="P90" s="240"/>
      <c r="Q90" s="260"/>
      <c r="R90" s="260"/>
      <c r="S90" s="260"/>
      <c r="T90" s="260"/>
      <c r="U90" s="321"/>
    </row>
    <row r="91" spans="1:21" ht="15.75" hidden="1">
      <c r="A91" s="453"/>
      <c r="B91" s="956"/>
      <c r="C91" s="259"/>
      <c r="D91" s="321"/>
      <c r="E91" s="321"/>
      <c r="F91" s="321"/>
      <c r="G91" s="260"/>
      <c r="H91" s="260"/>
      <c r="I91" s="213"/>
      <c r="J91" s="260"/>
      <c r="K91" s="260"/>
      <c r="L91" s="240"/>
      <c r="M91" s="260"/>
      <c r="N91" s="240"/>
      <c r="O91" s="213"/>
      <c r="P91" s="240"/>
      <c r="Q91" s="260"/>
      <c r="R91" s="260"/>
      <c r="S91" s="260"/>
      <c r="T91" s="260"/>
      <c r="U91" s="321"/>
    </row>
    <row r="92" spans="1:21" ht="15.75" hidden="1">
      <c r="A92" s="453"/>
      <c r="B92" s="956"/>
      <c r="C92" s="259"/>
      <c r="D92" s="321"/>
      <c r="E92" s="321"/>
      <c r="F92" s="321"/>
      <c r="G92" s="260"/>
      <c r="H92" s="260"/>
      <c r="I92" s="213"/>
      <c r="J92" s="260"/>
      <c r="K92" s="260"/>
      <c r="L92" s="240"/>
      <c r="M92" s="260"/>
      <c r="N92" s="240"/>
      <c r="O92" s="213"/>
      <c r="P92" s="240"/>
      <c r="Q92" s="260"/>
      <c r="R92" s="260"/>
      <c r="S92" s="260"/>
      <c r="T92" s="260"/>
      <c r="U92" s="321"/>
    </row>
    <row r="93" spans="1:21" ht="15.75" hidden="1">
      <c r="A93" s="453"/>
      <c r="B93" s="956"/>
      <c r="C93" s="321"/>
      <c r="D93" s="321"/>
      <c r="E93" s="321"/>
      <c r="F93" s="321"/>
      <c r="G93" s="260"/>
      <c r="H93" s="260"/>
      <c r="I93" s="213"/>
      <c r="J93" s="260"/>
      <c r="K93" s="260"/>
      <c r="L93" s="240"/>
      <c r="M93" s="260"/>
      <c r="N93" s="240"/>
      <c r="O93" s="213"/>
      <c r="P93" s="240"/>
      <c r="Q93" s="260"/>
      <c r="R93" s="260"/>
      <c r="S93" s="260"/>
      <c r="T93" s="260"/>
      <c r="U93" s="321"/>
    </row>
    <row r="94" spans="1:21" ht="15.75" hidden="1">
      <c r="A94" s="453"/>
      <c r="B94" s="956"/>
      <c r="C94" s="321"/>
      <c r="D94" s="321"/>
      <c r="E94" s="321"/>
      <c r="F94" s="321"/>
      <c r="G94" s="260"/>
      <c r="H94" s="260"/>
      <c r="I94" s="213"/>
      <c r="J94" s="260"/>
      <c r="K94" s="260"/>
      <c r="L94" s="240"/>
      <c r="M94" s="260"/>
      <c r="N94" s="240"/>
      <c r="O94" s="213"/>
      <c r="P94" s="240"/>
      <c r="Q94" s="260"/>
      <c r="R94" s="260"/>
      <c r="S94" s="260"/>
      <c r="T94" s="260"/>
      <c r="U94" s="321"/>
    </row>
    <row r="95" spans="1:21" ht="15.75" hidden="1">
      <c r="A95" s="453"/>
      <c r="B95" s="956"/>
      <c r="C95" s="321"/>
      <c r="D95" s="321"/>
      <c r="E95" s="321"/>
      <c r="F95" s="321"/>
      <c r="G95" s="260"/>
      <c r="H95" s="260"/>
      <c r="I95" s="213"/>
      <c r="J95" s="260"/>
      <c r="K95" s="260"/>
      <c r="L95" s="240"/>
      <c r="M95" s="260"/>
      <c r="N95" s="240"/>
      <c r="O95" s="213"/>
      <c r="P95" s="240"/>
      <c r="Q95" s="260"/>
      <c r="R95" s="260"/>
      <c r="S95" s="260"/>
      <c r="T95" s="260"/>
      <c r="U95" s="321"/>
    </row>
    <row r="96" spans="1:21" ht="15.75" hidden="1">
      <c r="A96" s="453"/>
      <c r="B96" s="956"/>
      <c r="C96" s="321"/>
      <c r="D96" s="321"/>
      <c r="E96" s="321"/>
      <c r="F96" s="321"/>
      <c r="G96" s="260"/>
      <c r="H96" s="260"/>
      <c r="I96" s="213"/>
      <c r="J96" s="260"/>
      <c r="K96" s="260"/>
      <c r="L96" s="240"/>
      <c r="M96" s="260"/>
      <c r="N96" s="240"/>
      <c r="O96" s="213"/>
      <c r="P96" s="240"/>
      <c r="Q96" s="260"/>
      <c r="R96" s="260"/>
      <c r="S96" s="260"/>
      <c r="T96" s="260"/>
      <c r="U96" s="321"/>
    </row>
    <row r="97" spans="1:21" ht="15.75" hidden="1">
      <c r="A97" s="453"/>
      <c r="B97" s="956"/>
      <c r="C97" s="321"/>
      <c r="D97" s="321"/>
      <c r="E97" s="321"/>
      <c r="F97" s="321"/>
      <c r="G97" s="260"/>
      <c r="H97" s="260"/>
      <c r="I97" s="213"/>
      <c r="J97" s="260"/>
      <c r="K97" s="260"/>
      <c r="L97" s="240"/>
      <c r="M97" s="260"/>
      <c r="N97" s="240"/>
      <c r="O97" s="213"/>
      <c r="P97" s="240"/>
      <c r="Q97" s="260"/>
      <c r="R97" s="260"/>
      <c r="S97" s="260"/>
      <c r="T97" s="260"/>
      <c r="U97" s="321"/>
    </row>
    <row r="98" spans="1:21" ht="15.75" hidden="1">
      <c r="A98" s="453"/>
      <c r="B98" s="956"/>
      <c r="C98" s="321"/>
      <c r="D98" s="321"/>
      <c r="E98" s="321"/>
      <c r="F98" s="321"/>
      <c r="G98" s="260"/>
      <c r="H98" s="260"/>
      <c r="I98" s="213"/>
      <c r="J98" s="260"/>
      <c r="K98" s="260"/>
      <c r="L98" s="240"/>
      <c r="M98" s="260"/>
      <c r="N98" s="240"/>
      <c r="O98" s="213"/>
      <c r="P98" s="240"/>
      <c r="Q98" s="260"/>
      <c r="R98" s="260"/>
      <c r="S98" s="260"/>
      <c r="T98" s="260"/>
      <c r="U98" s="321"/>
    </row>
    <row r="99" spans="1:21" ht="15.75" hidden="1">
      <c r="A99" s="454"/>
      <c r="B99" s="956"/>
      <c r="C99" s="321"/>
      <c r="D99" s="321"/>
      <c r="E99" s="321"/>
      <c r="F99" s="321"/>
      <c r="G99" s="260"/>
      <c r="H99" s="260"/>
      <c r="I99" s="213"/>
      <c r="J99" s="260"/>
      <c r="K99" s="260"/>
      <c r="L99" s="240"/>
      <c r="M99" s="260"/>
      <c r="N99" s="240"/>
      <c r="O99" s="213"/>
      <c r="P99" s="240"/>
      <c r="Q99" s="260"/>
      <c r="R99" s="260"/>
      <c r="S99" s="260"/>
      <c r="T99" s="260"/>
      <c r="U99" s="321"/>
    </row>
    <row r="100" spans="1:21" ht="15.75">
      <c r="A100" s="299"/>
      <c r="B100" s="300"/>
      <c r="C100" s="299" t="s">
        <v>1382</v>
      </c>
      <c r="D100" s="300"/>
      <c r="E100" s="300"/>
      <c r="F100" s="301"/>
      <c r="G100" s="265">
        <f t="shared" ref="G100:O100" si="4">SUM(G8:G84)</f>
        <v>14.45</v>
      </c>
      <c r="H100" s="266">
        <f t="shared" si="4"/>
        <v>118200</v>
      </c>
      <c r="I100" s="265">
        <f t="shared" si="4"/>
        <v>12.599999999999998</v>
      </c>
      <c r="J100" s="265">
        <f t="shared" si="4"/>
        <v>109950</v>
      </c>
      <c r="K100" s="265">
        <f t="shared" si="4"/>
        <v>13.95</v>
      </c>
      <c r="L100" s="266">
        <f t="shared" si="4"/>
        <v>76000</v>
      </c>
      <c r="M100" s="265">
        <f t="shared" si="4"/>
        <v>17</v>
      </c>
      <c r="N100" s="265">
        <f t="shared" si="4"/>
        <v>31485</v>
      </c>
      <c r="O100" s="265">
        <f t="shared" si="4"/>
        <v>58</v>
      </c>
      <c r="P100" s="265">
        <f>SUM(P8:P84)</f>
        <v>335635</v>
      </c>
      <c r="Q100" s="267"/>
      <c r="R100" s="267"/>
      <c r="S100" s="267"/>
      <c r="T100" s="267"/>
      <c r="U100" s="267"/>
    </row>
    <row r="101" spans="1:21" ht="15.75">
      <c r="A101" s="268"/>
      <c r="B101" s="269"/>
      <c r="C101" s="269"/>
      <c r="D101" s="269"/>
      <c r="E101" s="270"/>
      <c r="F101" s="269"/>
      <c r="G101" s="269"/>
      <c r="H101" s="269"/>
      <c r="I101" s="269"/>
      <c r="J101" s="269"/>
      <c r="K101" s="269"/>
      <c r="L101" s="269"/>
      <c r="M101" s="269"/>
      <c r="N101" s="269"/>
      <c r="O101" s="269"/>
      <c r="P101" s="269"/>
      <c r="Q101" s="269"/>
      <c r="R101" s="269"/>
      <c r="S101" s="269"/>
      <c r="T101" s="269"/>
      <c r="U101" s="269"/>
    </row>
    <row r="102" spans="1:21" ht="15.75">
      <c r="A102" s="268"/>
      <c r="B102" s="269"/>
      <c r="C102" s="269"/>
      <c r="D102" s="269"/>
      <c r="E102" s="270"/>
      <c r="F102" s="269"/>
      <c r="G102" s="269"/>
      <c r="H102" s="269"/>
      <c r="I102" s="269"/>
      <c r="J102" s="269"/>
      <c r="K102" s="269"/>
      <c r="L102" s="269"/>
      <c r="M102" s="269"/>
      <c r="N102" s="269"/>
      <c r="O102" s="269"/>
      <c r="P102" s="269"/>
      <c r="Q102" s="269"/>
      <c r="R102" s="269"/>
      <c r="S102" s="269"/>
      <c r="T102" s="269"/>
      <c r="U102" s="269"/>
    </row>
    <row r="103" spans="1:21" ht="15.75">
      <c r="A103" s="268"/>
      <c r="B103" s="269"/>
      <c r="C103" s="269"/>
      <c r="D103" s="269"/>
      <c r="E103" s="270"/>
      <c r="F103" s="269"/>
      <c r="G103" s="269"/>
      <c r="H103" s="269"/>
      <c r="I103" s="269"/>
      <c r="J103" s="269"/>
      <c r="K103" s="269"/>
      <c r="L103" s="269"/>
      <c r="M103" s="269"/>
      <c r="N103" s="269"/>
      <c r="O103" s="269"/>
      <c r="P103" s="269"/>
      <c r="Q103" s="269"/>
      <c r="R103" s="269"/>
      <c r="S103" s="269"/>
      <c r="T103" s="269"/>
      <c r="U103" s="269"/>
    </row>
    <row r="104" spans="1:21" ht="76.5">
      <c r="A104" s="268"/>
      <c r="B104" s="269"/>
      <c r="C104" s="269"/>
      <c r="D104" s="269"/>
      <c r="E104" s="270"/>
      <c r="F104" s="495" t="s">
        <v>1623</v>
      </c>
      <c r="G104" s="269"/>
      <c r="H104" s="269"/>
      <c r="I104" s="269"/>
      <c r="J104" s="269"/>
      <c r="K104" s="269"/>
      <c r="L104" s="269"/>
      <c r="M104" s="269"/>
      <c r="N104" s="269"/>
      <c r="O104" s="269"/>
      <c r="P104" s="269"/>
      <c r="Q104" s="269"/>
      <c r="R104" s="269"/>
      <c r="S104" s="269"/>
      <c r="T104" s="269"/>
      <c r="U104" s="269"/>
    </row>
    <row r="105" spans="1:21" ht="15.75">
      <c r="A105" s="268"/>
      <c r="B105" s="269"/>
      <c r="C105" s="269"/>
      <c r="D105" s="269"/>
      <c r="E105" s="270"/>
      <c r="F105" s="269"/>
      <c r="G105" s="269"/>
      <c r="H105" s="269"/>
      <c r="I105" s="269"/>
      <c r="J105" s="269"/>
      <c r="K105" s="269"/>
      <c r="L105" s="269"/>
      <c r="M105" s="269"/>
      <c r="N105" s="269"/>
      <c r="O105" s="269"/>
      <c r="P105" s="269"/>
      <c r="Q105" s="269"/>
      <c r="R105" s="269"/>
      <c r="S105" s="269"/>
      <c r="T105" s="269"/>
      <c r="U105" s="269"/>
    </row>
    <row r="106" spans="1:21" ht="15.75">
      <c r="A106" s="268"/>
      <c r="B106" s="269"/>
      <c r="C106" s="269"/>
      <c r="D106" s="269"/>
      <c r="E106" s="270"/>
      <c r="F106" s="269"/>
      <c r="G106" s="269"/>
      <c r="H106" s="269"/>
      <c r="I106" s="269"/>
      <c r="J106" s="269"/>
      <c r="K106" s="269"/>
      <c r="L106" s="269"/>
      <c r="M106" s="269"/>
      <c r="N106" s="269"/>
      <c r="O106" s="269"/>
      <c r="P106" s="269"/>
      <c r="Q106" s="269"/>
      <c r="R106" s="269"/>
      <c r="S106" s="269"/>
      <c r="T106" s="269"/>
      <c r="U106" s="269"/>
    </row>
    <row r="107" spans="1:21" ht="15.75">
      <c r="A107" s="268"/>
      <c r="B107" s="269"/>
      <c r="C107" s="269"/>
      <c r="D107" s="269"/>
      <c r="E107" s="270"/>
      <c r="F107" s="269"/>
      <c r="G107" s="269"/>
      <c r="H107" s="269"/>
      <c r="I107" s="269"/>
      <c r="J107" s="269"/>
      <c r="K107" s="269"/>
      <c r="L107" s="269"/>
      <c r="M107" s="269"/>
      <c r="N107" s="269"/>
      <c r="O107" s="269"/>
      <c r="P107" s="269"/>
      <c r="Q107" s="269"/>
      <c r="R107" s="269"/>
      <c r="S107" s="269"/>
      <c r="T107" s="269"/>
      <c r="U107" s="269"/>
    </row>
    <row r="108" spans="1:21" ht="15.75">
      <c r="A108" s="268"/>
      <c r="B108" s="269"/>
      <c r="C108" s="269"/>
      <c r="D108" s="269"/>
      <c r="E108" s="270"/>
      <c r="F108" s="269"/>
      <c r="G108" s="269"/>
      <c r="H108" s="269"/>
      <c r="I108" s="269"/>
      <c r="J108" s="269"/>
      <c r="K108" s="269"/>
      <c r="L108" s="269"/>
      <c r="M108" s="269"/>
      <c r="N108" s="269"/>
      <c r="O108" s="269"/>
      <c r="P108" s="269"/>
      <c r="Q108" s="269"/>
      <c r="R108" s="269"/>
      <c r="S108" s="269"/>
      <c r="T108" s="269"/>
      <c r="U108" s="269"/>
    </row>
    <row r="109" spans="1:21" ht="15.75">
      <c r="A109" s="268"/>
      <c r="B109" s="269"/>
      <c r="C109" s="269"/>
      <c r="D109" s="269"/>
      <c r="E109" s="270"/>
      <c r="F109" s="269"/>
      <c r="G109" s="269"/>
      <c r="H109" s="269"/>
      <c r="I109" s="269"/>
      <c r="J109" s="269"/>
      <c r="K109" s="269"/>
      <c r="L109" s="269"/>
      <c r="M109" s="269"/>
      <c r="N109" s="269"/>
      <c r="O109" s="269"/>
      <c r="P109" s="269"/>
      <c r="Q109" s="269"/>
      <c r="R109" s="269"/>
      <c r="S109" s="269"/>
      <c r="T109" s="269"/>
      <c r="U109" s="269"/>
    </row>
    <row r="110" spans="1:21" ht="15.75">
      <c r="A110" s="268"/>
      <c r="B110" s="269"/>
      <c r="C110" s="269"/>
      <c r="D110" s="269"/>
      <c r="E110" s="270"/>
      <c r="F110" s="269"/>
      <c r="G110" s="269"/>
      <c r="H110" s="269"/>
      <c r="I110" s="269"/>
      <c r="J110" s="269"/>
      <c r="K110" s="269"/>
      <c r="L110" s="269"/>
      <c r="M110" s="269"/>
      <c r="N110" s="269"/>
      <c r="O110" s="269"/>
      <c r="P110" s="269"/>
      <c r="Q110" s="269"/>
      <c r="R110" s="269"/>
      <c r="S110" s="269"/>
      <c r="T110" s="269"/>
      <c r="U110" s="269"/>
    </row>
    <row r="111" spans="1:21" ht="15.75">
      <c r="A111" s="268"/>
      <c r="B111" s="269"/>
      <c r="C111" s="269"/>
      <c r="D111" s="269"/>
      <c r="E111" s="270"/>
      <c r="F111" s="269"/>
      <c r="G111" s="269"/>
      <c r="H111" s="269"/>
      <c r="I111" s="269"/>
      <c r="J111" s="269"/>
      <c r="K111" s="269"/>
      <c r="L111" s="269"/>
      <c r="M111" s="269"/>
      <c r="N111" s="269"/>
      <c r="O111" s="269"/>
      <c r="P111" s="269"/>
      <c r="Q111" s="269"/>
      <c r="R111" s="269"/>
      <c r="S111" s="269"/>
      <c r="T111" s="269"/>
      <c r="U111" s="269"/>
    </row>
    <row r="112" spans="1:21" ht="15.75">
      <c r="A112" s="268"/>
      <c r="B112" s="269"/>
      <c r="C112" s="269"/>
      <c r="D112" s="269"/>
      <c r="E112" s="270"/>
      <c r="F112" s="269"/>
      <c r="G112" s="269"/>
      <c r="H112" s="269"/>
      <c r="I112" s="269"/>
      <c r="J112" s="269"/>
      <c r="K112" s="269"/>
      <c r="L112" s="269"/>
      <c r="M112" s="269"/>
      <c r="N112" s="269"/>
      <c r="O112" s="269"/>
      <c r="P112" s="269"/>
      <c r="Q112" s="269"/>
      <c r="R112" s="269"/>
      <c r="S112" s="269"/>
      <c r="T112" s="269"/>
      <c r="U112" s="269"/>
    </row>
    <row r="113" spans="1:21" ht="15.75">
      <c r="A113" s="268"/>
      <c r="B113" s="269"/>
      <c r="C113" s="269"/>
      <c r="D113" s="269"/>
      <c r="E113" s="270"/>
      <c r="F113" s="269"/>
      <c r="G113" s="269"/>
      <c r="H113" s="269"/>
      <c r="I113" s="269"/>
      <c r="J113" s="269"/>
      <c r="K113" s="269"/>
      <c r="L113" s="269"/>
      <c r="M113" s="269"/>
      <c r="N113" s="269"/>
      <c r="O113" s="269"/>
      <c r="P113" s="269"/>
      <c r="Q113" s="269"/>
      <c r="R113" s="269"/>
      <c r="S113" s="269"/>
      <c r="T113" s="269"/>
      <c r="U113" s="269"/>
    </row>
    <row r="114" spans="1:21" ht="15.75">
      <c r="A114" s="268"/>
      <c r="B114" s="269"/>
      <c r="C114" s="269"/>
      <c r="D114" s="269"/>
      <c r="E114" s="270"/>
      <c r="F114" s="269"/>
      <c r="G114" s="269"/>
      <c r="H114" s="269"/>
      <c r="I114" s="269"/>
      <c r="J114" s="269"/>
      <c r="K114" s="269"/>
      <c r="L114" s="269"/>
      <c r="M114" s="269"/>
      <c r="N114" s="269"/>
      <c r="O114" s="269"/>
      <c r="P114" s="269"/>
      <c r="Q114" s="269"/>
      <c r="R114" s="269"/>
      <c r="S114" s="269"/>
      <c r="T114" s="269"/>
      <c r="U114" s="269"/>
    </row>
    <row r="115" spans="1:21" ht="15.75">
      <c r="A115" s="268"/>
      <c r="B115" s="269"/>
      <c r="C115" s="269"/>
      <c r="D115" s="269"/>
      <c r="E115" s="270"/>
      <c r="F115" s="269"/>
      <c r="G115" s="269"/>
      <c r="H115" s="269"/>
      <c r="I115" s="269"/>
      <c r="J115" s="269"/>
      <c r="K115" s="269"/>
      <c r="L115" s="269"/>
      <c r="M115" s="269"/>
      <c r="N115" s="269"/>
      <c r="O115" s="269"/>
      <c r="P115" s="269"/>
      <c r="Q115" s="269"/>
      <c r="R115" s="269"/>
      <c r="S115" s="269"/>
      <c r="T115" s="269"/>
      <c r="U115" s="269"/>
    </row>
    <row r="116" spans="1:21" ht="15.75">
      <c r="A116" s="268"/>
      <c r="B116" s="269"/>
      <c r="C116" s="269"/>
      <c r="D116" s="269"/>
      <c r="E116" s="270"/>
      <c r="F116" s="269"/>
      <c r="G116" s="269"/>
      <c r="H116" s="269"/>
      <c r="I116" s="269"/>
      <c r="J116" s="269"/>
      <c r="K116" s="269"/>
      <c r="L116" s="269"/>
      <c r="M116" s="269"/>
      <c r="N116" s="269"/>
      <c r="O116" s="269"/>
      <c r="P116" s="269"/>
      <c r="Q116" s="269"/>
      <c r="R116" s="269"/>
      <c r="S116" s="269"/>
      <c r="T116" s="269"/>
      <c r="U116" s="269"/>
    </row>
    <row r="117" spans="1:21" ht="15.75">
      <c r="A117" s="268"/>
      <c r="B117" s="269"/>
      <c r="C117" s="269"/>
      <c r="D117" s="269"/>
      <c r="E117" s="270"/>
      <c r="F117" s="269"/>
      <c r="G117" s="269"/>
      <c r="H117" s="269"/>
      <c r="I117" s="269"/>
      <c r="J117" s="269"/>
      <c r="K117" s="269"/>
      <c r="L117" s="269"/>
      <c r="M117" s="269"/>
      <c r="N117" s="269"/>
      <c r="O117" s="269"/>
      <c r="P117" s="269"/>
      <c r="Q117" s="269"/>
      <c r="R117" s="269"/>
      <c r="S117" s="269"/>
      <c r="T117" s="269"/>
      <c r="U117" s="269"/>
    </row>
    <row r="118" spans="1:21" ht="15.75">
      <c r="A118" s="268"/>
      <c r="B118" s="269"/>
      <c r="C118" s="269"/>
      <c r="D118" s="269"/>
      <c r="E118" s="270"/>
      <c r="F118" s="269"/>
      <c r="G118" s="269"/>
      <c r="H118" s="269"/>
      <c r="I118" s="269"/>
      <c r="J118" s="269"/>
      <c r="K118" s="269"/>
      <c r="L118" s="269"/>
      <c r="M118" s="269"/>
      <c r="N118" s="269"/>
      <c r="O118" s="269"/>
      <c r="P118" s="269"/>
      <c r="Q118" s="269"/>
      <c r="R118" s="269"/>
      <c r="S118" s="269"/>
      <c r="T118" s="269"/>
      <c r="U118" s="269"/>
    </row>
    <row r="119" spans="1:21" ht="15.75">
      <c r="A119" s="268"/>
      <c r="B119" s="269"/>
      <c r="C119" s="269"/>
      <c r="D119" s="269"/>
      <c r="E119" s="270"/>
      <c r="F119" s="269"/>
      <c r="G119" s="269"/>
      <c r="H119" s="269"/>
      <c r="I119" s="269"/>
      <c r="J119" s="269"/>
      <c r="K119" s="269"/>
      <c r="L119" s="269"/>
      <c r="M119" s="269"/>
      <c r="N119" s="269"/>
      <c r="O119" s="269"/>
      <c r="P119" s="269"/>
      <c r="Q119" s="269"/>
      <c r="R119" s="269"/>
      <c r="S119" s="269"/>
      <c r="T119" s="269"/>
      <c r="U119" s="269"/>
    </row>
    <row r="120" spans="1:21" ht="15.75">
      <c r="A120" s="268"/>
      <c r="B120" s="269"/>
      <c r="C120" s="269"/>
      <c r="D120" s="269"/>
      <c r="E120" s="270"/>
      <c r="F120" s="269"/>
      <c r="G120" s="269"/>
      <c r="H120" s="269"/>
      <c r="I120" s="269"/>
      <c r="J120" s="269"/>
      <c r="K120" s="269"/>
      <c r="L120" s="269"/>
      <c r="M120" s="269"/>
      <c r="N120" s="269"/>
      <c r="O120" s="269"/>
      <c r="P120" s="269"/>
      <c r="Q120" s="269"/>
      <c r="R120" s="269"/>
      <c r="S120" s="269"/>
      <c r="T120" s="269"/>
      <c r="U120" s="269"/>
    </row>
    <row r="121" spans="1:21" ht="15.75">
      <c r="A121" s="268"/>
      <c r="B121" s="269"/>
      <c r="C121" s="269"/>
      <c r="D121" s="269"/>
      <c r="E121" s="270"/>
      <c r="F121" s="269"/>
      <c r="G121" s="269"/>
      <c r="H121" s="269"/>
      <c r="I121" s="269"/>
      <c r="J121" s="269"/>
      <c r="K121" s="269"/>
      <c r="L121" s="269"/>
      <c r="M121" s="269"/>
      <c r="N121" s="269"/>
      <c r="O121" s="269"/>
      <c r="P121" s="269"/>
      <c r="Q121" s="269"/>
      <c r="R121" s="269"/>
      <c r="S121" s="269"/>
      <c r="T121" s="269"/>
      <c r="U121" s="269"/>
    </row>
    <row r="122" spans="1:21" ht="15.75">
      <c r="A122" s="268"/>
      <c r="B122" s="269"/>
      <c r="C122" s="269"/>
      <c r="D122" s="269"/>
      <c r="E122" s="270"/>
      <c r="F122" s="269"/>
      <c r="G122" s="269"/>
      <c r="H122" s="269"/>
      <c r="I122" s="269"/>
      <c r="J122" s="269"/>
      <c r="K122" s="269"/>
      <c r="L122" s="269"/>
      <c r="M122" s="269"/>
      <c r="N122" s="269"/>
      <c r="O122" s="269"/>
      <c r="P122" s="269"/>
      <c r="Q122" s="269"/>
      <c r="R122" s="269"/>
      <c r="S122" s="269"/>
      <c r="T122" s="269"/>
      <c r="U122" s="269"/>
    </row>
    <row r="123" spans="1:21" ht="15.75">
      <c r="A123" s="268"/>
      <c r="B123" s="269"/>
      <c r="C123" s="269"/>
      <c r="D123" s="269"/>
      <c r="E123" s="270"/>
      <c r="F123" s="269"/>
      <c r="G123" s="269"/>
      <c r="H123" s="269"/>
      <c r="I123" s="269"/>
      <c r="J123" s="269"/>
      <c r="K123" s="269"/>
      <c r="L123" s="269"/>
      <c r="M123" s="269"/>
      <c r="N123" s="269"/>
      <c r="O123" s="269"/>
      <c r="P123" s="269"/>
      <c r="Q123" s="269"/>
      <c r="R123" s="269"/>
      <c r="S123" s="269"/>
      <c r="T123" s="269"/>
      <c r="U123" s="269"/>
    </row>
    <row r="124" spans="1:21" ht="15.75">
      <c r="A124" s="268"/>
      <c r="B124" s="269"/>
      <c r="C124" s="269"/>
      <c r="D124" s="269"/>
      <c r="E124" s="270"/>
      <c r="F124" s="269"/>
      <c r="G124" s="269"/>
      <c r="H124" s="269"/>
      <c r="I124" s="269"/>
      <c r="J124" s="269"/>
      <c r="K124" s="269"/>
      <c r="L124" s="269"/>
      <c r="M124" s="269"/>
      <c r="N124" s="269"/>
      <c r="O124" s="269"/>
      <c r="P124" s="269"/>
      <c r="Q124" s="269"/>
      <c r="R124" s="269"/>
      <c r="S124" s="269"/>
      <c r="T124" s="269"/>
      <c r="U124" s="269"/>
    </row>
    <row r="125" spans="1:21" ht="15.75">
      <c r="A125" s="268"/>
      <c r="B125" s="269"/>
      <c r="C125" s="269"/>
      <c r="D125" s="269"/>
      <c r="E125" s="270"/>
      <c r="F125" s="269"/>
      <c r="G125" s="269"/>
      <c r="H125" s="269"/>
      <c r="I125" s="269"/>
      <c r="J125" s="269"/>
      <c r="K125" s="269"/>
      <c r="L125" s="269"/>
      <c r="M125" s="269"/>
      <c r="N125" s="269"/>
      <c r="O125" s="269"/>
      <c r="P125" s="269"/>
      <c r="Q125" s="269"/>
      <c r="R125" s="269"/>
      <c r="S125" s="269"/>
      <c r="T125" s="269"/>
      <c r="U125" s="269"/>
    </row>
    <row r="126" spans="1:21" ht="15.75">
      <c r="A126" s="268"/>
      <c r="B126" s="269"/>
      <c r="C126" s="269"/>
      <c r="D126" s="269"/>
      <c r="E126" s="270"/>
      <c r="F126" s="269"/>
      <c r="G126" s="269"/>
      <c r="H126" s="269"/>
      <c r="I126" s="269"/>
      <c r="J126" s="269"/>
      <c r="K126" s="269"/>
      <c r="L126" s="269"/>
      <c r="M126" s="269"/>
      <c r="N126" s="269"/>
      <c r="O126" s="269"/>
      <c r="P126" s="269"/>
      <c r="Q126" s="269"/>
      <c r="R126" s="269"/>
      <c r="S126" s="269"/>
      <c r="T126" s="269"/>
      <c r="U126" s="269"/>
    </row>
    <row r="127" spans="1:21" ht="15.75">
      <c r="A127" s="268"/>
      <c r="B127" s="269"/>
      <c r="C127" s="269"/>
      <c r="D127" s="269"/>
      <c r="E127" s="270"/>
      <c r="F127" s="269"/>
      <c r="G127" s="269"/>
      <c r="H127" s="269"/>
      <c r="I127" s="269"/>
      <c r="J127" s="269"/>
      <c r="K127" s="269"/>
      <c r="L127" s="269"/>
      <c r="M127" s="269"/>
      <c r="N127" s="269"/>
      <c r="O127" s="269"/>
      <c r="P127" s="269"/>
      <c r="Q127" s="269"/>
      <c r="R127" s="269"/>
      <c r="S127" s="269"/>
      <c r="T127" s="269"/>
      <c r="U127" s="269"/>
    </row>
    <row r="128" spans="1:21" ht="15.75">
      <c r="A128" s="268"/>
      <c r="B128" s="269"/>
      <c r="C128" s="269"/>
      <c r="D128" s="269"/>
      <c r="E128" s="270"/>
      <c r="F128" s="269"/>
      <c r="G128" s="269"/>
      <c r="H128" s="269"/>
      <c r="I128" s="269"/>
      <c r="J128" s="269"/>
      <c r="K128" s="269"/>
      <c r="L128" s="269"/>
      <c r="M128" s="269"/>
      <c r="N128" s="269"/>
      <c r="O128" s="269"/>
      <c r="P128" s="269"/>
      <c r="Q128" s="269"/>
      <c r="R128" s="269"/>
      <c r="S128" s="269"/>
      <c r="T128" s="269"/>
      <c r="U128" s="269"/>
    </row>
    <row r="129" spans="1:21" ht="15.75">
      <c r="A129" s="268"/>
      <c r="B129" s="269"/>
      <c r="C129" s="269"/>
      <c r="D129" s="269"/>
      <c r="E129" s="270"/>
      <c r="F129" s="269"/>
      <c r="G129" s="269"/>
      <c r="H129" s="269"/>
      <c r="I129" s="269"/>
      <c r="J129" s="269"/>
      <c r="K129" s="269"/>
      <c r="L129" s="269"/>
      <c r="M129" s="269"/>
      <c r="N129" s="269"/>
      <c r="O129" s="269"/>
      <c r="P129" s="269"/>
      <c r="Q129" s="269"/>
      <c r="R129" s="269"/>
      <c r="S129" s="269"/>
      <c r="T129" s="269"/>
      <c r="U129" s="269"/>
    </row>
    <row r="130" spans="1:21" ht="15.75">
      <c r="A130" s="268"/>
      <c r="B130" s="269"/>
      <c r="C130" s="269"/>
      <c r="D130" s="269"/>
      <c r="E130" s="270"/>
      <c r="F130" s="269"/>
      <c r="G130" s="269"/>
      <c r="H130" s="269"/>
      <c r="I130" s="269"/>
      <c r="J130" s="269"/>
      <c r="K130" s="269"/>
      <c r="L130" s="269"/>
      <c r="M130" s="269"/>
      <c r="N130" s="269"/>
      <c r="O130" s="269"/>
      <c r="P130" s="269"/>
      <c r="Q130" s="269"/>
      <c r="R130" s="269"/>
      <c r="S130" s="269"/>
      <c r="T130" s="269"/>
      <c r="U130" s="269"/>
    </row>
    <row r="131" spans="1:21" ht="15.75">
      <c r="A131" s="268"/>
      <c r="B131" s="269"/>
      <c r="C131" s="269"/>
      <c r="D131" s="269"/>
      <c r="E131" s="270"/>
      <c r="F131" s="269"/>
      <c r="G131" s="269"/>
      <c r="H131" s="269"/>
      <c r="I131" s="269"/>
      <c r="J131" s="269"/>
      <c r="K131" s="269"/>
      <c r="L131" s="269"/>
      <c r="M131" s="269"/>
      <c r="N131" s="269"/>
      <c r="O131" s="269"/>
      <c r="P131" s="269"/>
      <c r="Q131" s="269"/>
      <c r="R131" s="269"/>
      <c r="S131" s="269"/>
      <c r="T131" s="269"/>
      <c r="U131" s="269"/>
    </row>
    <row r="132" spans="1:21" ht="15.75">
      <c r="A132" s="268"/>
      <c r="B132" s="269"/>
      <c r="C132" s="269"/>
      <c r="D132" s="269"/>
      <c r="E132" s="270"/>
      <c r="F132" s="269"/>
      <c r="G132" s="269"/>
      <c r="H132" s="269"/>
      <c r="I132" s="269"/>
      <c r="J132" s="269"/>
      <c r="K132" s="269"/>
      <c r="L132" s="269"/>
      <c r="M132" s="269"/>
      <c r="N132" s="269"/>
      <c r="O132" s="269"/>
      <c r="P132" s="269"/>
      <c r="Q132" s="269"/>
      <c r="R132" s="269"/>
      <c r="S132" s="269"/>
      <c r="T132" s="269"/>
      <c r="U132" s="269"/>
    </row>
    <row r="148" spans="1:5">
      <c r="A148" s="262"/>
      <c r="E148" s="262"/>
    </row>
    <row r="149" spans="1:5">
      <c r="A149" s="262"/>
      <c r="E149" s="262"/>
    </row>
    <row r="150" spans="1:5">
      <c r="A150" s="262"/>
      <c r="E150" s="262"/>
    </row>
    <row r="151" spans="1:5">
      <c r="A151" s="262"/>
      <c r="E151" s="262"/>
    </row>
    <row r="152" spans="1:5">
      <c r="A152" s="262"/>
      <c r="E152" s="262"/>
    </row>
    <row r="153" spans="1:5">
      <c r="A153" s="262"/>
      <c r="E153" s="262"/>
    </row>
    <row r="154" spans="1:5">
      <c r="A154" s="262"/>
      <c r="E154" s="262"/>
    </row>
    <row r="155" spans="1:5">
      <c r="A155" s="262"/>
      <c r="E155" s="262"/>
    </row>
    <row r="156" spans="1:5">
      <c r="A156" s="262"/>
      <c r="E156" s="262"/>
    </row>
    <row r="157" spans="1:5">
      <c r="A157" s="262"/>
      <c r="E157" s="262"/>
    </row>
    <row r="158" spans="1:5">
      <c r="A158" s="262"/>
      <c r="E158" s="262"/>
    </row>
    <row r="159" spans="1:5">
      <c r="A159" s="262"/>
      <c r="E159" s="262"/>
    </row>
    <row r="160" spans="1:5">
      <c r="A160" s="262"/>
      <c r="E160" s="262"/>
    </row>
    <row r="161" spans="1:5">
      <c r="A161" s="262"/>
      <c r="E161" s="262"/>
    </row>
    <row r="162" spans="1:5">
      <c r="A162" s="262"/>
      <c r="E162" s="262"/>
    </row>
    <row r="163" spans="1:5">
      <c r="A163" s="262"/>
      <c r="E163" s="262"/>
    </row>
    <row r="164" spans="1:5">
      <c r="A164" s="262"/>
      <c r="E164" s="262"/>
    </row>
    <row r="165" spans="1:5">
      <c r="A165" s="262"/>
      <c r="E165" s="262"/>
    </row>
    <row r="166" spans="1:5">
      <c r="A166" s="262"/>
      <c r="E166" s="262"/>
    </row>
    <row r="167" spans="1:5">
      <c r="A167" s="262"/>
      <c r="E167" s="262"/>
    </row>
    <row r="168" spans="1:5">
      <c r="A168" s="262"/>
      <c r="E168" s="262"/>
    </row>
    <row r="169" spans="1:5">
      <c r="A169" s="262"/>
      <c r="E169" s="262"/>
    </row>
    <row r="170" spans="1:5">
      <c r="A170" s="262"/>
      <c r="E170" s="262"/>
    </row>
    <row r="171" spans="1:5">
      <c r="A171" s="262"/>
      <c r="E171" s="262"/>
    </row>
    <row r="172" spans="1:5">
      <c r="A172" s="262"/>
      <c r="E172" s="262"/>
    </row>
    <row r="173" spans="1:5">
      <c r="A173" s="262"/>
      <c r="E173" s="262"/>
    </row>
    <row r="174" spans="1:5">
      <c r="A174" s="262"/>
      <c r="E174" s="262"/>
    </row>
    <row r="175" spans="1:5">
      <c r="A175" s="262"/>
      <c r="E175" s="262"/>
    </row>
    <row r="176" spans="1:5">
      <c r="A176" s="262"/>
      <c r="E176" s="262"/>
    </row>
    <row r="177" spans="1:5">
      <c r="A177" s="262"/>
      <c r="E177" s="262"/>
    </row>
    <row r="178" spans="1:5">
      <c r="A178" s="262"/>
      <c r="E178" s="262"/>
    </row>
    <row r="179" spans="1:5">
      <c r="A179" s="262"/>
      <c r="E179" s="262"/>
    </row>
    <row r="180" spans="1:5">
      <c r="A180" s="262"/>
      <c r="E180" s="262"/>
    </row>
    <row r="181" spans="1:5">
      <c r="A181" s="262"/>
      <c r="E181" s="262"/>
    </row>
    <row r="182" spans="1:5">
      <c r="A182" s="262"/>
      <c r="E182" s="262"/>
    </row>
    <row r="183" spans="1:5">
      <c r="A183" s="262"/>
      <c r="E183" s="262"/>
    </row>
    <row r="184" spans="1:5">
      <c r="A184" s="262"/>
      <c r="E184" s="262"/>
    </row>
    <row r="185" spans="1:5">
      <c r="A185" s="262"/>
      <c r="E185" s="262"/>
    </row>
    <row r="186" spans="1:5">
      <c r="A186" s="262"/>
      <c r="E186" s="262"/>
    </row>
    <row r="187" spans="1:5">
      <c r="A187" s="262"/>
      <c r="E187" s="262"/>
    </row>
    <row r="188" spans="1:5">
      <c r="A188" s="262"/>
      <c r="E188" s="262"/>
    </row>
    <row r="189" spans="1:5">
      <c r="A189" s="262"/>
      <c r="E189" s="262"/>
    </row>
    <row r="190" spans="1:5">
      <c r="A190" s="262"/>
      <c r="E190" s="262"/>
    </row>
    <row r="191" spans="1:5">
      <c r="A191" s="262"/>
      <c r="E191" s="262"/>
    </row>
    <row r="192" spans="1:5">
      <c r="A192" s="262"/>
      <c r="E192" s="262"/>
    </row>
    <row r="193" spans="1:5">
      <c r="A193" s="262"/>
      <c r="E193" s="262"/>
    </row>
    <row r="194" spans="1:5">
      <c r="A194" s="262"/>
      <c r="E194" s="262"/>
    </row>
    <row r="195" spans="1:5">
      <c r="A195" s="262"/>
      <c r="E195" s="262"/>
    </row>
    <row r="196" spans="1:5">
      <c r="A196" s="262"/>
      <c r="E196" s="262"/>
    </row>
    <row r="197" spans="1:5">
      <c r="A197" s="262"/>
      <c r="E197" s="262"/>
    </row>
    <row r="198" spans="1:5">
      <c r="A198" s="262"/>
      <c r="E198" s="262"/>
    </row>
    <row r="199" spans="1:5">
      <c r="A199" s="262"/>
      <c r="E199" s="262"/>
    </row>
    <row r="200" spans="1:5">
      <c r="A200" s="262"/>
      <c r="E200" s="262"/>
    </row>
    <row r="201" spans="1:5">
      <c r="A201" s="262"/>
      <c r="E201" s="262"/>
    </row>
    <row r="202" spans="1:5">
      <c r="A202" s="262"/>
      <c r="E202" s="262"/>
    </row>
    <row r="203" spans="1:5">
      <c r="A203" s="262"/>
      <c r="E203" s="262"/>
    </row>
    <row r="204" spans="1:5">
      <c r="A204" s="262"/>
      <c r="E204" s="262"/>
    </row>
    <row r="205" spans="1:5">
      <c r="A205" s="262"/>
      <c r="E205" s="262"/>
    </row>
    <row r="206" spans="1:5">
      <c r="A206" s="262"/>
      <c r="E206" s="262"/>
    </row>
    <row r="207" spans="1:5">
      <c r="A207" s="262"/>
      <c r="E207" s="262"/>
    </row>
    <row r="208" spans="1:5">
      <c r="A208" s="262"/>
      <c r="E208" s="262"/>
    </row>
    <row r="209" spans="1:5">
      <c r="A209" s="262"/>
      <c r="E209" s="262"/>
    </row>
    <row r="210" spans="1:5">
      <c r="A210" s="262"/>
      <c r="E210" s="262"/>
    </row>
    <row r="211" spans="1:5">
      <c r="A211" s="262"/>
      <c r="E211" s="262"/>
    </row>
    <row r="212" spans="1:5">
      <c r="A212" s="262"/>
      <c r="E212" s="262"/>
    </row>
    <row r="213" spans="1:5">
      <c r="A213" s="262"/>
      <c r="E213" s="262"/>
    </row>
    <row r="214" spans="1:5">
      <c r="A214" s="262"/>
      <c r="E214" s="262"/>
    </row>
    <row r="215" spans="1:5">
      <c r="A215" s="262"/>
      <c r="E215" s="262"/>
    </row>
    <row r="216" spans="1:5">
      <c r="A216" s="262"/>
      <c r="E216" s="262"/>
    </row>
  </sheetData>
  <mergeCells count="31">
    <mergeCell ref="B7:U7"/>
    <mergeCell ref="B54:U54"/>
    <mergeCell ref="B64:U64"/>
    <mergeCell ref="C4:C6"/>
    <mergeCell ref="I5:J5"/>
    <mergeCell ref="K5:L5"/>
    <mergeCell ref="M5:N5"/>
    <mergeCell ref="U4:U6"/>
    <mergeCell ref="G4:N4"/>
    <mergeCell ref="S4:S6"/>
    <mergeCell ref="T4:T6"/>
    <mergeCell ref="O4:P5"/>
    <mergeCell ref="Q4:Q6"/>
    <mergeCell ref="R4:R6"/>
    <mergeCell ref="G5:H5"/>
    <mergeCell ref="B75:B82"/>
    <mergeCell ref="B83:B91"/>
    <mergeCell ref="B92:B99"/>
    <mergeCell ref="E4:E6"/>
    <mergeCell ref="A4:A6"/>
    <mergeCell ref="D4:D6"/>
    <mergeCell ref="B17:U17"/>
    <mergeCell ref="B28:B29"/>
    <mergeCell ref="B30:B32"/>
    <mergeCell ref="B33:B40"/>
    <mergeCell ref="B41:B44"/>
    <mergeCell ref="B45:B53"/>
    <mergeCell ref="B27:U27"/>
    <mergeCell ref="F4:F6"/>
    <mergeCell ref="B4:B6"/>
    <mergeCell ref="A7:A7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222"/>
  <sheetViews>
    <sheetView showGridLines="0" topLeftCell="E1" zoomScale="70" zoomScaleNormal="70" workbookViewId="0">
      <selection activeCell="P22" sqref="P22"/>
    </sheetView>
  </sheetViews>
  <sheetFormatPr baseColWidth="10" defaultColWidth="11.42578125" defaultRowHeight="12.75"/>
  <cols>
    <col min="1" max="1" width="25.5703125" style="273" customWidth="1"/>
    <col min="2" max="2" width="38.5703125" style="273" customWidth="1"/>
    <col min="3" max="4" width="27.42578125" style="273" customWidth="1"/>
    <col min="5" max="5" width="27.42578125" style="272" customWidth="1"/>
    <col min="6" max="6" width="27.42578125" style="273" customWidth="1"/>
    <col min="7" max="7" width="15.28515625" style="273" customWidth="1"/>
    <col min="8" max="8" width="16" style="273" customWidth="1"/>
    <col min="9" max="9" width="15.28515625" style="273" customWidth="1"/>
    <col min="10" max="10" width="18.5703125" style="273" customWidth="1"/>
    <col min="11" max="11" width="15.28515625" style="273" customWidth="1"/>
    <col min="12" max="12" width="15.85546875" style="273" customWidth="1"/>
    <col min="13" max="13" width="15.28515625" style="273" customWidth="1"/>
    <col min="14" max="14" width="15" style="273" customWidth="1"/>
    <col min="15" max="15" width="15.28515625" style="273" customWidth="1"/>
    <col min="16" max="16" width="17" style="273" bestFit="1" customWidth="1"/>
    <col min="17" max="17" width="14.28515625" style="273" hidden="1" customWidth="1"/>
    <col min="18" max="18" width="20.5703125" style="273" customWidth="1"/>
    <col min="19" max="20" width="14.28515625" style="271" customWidth="1"/>
    <col min="21" max="21" width="17" style="273" customWidth="1"/>
    <col min="22" max="16384" width="11.42578125" style="273"/>
  </cols>
  <sheetData>
    <row r="1" spans="1:27" ht="18.75" customHeight="1">
      <c r="E1" s="297"/>
      <c r="G1" s="293" t="s">
        <v>92</v>
      </c>
      <c r="I1" s="293"/>
      <c r="J1" s="293"/>
      <c r="K1" s="293"/>
      <c r="L1" s="293"/>
      <c r="M1" s="293"/>
      <c r="N1" s="293"/>
      <c r="O1" s="293"/>
      <c r="P1" s="293"/>
      <c r="Q1" s="293"/>
      <c r="R1" s="293"/>
      <c r="S1" s="293"/>
      <c r="T1" s="293"/>
      <c r="U1" s="293"/>
      <c r="V1" s="293"/>
      <c r="W1" s="293"/>
      <c r="X1" s="293"/>
      <c r="Y1" s="293"/>
      <c r="Z1" s="293"/>
      <c r="AA1" s="293"/>
    </row>
    <row r="2" spans="1:27" ht="18.75">
      <c r="A2" s="279" t="s">
        <v>1352</v>
      </c>
      <c r="E2" s="297"/>
      <c r="G2" s="293"/>
      <c r="I2" s="293"/>
      <c r="J2" s="293"/>
      <c r="K2" s="293"/>
      <c r="L2" s="293"/>
      <c r="M2" s="293"/>
      <c r="N2" s="293"/>
      <c r="O2" s="293"/>
      <c r="P2" s="293"/>
      <c r="Q2" s="293"/>
      <c r="R2" s="293"/>
      <c r="S2" s="293"/>
      <c r="T2" s="293"/>
      <c r="U2" s="293"/>
      <c r="V2" s="293"/>
      <c r="W2" s="293"/>
      <c r="X2" s="293"/>
      <c r="Y2" s="293"/>
      <c r="Z2" s="293"/>
      <c r="AA2" s="293"/>
    </row>
    <row r="3" spans="1:27" ht="18.75">
      <c r="A3" s="332" t="s">
        <v>1384</v>
      </c>
      <c r="E3" s="297"/>
      <c r="G3" s="293"/>
      <c r="I3" s="293"/>
      <c r="J3" s="293"/>
      <c r="K3" s="293"/>
      <c r="L3" s="293"/>
      <c r="M3" s="293"/>
      <c r="N3" s="293"/>
      <c r="O3" s="293"/>
      <c r="P3" s="293"/>
      <c r="Q3" s="293"/>
      <c r="R3" s="293"/>
      <c r="S3" s="293"/>
      <c r="T3" s="293"/>
      <c r="U3" s="293"/>
      <c r="V3" s="293"/>
      <c r="W3" s="293"/>
      <c r="X3" s="293"/>
      <c r="Y3" s="293"/>
      <c r="Z3" s="293"/>
      <c r="AA3" s="293"/>
    </row>
    <row r="4" spans="1:27" ht="15">
      <c r="A4" s="332" t="s">
        <v>1385</v>
      </c>
      <c r="B4" s="279"/>
      <c r="C4" s="279"/>
      <c r="D4" s="279"/>
      <c r="E4" s="258"/>
      <c r="F4" s="279"/>
      <c r="G4" s="279"/>
      <c r="H4" s="279"/>
      <c r="I4" s="279"/>
      <c r="J4" s="279"/>
      <c r="K4" s="279"/>
      <c r="L4" s="279"/>
      <c r="M4" s="279"/>
      <c r="N4" s="279"/>
      <c r="O4" s="279"/>
      <c r="P4" s="279"/>
      <c r="Q4" s="279"/>
      <c r="R4" s="279"/>
      <c r="S4" s="279"/>
      <c r="T4" s="279"/>
      <c r="U4" s="279"/>
    </row>
    <row r="5" spans="1:27" s="66" customFormat="1" ht="23.25" customHeight="1">
      <c r="A5" s="972" t="s">
        <v>98</v>
      </c>
      <c r="B5" s="943" t="s">
        <v>113</v>
      </c>
      <c r="C5" s="918" t="s">
        <v>87</v>
      </c>
      <c r="D5" s="918" t="s">
        <v>88</v>
      </c>
      <c r="E5" s="957" t="s">
        <v>393</v>
      </c>
      <c r="F5" s="918" t="s">
        <v>89</v>
      </c>
      <c r="G5" s="972" t="s">
        <v>101</v>
      </c>
      <c r="H5" s="972"/>
      <c r="I5" s="972"/>
      <c r="J5" s="972"/>
      <c r="K5" s="972"/>
      <c r="L5" s="972"/>
      <c r="M5" s="972"/>
      <c r="N5" s="972"/>
      <c r="O5" s="973" t="s">
        <v>102</v>
      </c>
      <c r="P5" s="973"/>
      <c r="Q5" s="943" t="s">
        <v>103</v>
      </c>
      <c r="R5" s="943" t="s">
        <v>104</v>
      </c>
      <c r="S5" s="943" t="s">
        <v>111</v>
      </c>
      <c r="T5" s="943" t="s">
        <v>110</v>
      </c>
      <c r="U5" s="924" t="s">
        <v>90</v>
      </c>
    </row>
    <row r="6" spans="1:27" s="66" customFormat="1" ht="15" customHeight="1">
      <c r="A6" s="972"/>
      <c r="B6" s="944"/>
      <c r="C6" s="919"/>
      <c r="D6" s="919"/>
      <c r="E6" s="958"/>
      <c r="F6" s="919"/>
      <c r="G6" s="972" t="s">
        <v>105</v>
      </c>
      <c r="H6" s="972"/>
      <c r="I6" s="972" t="s">
        <v>106</v>
      </c>
      <c r="J6" s="972"/>
      <c r="K6" s="972" t="s">
        <v>107</v>
      </c>
      <c r="L6" s="972"/>
      <c r="M6" s="972" t="s">
        <v>108</v>
      </c>
      <c r="N6" s="972"/>
      <c r="O6" s="973"/>
      <c r="P6" s="973"/>
      <c r="Q6" s="944"/>
      <c r="R6" s="944"/>
      <c r="S6" s="944"/>
      <c r="T6" s="944"/>
      <c r="U6" s="925"/>
    </row>
    <row r="7" spans="1:27" s="66" customFormat="1" ht="24" customHeight="1">
      <c r="A7" s="972"/>
      <c r="B7" s="945"/>
      <c r="C7" s="920"/>
      <c r="D7" s="920"/>
      <c r="E7" s="959"/>
      <c r="F7" s="920"/>
      <c r="G7" s="340" t="s">
        <v>109</v>
      </c>
      <c r="H7" s="340" t="s">
        <v>12</v>
      </c>
      <c r="I7" s="340" t="s">
        <v>109</v>
      </c>
      <c r="J7" s="340" t="s">
        <v>12</v>
      </c>
      <c r="K7" s="340" t="s">
        <v>109</v>
      </c>
      <c r="L7" s="340" t="s">
        <v>12</v>
      </c>
      <c r="M7" s="340" t="s">
        <v>109</v>
      </c>
      <c r="N7" s="340" t="s">
        <v>12</v>
      </c>
      <c r="O7" s="340" t="s">
        <v>109</v>
      </c>
      <c r="P7" s="340" t="s">
        <v>12</v>
      </c>
      <c r="Q7" s="945"/>
      <c r="R7" s="945"/>
      <c r="S7" s="945"/>
      <c r="T7" s="945"/>
      <c r="U7" s="926"/>
    </row>
    <row r="8" spans="1:27" ht="15.75" customHeight="1">
      <c r="A8" s="313"/>
      <c r="B8" s="314"/>
      <c r="C8" s="314"/>
      <c r="D8" s="314"/>
      <c r="E8" s="314"/>
      <c r="F8" s="314"/>
      <c r="G8" s="314"/>
      <c r="H8" s="314"/>
      <c r="I8" s="313" t="s">
        <v>112</v>
      </c>
      <c r="J8" s="314"/>
      <c r="K8" s="314"/>
      <c r="L8" s="314"/>
      <c r="M8" s="314"/>
      <c r="N8" s="314"/>
      <c r="O8" s="314"/>
      <c r="P8" s="314"/>
      <c r="Q8" s="314"/>
      <c r="R8" s="314"/>
      <c r="S8" s="314"/>
      <c r="T8" s="314"/>
      <c r="U8" s="315"/>
    </row>
    <row r="9" spans="1:27" ht="102">
      <c r="A9" s="989" t="s">
        <v>1440</v>
      </c>
      <c r="B9" s="431" t="s">
        <v>1580</v>
      </c>
      <c r="C9" s="464" t="s">
        <v>1505</v>
      </c>
      <c r="D9" s="431" t="s">
        <v>1506</v>
      </c>
      <c r="E9" s="481" t="s">
        <v>3046</v>
      </c>
      <c r="F9" s="474" t="s">
        <v>1626</v>
      </c>
      <c r="G9" s="477">
        <v>0.25</v>
      </c>
      <c r="H9" s="480"/>
      <c r="I9" s="477">
        <v>0.25</v>
      </c>
      <c r="J9" s="480"/>
      <c r="K9" s="477">
        <v>0.25</v>
      </c>
      <c r="L9" s="480"/>
      <c r="M9" s="477">
        <v>0.25</v>
      </c>
      <c r="N9" s="480"/>
      <c r="O9" s="477">
        <f>G9+I9+K9+M9</f>
        <v>1</v>
      </c>
      <c r="P9" s="478">
        <f>H9+J9+L9+N9</f>
        <v>0</v>
      </c>
      <c r="Q9" s="480"/>
      <c r="R9" s="480" t="s">
        <v>1635</v>
      </c>
      <c r="S9" s="480" t="s">
        <v>1683</v>
      </c>
      <c r="T9" s="480" t="s">
        <v>1636</v>
      </c>
      <c r="U9" s="483" t="s">
        <v>1640</v>
      </c>
    </row>
    <row r="10" spans="1:27" ht="51">
      <c r="A10" s="990"/>
      <c r="B10" s="431" t="s">
        <v>1581</v>
      </c>
      <c r="C10" s="471" t="s">
        <v>1507</v>
      </c>
      <c r="D10" s="431" t="s">
        <v>1508</v>
      </c>
      <c r="E10" s="481" t="s">
        <v>2996</v>
      </c>
      <c r="F10" s="474" t="s">
        <v>1627</v>
      </c>
      <c r="G10" s="477"/>
      <c r="H10" s="480"/>
      <c r="I10" s="477">
        <v>1</v>
      </c>
      <c r="J10" s="519">
        <f>'1. TALLERES SEMINARIOS'!$D$50</f>
        <v>39705</v>
      </c>
      <c r="K10" s="477"/>
      <c r="L10" s="480"/>
      <c r="M10" s="477"/>
      <c r="N10" s="480"/>
      <c r="O10" s="477">
        <f>G10+I10+K10+M10</f>
        <v>1</v>
      </c>
      <c r="P10" s="876">
        <f t="shared" ref="P10:P11" si="0">H10+J10+L10+N10</f>
        <v>39705</v>
      </c>
      <c r="Q10" s="480"/>
      <c r="R10" s="480" t="s">
        <v>1684</v>
      </c>
      <c r="S10" s="480" t="s">
        <v>1683</v>
      </c>
      <c r="T10" s="480" t="s">
        <v>1665</v>
      </c>
      <c r="U10" s="483" t="s">
        <v>1640</v>
      </c>
    </row>
    <row r="11" spans="1:27" ht="114.75">
      <c r="A11" s="990"/>
      <c r="B11" s="431" t="s">
        <v>1582</v>
      </c>
      <c r="C11" s="464" t="s">
        <v>1509</v>
      </c>
      <c r="D11" s="431" t="s">
        <v>1510</v>
      </c>
      <c r="E11" s="481" t="s">
        <v>3047</v>
      </c>
      <c r="F11" s="474" t="s">
        <v>1628</v>
      </c>
      <c r="G11" s="477"/>
      <c r="H11" s="480"/>
      <c r="I11" s="477"/>
      <c r="J11" s="480"/>
      <c r="K11" s="477"/>
      <c r="L11" s="480"/>
      <c r="M11" s="477">
        <v>1</v>
      </c>
      <c r="N11" s="480">
        <f>'5. ACTIVIDADES ESPECIALES'!D23</f>
        <v>3000</v>
      </c>
      <c r="O11" s="477">
        <f>G11+I11+K11+M11</f>
        <v>1</v>
      </c>
      <c r="P11" s="876">
        <f t="shared" si="0"/>
        <v>3000</v>
      </c>
      <c r="Q11" s="480"/>
      <c r="R11" s="480" t="s">
        <v>1685</v>
      </c>
      <c r="S11" s="480" t="s">
        <v>1686</v>
      </c>
      <c r="T11" s="480" t="s">
        <v>1665</v>
      </c>
      <c r="U11" s="483" t="s">
        <v>1640</v>
      </c>
    </row>
    <row r="12" spans="1:27" ht="63.75">
      <c r="A12" s="990"/>
      <c r="B12" s="431" t="s">
        <v>1583</v>
      </c>
      <c r="C12" s="464" t="s">
        <v>1511</v>
      </c>
      <c r="D12" s="431" t="s">
        <v>1512</v>
      </c>
      <c r="E12" s="481" t="s">
        <v>3048</v>
      </c>
      <c r="F12" s="474" t="s">
        <v>1629</v>
      </c>
      <c r="G12" s="477">
        <v>0.25</v>
      </c>
      <c r="H12" s="480"/>
      <c r="I12" s="477">
        <v>0.25</v>
      </c>
      <c r="J12" s="480"/>
      <c r="K12" s="477">
        <v>0.25</v>
      </c>
      <c r="L12" s="480"/>
      <c r="M12" s="477">
        <v>0.25</v>
      </c>
      <c r="N12" s="480"/>
      <c r="O12" s="477">
        <f>G12+I12+K12+M12</f>
        <v>1</v>
      </c>
      <c r="P12" s="478">
        <f t="shared" ref="P12" si="1">H12+J12+L12+N12</f>
        <v>0</v>
      </c>
      <c r="Q12" s="480"/>
      <c r="R12" s="480" t="s">
        <v>1674</v>
      </c>
      <c r="S12" s="480" t="s">
        <v>1683</v>
      </c>
      <c r="T12" s="480" t="s">
        <v>1665</v>
      </c>
      <c r="U12" s="483" t="s">
        <v>1640</v>
      </c>
    </row>
    <row r="13" spans="1:27" ht="18">
      <c r="A13" s="990"/>
      <c r="B13" s="960" t="s">
        <v>1746</v>
      </c>
      <c r="C13" s="961"/>
      <c r="D13" s="961"/>
      <c r="E13" s="961"/>
      <c r="F13" s="961"/>
      <c r="G13" s="961"/>
      <c r="H13" s="961"/>
      <c r="I13" s="961"/>
      <c r="J13" s="961"/>
      <c r="K13" s="961"/>
      <c r="L13" s="961"/>
      <c r="M13" s="961"/>
      <c r="N13" s="961"/>
      <c r="O13" s="961"/>
      <c r="P13" s="961"/>
      <c r="Q13" s="961"/>
      <c r="R13" s="961"/>
      <c r="S13" s="961"/>
      <c r="T13" s="961"/>
      <c r="U13" s="962"/>
    </row>
    <row r="14" spans="1:27" ht="102">
      <c r="A14" s="990"/>
      <c r="B14" s="529" t="s">
        <v>1580</v>
      </c>
      <c r="C14" s="529" t="s">
        <v>1791</v>
      </c>
      <c r="D14" s="530" t="s">
        <v>1792</v>
      </c>
      <c r="E14" s="483">
        <v>3.5</v>
      </c>
      <c r="F14" s="475" t="s">
        <v>1626</v>
      </c>
      <c r="G14" s="477">
        <v>0.25</v>
      </c>
      <c r="H14" s="480"/>
      <c r="I14" s="477">
        <v>0.25</v>
      </c>
      <c r="J14" s="480"/>
      <c r="K14" s="477">
        <v>0.25</v>
      </c>
      <c r="L14" s="480"/>
      <c r="M14" s="477">
        <v>0.25</v>
      </c>
      <c r="N14" s="480"/>
      <c r="O14" s="477">
        <v>1</v>
      </c>
      <c r="P14" s="478">
        <f t="shared" ref="P14:P17" si="2">H14+J14+L14+N14</f>
        <v>0</v>
      </c>
      <c r="Q14" s="480"/>
      <c r="R14" s="480"/>
      <c r="S14" s="529" t="s">
        <v>1793</v>
      </c>
      <c r="T14" s="480" t="s">
        <v>1794</v>
      </c>
      <c r="U14" s="508" t="s">
        <v>1751</v>
      </c>
    </row>
    <row r="15" spans="1:27" ht="89.25">
      <c r="A15" s="990"/>
      <c r="B15" s="529" t="s">
        <v>1581</v>
      </c>
      <c r="C15" s="529" t="s">
        <v>1795</v>
      </c>
      <c r="D15" s="529" t="s">
        <v>1581</v>
      </c>
      <c r="E15" s="483">
        <v>3.6</v>
      </c>
      <c r="F15" s="475" t="s">
        <v>1627</v>
      </c>
      <c r="G15" s="477">
        <v>0.25</v>
      </c>
      <c r="H15" s="480"/>
      <c r="I15" s="477">
        <v>0.25</v>
      </c>
      <c r="J15" s="480"/>
      <c r="K15" s="477">
        <v>0.25</v>
      </c>
      <c r="L15" s="480"/>
      <c r="M15" s="477">
        <v>0.25</v>
      </c>
      <c r="N15" s="480"/>
      <c r="O15" s="477">
        <v>1</v>
      </c>
      <c r="P15" s="478">
        <f t="shared" si="2"/>
        <v>0</v>
      </c>
      <c r="Q15" s="480"/>
      <c r="R15" s="480"/>
      <c r="S15" s="529" t="s">
        <v>1796</v>
      </c>
      <c r="T15" s="480"/>
      <c r="U15" s="508" t="s">
        <v>1751</v>
      </c>
    </row>
    <row r="16" spans="1:27" ht="114.75">
      <c r="A16" s="990"/>
      <c r="B16" s="529" t="s">
        <v>1582</v>
      </c>
      <c r="C16" s="529" t="s">
        <v>1797</v>
      </c>
      <c r="D16" s="529" t="s">
        <v>1798</v>
      </c>
      <c r="E16" s="483">
        <v>3.7</v>
      </c>
      <c r="F16" s="475" t="s">
        <v>1628</v>
      </c>
      <c r="G16" s="477">
        <v>0.25</v>
      </c>
      <c r="H16" s="480"/>
      <c r="I16" s="477">
        <v>0.25</v>
      </c>
      <c r="J16" s="480"/>
      <c r="K16" s="477">
        <v>0.25</v>
      </c>
      <c r="L16" s="480"/>
      <c r="M16" s="477">
        <v>0.25</v>
      </c>
      <c r="N16" s="480"/>
      <c r="O16" s="477">
        <v>1</v>
      </c>
      <c r="P16" s="478">
        <f t="shared" si="2"/>
        <v>0</v>
      </c>
      <c r="Q16" s="480"/>
      <c r="R16" s="480"/>
      <c r="S16" s="529" t="s">
        <v>1799</v>
      </c>
      <c r="T16" s="480"/>
      <c r="U16" s="508" t="s">
        <v>1751</v>
      </c>
    </row>
    <row r="17" spans="1:21" ht="89.25">
      <c r="A17" s="990"/>
      <c r="B17" s="529" t="s">
        <v>1583</v>
      </c>
      <c r="C17" s="529" t="s">
        <v>1800</v>
      </c>
      <c r="D17" s="529" t="s">
        <v>1801</v>
      </c>
      <c r="E17" s="483">
        <v>3.8</v>
      </c>
      <c r="F17" s="475" t="s">
        <v>1629</v>
      </c>
      <c r="G17" s="477">
        <v>0.25</v>
      </c>
      <c r="H17" s="480"/>
      <c r="I17" s="477">
        <v>0.25</v>
      </c>
      <c r="J17" s="480"/>
      <c r="K17" s="477">
        <v>0.25</v>
      </c>
      <c r="L17" s="480"/>
      <c r="M17" s="477">
        <v>0.25</v>
      </c>
      <c r="N17" s="480"/>
      <c r="O17" s="477">
        <v>1</v>
      </c>
      <c r="P17" s="478">
        <f t="shared" si="2"/>
        <v>0</v>
      </c>
      <c r="Q17" s="480"/>
      <c r="R17" s="480"/>
      <c r="S17" s="529" t="s">
        <v>1802</v>
      </c>
      <c r="T17" s="480"/>
      <c r="U17" s="508" t="s">
        <v>1751</v>
      </c>
    </row>
    <row r="18" spans="1:21" ht="18">
      <c r="A18" s="990"/>
      <c r="B18" s="960" t="s">
        <v>1969</v>
      </c>
      <c r="C18" s="961"/>
      <c r="D18" s="961"/>
      <c r="E18" s="961"/>
      <c r="F18" s="961"/>
      <c r="G18" s="961"/>
      <c r="H18" s="961"/>
      <c r="I18" s="961"/>
      <c r="J18" s="961"/>
      <c r="K18" s="961"/>
      <c r="L18" s="961"/>
      <c r="M18" s="961"/>
      <c r="N18" s="961"/>
      <c r="O18" s="961"/>
      <c r="P18" s="961"/>
      <c r="Q18" s="961"/>
      <c r="R18" s="961"/>
      <c r="S18" s="961"/>
      <c r="T18" s="961"/>
      <c r="U18" s="962"/>
    </row>
    <row r="19" spans="1:21" ht="72">
      <c r="A19" s="990"/>
      <c r="C19" s="687" t="s">
        <v>2183</v>
      </c>
      <c r="D19" s="694" t="s">
        <v>2184</v>
      </c>
      <c r="E19" s="707" t="s">
        <v>2185</v>
      </c>
      <c r="F19" s="485" t="s">
        <v>2186</v>
      </c>
      <c r="G19" s="611">
        <v>0.25</v>
      </c>
      <c r="H19" s="612"/>
      <c r="I19" s="611">
        <v>0.25</v>
      </c>
      <c r="J19" s="613"/>
      <c r="K19" s="611">
        <v>0.25</v>
      </c>
      <c r="L19" s="613"/>
      <c r="M19" s="611">
        <v>0.25</v>
      </c>
      <c r="N19" s="613"/>
      <c r="O19" s="614">
        <f t="shared" ref="O19:O21" si="3">+G19+I19+K19+M19</f>
        <v>1</v>
      </c>
      <c r="P19" s="615"/>
      <c r="Q19" s="616"/>
      <c r="R19" s="595" t="s">
        <v>2187</v>
      </c>
      <c r="S19" s="595" t="s">
        <v>2188</v>
      </c>
      <c r="T19" s="595" t="s">
        <v>2189</v>
      </c>
      <c r="U19" s="595" t="s">
        <v>2190</v>
      </c>
    </row>
    <row r="20" spans="1:21" ht="72">
      <c r="A20" s="990"/>
      <c r="C20" s="687"/>
      <c r="D20" s="694"/>
      <c r="E20" s="707" t="s">
        <v>2191</v>
      </c>
      <c r="F20" s="485" t="s">
        <v>2192</v>
      </c>
      <c r="G20" s="611">
        <v>0.25</v>
      </c>
      <c r="H20" s="612"/>
      <c r="I20" s="611">
        <v>0.25</v>
      </c>
      <c r="J20" s="613"/>
      <c r="K20" s="611">
        <v>0.25</v>
      </c>
      <c r="L20" s="613"/>
      <c r="M20" s="611">
        <v>0.25</v>
      </c>
      <c r="N20" s="613"/>
      <c r="O20" s="614">
        <f t="shared" si="3"/>
        <v>1</v>
      </c>
      <c r="P20" s="615"/>
      <c r="Q20" s="616"/>
      <c r="R20" s="595" t="s">
        <v>2187</v>
      </c>
      <c r="S20" s="595" t="s">
        <v>2188</v>
      </c>
      <c r="T20" s="595" t="s">
        <v>2189</v>
      </c>
      <c r="U20" s="595" t="s">
        <v>2190</v>
      </c>
    </row>
    <row r="21" spans="1:21" ht="72">
      <c r="A21" s="990"/>
      <c r="C21" s="687" t="s">
        <v>2193</v>
      </c>
      <c r="D21" s="694" t="s">
        <v>2194</v>
      </c>
      <c r="E21" s="707" t="s">
        <v>2195</v>
      </c>
      <c r="F21" s="485" t="s">
        <v>2196</v>
      </c>
      <c r="G21" s="597"/>
      <c r="H21" s="616"/>
      <c r="I21" s="617">
        <v>0.2</v>
      </c>
      <c r="J21" s="616"/>
      <c r="K21" s="617">
        <v>0.35</v>
      </c>
      <c r="L21" s="616"/>
      <c r="M21" s="617">
        <v>0.45</v>
      </c>
      <c r="N21" s="616"/>
      <c r="O21" s="614">
        <f t="shared" si="3"/>
        <v>1</v>
      </c>
      <c r="P21" s="615"/>
      <c r="Q21" s="616"/>
      <c r="R21" s="595"/>
      <c r="S21" s="595" t="s">
        <v>1601</v>
      </c>
      <c r="T21" s="595" t="s">
        <v>2189</v>
      </c>
      <c r="U21" s="595" t="s">
        <v>2190</v>
      </c>
    </row>
    <row r="22" spans="1:21" ht="198" customHeight="1">
      <c r="A22" s="990"/>
      <c r="C22" s="687" t="s">
        <v>2197</v>
      </c>
      <c r="D22" s="694" t="s">
        <v>2198</v>
      </c>
      <c r="E22" s="707" t="s">
        <v>2199</v>
      </c>
      <c r="F22" s="485" t="s">
        <v>2200</v>
      </c>
      <c r="G22" s="606">
        <v>0.25</v>
      </c>
      <c r="H22" s="607">
        <v>5200</v>
      </c>
      <c r="I22" s="606">
        <v>0.25</v>
      </c>
      <c r="J22" s="607"/>
      <c r="K22" s="606">
        <v>0.25</v>
      </c>
      <c r="L22" s="281"/>
      <c r="M22" s="606">
        <v>0.25</v>
      </c>
      <c r="N22" s="281"/>
      <c r="O22" s="606">
        <f t="shared" ref="O22:P22" si="4">G22+I22+K22+M22</f>
        <v>1</v>
      </c>
      <c r="P22" s="887">
        <f t="shared" si="4"/>
        <v>5200</v>
      </c>
      <c r="Q22" s="616"/>
      <c r="R22" s="610" t="s">
        <v>2201</v>
      </c>
      <c r="S22" s="610" t="s">
        <v>2005</v>
      </c>
      <c r="T22" s="610" t="s">
        <v>2202</v>
      </c>
      <c r="U22" s="618" t="s">
        <v>2203</v>
      </c>
    </row>
    <row r="23" spans="1:21" ht="198" customHeight="1">
      <c r="A23" s="990"/>
      <c r="C23" s="687"/>
      <c r="D23" s="694" t="s">
        <v>2204</v>
      </c>
      <c r="E23" s="707" t="s">
        <v>2205</v>
      </c>
      <c r="F23" s="485" t="s">
        <v>2206</v>
      </c>
      <c r="G23" s="606">
        <v>0.25</v>
      </c>
      <c r="H23" s="619"/>
      <c r="I23" s="606">
        <v>0.25</v>
      </c>
      <c r="J23" s="619"/>
      <c r="K23" s="606">
        <v>0.25</v>
      </c>
      <c r="L23" s="619"/>
      <c r="M23" s="606">
        <v>0.25</v>
      </c>
      <c r="N23" s="619"/>
      <c r="O23" s="620">
        <f t="shared" ref="O23:P23" si="5">+G23+I23+K23+M23</f>
        <v>1</v>
      </c>
      <c r="P23" s="620">
        <f t="shared" si="5"/>
        <v>0</v>
      </c>
      <c r="Q23" s="616"/>
      <c r="R23" s="610" t="s">
        <v>2201</v>
      </c>
      <c r="S23" s="610" t="s">
        <v>2005</v>
      </c>
      <c r="T23" s="610" t="s">
        <v>2202</v>
      </c>
      <c r="U23" s="618" t="s">
        <v>2203</v>
      </c>
    </row>
    <row r="24" spans="1:21" ht="108">
      <c r="A24" s="990"/>
      <c r="C24" s="687" t="s">
        <v>2207</v>
      </c>
      <c r="D24" s="694" t="s">
        <v>2208</v>
      </c>
      <c r="E24" s="707" t="s">
        <v>2209</v>
      </c>
      <c r="F24" s="485" t="s">
        <v>2210</v>
      </c>
      <c r="G24" s="611">
        <v>0.25</v>
      </c>
      <c r="H24" s="612"/>
      <c r="I24" s="621">
        <v>0.25</v>
      </c>
      <c r="J24" s="612"/>
      <c r="K24" s="621">
        <v>0.25</v>
      </c>
      <c r="L24" s="612"/>
      <c r="M24" s="621">
        <v>0.25</v>
      </c>
      <c r="N24" s="612"/>
      <c r="O24" s="614">
        <f t="shared" ref="O24" si="6">+G24+I24+K24+M24</f>
        <v>1</v>
      </c>
      <c r="P24" s="615"/>
      <c r="Q24" s="616"/>
      <c r="R24" s="595" t="s">
        <v>2211</v>
      </c>
      <c r="S24" s="595" t="s">
        <v>2212</v>
      </c>
      <c r="T24" s="595" t="s">
        <v>2213</v>
      </c>
      <c r="U24" s="605" t="s">
        <v>2214</v>
      </c>
    </row>
    <row r="25" spans="1:21" ht="189" customHeight="1">
      <c r="A25" s="990"/>
      <c r="C25" s="687" t="s">
        <v>2197</v>
      </c>
      <c r="D25" s="694" t="s">
        <v>2215</v>
      </c>
      <c r="E25" s="707" t="s">
        <v>2216</v>
      </c>
      <c r="F25" s="485" t="s">
        <v>2217</v>
      </c>
      <c r="G25" s="606">
        <v>0.25</v>
      </c>
      <c r="H25" s="607"/>
      <c r="I25" s="606">
        <v>0.25</v>
      </c>
      <c r="J25" s="607">
        <v>33800</v>
      </c>
      <c r="K25" s="606">
        <v>0.25</v>
      </c>
      <c r="L25" s="281"/>
      <c r="M25" s="606">
        <v>0.25</v>
      </c>
      <c r="N25" s="281"/>
      <c r="O25" s="620">
        <f t="shared" ref="O25:P27" si="7">+G25+I25+K25+M25</f>
        <v>1</v>
      </c>
      <c r="P25" s="877">
        <f>'1. TALLERES SEMINARIOS'!D189</f>
        <v>33800</v>
      </c>
      <c r="Q25" s="622"/>
      <c r="R25" s="264" t="s">
        <v>2218</v>
      </c>
      <c r="S25" s="264" t="s">
        <v>2219</v>
      </c>
      <c r="T25" s="610" t="s">
        <v>2220</v>
      </c>
      <c r="U25" s="618" t="s">
        <v>2221</v>
      </c>
    </row>
    <row r="26" spans="1:21" ht="132" customHeight="1">
      <c r="A26" s="990"/>
      <c r="C26" s="687"/>
      <c r="D26" s="694" t="s">
        <v>2222</v>
      </c>
      <c r="E26" s="707" t="s">
        <v>2223</v>
      </c>
      <c r="F26" s="485" t="s">
        <v>2224</v>
      </c>
      <c r="G26" s="606">
        <v>0.25</v>
      </c>
      <c r="H26" s="607">
        <f>'1. TALLERES SEMINARIOS'!$D$170/4</f>
        <v>3000</v>
      </c>
      <c r="I26" s="606">
        <v>0.25</v>
      </c>
      <c r="J26" s="607">
        <f>'1. TALLERES SEMINARIOS'!$D$170/4</f>
        <v>3000</v>
      </c>
      <c r="K26" s="606">
        <v>0.25</v>
      </c>
      <c r="L26" s="607">
        <f>'1. TALLERES SEMINARIOS'!$D$170/4</f>
        <v>3000</v>
      </c>
      <c r="M26" s="606">
        <v>0.25</v>
      </c>
      <c r="N26" s="607">
        <f>'1. TALLERES SEMINARIOS'!$D$170/4</f>
        <v>3000</v>
      </c>
      <c r="O26" s="620">
        <f t="shared" si="7"/>
        <v>1</v>
      </c>
      <c r="P26" s="877">
        <f t="shared" si="7"/>
        <v>12000</v>
      </c>
      <c r="Q26" s="622"/>
      <c r="R26" s="610" t="s">
        <v>2225</v>
      </c>
      <c r="S26" s="610" t="s">
        <v>2226</v>
      </c>
      <c r="T26" s="610" t="s">
        <v>2220</v>
      </c>
      <c r="U26" s="618" t="s">
        <v>2221</v>
      </c>
    </row>
    <row r="27" spans="1:21" ht="126" customHeight="1">
      <c r="A27" s="990"/>
      <c r="C27" s="687"/>
      <c r="D27" s="694" t="s">
        <v>2227</v>
      </c>
      <c r="E27" s="707" t="s">
        <v>2228</v>
      </c>
      <c r="F27" s="485" t="s">
        <v>2229</v>
      </c>
      <c r="G27" s="606">
        <v>0.5</v>
      </c>
      <c r="H27" s="623"/>
      <c r="I27" s="624">
        <v>0.5</v>
      </c>
      <c r="J27" s="625"/>
      <c r="K27" s="625"/>
      <c r="L27" s="625"/>
      <c r="M27" s="625"/>
      <c r="N27" s="625"/>
      <c r="O27" s="620">
        <f t="shared" si="7"/>
        <v>1</v>
      </c>
      <c r="P27" s="620">
        <f t="shared" si="7"/>
        <v>0</v>
      </c>
      <c r="Q27" s="622"/>
      <c r="R27" s="264" t="s">
        <v>2230</v>
      </c>
      <c r="S27" s="264" t="s">
        <v>2231</v>
      </c>
      <c r="T27" s="264" t="s">
        <v>2232</v>
      </c>
      <c r="U27" s="264" t="s">
        <v>2233</v>
      </c>
    </row>
    <row r="28" spans="1:21" ht="63.75">
      <c r="A28" s="990"/>
      <c r="C28" s="687" t="s">
        <v>2234</v>
      </c>
      <c r="D28" s="694" t="s">
        <v>2235</v>
      </c>
      <c r="E28" s="707" t="s">
        <v>2236</v>
      </c>
      <c r="F28" s="485" t="s">
        <v>2237</v>
      </c>
      <c r="G28" s="597">
        <v>0.2</v>
      </c>
      <c r="H28" s="626"/>
      <c r="I28" s="617">
        <v>0.2</v>
      </c>
      <c r="J28" s="626"/>
      <c r="K28" s="617">
        <v>0.2</v>
      </c>
      <c r="L28" s="616"/>
      <c r="M28" s="617">
        <v>0.4</v>
      </c>
      <c r="N28" s="616"/>
      <c r="O28" s="616"/>
      <c r="P28" s="615"/>
      <c r="Q28" s="596"/>
      <c r="R28" s="596"/>
      <c r="S28" s="596"/>
      <c r="T28" s="596"/>
      <c r="U28" s="596"/>
    </row>
    <row r="29" spans="1:21" ht="15.75">
      <c r="A29" s="990"/>
      <c r="B29" s="984" t="s">
        <v>2151</v>
      </c>
      <c r="C29" s="985"/>
      <c r="D29" s="985"/>
      <c r="E29" s="985"/>
      <c r="F29" s="985"/>
      <c r="G29" s="985"/>
      <c r="H29" s="985"/>
      <c r="I29" s="985"/>
      <c r="J29" s="985"/>
      <c r="K29" s="985"/>
      <c r="L29" s="985"/>
      <c r="M29" s="985"/>
      <c r="N29" s="985"/>
      <c r="O29" s="985"/>
      <c r="P29" s="985"/>
      <c r="Q29" s="985"/>
      <c r="R29" s="985"/>
      <c r="S29" s="985"/>
      <c r="T29" s="985"/>
      <c r="U29" s="986"/>
    </row>
    <row r="30" spans="1:21" ht="102">
      <c r="A30" s="990"/>
      <c r="B30" s="431" t="s">
        <v>1580</v>
      </c>
      <c r="C30" s="836" t="s">
        <v>2238</v>
      </c>
      <c r="D30" s="836" t="s">
        <v>2239</v>
      </c>
      <c r="E30" s="483" t="s">
        <v>3054</v>
      </c>
      <c r="F30" s="475" t="s">
        <v>3024</v>
      </c>
      <c r="G30" s="477">
        <v>0.25</v>
      </c>
      <c r="H30" s="478">
        <v>0</v>
      </c>
      <c r="I30" s="477">
        <v>0.25</v>
      </c>
      <c r="J30" s="478">
        <v>0</v>
      </c>
      <c r="K30" s="477">
        <v>0.25</v>
      </c>
      <c r="L30" s="478">
        <v>0</v>
      </c>
      <c r="M30" s="477">
        <v>0.25</v>
      </c>
      <c r="N30" s="478">
        <v>0</v>
      </c>
      <c r="O30" s="477">
        <v>1</v>
      </c>
      <c r="P30" s="478">
        <f t="shared" ref="P30:P33" si="8">H30+J30+L30+N30</f>
        <v>0</v>
      </c>
      <c r="Q30" s="480"/>
      <c r="R30" s="480"/>
      <c r="S30" s="480" t="s">
        <v>2149</v>
      </c>
      <c r="T30" s="480" t="s">
        <v>2157</v>
      </c>
      <c r="U30" s="483" t="s">
        <v>2151</v>
      </c>
    </row>
    <row r="31" spans="1:21" ht="51">
      <c r="A31" s="990"/>
      <c r="B31" s="431" t="s">
        <v>1581</v>
      </c>
      <c r="C31" s="837" t="s">
        <v>2240</v>
      </c>
      <c r="D31" s="838" t="s">
        <v>2241</v>
      </c>
      <c r="E31" s="483" t="s">
        <v>3055</v>
      </c>
      <c r="F31" s="475" t="s">
        <v>3025</v>
      </c>
      <c r="G31" s="477">
        <v>0.25</v>
      </c>
      <c r="H31" s="478">
        <v>0</v>
      </c>
      <c r="I31" s="477">
        <v>0.25</v>
      </c>
      <c r="J31" s="478">
        <v>0</v>
      </c>
      <c r="K31" s="477">
        <v>0.25</v>
      </c>
      <c r="L31" s="478">
        <v>0</v>
      </c>
      <c r="M31" s="477">
        <v>0.25</v>
      </c>
      <c r="N31" s="478">
        <v>0</v>
      </c>
      <c r="O31" s="477">
        <v>1</v>
      </c>
      <c r="P31" s="478">
        <f t="shared" si="8"/>
        <v>0</v>
      </c>
      <c r="Q31" s="480"/>
      <c r="R31" s="480"/>
      <c r="S31" s="480" t="s">
        <v>2149</v>
      </c>
      <c r="T31" s="480" t="s">
        <v>2242</v>
      </c>
      <c r="U31" s="483" t="s">
        <v>2151</v>
      </c>
    </row>
    <row r="32" spans="1:21" ht="114.75">
      <c r="A32" s="990"/>
      <c r="B32" s="431" t="s">
        <v>1582</v>
      </c>
      <c r="C32" s="837" t="s">
        <v>2243</v>
      </c>
      <c r="D32" s="838" t="s">
        <v>2244</v>
      </c>
      <c r="E32" s="483" t="s">
        <v>3056</v>
      </c>
      <c r="F32" s="475" t="s">
        <v>3026</v>
      </c>
      <c r="G32" s="477">
        <v>0.25</v>
      </c>
      <c r="H32" s="478">
        <v>0</v>
      </c>
      <c r="I32" s="477">
        <v>0.25</v>
      </c>
      <c r="J32" s="478">
        <v>0</v>
      </c>
      <c r="K32" s="477">
        <v>0.25</v>
      </c>
      <c r="L32" s="478">
        <v>0</v>
      </c>
      <c r="M32" s="477">
        <v>0.25</v>
      </c>
      <c r="N32" s="478">
        <v>0</v>
      </c>
      <c r="O32" s="477">
        <v>1</v>
      </c>
      <c r="P32" s="478">
        <f t="shared" si="8"/>
        <v>0</v>
      </c>
      <c r="Q32" s="480"/>
      <c r="R32" s="480"/>
      <c r="S32" s="480" t="s">
        <v>2149</v>
      </c>
      <c r="T32" s="480" t="s">
        <v>2242</v>
      </c>
      <c r="U32" s="483" t="s">
        <v>2151</v>
      </c>
    </row>
    <row r="33" spans="1:21" ht="63.75">
      <c r="A33" s="990"/>
      <c r="B33" s="431" t="s">
        <v>1583</v>
      </c>
      <c r="C33" s="837" t="s">
        <v>2245</v>
      </c>
      <c r="D33" s="839" t="s">
        <v>2246</v>
      </c>
      <c r="E33" s="483" t="s">
        <v>3057</v>
      </c>
      <c r="F33" s="766" t="s">
        <v>3027</v>
      </c>
      <c r="G33" s="477">
        <v>0.25</v>
      </c>
      <c r="H33" s="478">
        <v>0</v>
      </c>
      <c r="I33" s="477">
        <v>0.25</v>
      </c>
      <c r="J33" s="478">
        <v>0</v>
      </c>
      <c r="K33" s="477">
        <v>0.25</v>
      </c>
      <c r="L33" s="478">
        <v>0</v>
      </c>
      <c r="M33" s="477">
        <v>0.25</v>
      </c>
      <c r="N33" s="478">
        <v>0</v>
      </c>
      <c r="O33" s="477">
        <v>1</v>
      </c>
      <c r="P33" s="478">
        <f t="shared" si="8"/>
        <v>0</v>
      </c>
      <c r="Q33" s="480"/>
      <c r="R33" s="480"/>
      <c r="S33" s="480" t="s">
        <v>2149</v>
      </c>
      <c r="T33" s="480" t="s">
        <v>2157</v>
      </c>
      <c r="U33" s="483" t="s">
        <v>2151</v>
      </c>
    </row>
    <row r="34" spans="1:21" ht="18">
      <c r="A34" s="990"/>
      <c r="B34" s="960" t="s">
        <v>2827</v>
      </c>
      <c r="C34" s="961"/>
      <c r="D34" s="961"/>
      <c r="E34" s="961"/>
      <c r="F34" s="961"/>
      <c r="G34" s="961"/>
      <c r="H34" s="961"/>
      <c r="I34" s="961"/>
      <c r="J34" s="961"/>
      <c r="K34" s="961"/>
      <c r="L34" s="961"/>
      <c r="M34" s="961"/>
      <c r="N34" s="961"/>
      <c r="O34" s="961"/>
      <c r="P34" s="961"/>
      <c r="Q34" s="961"/>
      <c r="R34" s="961"/>
      <c r="S34" s="961"/>
      <c r="T34" s="961"/>
      <c r="U34" s="962"/>
    </row>
    <row r="35" spans="1:21" ht="89.25">
      <c r="A35" s="990"/>
      <c r="B35" s="687" t="s">
        <v>1580</v>
      </c>
      <c r="C35" s="694" t="s">
        <v>2626</v>
      </c>
      <c r="D35" s="687" t="s">
        <v>2627</v>
      </c>
      <c r="E35" s="485" t="s">
        <v>3017</v>
      </c>
      <c r="F35" s="689" t="s">
        <v>2628</v>
      </c>
      <c r="G35" s="477">
        <v>0.25</v>
      </c>
      <c r="H35" s="480"/>
      <c r="I35" s="477">
        <v>0.25</v>
      </c>
      <c r="J35" s="480"/>
      <c r="K35" s="477">
        <v>0.25</v>
      </c>
      <c r="L35" s="480"/>
      <c r="M35" s="477">
        <v>0.25</v>
      </c>
      <c r="N35" s="480"/>
      <c r="O35" s="477">
        <f>G35+I35+K35+M35</f>
        <v>1</v>
      </c>
      <c r="P35" s="478">
        <f t="shared" ref="P35:P41" si="9">H35+J35+L35+N35</f>
        <v>0</v>
      </c>
      <c r="Q35" s="480"/>
      <c r="R35" s="480" t="s">
        <v>2629</v>
      </c>
      <c r="S35" s="480" t="s">
        <v>1683</v>
      </c>
      <c r="T35" s="480" t="s">
        <v>1636</v>
      </c>
      <c r="U35" s="480" t="s">
        <v>2630</v>
      </c>
    </row>
    <row r="36" spans="1:21" ht="51">
      <c r="A36" s="990"/>
      <c r="B36" s="991" t="s">
        <v>1581</v>
      </c>
      <c r="C36" s="981" t="s">
        <v>2631</v>
      </c>
      <c r="D36" s="981" t="s">
        <v>2632</v>
      </c>
      <c r="E36" s="480" t="s">
        <v>3018</v>
      </c>
      <c r="F36" s="717" t="s">
        <v>2633</v>
      </c>
      <c r="G36" s="716">
        <v>0</v>
      </c>
      <c r="H36" s="715"/>
      <c r="I36" s="716">
        <v>0.5</v>
      </c>
      <c r="J36" s="718"/>
      <c r="K36" s="716">
        <v>0</v>
      </c>
      <c r="L36" s="715"/>
      <c r="M36" s="716">
        <v>0.5</v>
      </c>
      <c r="N36" s="715"/>
      <c r="O36" s="716">
        <f>G36+I36+K36+M36</f>
        <v>1</v>
      </c>
      <c r="P36" s="478">
        <f t="shared" si="9"/>
        <v>0</v>
      </c>
      <c r="Q36" s="480"/>
      <c r="R36" s="715" t="s">
        <v>2634</v>
      </c>
      <c r="S36" s="715" t="s">
        <v>1683</v>
      </c>
      <c r="T36" s="715" t="s">
        <v>2635</v>
      </c>
      <c r="U36" s="715" t="s">
        <v>2636</v>
      </c>
    </row>
    <row r="37" spans="1:21" ht="76.5">
      <c r="A37" s="990"/>
      <c r="B37" s="992"/>
      <c r="C37" s="982"/>
      <c r="D37" s="982"/>
      <c r="E37" s="532" t="s">
        <v>3019</v>
      </c>
      <c r="F37" s="691" t="s">
        <v>2637</v>
      </c>
      <c r="G37" s="477">
        <v>1</v>
      </c>
      <c r="H37" s="697">
        <f>'1. TALLERES SEMINARIOS'!$D$235</f>
        <v>168939</v>
      </c>
      <c r="I37" s="477">
        <v>0</v>
      </c>
      <c r="J37" s="519"/>
      <c r="K37" s="477">
        <v>0</v>
      </c>
      <c r="L37" s="480"/>
      <c r="M37" s="477">
        <v>0</v>
      </c>
      <c r="N37" s="480"/>
      <c r="O37" s="477">
        <f>+G37+I37+K37+M37</f>
        <v>1</v>
      </c>
      <c r="P37" s="876">
        <f t="shared" si="9"/>
        <v>168939</v>
      </c>
      <c r="Q37" s="480"/>
      <c r="R37" s="480" t="s">
        <v>2638</v>
      </c>
      <c r="S37" s="480" t="s">
        <v>2639</v>
      </c>
      <c r="T37" s="480" t="s">
        <v>2640</v>
      </c>
      <c r="U37" s="480" t="s">
        <v>2630</v>
      </c>
    </row>
    <row r="38" spans="1:21" ht="76.5">
      <c r="A38" s="990"/>
      <c r="B38" s="992"/>
      <c r="C38" s="982"/>
      <c r="D38" s="982"/>
      <c r="E38" s="532" t="s">
        <v>3020</v>
      </c>
      <c r="F38" s="691" t="s">
        <v>2641</v>
      </c>
      <c r="G38" s="477">
        <v>1</v>
      </c>
      <c r="H38" s="697">
        <f>'1. TALLERES SEMINARIOS'!$D$257</f>
        <v>25744</v>
      </c>
      <c r="I38" s="477">
        <v>0</v>
      </c>
      <c r="J38" s="519"/>
      <c r="K38" s="477">
        <v>0</v>
      </c>
      <c r="L38" s="480"/>
      <c r="M38" s="477">
        <v>0</v>
      </c>
      <c r="N38" s="480"/>
      <c r="O38" s="477">
        <f>+G38+I38+K38+M38</f>
        <v>1</v>
      </c>
      <c r="P38" s="876">
        <f t="shared" si="9"/>
        <v>25744</v>
      </c>
      <c r="Q38" s="480"/>
      <c r="R38" s="480" t="s">
        <v>2642</v>
      </c>
      <c r="S38" s="480" t="s">
        <v>2643</v>
      </c>
      <c r="T38" s="480" t="s">
        <v>2644</v>
      </c>
      <c r="U38" s="480" t="s">
        <v>2630</v>
      </c>
    </row>
    <row r="39" spans="1:21" ht="127.5">
      <c r="A39" s="990"/>
      <c r="B39" s="993"/>
      <c r="C39" s="983"/>
      <c r="D39" s="983"/>
      <c r="E39" s="532" t="s">
        <v>3021</v>
      </c>
      <c r="F39" s="691" t="s">
        <v>2645</v>
      </c>
      <c r="G39" s="477">
        <v>1</v>
      </c>
      <c r="H39" s="697">
        <f>'1. TALLERES SEMINARIOS'!$D$279</f>
        <v>25694</v>
      </c>
      <c r="I39" s="477">
        <v>0</v>
      </c>
      <c r="J39" s="519"/>
      <c r="K39" s="477">
        <v>0</v>
      </c>
      <c r="L39" s="480"/>
      <c r="M39" s="477">
        <v>0</v>
      </c>
      <c r="N39" s="480"/>
      <c r="O39" s="477">
        <f>+G39+I39+K39+M39</f>
        <v>1</v>
      </c>
      <c r="P39" s="876">
        <f t="shared" si="9"/>
        <v>25694</v>
      </c>
      <c r="Q39" s="480"/>
      <c r="R39" s="480" t="s">
        <v>2646</v>
      </c>
      <c r="S39" s="687" t="s">
        <v>2647</v>
      </c>
      <c r="T39" s="698" t="s">
        <v>2648</v>
      </c>
      <c r="U39" s="687" t="s">
        <v>2649</v>
      </c>
    </row>
    <row r="40" spans="1:21" ht="89.25">
      <c r="A40" s="990"/>
      <c r="B40" s="687" t="s">
        <v>1582</v>
      </c>
      <c r="C40" s="694" t="s">
        <v>2650</v>
      </c>
      <c r="D40" s="687" t="s">
        <v>2651</v>
      </c>
      <c r="E40" s="485" t="s">
        <v>3022</v>
      </c>
      <c r="F40" s="689" t="s">
        <v>2652</v>
      </c>
      <c r="G40" s="477"/>
      <c r="H40" s="480"/>
      <c r="I40" s="477">
        <v>0.3</v>
      </c>
      <c r="J40" s="480"/>
      <c r="K40" s="477">
        <v>0.3</v>
      </c>
      <c r="L40" s="480"/>
      <c r="M40" s="477">
        <v>0.4</v>
      </c>
      <c r="N40" s="480"/>
      <c r="O40" s="477">
        <f>G40+I40+K40+M40</f>
        <v>1</v>
      </c>
      <c r="P40" s="478">
        <f t="shared" si="9"/>
        <v>0</v>
      </c>
      <c r="Q40" s="480"/>
      <c r="R40" s="480" t="s">
        <v>2653</v>
      </c>
      <c r="S40" s="480" t="s">
        <v>2654</v>
      </c>
      <c r="T40" s="480" t="s">
        <v>2655</v>
      </c>
      <c r="U40" s="480" t="s">
        <v>2636</v>
      </c>
    </row>
    <row r="41" spans="1:21" ht="89.25">
      <c r="A41" s="990"/>
      <c r="B41" s="687" t="s">
        <v>1583</v>
      </c>
      <c r="C41" s="694" t="s">
        <v>2656</v>
      </c>
      <c r="D41" s="687" t="s">
        <v>2657</v>
      </c>
      <c r="E41" s="485" t="s">
        <v>3023</v>
      </c>
      <c r="F41" s="689" t="s">
        <v>1629</v>
      </c>
      <c r="G41" s="477">
        <v>0.25</v>
      </c>
      <c r="H41" s="480"/>
      <c r="I41" s="477">
        <v>0.25</v>
      </c>
      <c r="J41" s="480"/>
      <c r="K41" s="477">
        <v>0.25</v>
      </c>
      <c r="L41" s="480"/>
      <c r="M41" s="477">
        <v>0.25</v>
      </c>
      <c r="N41" s="480"/>
      <c r="O41" s="477">
        <f>G41+I41+K41+M41</f>
        <v>1</v>
      </c>
      <c r="P41" s="478">
        <f t="shared" si="9"/>
        <v>0</v>
      </c>
      <c r="Q41" s="480"/>
      <c r="R41" s="480" t="s">
        <v>2658</v>
      </c>
      <c r="S41" s="480" t="s">
        <v>2659</v>
      </c>
      <c r="T41" s="480" t="s">
        <v>2660</v>
      </c>
      <c r="U41" s="480" t="s">
        <v>2636</v>
      </c>
    </row>
    <row r="42" spans="1:21" ht="15.75" hidden="1">
      <c r="A42" s="459"/>
      <c r="B42" s="482"/>
      <c r="C42" s="483"/>
      <c r="D42" s="480"/>
      <c r="E42" s="483"/>
      <c r="F42" s="483"/>
      <c r="G42" s="261"/>
      <c r="H42" s="394"/>
      <c r="I42" s="392"/>
      <c r="J42" s="389"/>
      <c r="K42" s="392"/>
      <c r="L42" s="389"/>
      <c r="M42" s="392"/>
      <c r="N42" s="389"/>
      <c r="O42" s="389"/>
      <c r="P42" s="390"/>
      <c r="Q42" s="389"/>
      <c r="R42" s="389"/>
      <c r="S42" s="260"/>
      <c r="T42" s="260"/>
      <c r="U42" s="260"/>
    </row>
    <row r="43" spans="1:21" ht="15.75" hidden="1">
      <c r="A43" s="459"/>
      <c r="B43" s="482"/>
      <c r="C43" s="483"/>
      <c r="D43" s="480"/>
      <c r="E43" s="483"/>
      <c r="F43" s="483"/>
      <c r="G43" s="261"/>
      <c r="H43" s="394"/>
      <c r="I43" s="392"/>
      <c r="J43" s="389"/>
      <c r="K43" s="392"/>
      <c r="L43" s="389"/>
      <c r="M43" s="392"/>
      <c r="N43" s="389"/>
      <c r="O43" s="389"/>
      <c r="P43" s="390"/>
      <c r="Q43" s="389"/>
      <c r="R43" s="389"/>
      <c r="S43" s="260"/>
      <c r="T43" s="260"/>
      <c r="U43" s="260"/>
    </row>
    <row r="44" spans="1:21" ht="15.75" hidden="1">
      <c r="A44" s="459"/>
      <c r="B44" s="482"/>
      <c r="C44" s="483"/>
      <c r="D44" s="480"/>
      <c r="E44" s="483"/>
      <c r="F44" s="483"/>
      <c r="G44" s="261"/>
      <c r="H44" s="394"/>
      <c r="I44" s="392"/>
      <c r="J44" s="389"/>
      <c r="K44" s="392"/>
      <c r="L44" s="389"/>
      <c r="M44" s="392"/>
      <c r="N44" s="389"/>
      <c r="O44" s="389"/>
      <c r="P44" s="390"/>
      <c r="Q44" s="389"/>
      <c r="R44" s="389"/>
      <c r="S44" s="260"/>
      <c r="T44" s="260"/>
      <c r="U44" s="260"/>
    </row>
    <row r="45" spans="1:21" ht="15.75" hidden="1">
      <c r="A45" s="460"/>
      <c r="B45" s="484"/>
      <c r="C45" s="483"/>
      <c r="D45" s="480"/>
      <c r="E45" s="483"/>
      <c r="F45" s="483"/>
      <c r="G45" s="261"/>
      <c r="H45" s="394"/>
      <c r="I45" s="392"/>
      <c r="J45" s="389"/>
      <c r="K45" s="392"/>
      <c r="L45" s="389"/>
      <c r="M45" s="392"/>
      <c r="N45" s="389"/>
      <c r="O45" s="389"/>
      <c r="P45" s="390"/>
      <c r="Q45" s="389"/>
      <c r="R45" s="389"/>
      <c r="S45" s="260"/>
      <c r="T45" s="260"/>
      <c r="U45" s="260"/>
    </row>
    <row r="46" spans="1:21" ht="15.75" hidden="1" customHeight="1">
      <c r="A46" s="953" t="s">
        <v>1439</v>
      </c>
      <c r="B46" s="978"/>
      <c r="C46" s="483"/>
      <c r="D46" s="480"/>
      <c r="E46" s="483"/>
      <c r="F46" s="483"/>
      <c r="G46" s="260"/>
      <c r="H46" s="389"/>
      <c r="I46" s="389"/>
      <c r="J46" s="389"/>
      <c r="K46" s="389"/>
      <c r="L46" s="389"/>
      <c r="M46" s="389"/>
      <c r="N46" s="389"/>
      <c r="O46" s="389"/>
      <c r="P46" s="390"/>
      <c r="Q46" s="389"/>
      <c r="R46" s="389"/>
      <c r="S46" s="260"/>
      <c r="T46" s="260"/>
      <c r="U46" s="260"/>
    </row>
    <row r="47" spans="1:21" ht="15.75" hidden="1">
      <c r="A47" s="954"/>
      <c r="B47" s="979"/>
      <c r="C47" s="483"/>
      <c r="D47" s="480"/>
      <c r="E47" s="483"/>
      <c r="F47" s="483"/>
      <c r="G47" s="260"/>
      <c r="H47" s="389"/>
      <c r="I47" s="389"/>
      <c r="J47" s="389"/>
      <c r="K47" s="389"/>
      <c r="L47" s="389"/>
      <c r="M47" s="389"/>
      <c r="N47" s="389"/>
      <c r="O47" s="389"/>
      <c r="P47" s="390"/>
      <c r="Q47" s="389"/>
      <c r="R47" s="389"/>
      <c r="S47" s="260"/>
      <c r="T47" s="260"/>
      <c r="U47" s="260"/>
    </row>
    <row r="48" spans="1:21" ht="15.75" hidden="1">
      <c r="A48" s="954"/>
      <c r="B48" s="979"/>
      <c r="C48" s="483"/>
      <c r="D48" s="480"/>
      <c r="E48" s="483"/>
      <c r="F48" s="483"/>
      <c r="G48" s="260"/>
      <c r="H48" s="389"/>
      <c r="I48" s="389"/>
      <c r="J48" s="389"/>
      <c r="K48" s="389"/>
      <c r="L48" s="389"/>
      <c r="M48" s="389"/>
      <c r="N48" s="389"/>
      <c r="O48" s="389"/>
      <c r="P48" s="390"/>
      <c r="Q48" s="389"/>
      <c r="R48" s="389"/>
      <c r="S48" s="260"/>
      <c r="T48" s="260"/>
      <c r="U48" s="260"/>
    </row>
    <row r="49" spans="1:21" ht="15.75" hidden="1">
      <c r="A49" s="954"/>
      <c r="B49" s="979"/>
      <c r="C49" s="483"/>
      <c r="D49" s="480"/>
      <c r="E49" s="483"/>
      <c r="F49" s="483"/>
      <c r="G49" s="260"/>
      <c r="H49" s="389"/>
      <c r="I49" s="389"/>
      <c r="J49" s="389"/>
      <c r="K49" s="389"/>
      <c r="L49" s="389"/>
      <c r="M49" s="389"/>
      <c r="N49" s="389"/>
      <c r="O49" s="389"/>
      <c r="P49" s="390"/>
      <c r="Q49" s="389"/>
      <c r="R49" s="389"/>
      <c r="S49" s="260"/>
      <c r="T49" s="260"/>
      <c r="U49" s="260"/>
    </row>
    <row r="50" spans="1:21" ht="15.75" hidden="1">
      <c r="A50" s="954"/>
      <c r="B50" s="979"/>
      <c r="C50" s="483"/>
      <c r="D50" s="480"/>
      <c r="E50" s="483"/>
      <c r="F50" s="483"/>
      <c r="G50" s="260"/>
      <c r="H50" s="389"/>
      <c r="I50" s="389"/>
      <c r="J50" s="389"/>
      <c r="K50" s="389"/>
      <c r="L50" s="389"/>
      <c r="M50" s="389"/>
      <c r="N50" s="389"/>
      <c r="O50" s="389"/>
      <c r="P50" s="390"/>
      <c r="Q50" s="389"/>
      <c r="R50" s="389"/>
      <c r="S50" s="260"/>
      <c r="T50" s="260"/>
      <c r="U50" s="260"/>
    </row>
    <row r="51" spans="1:21" ht="15.75" hidden="1">
      <c r="A51" s="954"/>
      <c r="B51" s="980"/>
      <c r="C51" s="483"/>
      <c r="D51" s="480"/>
      <c r="E51" s="483"/>
      <c r="F51" s="483"/>
      <c r="G51" s="260"/>
      <c r="H51" s="389"/>
      <c r="I51" s="389"/>
      <c r="J51" s="389"/>
      <c r="K51" s="389"/>
      <c r="L51" s="389"/>
      <c r="M51" s="389"/>
      <c r="N51" s="389"/>
      <c r="O51" s="389"/>
      <c r="P51" s="390"/>
      <c r="Q51" s="389"/>
      <c r="R51" s="389"/>
      <c r="S51" s="260"/>
      <c r="T51" s="260"/>
      <c r="U51" s="260"/>
    </row>
    <row r="52" spans="1:21" ht="15.75" hidden="1" customHeight="1">
      <c r="A52" s="954"/>
      <c r="B52" s="953"/>
      <c r="C52" s="321"/>
      <c r="D52" s="260"/>
      <c r="E52" s="321"/>
      <c r="F52" s="321"/>
      <c r="G52" s="261"/>
      <c r="H52" s="391"/>
      <c r="I52" s="392"/>
      <c r="J52" s="391"/>
      <c r="K52" s="392"/>
      <c r="L52" s="391"/>
      <c r="M52" s="392"/>
      <c r="N52" s="391"/>
      <c r="O52" s="389"/>
      <c r="P52" s="393"/>
      <c r="Q52" s="388"/>
      <c r="R52" s="388"/>
      <c r="S52" s="260"/>
      <c r="T52" s="260"/>
      <c r="U52" s="260"/>
    </row>
    <row r="53" spans="1:21" ht="15.75" hidden="1">
      <c r="A53" s="954"/>
      <c r="B53" s="954"/>
      <c r="C53" s="321"/>
      <c r="D53" s="260"/>
      <c r="E53" s="321"/>
      <c r="F53" s="321"/>
      <c r="G53" s="261"/>
      <c r="H53" s="391"/>
      <c r="I53" s="392"/>
      <c r="J53" s="391"/>
      <c r="K53" s="392"/>
      <c r="L53" s="391"/>
      <c r="M53" s="392"/>
      <c r="N53" s="391"/>
      <c r="O53" s="389"/>
      <c r="P53" s="393"/>
      <c r="Q53" s="388"/>
      <c r="R53" s="388"/>
      <c r="S53" s="260"/>
      <c r="T53" s="260"/>
      <c r="U53" s="260"/>
    </row>
    <row r="54" spans="1:21" ht="15.75" hidden="1">
      <c r="A54" s="954"/>
      <c r="B54" s="954"/>
      <c r="C54" s="321"/>
      <c r="D54" s="260"/>
      <c r="E54" s="321"/>
      <c r="F54" s="321"/>
      <c r="G54" s="261"/>
      <c r="H54" s="391"/>
      <c r="I54" s="392"/>
      <c r="J54" s="391"/>
      <c r="K54" s="392"/>
      <c r="L54" s="391"/>
      <c r="M54" s="392"/>
      <c r="N54" s="391"/>
      <c r="O54" s="389"/>
      <c r="P54" s="393"/>
      <c r="Q54" s="388"/>
      <c r="R54" s="388"/>
      <c r="S54" s="260"/>
      <c r="T54" s="260"/>
      <c r="U54" s="260"/>
    </row>
    <row r="55" spans="1:21" ht="15.75" hidden="1">
      <c r="A55" s="954"/>
      <c r="B55" s="954"/>
      <c r="C55" s="321"/>
      <c r="D55" s="260"/>
      <c r="E55" s="321"/>
      <c r="F55" s="321"/>
      <c r="G55" s="260"/>
      <c r="H55" s="391"/>
      <c r="I55" s="389"/>
      <c r="J55" s="389"/>
      <c r="K55" s="389"/>
      <c r="L55" s="389"/>
      <c r="M55" s="389"/>
      <c r="N55" s="389"/>
      <c r="O55" s="389"/>
      <c r="P55" s="390"/>
      <c r="Q55" s="260"/>
      <c r="R55" s="260"/>
      <c r="S55" s="260"/>
      <c r="T55" s="260"/>
      <c r="U55" s="260"/>
    </row>
    <row r="56" spans="1:21" ht="15.75" hidden="1">
      <c r="A56" s="954"/>
      <c r="B56" s="954"/>
      <c r="C56" s="321"/>
      <c r="D56" s="260"/>
      <c r="E56" s="321"/>
      <c r="F56" s="321"/>
      <c r="G56" s="260"/>
      <c r="H56" s="391"/>
      <c r="I56" s="389"/>
      <c r="J56" s="389"/>
      <c r="K56" s="389"/>
      <c r="L56" s="389"/>
      <c r="M56" s="389"/>
      <c r="N56" s="389"/>
      <c r="O56" s="389"/>
      <c r="P56" s="390"/>
      <c r="Q56" s="260"/>
      <c r="R56" s="260"/>
      <c r="S56" s="260"/>
      <c r="T56" s="260"/>
      <c r="U56" s="260"/>
    </row>
    <row r="57" spans="1:21" ht="15.75" hidden="1">
      <c r="A57" s="954"/>
      <c r="B57" s="954"/>
      <c r="C57" s="321"/>
      <c r="D57" s="260"/>
      <c r="E57" s="321"/>
      <c r="F57" s="321"/>
      <c r="G57" s="260"/>
      <c r="H57" s="391"/>
      <c r="I57" s="389"/>
      <c r="J57" s="389"/>
      <c r="K57" s="389"/>
      <c r="L57" s="389"/>
      <c r="M57" s="389"/>
      <c r="N57" s="389"/>
      <c r="O57" s="389"/>
      <c r="P57" s="390"/>
      <c r="Q57" s="260"/>
      <c r="R57" s="260"/>
      <c r="S57" s="260"/>
      <c r="T57" s="260"/>
      <c r="U57" s="260"/>
    </row>
    <row r="58" spans="1:21" ht="15.75" hidden="1">
      <c r="A58" s="954"/>
      <c r="B58" s="956"/>
      <c r="C58" s="321"/>
      <c r="D58" s="260"/>
      <c r="E58" s="321"/>
      <c r="F58" s="321"/>
      <c r="G58" s="260"/>
      <c r="H58" s="391"/>
      <c r="I58" s="389"/>
      <c r="J58" s="389"/>
      <c r="K58" s="389"/>
      <c r="L58" s="389"/>
      <c r="M58" s="389"/>
      <c r="N58" s="389"/>
      <c r="O58" s="389"/>
      <c r="P58" s="390"/>
      <c r="Q58" s="260"/>
      <c r="R58" s="260"/>
      <c r="S58" s="260"/>
      <c r="T58" s="260"/>
      <c r="U58" s="260"/>
    </row>
    <row r="59" spans="1:21" ht="15.75" hidden="1">
      <c r="A59" s="954"/>
      <c r="B59" s="956"/>
      <c r="C59" s="321"/>
      <c r="D59" s="260"/>
      <c r="E59" s="321"/>
      <c r="F59" s="321"/>
      <c r="G59" s="260"/>
      <c r="H59" s="391"/>
      <c r="I59" s="389"/>
      <c r="J59" s="389"/>
      <c r="K59" s="389"/>
      <c r="L59" s="389"/>
      <c r="M59" s="389"/>
      <c r="N59" s="389"/>
      <c r="O59" s="389"/>
      <c r="P59" s="390"/>
      <c r="Q59" s="260"/>
      <c r="R59" s="260"/>
      <c r="S59" s="260"/>
      <c r="T59" s="260"/>
      <c r="U59" s="260"/>
    </row>
    <row r="60" spans="1:21" ht="15.75" hidden="1">
      <c r="A60" s="954"/>
      <c r="B60" s="956"/>
      <c r="C60" s="321"/>
      <c r="D60" s="260"/>
      <c r="E60" s="321"/>
      <c r="F60" s="321"/>
      <c r="G60" s="260"/>
      <c r="H60" s="391"/>
      <c r="I60" s="389"/>
      <c r="J60" s="389"/>
      <c r="K60" s="389"/>
      <c r="L60" s="389"/>
      <c r="M60" s="389"/>
      <c r="N60" s="389"/>
      <c r="O60" s="389"/>
      <c r="P60" s="390"/>
      <c r="Q60" s="260"/>
      <c r="R60" s="260"/>
      <c r="S60" s="260"/>
      <c r="T60" s="260"/>
      <c r="U60" s="260"/>
    </row>
    <row r="61" spans="1:21" ht="15.75" hidden="1">
      <c r="A61" s="954"/>
      <c r="B61" s="956"/>
      <c r="C61" s="321"/>
      <c r="D61" s="260"/>
      <c r="E61" s="321"/>
      <c r="F61" s="321"/>
      <c r="G61" s="260"/>
      <c r="H61" s="391"/>
      <c r="I61" s="389"/>
      <c r="J61" s="389"/>
      <c r="K61" s="389"/>
      <c r="L61" s="389"/>
      <c r="M61" s="389"/>
      <c r="N61" s="389"/>
      <c r="O61" s="389"/>
      <c r="P61" s="390"/>
      <c r="Q61" s="260"/>
      <c r="R61" s="260"/>
      <c r="S61" s="260"/>
      <c r="T61" s="260"/>
      <c r="U61" s="260"/>
    </row>
    <row r="62" spans="1:21" ht="15.75" hidden="1">
      <c r="A62" s="954"/>
      <c r="B62" s="956"/>
      <c r="C62" s="321"/>
      <c r="D62" s="260"/>
      <c r="E62" s="321"/>
      <c r="F62" s="321"/>
      <c r="G62" s="260"/>
      <c r="H62" s="391"/>
      <c r="I62" s="389"/>
      <c r="J62" s="389"/>
      <c r="K62" s="389"/>
      <c r="L62" s="389"/>
      <c r="M62" s="389"/>
      <c r="N62" s="389"/>
      <c r="O62" s="389"/>
      <c r="P62" s="390"/>
      <c r="Q62" s="260"/>
      <c r="R62" s="260"/>
      <c r="S62" s="260"/>
      <c r="T62" s="260"/>
      <c r="U62" s="260"/>
    </row>
    <row r="63" spans="1:21" ht="15.75" hidden="1">
      <c r="A63" s="954"/>
      <c r="B63" s="956"/>
      <c r="C63" s="321"/>
      <c r="D63" s="260"/>
      <c r="E63" s="321"/>
      <c r="F63" s="321"/>
      <c r="G63" s="260"/>
      <c r="H63" s="391"/>
      <c r="I63" s="389"/>
      <c r="J63" s="389"/>
      <c r="K63" s="389"/>
      <c r="L63" s="389"/>
      <c r="M63" s="389"/>
      <c r="N63" s="389"/>
      <c r="O63" s="389"/>
      <c r="P63" s="390"/>
      <c r="Q63" s="260"/>
      <c r="R63" s="260"/>
      <c r="S63" s="260"/>
      <c r="T63" s="260"/>
      <c r="U63" s="260"/>
    </row>
    <row r="64" spans="1:21" ht="15.75" hidden="1">
      <c r="A64" s="954"/>
      <c r="B64" s="956"/>
      <c r="C64" s="321"/>
      <c r="D64" s="260"/>
      <c r="E64" s="321"/>
      <c r="F64" s="321"/>
      <c r="G64" s="260"/>
      <c r="H64" s="391"/>
      <c r="I64" s="389"/>
      <c r="J64" s="389"/>
      <c r="K64" s="389"/>
      <c r="L64" s="389"/>
      <c r="M64" s="389"/>
      <c r="N64" s="389"/>
      <c r="O64" s="389"/>
      <c r="P64" s="390"/>
      <c r="Q64" s="260"/>
      <c r="R64" s="260"/>
      <c r="S64" s="260"/>
      <c r="T64" s="260"/>
      <c r="U64" s="260"/>
    </row>
    <row r="65" spans="1:21" ht="15.75" hidden="1">
      <c r="A65" s="954"/>
      <c r="B65" s="956"/>
      <c r="C65" s="321"/>
      <c r="D65" s="260"/>
      <c r="E65" s="321"/>
      <c r="F65" s="321"/>
      <c r="G65" s="260"/>
      <c r="H65" s="391"/>
      <c r="I65" s="389"/>
      <c r="J65" s="389"/>
      <c r="K65" s="389"/>
      <c r="L65" s="389"/>
      <c r="M65" s="389"/>
      <c r="N65" s="389"/>
      <c r="O65" s="389"/>
      <c r="P65" s="390"/>
      <c r="Q65" s="260"/>
      <c r="R65" s="260"/>
      <c r="S65" s="260"/>
      <c r="T65" s="260"/>
      <c r="U65" s="260"/>
    </row>
    <row r="66" spans="1:21" ht="15.75" hidden="1">
      <c r="A66" s="954"/>
      <c r="B66" s="956"/>
      <c r="C66" s="321"/>
      <c r="D66" s="260"/>
      <c r="E66" s="321"/>
      <c r="F66" s="321"/>
      <c r="G66" s="260"/>
      <c r="H66" s="391"/>
      <c r="I66" s="389"/>
      <c r="J66" s="389"/>
      <c r="K66" s="389"/>
      <c r="L66" s="389"/>
      <c r="M66" s="389"/>
      <c r="N66" s="389"/>
      <c r="O66" s="389"/>
      <c r="P66" s="390"/>
      <c r="Q66" s="260"/>
      <c r="R66" s="260"/>
      <c r="S66" s="260"/>
      <c r="T66" s="260"/>
      <c r="U66" s="260"/>
    </row>
    <row r="67" spans="1:21" ht="15.75" hidden="1">
      <c r="A67" s="954"/>
      <c r="B67" s="956"/>
      <c r="C67" s="321"/>
      <c r="D67" s="260"/>
      <c r="E67" s="321"/>
      <c r="F67" s="321"/>
      <c r="G67" s="260"/>
      <c r="H67" s="391"/>
      <c r="I67" s="389"/>
      <c r="J67" s="389"/>
      <c r="K67" s="389"/>
      <c r="L67" s="389"/>
      <c r="M67" s="389"/>
      <c r="N67" s="389"/>
      <c r="O67" s="389"/>
      <c r="P67" s="390"/>
      <c r="Q67" s="260"/>
      <c r="R67" s="260"/>
      <c r="S67" s="260"/>
      <c r="T67" s="260"/>
      <c r="U67" s="260"/>
    </row>
    <row r="68" spans="1:21" ht="15.75" hidden="1">
      <c r="A68" s="954"/>
      <c r="B68" s="956"/>
      <c r="C68" s="321"/>
      <c r="D68" s="260"/>
      <c r="E68" s="321"/>
      <c r="F68" s="321"/>
      <c r="G68" s="260"/>
      <c r="H68" s="391"/>
      <c r="I68" s="389"/>
      <c r="J68" s="389"/>
      <c r="K68" s="389"/>
      <c r="L68" s="389"/>
      <c r="M68" s="389"/>
      <c r="N68" s="389"/>
      <c r="O68" s="389"/>
      <c r="P68" s="390"/>
      <c r="Q68" s="260"/>
      <c r="R68" s="260"/>
      <c r="S68" s="260"/>
      <c r="T68" s="260"/>
      <c r="U68" s="260"/>
    </row>
    <row r="69" spans="1:21" ht="15.75" hidden="1">
      <c r="A69" s="954"/>
      <c r="B69" s="956"/>
      <c r="C69" s="321"/>
      <c r="D69" s="260"/>
      <c r="E69" s="321"/>
      <c r="F69" s="321"/>
      <c r="G69" s="260"/>
      <c r="H69" s="391"/>
      <c r="I69" s="389"/>
      <c r="J69" s="389"/>
      <c r="K69" s="389"/>
      <c r="L69" s="389"/>
      <c r="M69" s="389"/>
      <c r="N69" s="389"/>
      <c r="O69" s="389"/>
      <c r="P69" s="390"/>
      <c r="Q69" s="260"/>
      <c r="R69" s="260"/>
      <c r="S69" s="260"/>
      <c r="T69" s="260"/>
      <c r="U69" s="260"/>
    </row>
    <row r="70" spans="1:21" ht="15.75" hidden="1">
      <c r="A70" s="954"/>
      <c r="B70" s="956"/>
      <c r="C70" s="321"/>
      <c r="D70" s="260"/>
      <c r="E70" s="321"/>
      <c r="F70" s="321"/>
      <c r="G70" s="260"/>
      <c r="H70" s="391"/>
      <c r="I70" s="389"/>
      <c r="J70" s="389"/>
      <c r="K70" s="389"/>
      <c r="L70" s="389"/>
      <c r="M70" s="389"/>
      <c r="N70" s="389"/>
      <c r="O70" s="389"/>
      <c r="P70" s="390"/>
      <c r="Q70" s="260"/>
      <c r="R70" s="260"/>
      <c r="S70" s="260"/>
      <c r="T70" s="260"/>
      <c r="U70" s="260"/>
    </row>
    <row r="71" spans="1:21" ht="15.75" hidden="1">
      <c r="A71" s="954"/>
      <c r="B71" s="956"/>
      <c r="C71" s="321"/>
      <c r="D71" s="260"/>
      <c r="E71" s="321"/>
      <c r="F71" s="321"/>
      <c r="G71" s="260"/>
      <c r="H71" s="391"/>
      <c r="I71" s="389"/>
      <c r="J71" s="389"/>
      <c r="K71" s="389"/>
      <c r="L71" s="389"/>
      <c r="M71" s="389"/>
      <c r="N71" s="389"/>
      <c r="O71" s="389"/>
      <c r="P71" s="390"/>
      <c r="Q71" s="260"/>
      <c r="R71" s="260"/>
      <c r="S71" s="260"/>
      <c r="T71" s="260"/>
      <c r="U71" s="260"/>
    </row>
    <row r="72" spans="1:21" ht="15.75" hidden="1" customHeight="1">
      <c r="A72" s="953" t="s">
        <v>1440</v>
      </c>
      <c r="B72" s="956"/>
      <c r="C72" s="321"/>
      <c r="D72" s="260"/>
      <c r="E72" s="321"/>
      <c r="F72" s="321"/>
      <c r="G72" s="261"/>
      <c r="H72" s="389"/>
      <c r="I72" s="392"/>
      <c r="J72" s="389"/>
      <c r="K72" s="392"/>
      <c r="L72" s="389"/>
      <c r="M72" s="392"/>
      <c r="N72" s="389"/>
      <c r="O72" s="389"/>
      <c r="P72" s="390"/>
      <c r="Q72" s="389"/>
      <c r="R72" s="389"/>
      <c r="S72" s="260"/>
      <c r="T72" s="260"/>
      <c r="U72" s="260"/>
    </row>
    <row r="73" spans="1:21" ht="15.75" hidden="1">
      <c r="A73" s="987"/>
      <c r="B73" s="956"/>
      <c r="C73" s="321"/>
      <c r="D73" s="260"/>
      <c r="E73" s="321"/>
      <c r="F73" s="321"/>
      <c r="G73" s="261"/>
      <c r="H73" s="389"/>
      <c r="I73" s="392"/>
      <c r="J73" s="389"/>
      <c r="K73" s="392"/>
      <c r="L73" s="389"/>
      <c r="M73" s="392"/>
      <c r="N73" s="389"/>
      <c r="O73" s="389"/>
      <c r="P73" s="390"/>
      <c r="Q73" s="389"/>
      <c r="R73" s="389"/>
      <c r="S73" s="260"/>
      <c r="T73" s="260"/>
      <c r="U73" s="260"/>
    </row>
    <row r="74" spans="1:21" ht="15.75" hidden="1">
      <c r="A74" s="987"/>
      <c r="B74" s="956"/>
      <c r="C74" s="321"/>
      <c r="D74" s="260"/>
      <c r="E74" s="321"/>
      <c r="F74" s="321"/>
      <c r="G74" s="261"/>
      <c r="H74" s="389"/>
      <c r="I74" s="392"/>
      <c r="J74" s="389"/>
      <c r="K74" s="392"/>
      <c r="L74" s="389"/>
      <c r="M74" s="392"/>
      <c r="N74" s="389"/>
      <c r="O74" s="389"/>
      <c r="P74" s="390"/>
      <c r="Q74" s="389"/>
      <c r="R74" s="389"/>
      <c r="S74" s="260"/>
      <c r="T74" s="260"/>
      <c r="U74" s="260"/>
    </row>
    <row r="75" spans="1:21" ht="15.75" hidden="1">
      <c r="A75" s="987"/>
      <c r="B75" s="956"/>
      <c r="C75" s="321"/>
      <c r="D75" s="260"/>
      <c r="E75" s="321"/>
      <c r="F75" s="321"/>
      <c r="G75" s="261"/>
      <c r="H75" s="389"/>
      <c r="I75" s="392"/>
      <c r="J75" s="389"/>
      <c r="K75" s="392"/>
      <c r="L75" s="389"/>
      <c r="M75" s="392"/>
      <c r="N75" s="389"/>
      <c r="O75" s="389"/>
      <c r="P75" s="390"/>
      <c r="Q75" s="389"/>
      <c r="R75" s="389"/>
      <c r="S75" s="260"/>
      <c r="T75" s="260"/>
      <c r="U75" s="260"/>
    </row>
    <row r="76" spans="1:21" ht="15.75" hidden="1">
      <c r="A76" s="987"/>
      <c r="B76" s="956"/>
      <c r="C76" s="321"/>
      <c r="D76" s="260"/>
      <c r="E76" s="321"/>
      <c r="F76" s="321"/>
      <c r="G76" s="261"/>
      <c r="H76" s="389"/>
      <c r="I76" s="392"/>
      <c r="J76" s="389"/>
      <c r="K76" s="392"/>
      <c r="L76" s="389"/>
      <c r="M76" s="392"/>
      <c r="N76" s="389"/>
      <c r="O76" s="389"/>
      <c r="P76" s="390"/>
      <c r="Q76" s="389"/>
      <c r="R76" s="389"/>
      <c r="S76" s="260"/>
      <c r="T76" s="260"/>
      <c r="U76" s="260"/>
    </row>
    <row r="77" spans="1:21" ht="15.75" hidden="1">
      <c r="A77" s="987"/>
      <c r="B77" s="956"/>
      <c r="C77" s="321"/>
      <c r="D77" s="260"/>
      <c r="E77" s="321"/>
      <c r="F77" s="321"/>
      <c r="G77" s="261"/>
      <c r="H77" s="389"/>
      <c r="I77" s="392"/>
      <c r="J77" s="389"/>
      <c r="K77" s="392"/>
      <c r="L77" s="389"/>
      <c r="M77" s="392"/>
      <c r="N77" s="389"/>
      <c r="O77" s="389"/>
      <c r="P77" s="390"/>
      <c r="Q77" s="389"/>
      <c r="R77" s="389"/>
      <c r="S77" s="260"/>
      <c r="T77" s="260"/>
      <c r="U77" s="260"/>
    </row>
    <row r="78" spans="1:21" ht="15.75" hidden="1" customHeight="1">
      <c r="A78" s="987"/>
      <c r="B78" s="956"/>
      <c r="C78" s="321"/>
      <c r="D78" s="260"/>
      <c r="E78" s="321"/>
      <c r="F78" s="321"/>
      <c r="G78" s="261"/>
      <c r="H78" s="389"/>
      <c r="I78" s="392"/>
      <c r="J78" s="389"/>
      <c r="K78" s="392"/>
      <c r="L78" s="389"/>
      <c r="M78" s="392"/>
      <c r="N78" s="389"/>
      <c r="O78" s="389"/>
      <c r="P78" s="390"/>
      <c r="Q78" s="389"/>
      <c r="R78" s="389"/>
      <c r="S78" s="260"/>
      <c r="T78" s="260"/>
      <c r="U78" s="260"/>
    </row>
    <row r="79" spans="1:21" ht="15.75" hidden="1">
      <c r="A79" s="987"/>
      <c r="B79" s="956"/>
      <c r="C79" s="457"/>
      <c r="D79" s="457"/>
      <c r="E79" s="458"/>
      <c r="F79" s="457"/>
      <c r="G79" s="261"/>
      <c r="H79" s="389"/>
      <c r="I79" s="392"/>
      <c r="J79" s="389"/>
      <c r="K79" s="392"/>
      <c r="L79" s="389"/>
      <c r="M79" s="392"/>
      <c r="N79" s="389"/>
      <c r="O79" s="389"/>
      <c r="P79" s="390"/>
      <c r="Q79" s="389"/>
      <c r="R79" s="389"/>
      <c r="S79" s="260"/>
      <c r="T79" s="260"/>
      <c r="U79" s="260"/>
    </row>
    <row r="80" spans="1:21" ht="15.75" hidden="1">
      <c r="A80" s="987"/>
      <c r="B80" s="956"/>
      <c r="C80" s="457"/>
      <c r="D80" s="457"/>
      <c r="E80" s="458"/>
      <c r="F80" s="457"/>
      <c r="G80" s="261"/>
      <c r="H80" s="389"/>
      <c r="I80" s="392"/>
      <c r="J80" s="389"/>
      <c r="K80" s="392"/>
      <c r="L80" s="389"/>
      <c r="M80" s="392"/>
      <c r="N80" s="389"/>
      <c r="O80" s="389"/>
      <c r="P80" s="390"/>
      <c r="Q80" s="389"/>
      <c r="R80" s="389"/>
      <c r="S80" s="260"/>
      <c r="T80" s="260"/>
      <c r="U80" s="260"/>
    </row>
    <row r="81" spans="1:21" ht="15.75" hidden="1">
      <c r="A81" s="987"/>
      <c r="B81" s="956"/>
      <c r="C81" s="457"/>
      <c r="D81" s="457"/>
      <c r="E81" s="458"/>
      <c r="F81" s="457"/>
      <c r="G81" s="261"/>
      <c r="H81" s="389"/>
      <c r="I81" s="392"/>
      <c r="J81" s="389"/>
      <c r="K81" s="392"/>
      <c r="L81" s="389"/>
      <c r="M81" s="392"/>
      <c r="N81" s="389"/>
      <c r="O81" s="389"/>
      <c r="P81" s="390"/>
      <c r="Q81" s="389"/>
      <c r="R81" s="389"/>
      <c r="S81" s="260"/>
      <c r="T81" s="260"/>
      <c r="U81" s="260"/>
    </row>
    <row r="82" spans="1:21" ht="15.75" hidden="1">
      <c r="A82" s="987"/>
      <c r="B82" s="956"/>
      <c r="C82" s="457"/>
      <c r="D82" s="457"/>
      <c r="E82" s="458"/>
      <c r="F82" s="457"/>
      <c r="G82" s="261"/>
      <c r="H82" s="389"/>
      <c r="I82" s="392"/>
      <c r="J82" s="389"/>
      <c r="K82" s="392"/>
      <c r="L82" s="389"/>
      <c r="M82" s="392"/>
      <c r="N82" s="389"/>
      <c r="O82" s="389"/>
      <c r="P82" s="390"/>
      <c r="Q82" s="389"/>
      <c r="R82" s="389"/>
      <c r="S82" s="260"/>
      <c r="T82" s="260"/>
      <c r="U82" s="260"/>
    </row>
    <row r="83" spans="1:21" ht="19.5" hidden="1" customHeight="1">
      <c r="A83" s="987"/>
      <c r="B83" s="956"/>
      <c r="C83" s="321"/>
      <c r="D83" s="260"/>
      <c r="E83" s="321"/>
      <c r="F83" s="457"/>
      <c r="G83" s="261"/>
      <c r="H83" s="389"/>
      <c r="I83" s="392"/>
      <c r="J83" s="389"/>
      <c r="K83" s="392"/>
      <c r="L83" s="389"/>
      <c r="M83" s="392"/>
      <c r="N83" s="389"/>
      <c r="O83" s="389"/>
      <c r="P83" s="390"/>
      <c r="Q83" s="389"/>
      <c r="R83" s="389"/>
      <c r="S83" s="260"/>
      <c r="T83" s="260"/>
      <c r="U83" s="260"/>
    </row>
    <row r="84" spans="1:21" ht="15.75" hidden="1" customHeight="1">
      <c r="A84" s="987"/>
      <c r="B84" s="956"/>
      <c r="C84" s="321"/>
      <c r="D84" s="260"/>
      <c r="E84" s="321"/>
      <c r="F84" s="321"/>
      <c r="G84" s="261"/>
      <c r="H84" s="389"/>
      <c r="I84" s="392"/>
      <c r="J84" s="389"/>
      <c r="K84" s="392"/>
      <c r="L84" s="389"/>
      <c r="M84" s="392"/>
      <c r="N84" s="389"/>
      <c r="O84" s="389"/>
      <c r="P84" s="390"/>
      <c r="Q84" s="389"/>
      <c r="R84" s="389"/>
      <c r="S84" s="260"/>
      <c r="T84" s="260"/>
      <c r="U84" s="260"/>
    </row>
    <row r="85" spans="1:21" ht="15.75" hidden="1" customHeight="1">
      <c r="A85" s="987"/>
      <c r="B85" s="956"/>
      <c r="C85" s="321"/>
      <c r="D85" s="260"/>
      <c r="E85" s="321"/>
      <c r="F85" s="321"/>
      <c r="G85" s="261"/>
      <c r="H85" s="389"/>
      <c r="I85" s="392"/>
      <c r="J85" s="389"/>
      <c r="K85" s="392"/>
      <c r="L85" s="389"/>
      <c r="M85" s="392"/>
      <c r="N85" s="389"/>
      <c r="O85" s="389"/>
      <c r="P85" s="390"/>
      <c r="Q85" s="389"/>
      <c r="R85" s="389"/>
      <c r="S85" s="260"/>
      <c r="T85" s="260"/>
      <c r="U85" s="260"/>
    </row>
    <row r="86" spans="1:21" ht="15.75" hidden="1" customHeight="1">
      <c r="A86" s="987"/>
      <c r="B86" s="956"/>
      <c r="C86" s="321"/>
      <c r="D86" s="260"/>
      <c r="E86" s="321"/>
      <c r="F86" s="321"/>
      <c r="G86" s="261"/>
      <c r="H86" s="389"/>
      <c r="I86" s="392"/>
      <c r="J86" s="389"/>
      <c r="K86" s="392"/>
      <c r="L86" s="389"/>
      <c r="M86" s="392"/>
      <c r="N86" s="389"/>
      <c r="O86" s="389"/>
      <c r="P86" s="390"/>
      <c r="Q86" s="389"/>
      <c r="R86" s="389"/>
      <c r="S86" s="260"/>
      <c r="T86" s="260"/>
      <c r="U86" s="260"/>
    </row>
    <row r="87" spans="1:21" ht="15.75" hidden="1" customHeight="1">
      <c r="A87" s="987"/>
      <c r="B87" s="956"/>
      <c r="C87" s="321"/>
      <c r="D87" s="260"/>
      <c r="E87" s="321"/>
      <c r="F87" s="321"/>
      <c r="G87" s="261"/>
      <c r="H87" s="389"/>
      <c r="I87" s="392"/>
      <c r="J87" s="389"/>
      <c r="K87" s="392"/>
      <c r="L87" s="389"/>
      <c r="M87" s="392"/>
      <c r="N87" s="389"/>
      <c r="O87" s="389"/>
      <c r="P87" s="390"/>
      <c r="Q87" s="389"/>
      <c r="R87" s="389"/>
      <c r="S87" s="260"/>
      <c r="T87" s="260"/>
      <c r="U87" s="260"/>
    </row>
    <row r="88" spans="1:21" ht="15.75" hidden="1" customHeight="1">
      <c r="A88" s="987"/>
      <c r="B88" s="956"/>
      <c r="C88" s="321"/>
      <c r="D88" s="260"/>
      <c r="E88" s="321"/>
      <c r="F88" s="321"/>
      <c r="G88" s="261"/>
      <c r="H88" s="389"/>
      <c r="I88" s="392"/>
      <c r="J88" s="389"/>
      <c r="K88" s="392"/>
      <c r="L88" s="389"/>
      <c r="M88" s="392"/>
      <c r="N88" s="389"/>
      <c r="O88" s="389"/>
      <c r="P88" s="390"/>
      <c r="Q88" s="389"/>
      <c r="R88" s="389"/>
      <c r="S88" s="260"/>
      <c r="T88" s="260"/>
      <c r="U88" s="260"/>
    </row>
    <row r="89" spans="1:21" ht="15.75" hidden="1">
      <c r="A89" s="987"/>
      <c r="B89" s="956"/>
      <c r="C89" s="321"/>
      <c r="D89" s="260"/>
      <c r="E89" s="321"/>
      <c r="F89" s="321"/>
      <c r="G89" s="261"/>
      <c r="H89" s="389"/>
      <c r="I89" s="392"/>
      <c r="J89" s="389"/>
      <c r="K89" s="392"/>
      <c r="L89" s="389"/>
      <c r="M89" s="392"/>
      <c r="N89" s="389"/>
      <c r="O89" s="389"/>
      <c r="P89" s="390"/>
      <c r="Q89" s="389"/>
      <c r="R89" s="389"/>
      <c r="S89" s="260"/>
      <c r="T89" s="260"/>
      <c r="U89" s="260"/>
    </row>
    <row r="90" spans="1:21" ht="15.75" hidden="1">
      <c r="A90" s="987"/>
      <c r="B90" s="956"/>
      <c r="C90" s="321"/>
      <c r="D90" s="260"/>
      <c r="E90" s="321"/>
      <c r="F90" s="321"/>
      <c r="G90" s="261"/>
      <c r="H90" s="389"/>
      <c r="I90" s="392"/>
      <c r="J90" s="389"/>
      <c r="K90" s="392"/>
      <c r="L90" s="389"/>
      <c r="M90" s="392"/>
      <c r="N90" s="389"/>
      <c r="O90" s="389"/>
      <c r="P90" s="390"/>
      <c r="Q90" s="389"/>
      <c r="R90" s="389"/>
      <c r="S90" s="260"/>
      <c r="T90" s="260"/>
      <c r="U90" s="260"/>
    </row>
    <row r="91" spans="1:21" ht="15.75" hidden="1">
      <c r="A91" s="987"/>
      <c r="B91" s="956"/>
      <c r="C91" s="321"/>
      <c r="D91" s="260"/>
      <c r="E91" s="321"/>
      <c r="F91" s="321"/>
      <c r="G91" s="261"/>
      <c r="H91" s="389"/>
      <c r="I91" s="392"/>
      <c r="J91" s="389"/>
      <c r="K91" s="392"/>
      <c r="L91" s="389"/>
      <c r="M91" s="392"/>
      <c r="N91" s="389"/>
      <c r="O91" s="389"/>
      <c r="P91" s="390"/>
      <c r="Q91" s="389"/>
      <c r="R91" s="389"/>
      <c r="S91" s="260"/>
      <c r="T91" s="260"/>
      <c r="U91" s="260"/>
    </row>
    <row r="92" spans="1:21" ht="15.75" hidden="1">
      <c r="A92" s="987"/>
      <c r="B92" s="956"/>
      <c r="C92" s="321"/>
      <c r="D92" s="260"/>
      <c r="E92" s="321"/>
      <c r="F92" s="321"/>
      <c r="G92" s="261"/>
      <c r="H92" s="389"/>
      <c r="I92" s="392"/>
      <c r="J92" s="389"/>
      <c r="K92" s="392"/>
      <c r="L92" s="389"/>
      <c r="M92" s="392"/>
      <c r="N92" s="389"/>
      <c r="O92" s="389"/>
      <c r="P92" s="390"/>
      <c r="Q92" s="389"/>
      <c r="R92" s="389"/>
      <c r="S92" s="260"/>
      <c r="T92" s="260"/>
      <c r="U92" s="260"/>
    </row>
    <row r="93" spans="1:21" ht="15.75" hidden="1" customHeight="1">
      <c r="A93" s="987"/>
      <c r="B93" s="975"/>
      <c r="C93" s="321"/>
      <c r="D93" s="260"/>
      <c r="E93" s="321"/>
      <c r="F93" s="321"/>
      <c r="G93" s="261"/>
      <c r="H93" s="389"/>
      <c r="I93" s="392"/>
      <c r="J93" s="389"/>
      <c r="K93" s="392"/>
      <c r="L93" s="389"/>
      <c r="M93" s="392"/>
      <c r="N93" s="389"/>
      <c r="O93" s="389"/>
      <c r="P93" s="390"/>
      <c r="Q93" s="389"/>
      <c r="R93" s="389"/>
      <c r="S93" s="260"/>
      <c r="T93" s="260"/>
      <c r="U93" s="260"/>
    </row>
    <row r="94" spans="1:21" ht="15.75" hidden="1" customHeight="1">
      <c r="A94" s="987"/>
      <c r="B94" s="976"/>
      <c r="C94" s="321"/>
      <c r="D94" s="260"/>
      <c r="E94" s="321"/>
      <c r="F94" s="321"/>
      <c r="G94" s="261"/>
      <c r="H94" s="389"/>
      <c r="I94" s="392"/>
      <c r="J94" s="389"/>
      <c r="K94" s="392"/>
      <c r="L94" s="389"/>
      <c r="M94" s="392"/>
      <c r="N94" s="389"/>
      <c r="O94" s="389"/>
      <c r="P94" s="390"/>
      <c r="Q94" s="389"/>
      <c r="R94" s="389"/>
      <c r="S94" s="260"/>
      <c r="T94" s="260"/>
      <c r="U94" s="260"/>
    </row>
    <row r="95" spans="1:21" ht="15.75" hidden="1" customHeight="1">
      <c r="A95" s="987"/>
      <c r="B95" s="976"/>
      <c r="C95" s="321"/>
      <c r="D95" s="260"/>
      <c r="E95" s="321"/>
      <c r="F95" s="321"/>
      <c r="G95" s="261"/>
      <c r="H95" s="389"/>
      <c r="I95" s="392"/>
      <c r="J95" s="389"/>
      <c r="K95" s="392"/>
      <c r="L95" s="389"/>
      <c r="M95" s="392"/>
      <c r="N95" s="389"/>
      <c r="O95" s="389"/>
      <c r="P95" s="390"/>
      <c r="Q95" s="389"/>
      <c r="R95" s="389"/>
      <c r="S95" s="260"/>
      <c r="T95" s="260"/>
      <c r="U95" s="260"/>
    </row>
    <row r="96" spans="1:21" ht="18" hidden="1" customHeight="1">
      <c r="A96" s="987"/>
      <c r="B96" s="977"/>
      <c r="C96" s="321"/>
      <c r="D96" s="260"/>
      <c r="E96" s="321"/>
      <c r="F96" s="321"/>
      <c r="G96" s="261"/>
      <c r="H96" s="389"/>
      <c r="I96" s="392"/>
      <c r="J96" s="389"/>
      <c r="K96" s="392"/>
      <c r="L96" s="389"/>
      <c r="M96" s="392"/>
      <c r="N96" s="389"/>
      <c r="O96" s="389"/>
      <c r="P96" s="390"/>
      <c r="Q96" s="389"/>
      <c r="R96" s="389"/>
      <c r="S96" s="260"/>
      <c r="T96" s="260"/>
      <c r="U96" s="260"/>
    </row>
    <row r="97" spans="1:21" ht="15.75" hidden="1">
      <c r="A97" s="987"/>
      <c r="B97" s="974"/>
      <c r="C97" s="321"/>
      <c r="D97" s="260"/>
      <c r="E97" s="321"/>
      <c r="F97" s="321"/>
      <c r="G97" s="261"/>
      <c r="H97" s="389"/>
      <c r="I97" s="392"/>
      <c r="J97" s="389"/>
      <c r="K97" s="392"/>
      <c r="L97" s="389"/>
      <c r="M97" s="392"/>
      <c r="N97" s="389"/>
      <c r="O97" s="389"/>
      <c r="P97" s="390"/>
      <c r="Q97" s="389"/>
      <c r="R97" s="389"/>
      <c r="S97" s="260"/>
      <c r="T97" s="260"/>
      <c r="U97" s="260"/>
    </row>
    <row r="98" spans="1:21" ht="15.75" hidden="1">
      <c r="A98" s="987"/>
      <c r="B98" s="974"/>
      <c r="C98" s="321"/>
      <c r="D98" s="260"/>
      <c r="E98" s="321"/>
      <c r="F98" s="321"/>
      <c r="G98" s="261"/>
      <c r="H98" s="389"/>
      <c r="I98" s="392"/>
      <c r="J98" s="389"/>
      <c r="K98" s="392"/>
      <c r="L98" s="389"/>
      <c r="M98" s="392"/>
      <c r="N98" s="389"/>
      <c r="O98" s="389"/>
      <c r="P98" s="390"/>
      <c r="Q98" s="389"/>
      <c r="R98" s="389"/>
      <c r="S98" s="260"/>
      <c r="T98" s="260"/>
      <c r="U98" s="260"/>
    </row>
    <row r="99" spans="1:21" ht="15.75" hidden="1">
      <c r="A99" s="987"/>
      <c r="B99" s="974"/>
      <c r="C99" s="321"/>
      <c r="D99" s="260"/>
      <c r="E99" s="321"/>
      <c r="F99" s="321"/>
      <c r="G99" s="261"/>
      <c r="H99" s="389"/>
      <c r="I99" s="392"/>
      <c r="J99" s="389"/>
      <c r="K99" s="392"/>
      <c r="L99" s="389"/>
      <c r="M99" s="392"/>
      <c r="N99" s="389"/>
      <c r="O99" s="389"/>
      <c r="P99" s="390"/>
      <c r="Q99" s="389"/>
      <c r="R99" s="389"/>
      <c r="S99" s="260"/>
      <c r="T99" s="260"/>
      <c r="U99" s="260"/>
    </row>
    <row r="100" spans="1:21" ht="15.75" hidden="1" customHeight="1">
      <c r="A100" s="987"/>
      <c r="B100" s="975"/>
      <c r="C100" s="321"/>
      <c r="D100" s="260"/>
      <c r="E100" s="321"/>
      <c r="F100" s="321"/>
      <c r="G100" s="261"/>
      <c r="H100" s="389"/>
      <c r="I100" s="392"/>
      <c r="J100" s="389"/>
      <c r="K100" s="392"/>
      <c r="L100" s="389"/>
      <c r="M100" s="392"/>
      <c r="N100" s="389"/>
      <c r="O100" s="389"/>
      <c r="P100" s="390"/>
      <c r="Q100" s="389"/>
      <c r="R100" s="389"/>
      <c r="S100" s="260"/>
      <c r="T100" s="260"/>
      <c r="U100" s="260"/>
    </row>
    <row r="101" spans="1:21" ht="15.75" hidden="1" customHeight="1">
      <c r="A101" s="987"/>
      <c r="B101" s="976"/>
      <c r="C101" s="321"/>
      <c r="D101" s="260"/>
      <c r="E101" s="321"/>
      <c r="F101" s="321"/>
      <c r="G101" s="261"/>
      <c r="H101" s="389"/>
      <c r="I101" s="392"/>
      <c r="J101" s="389"/>
      <c r="K101" s="392"/>
      <c r="L101" s="389"/>
      <c r="M101" s="392"/>
      <c r="N101" s="389"/>
      <c r="O101" s="389"/>
      <c r="P101" s="390"/>
      <c r="Q101" s="389"/>
      <c r="R101" s="389"/>
      <c r="S101" s="260"/>
      <c r="T101" s="260"/>
      <c r="U101" s="260"/>
    </row>
    <row r="102" spans="1:21" ht="15.75" hidden="1">
      <c r="A102" s="988"/>
      <c r="B102" s="977"/>
      <c r="C102" s="321"/>
      <c r="D102" s="260"/>
      <c r="E102" s="321"/>
      <c r="F102" s="321"/>
      <c r="G102" s="261"/>
      <c r="H102" s="389"/>
      <c r="I102" s="392"/>
      <c r="J102" s="389"/>
      <c r="K102" s="392"/>
      <c r="L102" s="389"/>
      <c r="M102" s="392"/>
      <c r="N102" s="389"/>
      <c r="O102" s="389"/>
      <c r="P102" s="390"/>
      <c r="Q102" s="389"/>
      <c r="R102" s="389"/>
      <c r="S102" s="260"/>
      <c r="T102" s="260"/>
      <c r="U102" s="260"/>
    </row>
    <row r="103" spans="1:21" s="271" customFormat="1" ht="15.75">
      <c r="A103" s="299"/>
      <c r="B103" s="300"/>
      <c r="C103" s="299" t="s">
        <v>99</v>
      </c>
      <c r="D103" s="300"/>
      <c r="E103" s="300"/>
      <c r="F103" s="301"/>
      <c r="G103" s="274">
        <f t="shared" ref="G103:O103" si="10">SUM(G46:G102)</f>
        <v>0</v>
      </c>
      <c r="H103" s="274">
        <f t="shared" si="10"/>
        <v>0</v>
      </c>
      <c r="I103" s="274">
        <f t="shared" si="10"/>
        <v>0</v>
      </c>
      <c r="J103" s="274">
        <f t="shared" si="10"/>
        <v>0</v>
      </c>
      <c r="K103" s="274">
        <f t="shared" si="10"/>
        <v>0</v>
      </c>
      <c r="L103" s="274">
        <f t="shared" si="10"/>
        <v>0</v>
      </c>
      <c r="M103" s="274">
        <f t="shared" si="10"/>
        <v>0</v>
      </c>
      <c r="N103" s="274">
        <f t="shared" si="10"/>
        <v>0</v>
      </c>
      <c r="O103" s="274">
        <f t="shared" si="10"/>
        <v>0</v>
      </c>
      <c r="P103" s="274">
        <f>SUM(P9:P41)</f>
        <v>314082</v>
      </c>
      <c r="Q103" s="275"/>
      <c r="R103" s="275"/>
      <c r="S103" s="275"/>
      <c r="T103" s="275"/>
      <c r="U103" s="275"/>
    </row>
    <row r="104" spans="1:21" ht="15.75">
      <c r="A104" s="271"/>
      <c r="B104" s="271"/>
      <c r="C104" s="271"/>
      <c r="D104" s="271"/>
      <c r="E104" s="270"/>
      <c r="F104" s="271"/>
      <c r="G104" s="271"/>
      <c r="S104" s="276"/>
      <c r="T104" s="276"/>
      <c r="U104" s="277"/>
    </row>
    <row r="105" spans="1:21" ht="15.75">
      <c r="E105" s="270"/>
      <c r="S105" s="276"/>
      <c r="T105" s="276"/>
    </row>
    <row r="106" spans="1:21" ht="15.75">
      <c r="E106" s="270"/>
      <c r="S106" s="276"/>
      <c r="T106" s="276"/>
    </row>
    <row r="107" spans="1:21" ht="15.75">
      <c r="E107" s="270"/>
      <c r="S107" s="276"/>
      <c r="T107" s="276"/>
    </row>
    <row r="108" spans="1:21" ht="15.75">
      <c r="E108" s="270"/>
      <c r="S108" s="276"/>
      <c r="T108" s="276"/>
    </row>
    <row r="109" spans="1:21" ht="15.75">
      <c r="E109" s="270"/>
      <c r="S109" s="276"/>
      <c r="T109" s="276"/>
    </row>
    <row r="110" spans="1:21" ht="15.75">
      <c r="E110" s="270"/>
      <c r="S110" s="276"/>
      <c r="T110" s="276"/>
    </row>
    <row r="111" spans="1:21" ht="15.75">
      <c r="E111" s="270"/>
      <c r="S111" s="276"/>
      <c r="T111" s="276"/>
    </row>
    <row r="112" spans="1:21" ht="15.75">
      <c r="E112" s="270"/>
      <c r="S112" s="276"/>
      <c r="T112" s="276"/>
    </row>
    <row r="113" spans="5:20" ht="15.75">
      <c r="E113" s="270"/>
      <c r="S113" s="276"/>
      <c r="T113" s="276"/>
    </row>
    <row r="114" spans="5:20" ht="15.75">
      <c r="E114" s="270"/>
      <c r="S114" s="276"/>
      <c r="T114" s="276"/>
    </row>
    <row r="115" spans="5:20" ht="15.75">
      <c r="E115" s="270"/>
      <c r="S115" s="278"/>
      <c r="T115" s="278"/>
    </row>
    <row r="116" spans="5:20" ht="15.75">
      <c r="E116" s="270"/>
      <c r="S116" s="276"/>
      <c r="T116" s="276"/>
    </row>
    <row r="117" spans="5:20" ht="15.75">
      <c r="E117" s="270"/>
      <c r="S117" s="276"/>
      <c r="T117" s="276"/>
    </row>
    <row r="118" spans="5:20" ht="15.75">
      <c r="E118" s="270"/>
      <c r="S118" s="276"/>
      <c r="T118" s="276"/>
    </row>
    <row r="119" spans="5:20" ht="15.75">
      <c r="E119" s="270"/>
      <c r="S119" s="276"/>
      <c r="T119" s="276"/>
    </row>
    <row r="120" spans="5:20" ht="15.75">
      <c r="E120" s="270"/>
      <c r="S120" s="276"/>
      <c r="T120" s="276"/>
    </row>
    <row r="121" spans="5:20" ht="15.75">
      <c r="E121" s="270"/>
      <c r="S121" s="276"/>
      <c r="T121" s="276"/>
    </row>
    <row r="122" spans="5:20" ht="15.75">
      <c r="E122" s="270"/>
      <c r="S122" s="276"/>
      <c r="T122" s="276"/>
    </row>
    <row r="123" spans="5:20" ht="15.75">
      <c r="E123" s="270"/>
      <c r="S123" s="276"/>
      <c r="T123" s="276"/>
    </row>
    <row r="124" spans="5:20" ht="15.75">
      <c r="E124" s="270"/>
      <c r="S124" s="276"/>
      <c r="T124" s="276"/>
    </row>
    <row r="125" spans="5:20" ht="15.75">
      <c r="E125" s="270"/>
      <c r="S125" s="276"/>
      <c r="T125" s="276"/>
    </row>
    <row r="126" spans="5:20" ht="15.75">
      <c r="E126" s="270"/>
      <c r="S126" s="276"/>
      <c r="T126" s="276"/>
    </row>
    <row r="127" spans="5:20" ht="15.75">
      <c r="E127" s="270"/>
      <c r="S127" s="278"/>
      <c r="T127" s="278"/>
    </row>
    <row r="128" spans="5:20" ht="15.75">
      <c r="E128" s="270"/>
      <c r="S128" s="276"/>
      <c r="T128" s="276"/>
    </row>
    <row r="129" spans="5:20" ht="15.75">
      <c r="E129" s="270"/>
      <c r="S129" s="276"/>
      <c r="T129" s="276"/>
    </row>
    <row r="130" spans="5:20" ht="15.75">
      <c r="E130" s="270"/>
      <c r="S130" s="276"/>
      <c r="T130" s="276"/>
    </row>
    <row r="131" spans="5:20" ht="15.75">
      <c r="E131" s="270"/>
      <c r="S131" s="276"/>
      <c r="T131" s="276"/>
    </row>
    <row r="132" spans="5:20" ht="15.75">
      <c r="E132" s="270"/>
      <c r="S132" s="276"/>
      <c r="T132" s="276"/>
    </row>
    <row r="133" spans="5:20" ht="15.75">
      <c r="E133" s="270"/>
      <c r="S133" s="276"/>
      <c r="T133" s="276"/>
    </row>
    <row r="134" spans="5:20" ht="15.75">
      <c r="E134" s="270"/>
      <c r="S134" s="276"/>
      <c r="T134" s="276"/>
    </row>
    <row r="135" spans="5:20" ht="15.75">
      <c r="E135" s="270"/>
      <c r="S135" s="276"/>
      <c r="T135" s="276"/>
    </row>
    <row r="136" spans="5:20" ht="15.75">
      <c r="E136" s="270"/>
      <c r="S136" s="278"/>
      <c r="T136" s="278"/>
    </row>
    <row r="137" spans="5:20" ht="15.75">
      <c r="E137" s="270"/>
      <c r="S137" s="276"/>
      <c r="T137" s="276"/>
    </row>
    <row r="138" spans="5:20" ht="15.75">
      <c r="E138" s="270"/>
      <c r="S138" s="276"/>
      <c r="T138" s="276"/>
    </row>
    <row r="139" spans="5:20">
      <c r="S139" s="276"/>
      <c r="T139" s="276"/>
    </row>
    <row r="140" spans="5:20">
      <c r="S140" s="276"/>
      <c r="T140" s="276"/>
    </row>
    <row r="141" spans="5:20">
      <c r="S141" s="276"/>
      <c r="T141" s="276"/>
    </row>
    <row r="142" spans="5:20">
      <c r="S142" s="276"/>
      <c r="T142" s="276"/>
    </row>
    <row r="143" spans="5:20">
      <c r="S143" s="276"/>
      <c r="T143" s="276"/>
    </row>
    <row r="144" spans="5:20" ht="15.75">
      <c r="S144" s="278"/>
      <c r="T144" s="278"/>
    </row>
    <row r="145" spans="5:20">
      <c r="S145" s="276"/>
      <c r="T145" s="276"/>
    </row>
    <row r="146" spans="5:20">
      <c r="S146" s="276"/>
      <c r="T146" s="276"/>
    </row>
    <row r="147" spans="5:20">
      <c r="S147" s="276"/>
      <c r="T147" s="276"/>
    </row>
    <row r="148" spans="5:20">
      <c r="S148" s="276"/>
      <c r="T148" s="276"/>
    </row>
    <row r="149" spans="5:20">
      <c r="S149" s="276"/>
      <c r="T149" s="276"/>
    </row>
    <row r="150" spans="5:20">
      <c r="S150" s="276"/>
      <c r="T150" s="276"/>
    </row>
    <row r="154" spans="5:20">
      <c r="E154" s="262"/>
      <c r="S154" s="273"/>
      <c r="T154" s="273"/>
    </row>
    <row r="155" spans="5:20">
      <c r="E155" s="262"/>
      <c r="S155" s="273"/>
      <c r="T155" s="273"/>
    </row>
    <row r="156" spans="5:20">
      <c r="E156" s="262"/>
      <c r="S156" s="273"/>
      <c r="T156" s="273"/>
    </row>
    <row r="157" spans="5:20">
      <c r="E157" s="262"/>
      <c r="S157" s="273"/>
      <c r="T157" s="273"/>
    </row>
    <row r="158" spans="5:20">
      <c r="E158" s="262"/>
      <c r="S158" s="273"/>
      <c r="T158" s="273"/>
    </row>
    <row r="159" spans="5:20">
      <c r="E159" s="262"/>
      <c r="S159" s="273"/>
      <c r="T159" s="273"/>
    </row>
    <row r="160" spans="5:20">
      <c r="E160" s="262"/>
      <c r="S160" s="273"/>
      <c r="T160" s="273"/>
    </row>
    <row r="161" spans="5:20">
      <c r="E161" s="262"/>
      <c r="S161" s="273"/>
      <c r="T161" s="273"/>
    </row>
    <row r="162" spans="5:20">
      <c r="E162" s="262"/>
      <c r="S162" s="273"/>
      <c r="T162" s="273"/>
    </row>
    <row r="163" spans="5:20">
      <c r="E163" s="262"/>
      <c r="S163" s="273"/>
      <c r="T163" s="273"/>
    </row>
    <row r="164" spans="5:20">
      <c r="E164" s="262"/>
      <c r="S164" s="273"/>
      <c r="T164" s="273"/>
    </row>
    <row r="165" spans="5:20">
      <c r="E165" s="262"/>
      <c r="S165" s="273"/>
      <c r="T165" s="273"/>
    </row>
    <row r="166" spans="5:20">
      <c r="E166" s="262"/>
      <c r="S166" s="273"/>
      <c r="T166" s="273"/>
    </row>
    <row r="167" spans="5:20">
      <c r="E167" s="262"/>
      <c r="S167" s="273"/>
      <c r="T167" s="273"/>
    </row>
    <row r="168" spans="5:20">
      <c r="E168" s="262"/>
      <c r="S168" s="273"/>
      <c r="T168" s="273"/>
    </row>
    <row r="169" spans="5:20">
      <c r="E169" s="262"/>
      <c r="S169" s="273"/>
      <c r="T169" s="273"/>
    </row>
    <row r="170" spans="5:20">
      <c r="E170" s="262"/>
      <c r="S170" s="273"/>
      <c r="T170" s="273"/>
    </row>
    <row r="171" spans="5:20">
      <c r="E171" s="262"/>
      <c r="S171" s="273"/>
      <c r="T171" s="273"/>
    </row>
    <row r="172" spans="5:20">
      <c r="E172" s="262"/>
      <c r="S172" s="273"/>
      <c r="T172" s="273"/>
    </row>
    <row r="173" spans="5:20">
      <c r="E173" s="262"/>
      <c r="S173" s="273"/>
      <c r="T173" s="273"/>
    </row>
    <row r="174" spans="5:20">
      <c r="E174" s="262"/>
      <c r="S174" s="273"/>
      <c r="T174" s="273"/>
    </row>
    <row r="175" spans="5:20">
      <c r="E175" s="262"/>
      <c r="S175" s="273"/>
      <c r="T175" s="273"/>
    </row>
    <row r="176" spans="5:20">
      <c r="E176" s="262"/>
      <c r="S176" s="273"/>
      <c r="T176" s="273"/>
    </row>
    <row r="177" spans="5:20">
      <c r="E177" s="262"/>
      <c r="S177" s="273"/>
      <c r="T177" s="273"/>
    </row>
    <row r="178" spans="5:20">
      <c r="E178" s="262"/>
      <c r="S178" s="273"/>
      <c r="T178" s="273"/>
    </row>
    <row r="179" spans="5:20">
      <c r="E179" s="262"/>
      <c r="S179" s="273"/>
      <c r="T179" s="273"/>
    </row>
    <row r="180" spans="5:20">
      <c r="E180" s="262"/>
      <c r="S180" s="273"/>
      <c r="T180" s="273"/>
    </row>
    <row r="181" spans="5:20">
      <c r="E181" s="262"/>
      <c r="S181" s="273"/>
      <c r="T181" s="273"/>
    </row>
    <row r="182" spans="5:20">
      <c r="E182" s="262"/>
      <c r="S182" s="273"/>
      <c r="T182" s="273"/>
    </row>
    <row r="183" spans="5:20">
      <c r="E183" s="262"/>
    </row>
    <row r="184" spans="5:20">
      <c r="E184" s="262"/>
    </row>
    <row r="185" spans="5:20">
      <c r="E185" s="262"/>
    </row>
    <row r="186" spans="5:20">
      <c r="E186" s="262"/>
    </row>
    <row r="187" spans="5:20">
      <c r="E187" s="262"/>
    </row>
    <row r="188" spans="5:20">
      <c r="E188" s="262"/>
    </row>
    <row r="189" spans="5:20">
      <c r="E189" s="262"/>
    </row>
    <row r="190" spans="5:20">
      <c r="E190" s="262"/>
    </row>
    <row r="191" spans="5:20">
      <c r="E191" s="262"/>
    </row>
    <row r="192" spans="5:20">
      <c r="E192" s="262"/>
    </row>
    <row r="193" spans="5:5">
      <c r="E193" s="262"/>
    </row>
    <row r="194" spans="5:5">
      <c r="E194" s="262"/>
    </row>
    <row r="195" spans="5:5">
      <c r="E195" s="262"/>
    </row>
    <row r="196" spans="5:5">
      <c r="E196" s="262"/>
    </row>
    <row r="197" spans="5:5">
      <c r="E197" s="262"/>
    </row>
    <row r="198" spans="5:5">
      <c r="E198" s="262"/>
    </row>
    <row r="199" spans="5:5">
      <c r="E199" s="262"/>
    </row>
    <row r="200" spans="5:5">
      <c r="E200" s="262"/>
    </row>
    <row r="201" spans="5:5">
      <c r="E201" s="262"/>
    </row>
    <row r="202" spans="5:5">
      <c r="E202" s="262"/>
    </row>
    <row r="203" spans="5:5">
      <c r="E203" s="262"/>
    </row>
    <row r="204" spans="5:5">
      <c r="E204" s="262"/>
    </row>
    <row r="205" spans="5:5">
      <c r="E205" s="262"/>
    </row>
    <row r="206" spans="5:5">
      <c r="E206" s="262"/>
    </row>
    <row r="207" spans="5:5">
      <c r="E207" s="262"/>
    </row>
    <row r="208" spans="5:5">
      <c r="E208" s="262"/>
    </row>
    <row r="209" spans="5:5">
      <c r="E209" s="262"/>
    </row>
    <row r="210" spans="5:5">
      <c r="E210" s="262"/>
    </row>
    <row r="211" spans="5:5">
      <c r="E211" s="262"/>
    </row>
    <row r="212" spans="5:5">
      <c r="E212" s="262"/>
    </row>
    <row r="213" spans="5:5">
      <c r="E213" s="262"/>
    </row>
    <row r="214" spans="5:5">
      <c r="E214" s="262"/>
    </row>
    <row r="215" spans="5:5">
      <c r="E215" s="262"/>
    </row>
    <row r="216" spans="5:5">
      <c r="E216" s="262"/>
    </row>
    <row r="217" spans="5:5">
      <c r="E217" s="262"/>
    </row>
    <row r="218" spans="5:5">
      <c r="E218" s="262"/>
    </row>
    <row r="219" spans="5:5">
      <c r="E219" s="262"/>
    </row>
    <row r="220" spans="5:5">
      <c r="E220" s="262"/>
    </row>
    <row r="221" spans="5:5">
      <c r="E221" s="262"/>
    </row>
    <row r="222" spans="5:5">
      <c r="E222" s="262"/>
    </row>
  </sheetData>
  <mergeCells count="40">
    <mergeCell ref="A5:A7"/>
    <mergeCell ref="A72:A102"/>
    <mergeCell ref="A46:A71"/>
    <mergeCell ref="B52:B57"/>
    <mergeCell ref="B58:B62"/>
    <mergeCell ref="B63:B66"/>
    <mergeCell ref="B67:B71"/>
    <mergeCell ref="B72:B77"/>
    <mergeCell ref="B78:B80"/>
    <mergeCell ref="B81:B84"/>
    <mergeCell ref="A9:A41"/>
    <mergeCell ref="B13:U13"/>
    <mergeCell ref="B36:B39"/>
    <mergeCell ref="C36:C39"/>
    <mergeCell ref="I6:J6"/>
    <mergeCell ref="B97:B99"/>
    <mergeCell ref="B93:B96"/>
    <mergeCell ref="B100:B102"/>
    <mergeCell ref="B46:B51"/>
    <mergeCell ref="D36:D39"/>
    <mergeCell ref="B85:B88"/>
    <mergeCell ref="B89:B92"/>
    <mergeCell ref="U5:U7"/>
    <mergeCell ref="O5:P6"/>
    <mergeCell ref="T5:T7"/>
    <mergeCell ref="B5:B7"/>
    <mergeCell ref="Q5:Q7"/>
    <mergeCell ref="R5:R7"/>
    <mergeCell ref="F5:F7"/>
    <mergeCell ref="E5:E7"/>
    <mergeCell ref="G5:N5"/>
    <mergeCell ref="S5:S7"/>
    <mergeCell ref="C5:C7"/>
    <mergeCell ref="B29:U29"/>
    <mergeCell ref="D5:D7"/>
    <mergeCell ref="B34:U34"/>
    <mergeCell ref="G6:H6"/>
    <mergeCell ref="B18:U18"/>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78"/>
  <sheetViews>
    <sheetView topLeftCell="F1" zoomScale="70" zoomScaleNormal="70" workbookViewId="0">
      <pane ySplit="6" topLeftCell="A7" activePane="bottomLeft" state="frozen"/>
      <selection activeCell="O6" sqref="O6"/>
      <selection pane="bottomLeft" activeCell="P33" sqref="P33"/>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4.85546875" style="244" customWidth="1"/>
    <col min="9" max="9" width="15.28515625" customWidth="1"/>
    <col min="10" max="10" width="18.85546875" style="244" customWidth="1"/>
    <col min="12" max="12" width="16.28515625" style="244" customWidth="1"/>
    <col min="14" max="14" width="15.5703125" style="244" customWidth="1"/>
    <col min="15" max="15" width="15.28515625" customWidth="1"/>
    <col min="16" max="16" width="18.28515625" style="244" customWidth="1"/>
    <col min="17" max="17" width="14.140625" hidden="1" customWidth="1"/>
    <col min="18" max="20" width="14.140625" customWidth="1"/>
    <col min="21" max="21" width="17" customWidth="1"/>
  </cols>
  <sheetData>
    <row r="1" spans="1:21" ht="18.75">
      <c r="B1" s="293"/>
      <c r="C1" s="293"/>
      <c r="D1" s="293"/>
      <c r="E1" s="293"/>
      <c r="F1" s="293"/>
      <c r="G1" s="293" t="s">
        <v>481</v>
      </c>
      <c r="I1" s="293"/>
      <c r="J1" s="293"/>
      <c r="K1" s="293"/>
      <c r="L1" s="293"/>
      <c r="M1" s="293"/>
      <c r="N1" s="293"/>
      <c r="O1" s="293"/>
      <c r="P1" s="293"/>
      <c r="Q1" s="293"/>
      <c r="R1" s="293"/>
      <c r="S1" s="293"/>
      <c r="T1" s="293"/>
      <c r="U1" s="293"/>
    </row>
    <row r="2" spans="1:21" ht="18.75">
      <c r="A2" s="333" t="s">
        <v>1351</v>
      </c>
      <c r="B2" s="293"/>
      <c r="C2" s="293"/>
      <c r="D2" s="293"/>
      <c r="E2" s="293"/>
      <c r="F2" s="293"/>
      <c r="G2" s="293"/>
      <c r="I2" s="293"/>
      <c r="J2" s="293"/>
      <c r="K2" s="293"/>
      <c r="L2" s="293"/>
      <c r="M2" s="293"/>
      <c r="N2" s="293"/>
      <c r="O2" s="293"/>
      <c r="P2" s="293"/>
      <c r="Q2" s="293"/>
      <c r="R2" s="293"/>
      <c r="S2" s="293"/>
      <c r="T2" s="293"/>
      <c r="U2" s="293"/>
    </row>
    <row r="3" spans="1:21">
      <c r="A3" s="1005" t="s">
        <v>1353</v>
      </c>
      <c r="B3" s="1005"/>
      <c r="C3" s="1005"/>
      <c r="D3" s="1005"/>
      <c r="E3" s="1005"/>
      <c r="F3" s="1005"/>
      <c r="G3" s="1005"/>
      <c r="H3" s="1005"/>
      <c r="I3" s="1005"/>
      <c r="J3" s="1005"/>
      <c r="K3" s="1005"/>
      <c r="L3" s="1005"/>
      <c r="M3" s="1005"/>
      <c r="N3" s="1005"/>
      <c r="O3" s="1005"/>
      <c r="P3" s="1005"/>
      <c r="Q3" s="1005"/>
      <c r="R3" s="1005"/>
      <c r="S3" s="1005"/>
      <c r="T3" s="1005"/>
      <c r="U3" s="1005"/>
    </row>
    <row r="4" spans="1:21" ht="15" customHeight="1">
      <c r="A4" s="972" t="s">
        <v>98</v>
      </c>
      <c r="B4" s="943" t="s">
        <v>113</v>
      </c>
      <c r="C4" s="918" t="s">
        <v>87</v>
      </c>
      <c r="D4" s="918" t="s">
        <v>88</v>
      </c>
      <c r="E4" s="957" t="s">
        <v>393</v>
      </c>
      <c r="F4" s="918" t="s">
        <v>89</v>
      </c>
      <c r="G4" s="972" t="s">
        <v>101</v>
      </c>
      <c r="H4" s="972"/>
      <c r="I4" s="972"/>
      <c r="J4" s="972"/>
      <c r="K4" s="972"/>
      <c r="L4" s="972"/>
      <c r="M4" s="972"/>
      <c r="N4" s="972"/>
      <c r="O4" s="973" t="s">
        <v>102</v>
      </c>
      <c r="P4" s="973"/>
      <c r="Q4" s="943" t="s">
        <v>103</v>
      </c>
      <c r="R4" s="943" t="s">
        <v>104</v>
      </c>
      <c r="S4" s="943" t="s">
        <v>111</v>
      </c>
      <c r="T4" s="943" t="s">
        <v>110</v>
      </c>
      <c r="U4" s="924" t="s">
        <v>90</v>
      </c>
    </row>
    <row r="5" spans="1:21">
      <c r="A5" s="972"/>
      <c r="B5" s="944"/>
      <c r="C5" s="919"/>
      <c r="D5" s="919"/>
      <c r="E5" s="958"/>
      <c r="F5" s="919"/>
      <c r="G5" s="972" t="s">
        <v>105</v>
      </c>
      <c r="H5" s="972"/>
      <c r="I5" s="972" t="s">
        <v>106</v>
      </c>
      <c r="J5" s="972"/>
      <c r="K5" s="972" t="s">
        <v>107</v>
      </c>
      <c r="L5" s="972"/>
      <c r="M5" s="972" t="s">
        <v>108</v>
      </c>
      <c r="N5" s="972"/>
      <c r="O5" s="973"/>
      <c r="P5" s="973"/>
      <c r="Q5" s="944"/>
      <c r="R5" s="944"/>
      <c r="S5" s="944"/>
      <c r="T5" s="944"/>
      <c r="U5" s="925"/>
    </row>
    <row r="6" spans="1:21" ht="25.5">
      <c r="A6" s="972"/>
      <c r="B6" s="945"/>
      <c r="C6" s="920"/>
      <c r="D6" s="920"/>
      <c r="E6" s="959"/>
      <c r="F6" s="920"/>
      <c r="G6" s="253" t="s">
        <v>109</v>
      </c>
      <c r="H6" s="242" t="s">
        <v>12</v>
      </c>
      <c r="I6" s="253" t="s">
        <v>109</v>
      </c>
      <c r="J6" s="242" t="s">
        <v>12</v>
      </c>
      <c r="K6" s="253" t="s">
        <v>109</v>
      </c>
      <c r="L6" s="242" t="s">
        <v>12</v>
      </c>
      <c r="M6" s="253" t="s">
        <v>109</v>
      </c>
      <c r="N6" s="242" t="s">
        <v>12</v>
      </c>
      <c r="O6" s="253" t="s">
        <v>109</v>
      </c>
      <c r="P6" s="242" t="s">
        <v>12</v>
      </c>
      <c r="Q6" s="945"/>
      <c r="R6" s="945"/>
      <c r="S6" s="945"/>
      <c r="T6" s="945"/>
      <c r="U6" s="926"/>
    </row>
    <row r="7" spans="1:21" ht="89.25">
      <c r="A7" s="953" t="s">
        <v>1386</v>
      </c>
      <c r="B7" s="431" t="s">
        <v>1548</v>
      </c>
      <c r="C7" s="464" t="s">
        <v>1441</v>
      </c>
      <c r="D7" s="431" t="s">
        <v>1442</v>
      </c>
      <c r="E7" s="476" t="s">
        <v>3049</v>
      </c>
      <c r="F7" s="475" t="s">
        <v>1610</v>
      </c>
      <c r="G7" s="477">
        <v>0.25</v>
      </c>
      <c r="H7" s="478"/>
      <c r="I7" s="477">
        <v>0.25</v>
      </c>
      <c r="J7" s="478"/>
      <c r="K7" s="477">
        <v>0.25</v>
      </c>
      <c r="L7" s="478"/>
      <c r="M7" s="477">
        <v>0.25</v>
      </c>
      <c r="N7" s="478"/>
      <c r="O7" s="479">
        <f>G7+I7+K7+M7</f>
        <v>1</v>
      </c>
      <c r="P7" s="478"/>
      <c r="Q7" s="480"/>
      <c r="R7" s="480" t="s">
        <v>1674</v>
      </c>
      <c r="S7" s="480" t="s">
        <v>1601</v>
      </c>
      <c r="T7" s="480" t="s">
        <v>1665</v>
      </c>
      <c r="U7" s="480" t="s">
        <v>1615</v>
      </c>
    </row>
    <row r="8" spans="1:21" ht="140.25">
      <c r="A8" s="954"/>
      <c r="B8" s="431" t="s">
        <v>1549</v>
      </c>
      <c r="C8" s="432" t="s">
        <v>1443</v>
      </c>
      <c r="D8" s="431" t="s">
        <v>1444</v>
      </c>
      <c r="E8" s="476" t="s">
        <v>3050</v>
      </c>
      <c r="F8" s="475" t="s">
        <v>1611</v>
      </c>
      <c r="G8" s="477">
        <v>0.25</v>
      </c>
      <c r="H8" s="478"/>
      <c r="I8" s="477">
        <v>0.25</v>
      </c>
      <c r="J8" s="478"/>
      <c r="K8" s="477">
        <v>0.25</v>
      </c>
      <c r="L8" s="478"/>
      <c r="M8" s="477">
        <v>0.25</v>
      </c>
      <c r="N8" s="478"/>
      <c r="O8" s="479">
        <f>G8+I8+K8+M8</f>
        <v>1</v>
      </c>
      <c r="P8" s="478"/>
      <c r="Q8" s="480"/>
      <c r="R8" s="480" t="s">
        <v>1614</v>
      </c>
      <c r="S8" s="480" t="s">
        <v>1601</v>
      </c>
      <c r="T8" s="480" t="s">
        <v>1636</v>
      </c>
      <c r="U8" s="480" t="s">
        <v>1615</v>
      </c>
    </row>
    <row r="9" spans="1:21" ht="89.25">
      <c r="A9" s="954"/>
      <c r="B9" s="431" t="s">
        <v>1550</v>
      </c>
      <c r="C9" s="472" t="s">
        <v>1445</v>
      </c>
      <c r="D9" s="433" t="s">
        <v>1446</v>
      </c>
      <c r="E9" s="476" t="s">
        <v>3051</v>
      </c>
      <c r="F9" s="475" t="s">
        <v>1609</v>
      </c>
      <c r="G9" s="477">
        <v>0.25</v>
      </c>
      <c r="H9" s="478"/>
      <c r="I9" s="477">
        <v>0.25</v>
      </c>
      <c r="J9" s="478"/>
      <c r="K9" s="477">
        <v>0.25</v>
      </c>
      <c r="L9" s="478"/>
      <c r="M9" s="477">
        <v>0.25</v>
      </c>
      <c r="N9" s="478"/>
      <c r="O9" s="479">
        <f>G9+I9+K9+M9</f>
        <v>1</v>
      </c>
      <c r="P9" s="478"/>
      <c r="Q9" s="480"/>
      <c r="R9" s="480" t="s">
        <v>1614</v>
      </c>
      <c r="S9" s="480" t="s">
        <v>1601</v>
      </c>
      <c r="T9" s="480" t="s">
        <v>1636</v>
      </c>
      <c r="U9" s="480" t="s">
        <v>1615</v>
      </c>
    </row>
    <row r="10" spans="1:21" ht="51">
      <c r="A10" s="954"/>
      <c r="B10" s="431" t="s">
        <v>1551</v>
      </c>
      <c r="C10" s="464" t="s">
        <v>1447</v>
      </c>
      <c r="D10" s="431" t="s">
        <v>1448</v>
      </c>
      <c r="E10" s="476" t="s">
        <v>3052</v>
      </c>
      <c r="F10" s="475" t="s">
        <v>1613</v>
      </c>
      <c r="G10" s="477">
        <v>0.25</v>
      </c>
      <c r="H10" s="478"/>
      <c r="I10" s="477">
        <v>0.25</v>
      </c>
      <c r="J10" s="478"/>
      <c r="K10" s="477">
        <v>0.25</v>
      </c>
      <c r="L10" s="478"/>
      <c r="M10" s="477">
        <v>0.25</v>
      </c>
      <c r="N10" s="478"/>
      <c r="O10" s="479">
        <f t="shared" ref="O10:O37" si="0">G10+I10+K10+M10</f>
        <v>1</v>
      </c>
      <c r="P10" s="478"/>
      <c r="Q10" s="480"/>
      <c r="R10" s="480" t="s">
        <v>1616</v>
      </c>
      <c r="S10" s="480" t="s">
        <v>1601</v>
      </c>
      <c r="T10" s="480" t="s">
        <v>1636</v>
      </c>
      <c r="U10" s="480" t="s">
        <v>1615</v>
      </c>
    </row>
    <row r="11" spans="1:21" s="413" customFormat="1" ht="140.25">
      <c r="A11" s="954"/>
      <c r="B11" s="431" t="s">
        <v>1552</v>
      </c>
      <c r="C11" s="464" t="s">
        <v>1449</v>
      </c>
      <c r="D11" s="431" t="s">
        <v>1450</v>
      </c>
      <c r="E11" s="476" t="s">
        <v>3053</v>
      </c>
      <c r="F11" s="475" t="s">
        <v>1612</v>
      </c>
      <c r="G11" s="477"/>
      <c r="H11" s="478"/>
      <c r="I11" s="477">
        <v>0.5</v>
      </c>
      <c r="J11" s="478"/>
      <c r="K11" s="477"/>
      <c r="L11" s="478"/>
      <c r="M11" s="477">
        <v>0.5</v>
      </c>
      <c r="N11" s="478"/>
      <c r="O11" s="479">
        <f t="shared" ref="O11" si="1">G11+I11+K11+M11</f>
        <v>1</v>
      </c>
      <c r="P11" s="478"/>
      <c r="Q11" s="480"/>
      <c r="R11" s="480" t="s">
        <v>1720</v>
      </c>
      <c r="S11" s="480" t="s">
        <v>1721</v>
      </c>
      <c r="T11" s="480" t="s">
        <v>1722</v>
      </c>
      <c r="U11" s="480" t="s">
        <v>1617</v>
      </c>
    </row>
    <row r="12" spans="1:21" s="413" customFormat="1" ht="18">
      <c r="A12" s="954"/>
      <c r="B12" s="994" t="s">
        <v>1746</v>
      </c>
      <c r="C12" s="995"/>
      <c r="D12" s="995"/>
      <c r="E12" s="995"/>
      <c r="F12" s="995"/>
      <c r="G12" s="995"/>
      <c r="H12" s="995"/>
      <c r="I12" s="995"/>
      <c r="J12" s="995"/>
      <c r="K12" s="995"/>
      <c r="L12" s="995"/>
      <c r="M12" s="995"/>
      <c r="N12" s="995"/>
      <c r="O12" s="995"/>
      <c r="P12" s="995"/>
      <c r="Q12" s="995"/>
      <c r="R12" s="995"/>
      <c r="S12" s="995"/>
      <c r="T12" s="995"/>
      <c r="U12" s="996"/>
    </row>
    <row r="13" spans="1:21" s="413" customFormat="1" ht="132">
      <c r="A13" s="954"/>
      <c r="B13" s="525" t="s">
        <v>1548</v>
      </c>
      <c r="C13" s="563" t="s">
        <v>1747</v>
      </c>
      <c r="D13" s="525" t="s">
        <v>1748</v>
      </c>
      <c r="E13" s="562">
        <v>4.5999999999999996</v>
      </c>
      <c r="F13" s="559" t="s">
        <v>1610</v>
      </c>
      <c r="G13" s="564">
        <v>0.25</v>
      </c>
      <c r="H13" s="489"/>
      <c r="I13" s="564">
        <v>0.25</v>
      </c>
      <c r="J13" s="489"/>
      <c r="K13" s="564">
        <v>0.25</v>
      </c>
      <c r="L13" s="489"/>
      <c r="M13" s="564">
        <v>0.25</v>
      </c>
      <c r="N13" s="489"/>
      <c r="O13" s="564">
        <v>1</v>
      </c>
      <c r="P13" s="489"/>
      <c r="Q13" s="565"/>
      <c r="R13" s="565"/>
      <c r="S13" s="566" t="s">
        <v>1803</v>
      </c>
      <c r="T13" s="565"/>
      <c r="U13" s="567" t="s">
        <v>1751</v>
      </c>
    </row>
    <row r="14" spans="1:21" s="413" customFormat="1" ht="132">
      <c r="A14" s="954"/>
      <c r="B14" s="525" t="s">
        <v>1549</v>
      </c>
      <c r="C14" s="525" t="s">
        <v>1752</v>
      </c>
      <c r="D14" s="525" t="s">
        <v>1753</v>
      </c>
      <c r="E14" s="562">
        <v>4.7</v>
      </c>
      <c r="F14" s="559" t="s">
        <v>1611</v>
      </c>
      <c r="G14" s="564">
        <v>0.25</v>
      </c>
      <c r="H14" s="489">
        <f>'2. CONTRATACION DE PERSONAL'!$D$72/4</f>
        <v>1446673.80375</v>
      </c>
      <c r="I14" s="564">
        <v>0.25</v>
      </c>
      <c r="J14" s="489">
        <f>'2. CONTRATACION DE PERSONAL'!$D$72/4</f>
        <v>1446673.80375</v>
      </c>
      <c r="K14" s="564">
        <v>0.25</v>
      </c>
      <c r="L14" s="489">
        <f>'2. CONTRATACION DE PERSONAL'!$D$72/4</f>
        <v>1446673.80375</v>
      </c>
      <c r="M14" s="564">
        <v>0.25</v>
      </c>
      <c r="N14" s="489">
        <f>'2. CONTRATACION DE PERSONAL'!$D$72/4</f>
        <v>1446673.80375</v>
      </c>
      <c r="O14" s="564">
        <v>1</v>
      </c>
      <c r="P14" s="874">
        <f>H14+J14+L14+N14</f>
        <v>5786695.2149999999</v>
      </c>
      <c r="Q14" s="565"/>
      <c r="R14" s="565" t="s">
        <v>1804</v>
      </c>
      <c r="S14" s="560" t="s">
        <v>1805</v>
      </c>
      <c r="T14" s="565" t="s">
        <v>1806</v>
      </c>
      <c r="U14" s="567" t="s">
        <v>1751</v>
      </c>
    </row>
    <row r="15" spans="1:21" s="413" customFormat="1" ht="99">
      <c r="A15" s="954"/>
      <c r="B15" s="525" t="s">
        <v>1550</v>
      </c>
      <c r="C15" s="525" t="s">
        <v>1755</v>
      </c>
      <c r="D15" s="525" t="s">
        <v>1756</v>
      </c>
      <c r="E15" s="562">
        <v>4.8</v>
      </c>
      <c r="F15" s="559" t="s">
        <v>1609</v>
      </c>
      <c r="G15" s="564">
        <v>0.25</v>
      </c>
      <c r="H15" s="489"/>
      <c r="I15" s="564">
        <v>0.25</v>
      </c>
      <c r="J15" s="489"/>
      <c r="K15" s="564">
        <v>0.25</v>
      </c>
      <c r="L15" s="489"/>
      <c r="M15" s="564">
        <v>0.25</v>
      </c>
      <c r="N15" s="489"/>
      <c r="O15" s="564">
        <v>1</v>
      </c>
      <c r="P15" s="489"/>
      <c r="Q15" s="565"/>
      <c r="R15" s="565"/>
      <c r="S15" s="560" t="s">
        <v>1807</v>
      </c>
      <c r="T15" s="565"/>
      <c r="U15" s="567" t="s">
        <v>1751</v>
      </c>
    </row>
    <row r="16" spans="1:21" s="413" customFormat="1" ht="82.5">
      <c r="A16" s="954"/>
      <c r="B16" s="525" t="s">
        <v>1551</v>
      </c>
      <c r="C16" s="568" t="s">
        <v>1758</v>
      </c>
      <c r="D16" s="525" t="s">
        <v>1759</v>
      </c>
      <c r="E16" s="562">
        <v>4.9000000000000004</v>
      </c>
      <c r="F16" s="559" t="s">
        <v>1613</v>
      </c>
      <c r="G16" s="564">
        <v>0.25</v>
      </c>
      <c r="H16" s="489"/>
      <c r="I16" s="564">
        <v>0.25</v>
      </c>
      <c r="J16" s="489"/>
      <c r="K16" s="564">
        <v>0.25</v>
      </c>
      <c r="L16" s="489"/>
      <c r="M16" s="564">
        <v>0.25</v>
      </c>
      <c r="N16" s="489"/>
      <c r="O16" s="564">
        <v>1</v>
      </c>
      <c r="P16" s="489"/>
      <c r="Q16" s="565"/>
      <c r="R16" s="565"/>
      <c r="S16" s="560" t="s">
        <v>1808</v>
      </c>
      <c r="T16" s="565"/>
      <c r="U16" s="567" t="s">
        <v>1751</v>
      </c>
    </row>
    <row r="17" spans="1:21" s="413" customFormat="1" ht="82.5">
      <c r="A17" s="954"/>
      <c r="B17" s="525" t="s">
        <v>1552</v>
      </c>
      <c r="C17" s="525" t="s">
        <v>1552</v>
      </c>
      <c r="D17" s="525" t="s">
        <v>1761</v>
      </c>
      <c r="E17" s="569">
        <v>4.0999999999999996</v>
      </c>
      <c r="F17" s="559" t="s">
        <v>1612</v>
      </c>
      <c r="G17" s="564">
        <v>0.25</v>
      </c>
      <c r="H17" s="489"/>
      <c r="I17" s="564">
        <v>0.25</v>
      </c>
      <c r="J17" s="489"/>
      <c r="K17" s="564">
        <v>0.25</v>
      </c>
      <c r="L17" s="489"/>
      <c r="M17" s="564">
        <v>0.25</v>
      </c>
      <c r="N17" s="489"/>
      <c r="O17" s="565"/>
      <c r="P17" s="489"/>
      <c r="Q17" s="565"/>
      <c r="R17" s="565"/>
      <c r="S17" s="560" t="s">
        <v>1809</v>
      </c>
      <c r="T17" s="565"/>
      <c r="U17" s="567" t="s">
        <v>1751</v>
      </c>
    </row>
    <row r="18" spans="1:21" s="413" customFormat="1" ht="18">
      <c r="A18" s="954"/>
      <c r="B18" s="999" t="s">
        <v>1969</v>
      </c>
      <c r="C18" s="1000"/>
      <c r="D18" s="1000"/>
      <c r="E18" s="1000"/>
      <c r="F18" s="1000"/>
      <c r="G18" s="1000"/>
      <c r="H18" s="1000"/>
      <c r="I18" s="1000"/>
      <c r="J18" s="1000"/>
      <c r="K18" s="1000"/>
      <c r="L18" s="1000"/>
      <c r="M18" s="1000"/>
      <c r="N18" s="1000"/>
      <c r="O18" s="1000"/>
      <c r="P18" s="1000"/>
      <c r="Q18" s="1000"/>
      <c r="R18" s="1000"/>
      <c r="S18" s="1000"/>
      <c r="T18" s="1000"/>
      <c r="U18" s="1001"/>
    </row>
    <row r="19" spans="1:21" s="413" customFormat="1" ht="72">
      <c r="A19" s="954"/>
      <c r="B19" s="997" t="s">
        <v>2247</v>
      </c>
      <c r="C19" s="627" t="s">
        <v>2248</v>
      </c>
      <c r="D19" s="628" t="s">
        <v>2249</v>
      </c>
      <c r="E19" s="629" t="s">
        <v>2250</v>
      </c>
      <c r="F19" s="595" t="s">
        <v>2251</v>
      </c>
      <c r="G19" s="597">
        <v>0.25</v>
      </c>
      <c r="H19" s="599"/>
      <c r="I19" s="597">
        <v>0.25</v>
      </c>
      <c r="J19" s="599"/>
      <c r="K19" s="597">
        <v>0.25</v>
      </c>
      <c r="L19" s="599"/>
      <c r="M19" s="597">
        <v>0.25</v>
      </c>
      <c r="N19" s="599"/>
      <c r="O19" s="597">
        <f>G19+I19+K19+M19</f>
        <v>1</v>
      </c>
      <c r="P19" s="599"/>
      <c r="Q19" s="596"/>
      <c r="R19" s="595" t="s">
        <v>2252</v>
      </c>
      <c r="S19" s="595" t="s">
        <v>2253</v>
      </c>
      <c r="T19" s="595" t="s">
        <v>2254</v>
      </c>
      <c r="U19" s="595" t="s">
        <v>2255</v>
      </c>
    </row>
    <row r="20" spans="1:21" s="413" customFormat="1" ht="60">
      <c r="A20" s="954"/>
      <c r="B20" s="998"/>
      <c r="C20" s="630" t="s">
        <v>2256</v>
      </c>
      <c r="D20" s="628" t="s">
        <v>2257</v>
      </c>
      <c r="E20" s="629" t="s">
        <v>2258</v>
      </c>
      <c r="F20" s="595" t="s">
        <v>2259</v>
      </c>
      <c r="G20" s="597">
        <v>0.25</v>
      </c>
      <c r="H20" s="599"/>
      <c r="I20" s="597">
        <v>0.25</v>
      </c>
      <c r="J20" s="599"/>
      <c r="K20" s="597">
        <v>0.25</v>
      </c>
      <c r="L20" s="599"/>
      <c r="M20" s="597">
        <v>0.25</v>
      </c>
      <c r="N20" s="599"/>
      <c r="O20" s="597">
        <f t="shared" ref="O20:O29" si="2">G20+I20+K20+M20</f>
        <v>1</v>
      </c>
      <c r="P20" s="599"/>
      <c r="Q20" s="596"/>
      <c r="R20" s="595" t="s">
        <v>2252</v>
      </c>
      <c r="S20" s="595" t="s">
        <v>1601</v>
      </c>
      <c r="T20" s="595" t="s">
        <v>2254</v>
      </c>
      <c r="U20" s="595" t="s">
        <v>2260</v>
      </c>
    </row>
    <row r="21" spans="1:21" s="413" customFormat="1" ht="120">
      <c r="A21" s="954"/>
      <c r="B21" s="998"/>
      <c r="C21" s="630" t="s">
        <v>2261</v>
      </c>
      <c r="D21" s="628" t="s">
        <v>2262</v>
      </c>
      <c r="E21" s="629" t="s">
        <v>2263</v>
      </c>
      <c r="F21" s="595" t="s">
        <v>2264</v>
      </c>
      <c r="G21" s="597">
        <v>0.17</v>
      </c>
      <c r="H21" s="599"/>
      <c r="I21" s="597">
        <v>0.33</v>
      </c>
      <c r="J21" s="599"/>
      <c r="K21" s="597">
        <v>0.33</v>
      </c>
      <c r="L21" s="594"/>
      <c r="M21" s="597">
        <v>0.17</v>
      </c>
      <c r="N21" s="599"/>
      <c r="O21" s="597">
        <f t="shared" si="2"/>
        <v>1</v>
      </c>
      <c r="P21" s="599">
        <f>H21+J21+L21+N21</f>
        <v>0</v>
      </c>
      <c r="Q21" s="596"/>
      <c r="R21" s="593" t="s">
        <v>2265</v>
      </c>
      <c r="S21" s="609" t="s">
        <v>2266</v>
      </c>
      <c r="T21" s="609" t="s">
        <v>1928</v>
      </c>
      <c r="U21" s="593" t="s">
        <v>2267</v>
      </c>
    </row>
    <row r="22" spans="1:21" s="413" customFormat="1" ht="60">
      <c r="A22" s="954"/>
      <c r="B22" s="998"/>
      <c r="C22" s="630" t="s">
        <v>2268</v>
      </c>
      <c r="D22" s="628" t="s">
        <v>2269</v>
      </c>
      <c r="E22" s="629" t="s">
        <v>2270</v>
      </c>
      <c r="F22" s="595" t="s">
        <v>2271</v>
      </c>
      <c r="G22" s="597"/>
      <c r="H22" s="599"/>
      <c r="I22" s="597">
        <v>0.5</v>
      </c>
      <c r="J22" s="599"/>
      <c r="K22" s="597">
        <v>0.5</v>
      </c>
      <c r="L22" s="599"/>
      <c r="M22" s="597"/>
      <c r="N22" s="599"/>
      <c r="O22" s="597">
        <f t="shared" si="2"/>
        <v>1</v>
      </c>
      <c r="P22" s="599"/>
      <c r="Q22" s="596"/>
      <c r="R22" s="595" t="s">
        <v>2272</v>
      </c>
      <c r="S22" s="595" t="s">
        <v>2273</v>
      </c>
      <c r="T22" s="595" t="s">
        <v>2068</v>
      </c>
      <c r="U22" s="595" t="s">
        <v>2274</v>
      </c>
    </row>
    <row r="23" spans="1:21" s="413" customFormat="1" ht="60">
      <c r="A23" s="954"/>
      <c r="B23" s="998"/>
      <c r="C23" s="630" t="s">
        <v>2275</v>
      </c>
      <c r="D23" s="628" t="s">
        <v>2276</v>
      </c>
      <c r="E23" s="629" t="s">
        <v>2277</v>
      </c>
      <c r="F23" s="595" t="s">
        <v>2278</v>
      </c>
      <c r="G23" s="597">
        <v>0.25</v>
      </c>
      <c r="H23" s="599"/>
      <c r="I23" s="597">
        <v>0.25</v>
      </c>
      <c r="J23" s="599"/>
      <c r="K23" s="597">
        <v>0.25</v>
      </c>
      <c r="L23" s="599"/>
      <c r="M23" s="597">
        <v>0.25</v>
      </c>
      <c r="N23" s="599"/>
      <c r="O23" s="597">
        <f t="shared" si="2"/>
        <v>1</v>
      </c>
      <c r="P23" s="598">
        <f t="shared" ref="P23" si="3">+H23+J23+L23+N23</f>
        <v>0</v>
      </c>
      <c r="Q23" s="596"/>
      <c r="R23" s="595" t="s">
        <v>2272</v>
      </c>
      <c r="S23" s="595" t="s">
        <v>2279</v>
      </c>
      <c r="T23" s="595" t="s">
        <v>1928</v>
      </c>
      <c r="U23" s="595" t="s">
        <v>2274</v>
      </c>
    </row>
    <row r="24" spans="1:21" s="413" customFormat="1" ht="15.75">
      <c r="A24" s="954"/>
      <c r="B24" s="1002" t="s">
        <v>2151</v>
      </c>
      <c r="C24" s="1003"/>
      <c r="D24" s="1003"/>
      <c r="E24" s="1003"/>
      <c r="F24" s="1003"/>
      <c r="G24" s="1003"/>
      <c r="H24" s="1003"/>
      <c r="I24" s="1003"/>
      <c r="J24" s="1003"/>
      <c r="K24" s="1003"/>
      <c r="L24" s="1003"/>
      <c r="M24" s="1003"/>
      <c r="N24" s="1003"/>
      <c r="O24" s="1003"/>
      <c r="P24" s="1003"/>
      <c r="Q24" s="1003"/>
      <c r="R24" s="1003"/>
      <c r="S24" s="1003"/>
      <c r="T24" s="1003"/>
      <c r="U24" s="1004"/>
    </row>
    <row r="25" spans="1:21" s="413" customFormat="1" ht="140.25">
      <c r="A25" s="954"/>
      <c r="B25" s="431" t="s">
        <v>1548</v>
      </c>
      <c r="C25" s="746" t="s">
        <v>2280</v>
      </c>
      <c r="D25" s="746" t="s">
        <v>2281</v>
      </c>
      <c r="E25" s="476" t="s">
        <v>2991</v>
      </c>
      <c r="F25" s="475" t="s">
        <v>1610</v>
      </c>
      <c r="G25" s="477">
        <v>0.25</v>
      </c>
      <c r="H25" s="834">
        <f>'2. CONTRATACION DE PERSONAL'!$D$260</f>
        <v>2489546.7450000001</v>
      </c>
      <c r="I25" s="477">
        <v>0.25</v>
      </c>
      <c r="J25" s="478">
        <v>0</v>
      </c>
      <c r="K25" s="477">
        <v>0.25</v>
      </c>
      <c r="L25" s="478">
        <v>0</v>
      </c>
      <c r="M25" s="477">
        <v>0.25</v>
      </c>
      <c r="N25" s="478">
        <v>0</v>
      </c>
      <c r="O25" s="745">
        <f t="shared" si="2"/>
        <v>1</v>
      </c>
      <c r="P25" s="876">
        <f>H25+J25+L25+N25</f>
        <v>2489546.7450000001</v>
      </c>
      <c r="Q25" s="480"/>
      <c r="R25" s="480" t="s">
        <v>2282</v>
      </c>
      <c r="S25" s="480" t="s">
        <v>2149</v>
      </c>
      <c r="T25" s="480" t="s">
        <v>2162</v>
      </c>
      <c r="U25" s="483" t="s">
        <v>2151</v>
      </c>
    </row>
    <row r="26" spans="1:21" s="413" customFormat="1" ht="114.75">
      <c r="A26" s="954"/>
      <c r="B26" s="431" t="s">
        <v>1549</v>
      </c>
      <c r="C26" s="474" t="s">
        <v>2283</v>
      </c>
      <c r="D26" s="746" t="s">
        <v>2284</v>
      </c>
      <c r="E26" s="476" t="s">
        <v>2986</v>
      </c>
      <c r="F26" s="475" t="s">
        <v>2987</v>
      </c>
      <c r="G26" s="477">
        <v>0.25</v>
      </c>
      <c r="H26" s="478">
        <v>0</v>
      </c>
      <c r="I26" s="477">
        <v>0.25</v>
      </c>
      <c r="J26" s="478">
        <v>0</v>
      </c>
      <c r="K26" s="477">
        <v>0.25</v>
      </c>
      <c r="L26" s="478">
        <v>0</v>
      </c>
      <c r="M26" s="477">
        <v>0.25</v>
      </c>
      <c r="N26" s="478">
        <v>0</v>
      </c>
      <c r="O26" s="745">
        <f t="shared" si="2"/>
        <v>1</v>
      </c>
      <c r="P26" s="478">
        <f t="shared" ref="P26:P29" si="4">H26+J26+L26+N26</f>
        <v>0</v>
      </c>
      <c r="Q26" s="480"/>
      <c r="R26" s="478">
        <v>0</v>
      </c>
      <c r="S26" s="480" t="s">
        <v>2149</v>
      </c>
      <c r="T26" s="480" t="s">
        <v>2162</v>
      </c>
      <c r="U26" s="483" t="s">
        <v>2151</v>
      </c>
    </row>
    <row r="27" spans="1:21" s="413" customFormat="1" ht="76.5">
      <c r="A27" s="954"/>
      <c r="B27" s="431" t="s">
        <v>1550</v>
      </c>
      <c r="C27" s="474" t="s">
        <v>2285</v>
      </c>
      <c r="D27" s="746" t="s">
        <v>2286</v>
      </c>
      <c r="E27" s="476" t="s">
        <v>2984</v>
      </c>
      <c r="F27" s="475" t="s">
        <v>2988</v>
      </c>
      <c r="G27" s="477">
        <v>0.25</v>
      </c>
      <c r="H27" s="478">
        <v>0</v>
      </c>
      <c r="I27" s="477">
        <v>0.25</v>
      </c>
      <c r="J27" s="478">
        <v>0</v>
      </c>
      <c r="K27" s="477">
        <v>0.25</v>
      </c>
      <c r="L27" s="478">
        <v>0</v>
      </c>
      <c r="M27" s="477">
        <v>0.25</v>
      </c>
      <c r="N27" s="478">
        <v>0</v>
      </c>
      <c r="O27" s="745">
        <f t="shared" si="2"/>
        <v>1</v>
      </c>
      <c r="P27" s="478">
        <f t="shared" si="4"/>
        <v>0</v>
      </c>
      <c r="Q27" s="480"/>
      <c r="R27" s="478">
        <v>0</v>
      </c>
      <c r="S27" s="480" t="s">
        <v>2149</v>
      </c>
      <c r="T27" s="480" t="s">
        <v>2157</v>
      </c>
      <c r="U27" s="483" t="s">
        <v>2151</v>
      </c>
    </row>
    <row r="28" spans="1:21" s="413" customFormat="1" ht="76.5">
      <c r="A28" s="954"/>
      <c r="B28" s="431" t="s">
        <v>1551</v>
      </c>
      <c r="C28" s="474" t="s">
        <v>2287</v>
      </c>
      <c r="D28" s="746" t="s">
        <v>2288</v>
      </c>
      <c r="E28" s="476" t="s">
        <v>2983</v>
      </c>
      <c r="F28" s="475" t="s">
        <v>2989</v>
      </c>
      <c r="G28" s="477">
        <v>0.25</v>
      </c>
      <c r="H28" s="835"/>
      <c r="I28" s="477">
        <v>0.25</v>
      </c>
      <c r="J28" s="835">
        <f>'1. TALLERES SEMINARIOS'!$D$212</f>
        <v>57250</v>
      </c>
      <c r="K28" s="477">
        <v>0.25</v>
      </c>
      <c r="L28" s="835"/>
      <c r="M28" s="477">
        <v>0.25</v>
      </c>
      <c r="N28" s="835"/>
      <c r="O28" s="745">
        <f t="shared" si="2"/>
        <v>1</v>
      </c>
      <c r="P28" s="876">
        <f t="shared" si="4"/>
        <v>57250</v>
      </c>
      <c r="Q28" s="480"/>
      <c r="R28" s="480" t="s">
        <v>2289</v>
      </c>
      <c r="S28" s="480" t="s">
        <v>2149</v>
      </c>
      <c r="T28" s="480" t="s">
        <v>2157</v>
      </c>
      <c r="U28" s="483" t="s">
        <v>2151</v>
      </c>
    </row>
    <row r="29" spans="1:21" s="413" customFormat="1" ht="51">
      <c r="A29" s="954"/>
      <c r="B29" s="431" t="s">
        <v>1552</v>
      </c>
      <c r="C29" s="474" t="s">
        <v>2290</v>
      </c>
      <c r="D29" s="746" t="s">
        <v>2291</v>
      </c>
      <c r="E29" s="476" t="s">
        <v>2985</v>
      </c>
      <c r="F29" s="475" t="s">
        <v>2990</v>
      </c>
      <c r="G29" s="477">
        <v>0.25</v>
      </c>
      <c r="H29" s="478">
        <v>0</v>
      </c>
      <c r="I29" s="477">
        <v>0.25</v>
      </c>
      <c r="J29" s="478">
        <v>0</v>
      </c>
      <c r="K29" s="477">
        <v>0.25</v>
      </c>
      <c r="L29" s="478">
        <v>0</v>
      </c>
      <c r="M29" s="477">
        <v>0.25</v>
      </c>
      <c r="N29" s="478">
        <v>0</v>
      </c>
      <c r="O29" s="745">
        <f t="shared" si="2"/>
        <v>1</v>
      </c>
      <c r="P29" s="478">
        <f t="shared" si="4"/>
        <v>0</v>
      </c>
      <c r="Q29" s="480"/>
      <c r="R29" s="478">
        <v>0</v>
      </c>
      <c r="S29" s="480" t="s">
        <v>2149</v>
      </c>
      <c r="T29" s="480" t="s">
        <v>2292</v>
      </c>
      <c r="U29" s="483" t="s">
        <v>2151</v>
      </c>
    </row>
    <row r="30" spans="1:21" s="413" customFormat="1" ht="18">
      <c r="A30" s="954"/>
      <c r="B30" s="994" t="s">
        <v>2827</v>
      </c>
      <c r="C30" s="995"/>
      <c r="D30" s="995"/>
      <c r="E30" s="995"/>
      <c r="F30" s="995"/>
      <c r="G30" s="995"/>
      <c r="H30" s="995"/>
      <c r="I30" s="995"/>
      <c r="J30" s="995"/>
      <c r="K30" s="995"/>
      <c r="L30" s="995"/>
      <c r="M30" s="995"/>
      <c r="N30" s="995"/>
      <c r="O30" s="995"/>
      <c r="P30" s="995"/>
      <c r="Q30" s="995"/>
      <c r="R30" s="995"/>
      <c r="S30" s="995"/>
      <c r="T30" s="995"/>
      <c r="U30" s="996"/>
    </row>
    <row r="31" spans="1:21" s="413" customFormat="1" ht="89.25">
      <c r="A31" s="954"/>
      <c r="B31" s="687" t="s">
        <v>1548</v>
      </c>
      <c r="C31" s="694" t="s">
        <v>2828</v>
      </c>
      <c r="D31" s="687" t="s">
        <v>2829</v>
      </c>
      <c r="E31" s="485" t="s">
        <v>2992</v>
      </c>
      <c r="F31" s="695" t="s">
        <v>2830</v>
      </c>
      <c r="G31" s="477">
        <v>0.25</v>
      </c>
      <c r="H31" s="478">
        <f>'2. CONTRATACION DE PERSONAL'!$D$323/4</f>
        <v>533969.61749999993</v>
      </c>
      <c r="I31" s="477">
        <v>0.25</v>
      </c>
      <c r="J31" s="478">
        <f>'2. CONTRATACION DE PERSONAL'!$D$323/4</f>
        <v>533969.61749999993</v>
      </c>
      <c r="K31" s="477">
        <v>0.25</v>
      </c>
      <c r="L31" s="478">
        <f>'2. CONTRATACION DE PERSONAL'!$D$323/4</f>
        <v>533969.61749999993</v>
      </c>
      <c r="M31" s="477">
        <v>0.25</v>
      </c>
      <c r="N31" s="478">
        <f>'2. CONTRATACION DE PERSONAL'!$D$323/4</f>
        <v>533969.61749999993</v>
      </c>
      <c r="O31" s="479">
        <f>G31+I31+K31+M31</f>
        <v>1</v>
      </c>
      <c r="P31" s="876">
        <f t="shared" ref="P31:P34" si="5">H31+J31+L31+N31</f>
        <v>2135878.4699999997</v>
      </c>
      <c r="Q31" s="480"/>
      <c r="R31" s="480" t="s">
        <v>2831</v>
      </c>
      <c r="S31" s="480" t="s">
        <v>2832</v>
      </c>
      <c r="T31" s="480" t="s">
        <v>2833</v>
      </c>
      <c r="U31" s="480" t="s">
        <v>2667</v>
      </c>
    </row>
    <row r="32" spans="1:21" s="413" customFormat="1" ht="102">
      <c r="A32" s="954"/>
      <c r="B32" s="687" t="s">
        <v>1548</v>
      </c>
      <c r="C32" s="699" t="s">
        <v>2661</v>
      </c>
      <c r="D32" s="687" t="s">
        <v>2662</v>
      </c>
      <c r="E32" s="485" t="s">
        <v>2993</v>
      </c>
      <c r="F32" s="695" t="s">
        <v>2663</v>
      </c>
      <c r="G32" s="477">
        <v>0</v>
      </c>
      <c r="H32" s="478"/>
      <c r="I32" s="477">
        <v>0</v>
      </c>
      <c r="J32" s="478"/>
      <c r="K32" s="477">
        <v>0.5</v>
      </c>
      <c r="L32" s="478">
        <f>'2. CONTRATACION DE PERSONAL'!$D$384/2</f>
        <v>269339.2</v>
      </c>
      <c r="M32" s="477">
        <v>0.5</v>
      </c>
      <c r="N32" s="478">
        <f>'2. CONTRATACION DE PERSONAL'!$D$384/2</f>
        <v>269339.2</v>
      </c>
      <c r="O32" s="479">
        <f>+K32+M32+I32</f>
        <v>1</v>
      </c>
      <c r="P32" s="876">
        <f t="shared" si="5"/>
        <v>538678.4</v>
      </c>
      <c r="Q32" s="480"/>
      <c r="R32" s="480" t="s">
        <v>2664</v>
      </c>
      <c r="S32" s="480" t="s">
        <v>2665</v>
      </c>
      <c r="T32" s="480" t="s">
        <v>2666</v>
      </c>
      <c r="U32" s="480" t="s">
        <v>2667</v>
      </c>
    </row>
    <row r="33" spans="1:21" s="413" customFormat="1" ht="102">
      <c r="A33" s="954"/>
      <c r="B33" s="687" t="s">
        <v>1549</v>
      </c>
      <c r="C33" s="687" t="s">
        <v>2668</v>
      </c>
      <c r="D33" s="692" t="s">
        <v>2669</v>
      </c>
      <c r="E33" s="485" t="s">
        <v>2994</v>
      </c>
      <c r="F33" s="695" t="s">
        <v>2670</v>
      </c>
      <c r="G33" s="477">
        <v>0.25</v>
      </c>
      <c r="H33" s="478">
        <f>'2. CONTRATACION DE PERSONAL'!$D$445/4</f>
        <v>44497.485000000001</v>
      </c>
      <c r="I33" s="477">
        <v>0.25</v>
      </c>
      <c r="J33" s="478">
        <f>'2. CONTRATACION DE PERSONAL'!$D$445/4</f>
        <v>44497.485000000001</v>
      </c>
      <c r="K33" s="477">
        <v>0.25</v>
      </c>
      <c r="L33" s="478">
        <f>'2. CONTRATACION DE PERSONAL'!$D$445/4</f>
        <v>44497.485000000001</v>
      </c>
      <c r="M33" s="477">
        <v>0.25</v>
      </c>
      <c r="N33" s="478">
        <f>'2. CONTRATACION DE PERSONAL'!$D$445/4</f>
        <v>44497.485000000001</v>
      </c>
      <c r="O33" s="479">
        <f>G33+I33+K33+M33</f>
        <v>1</v>
      </c>
      <c r="P33" s="876">
        <f t="shared" si="5"/>
        <v>177989.94</v>
      </c>
      <c r="Q33" s="480"/>
      <c r="R33" s="480" t="s">
        <v>2671</v>
      </c>
      <c r="S33" s="480" t="s">
        <v>1601</v>
      </c>
      <c r="T33" s="480" t="s">
        <v>1636</v>
      </c>
      <c r="U33" s="480"/>
    </row>
    <row r="34" spans="1:21" s="413" customFormat="1" ht="51">
      <c r="A34" s="954"/>
      <c r="B34" s="687" t="s">
        <v>1551</v>
      </c>
      <c r="C34" s="694" t="s">
        <v>2672</v>
      </c>
      <c r="D34" s="687" t="s">
        <v>2673</v>
      </c>
      <c r="E34" s="485" t="s">
        <v>2995</v>
      </c>
      <c r="F34" s="695" t="s">
        <v>2674</v>
      </c>
      <c r="G34" s="477">
        <v>0.25</v>
      </c>
      <c r="H34" s="478"/>
      <c r="I34" s="477">
        <v>0.25</v>
      </c>
      <c r="J34" s="478"/>
      <c r="K34" s="477">
        <v>0.25</v>
      </c>
      <c r="L34" s="478"/>
      <c r="M34" s="477">
        <v>0.25</v>
      </c>
      <c r="N34" s="478"/>
      <c r="O34" s="479">
        <f t="shared" ref="O34" si="6">G34+I34+K34+M34</f>
        <v>1</v>
      </c>
      <c r="P34" s="478">
        <f t="shared" si="5"/>
        <v>0</v>
      </c>
      <c r="Q34" s="480"/>
      <c r="R34" s="480" t="s">
        <v>1616</v>
      </c>
      <c r="S34" s="480" t="s">
        <v>1601</v>
      </c>
      <c r="T34" s="480" t="s">
        <v>1636</v>
      </c>
      <c r="U34" s="480" t="s">
        <v>2675</v>
      </c>
    </row>
    <row r="35" spans="1:21" ht="51" hidden="1">
      <c r="A35" s="954"/>
      <c r="B35" s="687" t="s">
        <v>1551</v>
      </c>
      <c r="C35" s="694" t="s">
        <v>2672</v>
      </c>
      <c r="D35" s="687" t="s">
        <v>2673</v>
      </c>
      <c r="E35" s="485">
        <v>4.4000000000000004</v>
      </c>
      <c r="F35" s="695" t="s">
        <v>2674</v>
      </c>
      <c r="G35" s="477">
        <v>0.25</v>
      </c>
      <c r="H35" s="478"/>
      <c r="I35" s="477">
        <v>0.25</v>
      </c>
      <c r="J35" s="478"/>
      <c r="K35" s="477">
        <v>0.25</v>
      </c>
      <c r="L35" s="478"/>
      <c r="M35" s="477">
        <v>0.25</v>
      </c>
      <c r="N35" s="478"/>
      <c r="O35" s="479">
        <f t="shared" ref="O35" si="7">G35+I35+K35+M35</f>
        <v>1</v>
      </c>
      <c r="P35" s="478"/>
      <c r="Q35" s="480"/>
      <c r="R35" s="480" t="s">
        <v>1616</v>
      </c>
      <c r="S35" s="480" t="s">
        <v>1601</v>
      </c>
      <c r="T35" s="480" t="s">
        <v>1636</v>
      </c>
      <c r="U35" s="260"/>
    </row>
    <row r="36" spans="1:21" ht="15.75" hidden="1">
      <c r="A36" s="954"/>
      <c r="B36" s="443"/>
      <c r="C36" s="341"/>
      <c r="D36" s="341"/>
      <c r="E36" s="412"/>
      <c r="F36" s="260"/>
      <c r="G36" s="261"/>
      <c r="H36" s="240"/>
      <c r="I36" s="261"/>
      <c r="J36" s="240"/>
      <c r="K36" s="261"/>
      <c r="L36" s="240"/>
      <c r="M36" s="261"/>
      <c r="N36" s="240"/>
      <c r="O36" s="213">
        <f t="shared" si="0"/>
        <v>0</v>
      </c>
      <c r="P36" s="240"/>
      <c r="Q36" s="260"/>
      <c r="R36" s="260"/>
      <c r="S36" s="260"/>
      <c r="T36" s="260"/>
      <c r="U36" s="260"/>
    </row>
    <row r="37" spans="1:21" ht="15.75" hidden="1">
      <c r="A37" s="954"/>
      <c r="B37" s="443"/>
      <c r="C37" s="341"/>
      <c r="D37" s="341"/>
      <c r="E37" s="412"/>
      <c r="F37" s="260"/>
      <c r="G37" s="261"/>
      <c r="H37" s="240"/>
      <c r="I37" s="261"/>
      <c r="J37" s="240"/>
      <c r="K37" s="261"/>
      <c r="L37" s="240"/>
      <c r="M37" s="261"/>
      <c r="N37" s="240"/>
      <c r="O37" s="213">
        <f t="shared" si="0"/>
        <v>0</v>
      </c>
      <c r="P37" s="240"/>
      <c r="Q37" s="260"/>
      <c r="R37" s="260"/>
      <c r="S37" s="260"/>
      <c r="T37" s="260"/>
      <c r="U37" s="260"/>
    </row>
    <row r="38" spans="1:21" ht="15.75" hidden="1">
      <c r="A38" s="954"/>
      <c r="B38" s="443"/>
      <c r="C38" s="341"/>
      <c r="D38" s="341"/>
      <c r="E38" s="412"/>
      <c r="F38" s="260"/>
      <c r="G38" s="261"/>
      <c r="H38" s="240"/>
      <c r="I38" s="261"/>
      <c r="J38" s="240"/>
      <c r="K38" s="261"/>
      <c r="L38" s="240"/>
      <c r="M38" s="261"/>
      <c r="N38" s="240"/>
      <c r="O38" s="260"/>
      <c r="P38" s="240"/>
      <c r="Q38" s="260"/>
      <c r="R38" s="260"/>
      <c r="S38" s="260"/>
      <c r="T38" s="260"/>
      <c r="U38" s="260"/>
    </row>
    <row r="39" spans="1:21" ht="15.75" hidden="1">
      <c r="A39" s="954"/>
      <c r="B39" s="443"/>
      <c r="C39" s="341"/>
      <c r="D39" s="341"/>
      <c r="E39" s="412"/>
      <c r="F39" s="264"/>
      <c r="G39" s="264"/>
      <c r="H39" s="281"/>
      <c r="I39" s="264"/>
      <c r="J39" s="281"/>
      <c r="K39" s="264"/>
      <c r="L39" s="281"/>
      <c r="M39" s="264"/>
      <c r="N39" s="281"/>
      <c r="O39" s="264"/>
      <c r="P39" s="281"/>
      <c r="Q39" s="264"/>
      <c r="R39" s="264"/>
      <c r="S39" s="264"/>
      <c r="T39" s="264"/>
      <c r="U39" s="264"/>
    </row>
    <row r="40" spans="1:21" ht="15.75" hidden="1">
      <c r="A40" s="954"/>
      <c r="B40" s="443"/>
      <c r="C40" s="341"/>
      <c r="D40" s="341"/>
      <c r="E40" s="412"/>
      <c r="F40" s="260"/>
      <c r="G40" s="260"/>
      <c r="H40" s="240"/>
      <c r="I40" s="260"/>
      <c r="J40" s="240"/>
      <c r="K40" s="260"/>
      <c r="L40" s="240"/>
      <c r="M40" s="260"/>
      <c r="N40" s="240"/>
      <c r="O40" s="260"/>
      <c r="P40" s="240"/>
      <c r="Q40" s="282"/>
      <c r="R40" s="282"/>
      <c r="S40" s="282"/>
      <c r="T40" s="260"/>
      <c r="U40" s="283"/>
    </row>
    <row r="41" spans="1:21" ht="15.75" hidden="1">
      <c r="A41" s="954"/>
      <c r="B41" s="443"/>
      <c r="C41" s="341"/>
      <c r="D41" s="341"/>
      <c r="E41" s="412"/>
      <c r="F41" s="264"/>
      <c r="G41" s="264"/>
      <c r="H41" s="281"/>
      <c r="I41" s="264"/>
      <c r="J41" s="281"/>
      <c r="K41" s="264"/>
      <c r="L41" s="281"/>
      <c r="M41" s="264"/>
      <c r="N41" s="281"/>
      <c r="O41" s="264"/>
      <c r="P41" s="281"/>
      <c r="Q41" s="264"/>
      <c r="R41" s="264"/>
      <c r="S41" s="264"/>
      <c r="T41" s="264"/>
      <c r="U41" s="264"/>
    </row>
    <row r="42" spans="1:21" ht="15.75" hidden="1">
      <c r="A42" s="955"/>
      <c r="B42" s="444"/>
      <c r="C42" s="341"/>
      <c r="D42" s="341"/>
      <c r="E42" s="412"/>
      <c r="F42" s="260"/>
      <c r="G42" s="261"/>
      <c r="H42" s="240"/>
      <c r="I42" s="261"/>
      <c r="J42" s="240"/>
      <c r="K42" s="261"/>
      <c r="L42" s="240"/>
      <c r="M42" s="260"/>
      <c r="N42" s="240"/>
      <c r="O42" s="260"/>
      <c r="P42" s="240"/>
      <c r="Q42" s="260"/>
      <c r="R42" s="260"/>
      <c r="S42" s="260"/>
      <c r="T42" s="260"/>
      <c r="U42" s="260"/>
    </row>
    <row r="43" spans="1:21" ht="15.75">
      <c r="A43" s="299"/>
      <c r="B43" s="300"/>
      <c r="C43" s="299" t="s">
        <v>1387</v>
      </c>
      <c r="D43" s="300"/>
      <c r="E43" s="300"/>
      <c r="F43" s="301"/>
      <c r="G43" s="274">
        <f t="shared" ref="G43:P43" si="8">SUM(G7:G42)</f>
        <v>5.42</v>
      </c>
      <c r="H43" s="284">
        <f t="shared" si="8"/>
        <v>4514687.6512500001</v>
      </c>
      <c r="I43" s="274">
        <f t="shared" si="8"/>
        <v>6.58</v>
      </c>
      <c r="J43" s="284">
        <f t="shared" si="8"/>
        <v>2082390.90625</v>
      </c>
      <c r="K43" s="274">
        <f t="shared" si="8"/>
        <v>6.58</v>
      </c>
      <c r="L43" s="284">
        <f t="shared" si="8"/>
        <v>2294480.1062499997</v>
      </c>
      <c r="M43" s="274">
        <f t="shared" si="8"/>
        <v>6.42</v>
      </c>
      <c r="N43" s="284">
        <f t="shared" si="8"/>
        <v>2294480.1062499997</v>
      </c>
      <c r="O43" s="284">
        <f t="shared" si="8"/>
        <v>24</v>
      </c>
      <c r="P43" s="284">
        <f t="shared" si="8"/>
        <v>11186038.77</v>
      </c>
      <c r="Q43" s="275"/>
      <c r="R43" s="275"/>
      <c r="S43" s="275"/>
      <c r="T43" s="275"/>
      <c r="U43" s="275"/>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ht="15.6" customHeight="1">
      <c r="H78"/>
      <c r="J78"/>
      <c r="L78"/>
      <c r="N78"/>
      <c r="P78"/>
    </row>
  </sheetData>
  <mergeCells count="24">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42"/>
    <mergeCell ref="G5:H5"/>
    <mergeCell ref="B12:U12"/>
    <mergeCell ref="B19:B23"/>
    <mergeCell ref="B18:U18"/>
    <mergeCell ref="B30:U30"/>
    <mergeCell ref="B24:U2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86"/>
  <sheetViews>
    <sheetView topLeftCell="D1" zoomScale="70" zoomScaleNormal="70" workbookViewId="0">
      <pane ySplit="8" topLeftCell="A9" activePane="bottomLeft" state="frozen"/>
      <selection activeCell="A7" sqref="A7"/>
      <selection pane="bottomLeft" activeCell="P9" sqref="P9"/>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2.140625" style="244" bestFit="1" customWidth="1"/>
    <col min="14" max="14" width="12.140625" style="244" bestFit="1" customWidth="1"/>
    <col min="15" max="15" width="15.28515625" customWidth="1"/>
    <col min="16" max="16" width="18.28515625" style="244" customWidth="1"/>
    <col min="17" max="17" width="14.140625" hidden="1" customWidth="1"/>
    <col min="18" max="18" width="25.7109375" customWidth="1"/>
    <col min="19" max="20" width="14.140625" customWidth="1"/>
    <col min="21" max="21" width="17" customWidth="1"/>
  </cols>
  <sheetData>
    <row r="1" spans="1:27" ht="18.75">
      <c r="G1" s="293" t="s">
        <v>1388</v>
      </c>
      <c r="I1" s="293"/>
      <c r="J1" s="293"/>
      <c r="K1" s="293"/>
      <c r="L1" s="293"/>
      <c r="M1" s="293"/>
      <c r="N1" s="293"/>
      <c r="O1" s="293"/>
      <c r="P1" s="293"/>
      <c r="Q1" s="293"/>
      <c r="R1" s="293"/>
      <c r="S1" s="293"/>
      <c r="T1" s="293"/>
      <c r="U1" s="293"/>
      <c r="V1" s="293"/>
      <c r="W1" s="293"/>
      <c r="X1" s="293"/>
      <c r="Y1" s="293"/>
      <c r="Z1" s="293"/>
      <c r="AA1" s="293"/>
    </row>
    <row r="2" spans="1:27" ht="18.75">
      <c r="A2" s="330" t="s">
        <v>1351</v>
      </c>
      <c r="G2" s="293"/>
      <c r="I2" s="293"/>
      <c r="J2" s="293"/>
      <c r="K2" s="293"/>
      <c r="L2" s="293"/>
      <c r="M2" s="293"/>
      <c r="N2" s="293"/>
      <c r="O2" s="293"/>
      <c r="P2" s="293"/>
      <c r="Q2" s="293"/>
      <c r="R2" s="293"/>
      <c r="S2" s="293"/>
      <c r="T2" s="293"/>
      <c r="U2" s="293"/>
      <c r="V2" s="293"/>
      <c r="W2" s="293"/>
      <c r="X2" s="293"/>
      <c r="Y2" s="293"/>
      <c r="Z2" s="293"/>
      <c r="AA2" s="293"/>
    </row>
    <row r="3" spans="1:27" ht="18.75">
      <c r="A3" s="331" t="s">
        <v>1392</v>
      </c>
      <c r="G3" s="293"/>
      <c r="I3" s="293"/>
      <c r="J3" s="293"/>
      <c r="K3" s="293"/>
      <c r="L3" s="293"/>
      <c r="M3" s="293"/>
      <c r="N3" s="293"/>
      <c r="O3" s="293"/>
      <c r="P3" s="293"/>
      <c r="Q3" s="293"/>
      <c r="R3" s="293"/>
      <c r="S3" s="293"/>
      <c r="T3" s="293"/>
      <c r="U3" s="293"/>
      <c r="V3" s="293"/>
      <c r="W3" s="293"/>
      <c r="X3" s="293"/>
      <c r="Y3" s="293"/>
      <c r="Z3" s="293"/>
      <c r="AA3" s="293"/>
    </row>
    <row r="4" spans="1:27" ht="18.75">
      <c r="A4" s="331" t="s">
        <v>1391</v>
      </c>
      <c r="G4" s="293"/>
      <c r="I4" s="293"/>
      <c r="J4" s="293"/>
      <c r="K4" s="293"/>
      <c r="L4" s="293"/>
      <c r="M4" s="293"/>
      <c r="N4" s="293"/>
      <c r="O4" s="293"/>
      <c r="P4" s="293"/>
      <c r="Q4" s="293"/>
      <c r="R4" s="293"/>
      <c r="S4" s="293"/>
      <c r="T4" s="293"/>
      <c r="U4" s="293"/>
      <c r="V4" s="293"/>
      <c r="W4" s="293"/>
      <c r="X4" s="293"/>
      <c r="Y4" s="293"/>
      <c r="Z4" s="293"/>
      <c r="AA4" s="293"/>
    </row>
    <row r="5" spans="1:27">
      <c r="A5" s="296" t="s">
        <v>1394</v>
      </c>
      <c r="B5" s="280"/>
      <c r="C5" s="280"/>
      <c r="D5" s="280"/>
      <c r="E5" s="280"/>
      <c r="F5" s="280"/>
      <c r="G5" s="280"/>
      <c r="H5" s="280"/>
      <c r="I5" s="280"/>
      <c r="J5" s="280"/>
      <c r="K5" s="280"/>
      <c r="L5" s="280"/>
      <c r="M5" s="280"/>
      <c r="N5" s="280"/>
      <c r="O5" s="280"/>
      <c r="P5" s="280"/>
      <c r="Q5" s="280"/>
      <c r="R5" s="280"/>
      <c r="S5" s="280"/>
      <c r="T5" s="280"/>
      <c r="U5" s="280"/>
    </row>
    <row r="6" spans="1:27" ht="15" customHeight="1">
      <c r="A6" s="972" t="s">
        <v>98</v>
      </c>
      <c r="B6" s="943" t="s">
        <v>113</v>
      </c>
      <c r="C6" s="918" t="s">
        <v>87</v>
      </c>
      <c r="D6" s="918" t="s">
        <v>88</v>
      </c>
      <c r="E6" s="957" t="s">
        <v>393</v>
      </c>
      <c r="F6" s="918" t="s">
        <v>89</v>
      </c>
      <c r="G6" s="972" t="s">
        <v>101</v>
      </c>
      <c r="H6" s="972"/>
      <c r="I6" s="972"/>
      <c r="J6" s="972"/>
      <c r="K6" s="972"/>
      <c r="L6" s="972"/>
      <c r="M6" s="972"/>
      <c r="N6" s="972"/>
      <c r="O6" s="973" t="s">
        <v>102</v>
      </c>
      <c r="P6" s="973"/>
      <c r="Q6" s="943" t="s">
        <v>103</v>
      </c>
      <c r="R6" s="943" t="s">
        <v>104</v>
      </c>
      <c r="S6" s="943" t="s">
        <v>111</v>
      </c>
      <c r="T6" s="943" t="s">
        <v>110</v>
      </c>
      <c r="U6" s="924" t="s">
        <v>90</v>
      </c>
    </row>
    <row r="7" spans="1:27">
      <c r="A7" s="972"/>
      <c r="B7" s="944"/>
      <c r="C7" s="919"/>
      <c r="D7" s="919"/>
      <c r="E7" s="958"/>
      <c r="F7" s="919"/>
      <c r="G7" s="972" t="s">
        <v>105</v>
      </c>
      <c r="H7" s="972"/>
      <c r="I7" s="972" t="s">
        <v>106</v>
      </c>
      <c r="J7" s="972"/>
      <c r="K7" s="972" t="s">
        <v>107</v>
      </c>
      <c r="L7" s="972"/>
      <c r="M7" s="972" t="s">
        <v>108</v>
      </c>
      <c r="N7" s="972"/>
      <c r="O7" s="973"/>
      <c r="P7" s="973"/>
      <c r="Q7" s="944"/>
      <c r="R7" s="944"/>
      <c r="S7" s="944"/>
      <c r="T7" s="944"/>
      <c r="U7" s="925"/>
    </row>
    <row r="8" spans="1:27" ht="25.5">
      <c r="A8" s="972"/>
      <c r="B8" s="945"/>
      <c r="C8" s="920"/>
      <c r="D8" s="920"/>
      <c r="E8" s="959"/>
      <c r="F8" s="920"/>
      <c r="G8" s="253" t="s">
        <v>109</v>
      </c>
      <c r="H8" s="242" t="s">
        <v>12</v>
      </c>
      <c r="I8" s="253" t="s">
        <v>109</v>
      </c>
      <c r="J8" s="242" t="s">
        <v>12</v>
      </c>
      <c r="K8" s="253" t="s">
        <v>109</v>
      </c>
      <c r="L8" s="242" t="s">
        <v>12</v>
      </c>
      <c r="M8" s="253" t="s">
        <v>109</v>
      </c>
      <c r="N8" s="242" t="s">
        <v>12</v>
      </c>
      <c r="O8" s="253" t="s">
        <v>109</v>
      </c>
      <c r="P8" s="242" t="s">
        <v>12</v>
      </c>
      <c r="Q8" s="945"/>
      <c r="R8" s="945"/>
      <c r="S8" s="945"/>
      <c r="T8" s="945"/>
      <c r="U8" s="926"/>
    </row>
    <row r="9" spans="1:27" ht="226.5" customHeight="1">
      <c r="A9" s="1009" t="s">
        <v>1389</v>
      </c>
      <c r="B9" s="431" t="s">
        <v>1584</v>
      </c>
      <c r="C9" s="471" t="s">
        <v>1513</v>
      </c>
      <c r="D9" s="435" t="s">
        <v>1514</v>
      </c>
      <c r="E9" s="485" t="s">
        <v>3076</v>
      </c>
      <c r="F9" s="475" t="s">
        <v>1630</v>
      </c>
      <c r="G9" s="497">
        <v>0.25</v>
      </c>
      <c r="H9" s="498"/>
      <c r="I9" s="497">
        <v>0.25</v>
      </c>
      <c r="J9" s="498"/>
      <c r="K9" s="497">
        <v>0.25</v>
      </c>
      <c r="L9" s="498"/>
      <c r="M9" s="497">
        <v>0.25</v>
      </c>
      <c r="N9" s="498"/>
      <c r="O9" s="497">
        <f>G9+I9+K9+M9</f>
        <v>1</v>
      </c>
      <c r="P9" s="738"/>
      <c r="Q9" s="499"/>
      <c r="R9" s="499" t="s">
        <v>1723</v>
      </c>
      <c r="S9" s="499" t="s">
        <v>1724</v>
      </c>
      <c r="T9" s="499" t="s">
        <v>1725</v>
      </c>
      <c r="U9" s="500" t="s">
        <v>1692</v>
      </c>
    </row>
    <row r="10" spans="1:27" ht="120.75" customHeight="1">
      <c r="A10" s="1010"/>
      <c r="B10" s="431" t="s">
        <v>1585</v>
      </c>
      <c r="C10" s="471" t="s">
        <v>1515</v>
      </c>
      <c r="D10" s="431" t="s">
        <v>1516</v>
      </c>
      <c r="E10" s="485" t="s">
        <v>3077</v>
      </c>
      <c r="F10" s="475" t="s">
        <v>1644</v>
      </c>
      <c r="G10" s="497">
        <v>0.25</v>
      </c>
      <c r="H10" s="498"/>
      <c r="I10" s="497">
        <v>0.25</v>
      </c>
      <c r="J10" s="498">
        <f>'5. ACTIVIDADES ESPECIALES'!D36</f>
        <v>60000</v>
      </c>
      <c r="K10" s="497">
        <v>0.25</v>
      </c>
      <c r="L10" s="498"/>
      <c r="M10" s="497">
        <v>0.25</v>
      </c>
      <c r="N10" s="498"/>
      <c r="O10" s="497">
        <f>G10+I10+K10+M10</f>
        <v>1</v>
      </c>
      <c r="P10" s="874">
        <f t="shared" ref="P10" si="0">H10+J10+L10+N10</f>
        <v>60000</v>
      </c>
      <c r="Q10" s="499"/>
      <c r="R10" s="499" t="s">
        <v>1687</v>
      </c>
      <c r="S10" s="499" t="s">
        <v>1688</v>
      </c>
      <c r="T10" s="499" t="s">
        <v>1689</v>
      </c>
      <c r="U10" s="500" t="s">
        <v>1691</v>
      </c>
    </row>
    <row r="11" spans="1:27" s="413" customFormat="1" ht="120.75" customHeight="1">
      <c r="A11" s="1010"/>
      <c r="B11" s="431" t="s">
        <v>1586</v>
      </c>
      <c r="C11" s="464" t="s">
        <v>1517</v>
      </c>
      <c r="D11" s="431" t="s">
        <v>1518</v>
      </c>
      <c r="E11" s="485" t="s">
        <v>3078</v>
      </c>
      <c r="F11" s="475" t="s">
        <v>1645</v>
      </c>
      <c r="G11" s="497">
        <v>0.25</v>
      </c>
      <c r="H11" s="498"/>
      <c r="I11" s="497">
        <v>0.25</v>
      </c>
      <c r="J11" s="498"/>
      <c r="K11" s="497">
        <v>0.25</v>
      </c>
      <c r="L11" s="498"/>
      <c r="M11" s="497">
        <v>0.25</v>
      </c>
      <c r="N11" s="498"/>
      <c r="O11" s="497">
        <f>G11+I11+K11+M11</f>
        <v>1</v>
      </c>
      <c r="P11" s="498">
        <f t="shared" ref="P11" si="1">H11+J11+L11+N11</f>
        <v>0</v>
      </c>
      <c r="Q11" s="499"/>
      <c r="R11" s="499" t="s">
        <v>1693</v>
      </c>
      <c r="S11" s="499" t="s">
        <v>1694</v>
      </c>
      <c r="T11" s="499" t="s">
        <v>1633</v>
      </c>
      <c r="U11" s="500" t="s">
        <v>1695</v>
      </c>
    </row>
    <row r="12" spans="1:27" s="413" customFormat="1" ht="18">
      <c r="A12" s="1010"/>
      <c r="B12" s="960" t="s">
        <v>1746</v>
      </c>
      <c r="C12" s="961"/>
      <c r="D12" s="961"/>
      <c r="E12" s="961"/>
      <c r="F12" s="961"/>
      <c r="G12" s="961"/>
      <c r="H12" s="961"/>
      <c r="I12" s="961"/>
      <c r="J12" s="961"/>
      <c r="K12" s="961"/>
      <c r="L12" s="961"/>
      <c r="M12" s="961"/>
      <c r="N12" s="961"/>
      <c r="O12" s="961"/>
      <c r="P12" s="961"/>
      <c r="Q12" s="961"/>
      <c r="R12" s="961"/>
      <c r="S12" s="961"/>
      <c r="T12" s="961"/>
      <c r="U12" s="962"/>
    </row>
    <row r="13" spans="1:27" s="413" customFormat="1" ht="120.75" customHeight="1">
      <c r="A13" s="1010"/>
      <c r="B13" s="527" t="s">
        <v>1584</v>
      </c>
      <c r="C13" s="530" t="s">
        <v>1810</v>
      </c>
      <c r="D13" s="530" t="s">
        <v>1811</v>
      </c>
      <c r="E13" s="339">
        <v>5.4</v>
      </c>
      <c r="F13" s="528" t="s">
        <v>1812</v>
      </c>
      <c r="G13" s="261">
        <v>0.25</v>
      </c>
      <c r="H13" s="281"/>
      <c r="I13" s="261">
        <v>0.25</v>
      </c>
      <c r="J13" s="281"/>
      <c r="K13" s="261">
        <v>0.25</v>
      </c>
      <c r="L13" s="281"/>
      <c r="M13" s="261">
        <v>0.25</v>
      </c>
      <c r="N13" s="281"/>
      <c r="O13" s="497">
        <f t="shared" ref="O13:O15" si="2">G13+I13+K13+M13</f>
        <v>1</v>
      </c>
      <c r="P13" s="498">
        <f t="shared" ref="P13:P15" si="3">H13+J13+L13+N13</f>
        <v>0</v>
      </c>
      <c r="Q13" s="264"/>
      <c r="R13" s="264"/>
      <c r="S13" s="529" t="s">
        <v>1813</v>
      </c>
      <c r="T13" s="264"/>
      <c r="U13" s="342" t="s">
        <v>1751</v>
      </c>
    </row>
    <row r="14" spans="1:27" s="413" customFormat="1" ht="120.75" customHeight="1">
      <c r="A14" s="1010"/>
      <c r="B14" s="527" t="s">
        <v>1585</v>
      </c>
      <c r="C14" s="530" t="s">
        <v>1814</v>
      </c>
      <c r="D14" s="529" t="s">
        <v>1815</v>
      </c>
      <c r="E14" s="339">
        <v>5.5</v>
      </c>
      <c r="F14" s="528" t="s">
        <v>1816</v>
      </c>
      <c r="G14" s="261">
        <v>0.25</v>
      </c>
      <c r="H14" s="281"/>
      <c r="I14" s="261">
        <v>0.25</v>
      </c>
      <c r="J14" s="281"/>
      <c r="K14" s="261">
        <v>0.25</v>
      </c>
      <c r="L14" s="281"/>
      <c r="M14" s="261">
        <v>0.25</v>
      </c>
      <c r="N14" s="281"/>
      <c r="O14" s="497">
        <f t="shared" si="2"/>
        <v>1</v>
      </c>
      <c r="P14" s="498">
        <f t="shared" si="3"/>
        <v>0</v>
      </c>
      <c r="Q14" s="264"/>
      <c r="R14" s="264"/>
      <c r="S14" s="529" t="s">
        <v>1817</v>
      </c>
      <c r="T14" s="264"/>
      <c r="U14" s="342" t="s">
        <v>1751</v>
      </c>
    </row>
    <row r="15" spans="1:27" s="413" customFormat="1" ht="120.75" customHeight="1">
      <c r="A15" s="1010"/>
      <c r="B15" s="527" t="s">
        <v>1586</v>
      </c>
      <c r="C15" s="529" t="s">
        <v>1818</v>
      </c>
      <c r="D15" s="529" t="s">
        <v>1819</v>
      </c>
      <c r="E15" s="339">
        <v>5.6</v>
      </c>
      <c r="F15" s="528" t="s">
        <v>1820</v>
      </c>
      <c r="G15" s="261">
        <v>0.25</v>
      </c>
      <c r="H15" s="281"/>
      <c r="I15" s="261">
        <v>0.25</v>
      </c>
      <c r="J15" s="281"/>
      <c r="K15" s="261">
        <v>0.25</v>
      </c>
      <c r="L15" s="281"/>
      <c r="M15" s="261">
        <v>0.25</v>
      </c>
      <c r="N15" s="281"/>
      <c r="O15" s="497">
        <f t="shared" si="2"/>
        <v>1</v>
      </c>
      <c r="P15" s="498">
        <f t="shared" si="3"/>
        <v>0</v>
      </c>
      <c r="Q15" s="264"/>
      <c r="R15" s="264"/>
      <c r="S15" s="529" t="s">
        <v>1821</v>
      </c>
      <c r="T15" s="264"/>
      <c r="U15" s="342" t="s">
        <v>1751</v>
      </c>
    </row>
    <row r="16" spans="1:27" s="413" customFormat="1" ht="16.5" customHeight="1">
      <c r="A16" s="1010"/>
      <c r="B16" s="960" t="s">
        <v>1969</v>
      </c>
      <c r="C16" s="961"/>
      <c r="D16" s="961"/>
      <c r="E16" s="961"/>
      <c r="F16" s="961"/>
      <c r="G16" s="961"/>
      <c r="H16" s="961"/>
      <c r="I16" s="961"/>
      <c r="J16" s="961"/>
      <c r="K16" s="961"/>
      <c r="L16" s="961"/>
      <c r="M16" s="961"/>
      <c r="N16" s="961"/>
      <c r="O16" s="961"/>
      <c r="P16" s="961"/>
      <c r="Q16" s="961"/>
      <c r="R16" s="961"/>
      <c r="S16" s="961"/>
      <c r="T16" s="961"/>
      <c r="U16" s="962"/>
    </row>
    <row r="17" spans="1:21" s="413" customFormat="1" ht="72">
      <c r="A17" s="1010"/>
      <c r="B17" s="953" t="s">
        <v>2293</v>
      </c>
      <c r="C17" s="603" t="s">
        <v>2294</v>
      </c>
      <c r="D17" s="641" t="s">
        <v>2295</v>
      </c>
      <c r="E17" s="596" t="s">
        <v>2296</v>
      </c>
      <c r="F17" s="595" t="s">
        <v>2297</v>
      </c>
      <c r="G17" s="597">
        <v>0.25</v>
      </c>
      <c r="H17" s="599"/>
      <c r="I17" s="597">
        <v>0.25</v>
      </c>
      <c r="J17" s="599"/>
      <c r="K17" s="597">
        <v>0.25</v>
      </c>
      <c r="L17" s="599"/>
      <c r="M17" s="597">
        <v>0.25</v>
      </c>
      <c r="N17" s="599"/>
      <c r="O17" s="497">
        <f t="shared" ref="O17:O21" si="4">G17+I17+K17+M17</f>
        <v>1</v>
      </c>
      <c r="P17" s="281"/>
      <c r="Q17" s="264"/>
      <c r="R17" s="586" t="s">
        <v>2298</v>
      </c>
      <c r="S17" s="586" t="s">
        <v>2299</v>
      </c>
      <c r="T17" s="586" t="s">
        <v>2300</v>
      </c>
      <c r="U17" s="633" t="s">
        <v>2301</v>
      </c>
    </row>
    <row r="18" spans="1:21" s="413" customFormat="1" ht="96">
      <c r="A18" s="1010"/>
      <c r="B18" s="954"/>
      <c r="C18" s="264"/>
      <c r="D18" s="264"/>
      <c r="E18" s="596" t="s">
        <v>2302</v>
      </c>
      <c r="F18" s="595" t="s">
        <v>2303</v>
      </c>
      <c r="G18" s="597">
        <v>0.5</v>
      </c>
      <c r="H18" s="599"/>
      <c r="I18" s="597">
        <v>0.5</v>
      </c>
      <c r="J18" s="599"/>
      <c r="K18" s="596"/>
      <c r="L18" s="599"/>
      <c r="M18" s="596"/>
      <c r="N18" s="599"/>
      <c r="O18" s="497">
        <f t="shared" si="4"/>
        <v>1</v>
      </c>
      <c r="P18" s="281"/>
      <c r="Q18" s="264"/>
      <c r="R18" s="587" t="s">
        <v>2304</v>
      </c>
      <c r="S18" s="587" t="s">
        <v>2305</v>
      </c>
      <c r="T18" s="587" t="s">
        <v>2306</v>
      </c>
      <c r="U18" s="602" t="s">
        <v>2307</v>
      </c>
    </row>
    <row r="19" spans="1:21" s="413" customFormat="1" ht="60">
      <c r="A19" s="1010"/>
      <c r="B19" s="954"/>
      <c r="C19" s="264"/>
      <c r="D19" s="264"/>
      <c r="E19" s="596" t="s">
        <v>2308</v>
      </c>
      <c r="F19" s="595" t="s">
        <v>2309</v>
      </c>
      <c r="G19" s="597">
        <v>1</v>
      </c>
      <c r="H19" s="599"/>
      <c r="I19" s="596"/>
      <c r="J19" s="599"/>
      <c r="K19" s="596"/>
      <c r="L19" s="599"/>
      <c r="M19" s="596"/>
      <c r="N19" s="599"/>
      <c r="O19" s="497">
        <f t="shared" si="4"/>
        <v>1</v>
      </c>
      <c r="P19" s="281"/>
      <c r="Q19" s="264"/>
      <c r="R19" s="587" t="s">
        <v>2310</v>
      </c>
      <c r="S19" s="587" t="s">
        <v>2311</v>
      </c>
      <c r="T19" s="587" t="s">
        <v>2306</v>
      </c>
      <c r="U19" s="602" t="s">
        <v>1918</v>
      </c>
    </row>
    <row r="20" spans="1:21" s="413" customFormat="1" ht="60">
      <c r="A20" s="1010"/>
      <c r="B20" s="954"/>
      <c r="C20" s="604" t="s">
        <v>2312</v>
      </c>
      <c r="D20" s="608" t="s">
        <v>2313</v>
      </c>
      <c r="E20" s="596" t="s">
        <v>2314</v>
      </c>
      <c r="F20" s="595" t="s">
        <v>2315</v>
      </c>
      <c r="G20" s="597">
        <v>0.5</v>
      </c>
      <c r="H20" s="599">
        <v>7000</v>
      </c>
      <c r="I20" s="597">
        <v>0.5</v>
      </c>
      <c r="J20" s="599">
        <v>7000</v>
      </c>
      <c r="K20" s="596"/>
      <c r="L20" s="599"/>
      <c r="M20" s="596"/>
      <c r="N20" s="599"/>
      <c r="O20" s="497">
        <f t="shared" si="4"/>
        <v>1</v>
      </c>
      <c r="P20" s="878">
        <f>'5. ACTIVIDADES ESPECIALES'!D99</f>
        <v>14000</v>
      </c>
      <c r="Q20" s="264"/>
      <c r="R20" s="587" t="s">
        <v>2316</v>
      </c>
      <c r="S20" s="587" t="s">
        <v>2317</v>
      </c>
      <c r="T20" s="587" t="s">
        <v>1928</v>
      </c>
      <c r="U20" s="602" t="s">
        <v>2318</v>
      </c>
    </row>
    <row r="21" spans="1:21" s="413" customFormat="1" ht="60">
      <c r="A21" s="1010"/>
      <c r="B21" s="954"/>
      <c r="C21" s="604" t="s">
        <v>2319</v>
      </c>
      <c r="D21" s="604" t="s">
        <v>2320</v>
      </c>
      <c r="E21" s="596" t="s">
        <v>2321</v>
      </c>
      <c r="F21" s="595" t="s">
        <v>2322</v>
      </c>
      <c r="G21" s="597">
        <v>0.25</v>
      </c>
      <c r="H21" s="599"/>
      <c r="I21" s="597">
        <v>0.25</v>
      </c>
      <c r="J21" s="599"/>
      <c r="K21" s="597">
        <v>0.5</v>
      </c>
      <c r="L21" s="599"/>
      <c r="M21" s="596"/>
      <c r="N21" s="599"/>
      <c r="O21" s="497">
        <f t="shared" si="4"/>
        <v>1</v>
      </c>
      <c r="P21" s="589">
        <f t="shared" ref="P21" si="5">+H21+J21+L21+N21</f>
        <v>0</v>
      </c>
      <c r="Q21" s="264"/>
      <c r="R21" s="586" t="s">
        <v>2323</v>
      </c>
      <c r="S21" s="586" t="s">
        <v>2324</v>
      </c>
      <c r="T21" s="586" t="s">
        <v>1977</v>
      </c>
      <c r="U21" s="634" t="s">
        <v>2325</v>
      </c>
    </row>
    <row r="22" spans="1:21" s="413" customFormat="1" ht="96">
      <c r="A22" s="1010"/>
      <c r="B22" s="956" t="s">
        <v>2326</v>
      </c>
      <c r="C22" s="639" t="s">
        <v>2327</v>
      </c>
      <c r="D22" s="609" t="s">
        <v>2328</v>
      </c>
      <c r="E22" s="596" t="s">
        <v>2329</v>
      </c>
      <c r="F22" s="595" t="s">
        <v>2330</v>
      </c>
      <c r="G22" s="588">
        <v>0.5</v>
      </c>
      <c r="H22" s="590"/>
      <c r="I22" s="588">
        <v>0.5</v>
      </c>
      <c r="J22" s="590"/>
      <c r="K22" s="588"/>
      <c r="L22" s="590"/>
      <c r="M22" s="588"/>
      <c r="N22" s="590"/>
      <c r="O22" s="589">
        <f>+G22+I22+K22+M22</f>
        <v>1</v>
      </c>
      <c r="P22" s="240"/>
      <c r="Q22" s="260"/>
      <c r="R22" s="587" t="s">
        <v>2331</v>
      </c>
      <c r="S22" s="601" t="s">
        <v>2332</v>
      </c>
      <c r="T22" s="586" t="s">
        <v>2306</v>
      </c>
      <c r="U22" s="602" t="s">
        <v>2307</v>
      </c>
    </row>
    <row r="23" spans="1:21" s="413" customFormat="1" ht="96">
      <c r="A23" s="1010"/>
      <c r="B23" s="956"/>
      <c r="C23" s="639" t="s">
        <v>2333</v>
      </c>
      <c r="D23" s="609" t="s">
        <v>2334</v>
      </c>
      <c r="E23" s="596" t="s">
        <v>2335</v>
      </c>
      <c r="F23" s="595" t="s">
        <v>2336</v>
      </c>
      <c r="G23" s="458"/>
      <c r="H23" s="590"/>
      <c r="I23" s="588">
        <v>0.25</v>
      </c>
      <c r="J23" s="590"/>
      <c r="K23" s="588">
        <v>0.25</v>
      </c>
      <c r="L23" s="590"/>
      <c r="M23" s="588">
        <v>0.5</v>
      </c>
      <c r="N23" s="590"/>
      <c r="O23" s="589">
        <f>+G23+I23+K23+M23</f>
        <v>1</v>
      </c>
      <c r="P23" s="240"/>
      <c r="Q23" s="260"/>
      <c r="R23" s="586" t="s">
        <v>2337</v>
      </c>
      <c r="S23" s="586" t="s">
        <v>2338</v>
      </c>
      <c r="T23" s="586" t="s">
        <v>2339</v>
      </c>
      <c r="U23" s="637" t="s">
        <v>2340</v>
      </c>
    </row>
    <row r="24" spans="1:21" s="413" customFormat="1" ht="84">
      <c r="A24" s="1010"/>
      <c r="B24" s="956"/>
      <c r="C24" s="640" t="s">
        <v>2341</v>
      </c>
      <c r="D24" s="640" t="s">
        <v>2342</v>
      </c>
      <c r="E24" s="596" t="s">
        <v>2343</v>
      </c>
      <c r="F24" s="595" t="s">
        <v>2344</v>
      </c>
      <c r="G24" s="458"/>
      <c r="H24" s="590"/>
      <c r="I24" s="588">
        <v>0.25</v>
      </c>
      <c r="J24" s="590"/>
      <c r="K24" s="588">
        <v>0.25</v>
      </c>
      <c r="L24" s="590"/>
      <c r="M24" s="588">
        <v>0.5</v>
      </c>
      <c r="N24" s="590"/>
      <c r="O24" s="589">
        <f t="shared" ref="O24:O26" si="6">+G24+I24+K24+M24</f>
        <v>1</v>
      </c>
      <c r="P24" s="240"/>
      <c r="Q24" s="260"/>
      <c r="R24" s="587" t="s">
        <v>2345</v>
      </c>
      <c r="S24" s="587" t="s">
        <v>2346</v>
      </c>
      <c r="T24" s="587" t="s">
        <v>2339</v>
      </c>
      <c r="U24" s="587" t="s">
        <v>2340</v>
      </c>
    </row>
    <row r="25" spans="1:21" s="413" customFormat="1" ht="84">
      <c r="A25" s="1010"/>
      <c r="B25" s="956"/>
      <c r="C25" s="640" t="s">
        <v>2347</v>
      </c>
      <c r="D25" s="640" t="s">
        <v>2348</v>
      </c>
      <c r="E25" s="596" t="s">
        <v>2349</v>
      </c>
      <c r="F25" s="595" t="s">
        <v>2350</v>
      </c>
      <c r="G25" s="458"/>
      <c r="H25" s="590"/>
      <c r="I25" s="588">
        <v>0.25</v>
      </c>
      <c r="J25" s="590"/>
      <c r="K25" s="588">
        <v>0.25</v>
      </c>
      <c r="L25" s="590"/>
      <c r="M25" s="588">
        <v>0.5</v>
      </c>
      <c r="N25" s="590"/>
      <c r="O25" s="589">
        <f t="shared" si="6"/>
        <v>1</v>
      </c>
      <c r="P25" s="240"/>
      <c r="Q25" s="260"/>
      <c r="R25" s="587" t="s">
        <v>2345</v>
      </c>
      <c r="S25" s="587" t="s">
        <v>2346</v>
      </c>
      <c r="T25" s="587" t="s">
        <v>2339</v>
      </c>
      <c r="U25" s="587" t="s">
        <v>2340</v>
      </c>
    </row>
    <row r="26" spans="1:21" s="413" customFormat="1" ht="84">
      <c r="A26" s="1010"/>
      <c r="B26" s="956"/>
      <c r="C26" s="596"/>
      <c r="D26" s="596"/>
      <c r="E26" s="596" t="s">
        <v>2351</v>
      </c>
      <c r="F26" s="595" t="s">
        <v>2352</v>
      </c>
      <c r="G26" s="458"/>
      <c r="H26" s="590"/>
      <c r="I26" s="588">
        <v>0.25</v>
      </c>
      <c r="J26" s="590"/>
      <c r="K26" s="588">
        <v>0.25</v>
      </c>
      <c r="L26" s="590"/>
      <c r="M26" s="588">
        <v>0.5</v>
      </c>
      <c r="N26" s="590"/>
      <c r="O26" s="589">
        <f t="shared" si="6"/>
        <v>1</v>
      </c>
      <c r="P26" s="240"/>
      <c r="Q26" s="260"/>
      <c r="R26" s="587" t="s">
        <v>2345</v>
      </c>
      <c r="S26" s="587" t="s">
        <v>2346</v>
      </c>
      <c r="T26" s="587" t="s">
        <v>2353</v>
      </c>
      <c r="U26" s="587" t="s">
        <v>2340</v>
      </c>
    </row>
    <row r="27" spans="1:21" s="413" customFormat="1" ht="16.5" customHeight="1">
      <c r="A27" s="1010"/>
      <c r="B27" s="960" t="s">
        <v>2151</v>
      </c>
      <c r="C27" s="961"/>
      <c r="D27" s="961"/>
      <c r="E27" s="961"/>
      <c r="F27" s="961"/>
      <c r="G27" s="961"/>
      <c r="H27" s="961"/>
      <c r="I27" s="961"/>
      <c r="J27" s="961"/>
      <c r="K27" s="961"/>
      <c r="L27" s="961"/>
      <c r="M27" s="961"/>
      <c r="N27" s="961"/>
      <c r="O27" s="961"/>
      <c r="P27" s="961"/>
      <c r="Q27" s="961"/>
      <c r="R27" s="961"/>
      <c r="S27" s="961"/>
      <c r="T27" s="961"/>
      <c r="U27" s="962"/>
    </row>
    <row r="28" spans="1:21" s="413" customFormat="1" ht="143.25">
      <c r="A28" s="1010"/>
      <c r="B28" s="527" t="s">
        <v>1584</v>
      </c>
      <c r="C28" s="631" t="s">
        <v>2354</v>
      </c>
      <c r="D28" s="631" t="s">
        <v>2355</v>
      </c>
      <c r="E28" s="531" t="s">
        <v>3028</v>
      </c>
      <c r="F28" s="528" t="s">
        <v>1812</v>
      </c>
      <c r="G28" s="606">
        <v>0.25</v>
      </c>
      <c r="H28" s="638">
        <v>0</v>
      </c>
      <c r="I28" s="606">
        <v>0.25</v>
      </c>
      <c r="J28" s="638">
        <v>0</v>
      </c>
      <c r="K28" s="606">
        <v>0.25</v>
      </c>
      <c r="L28" s="638">
        <v>0</v>
      </c>
      <c r="M28" s="606">
        <v>0.25</v>
      </c>
      <c r="N28" s="638">
        <v>0</v>
      </c>
      <c r="O28" s="606">
        <v>1</v>
      </c>
      <c r="P28" s="498">
        <f t="shared" ref="P28:P30" si="7">H28+J28+L28+N28</f>
        <v>0</v>
      </c>
      <c r="Q28" s="264"/>
      <c r="R28" s="264"/>
      <c r="S28" s="260" t="s">
        <v>2149</v>
      </c>
      <c r="T28" s="260" t="s">
        <v>1633</v>
      </c>
      <c r="U28" s="321" t="s">
        <v>2151</v>
      </c>
    </row>
    <row r="29" spans="1:21" s="413" customFormat="1" ht="157.5">
      <c r="A29" s="1010"/>
      <c r="B29" s="527" t="s">
        <v>1585</v>
      </c>
      <c r="C29" s="632" t="s">
        <v>2356</v>
      </c>
      <c r="D29" s="631" t="s">
        <v>2357</v>
      </c>
      <c r="E29" s="531" t="s">
        <v>3029</v>
      </c>
      <c r="F29" s="528" t="s">
        <v>1816</v>
      </c>
      <c r="G29" s="606">
        <v>0.25</v>
      </c>
      <c r="H29" s="638">
        <v>0</v>
      </c>
      <c r="I29" s="606">
        <v>0.25</v>
      </c>
      <c r="J29" s="638">
        <v>0</v>
      </c>
      <c r="K29" s="606">
        <v>0.25</v>
      </c>
      <c r="L29" s="638">
        <v>0</v>
      </c>
      <c r="M29" s="606">
        <v>0.25</v>
      </c>
      <c r="N29" s="638">
        <v>0</v>
      </c>
      <c r="O29" s="606">
        <v>1</v>
      </c>
      <c r="P29" s="498">
        <f t="shared" si="7"/>
        <v>0</v>
      </c>
      <c r="Q29" s="264"/>
      <c r="R29" s="264"/>
      <c r="S29" s="260" t="s">
        <v>2149</v>
      </c>
      <c r="T29" s="260" t="s">
        <v>1633</v>
      </c>
      <c r="U29" s="321" t="s">
        <v>2151</v>
      </c>
    </row>
    <row r="30" spans="1:21" s="413" customFormat="1" ht="86.25">
      <c r="A30" s="1010"/>
      <c r="B30" s="527" t="s">
        <v>1586</v>
      </c>
      <c r="C30" s="632" t="s">
        <v>2358</v>
      </c>
      <c r="D30" s="631" t="s">
        <v>2359</v>
      </c>
      <c r="E30" s="531" t="s">
        <v>3030</v>
      </c>
      <c r="F30" s="528" t="s">
        <v>1820</v>
      </c>
      <c r="G30" s="606">
        <v>0.25</v>
      </c>
      <c r="H30" s="638">
        <v>0</v>
      </c>
      <c r="I30" s="606">
        <v>0.25</v>
      </c>
      <c r="J30" s="638">
        <v>0</v>
      </c>
      <c r="K30" s="606">
        <v>0.25</v>
      </c>
      <c r="L30" s="638">
        <v>0</v>
      </c>
      <c r="M30" s="606">
        <v>0.25</v>
      </c>
      <c r="N30" s="638">
        <v>0</v>
      </c>
      <c r="O30" s="606">
        <v>1</v>
      </c>
      <c r="P30" s="498">
        <f t="shared" si="7"/>
        <v>0</v>
      </c>
      <c r="Q30" s="264"/>
      <c r="R30" s="264"/>
      <c r="S30" s="260" t="s">
        <v>2149</v>
      </c>
      <c r="T30" s="260" t="s">
        <v>1633</v>
      </c>
      <c r="U30" s="321" t="s">
        <v>2151</v>
      </c>
    </row>
    <row r="31" spans="1:21" s="413" customFormat="1" ht="16.5" customHeight="1">
      <c r="A31" s="1010"/>
      <c r="B31" s="960" t="s">
        <v>2827</v>
      </c>
      <c r="C31" s="961"/>
      <c r="D31" s="961"/>
      <c r="E31" s="961"/>
      <c r="F31" s="961"/>
      <c r="G31" s="961"/>
      <c r="H31" s="961"/>
      <c r="I31" s="961"/>
      <c r="J31" s="961"/>
      <c r="K31" s="961"/>
      <c r="L31" s="961"/>
      <c r="M31" s="961"/>
      <c r="N31" s="961"/>
      <c r="O31" s="961"/>
      <c r="P31" s="961"/>
      <c r="Q31" s="961"/>
      <c r="R31" s="961"/>
      <c r="S31" s="961"/>
      <c r="T31" s="961"/>
      <c r="U31" s="962"/>
    </row>
    <row r="32" spans="1:21" s="413" customFormat="1" ht="181.5">
      <c r="A32" s="1010"/>
      <c r="B32" s="687" t="s">
        <v>1584</v>
      </c>
      <c r="C32" s="700" t="s">
        <v>2676</v>
      </c>
      <c r="D32" s="692" t="s">
        <v>2677</v>
      </c>
      <c r="E32" s="485" t="s">
        <v>3031</v>
      </c>
      <c r="F32" s="695" t="s">
        <v>2678</v>
      </c>
      <c r="G32" s="497">
        <v>0</v>
      </c>
      <c r="H32" s="498"/>
      <c r="I32" s="497">
        <v>0</v>
      </c>
      <c r="J32" s="498"/>
      <c r="K32" s="497">
        <v>0</v>
      </c>
      <c r="L32" s="498"/>
      <c r="M32" s="497">
        <v>1</v>
      </c>
      <c r="N32" s="498">
        <f>'1. TALLERES SEMINARIOS'!$D$300</f>
        <v>5260</v>
      </c>
      <c r="O32" s="497">
        <f>G32+I32+K32+M32</f>
        <v>1</v>
      </c>
      <c r="P32" s="874">
        <f t="shared" ref="P32:P36" si="8">H32+J32+L32+N32</f>
        <v>5260</v>
      </c>
      <c r="Q32" s="499"/>
      <c r="R32" s="499" t="s">
        <v>1723</v>
      </c>
      <c r="S32" s="499" t="s">
        <v>1724</v>
      </c>
      <c r="T32" s="499" t="s">
        <v>1725</v>
      </c>
      <c r="U32" s="701" t="s">
        <v>2679</v>
      </c>
    </row>
    <row r="33" spans="1:21" s="413" customFormat="1" ht="82.5">
      <c r="A33" s="1010"/>
      <c r="B33" s="687" t="s">
        <v>1584</v>
      </c>
      <c r="C33" s="700" t="s">
        <v>2680</v>
      </c>
      <c r="D33" s="692" t="s">
        <v>2681</v>
      </c>
      <c r="E33" s="485" t="s">
        <v>3032</v>
      </c>
      <c r="F33" s="695" t="s">
        <v>2682</v>
      </c>
      <c r="G33" s="497">
        <v>0.25</v>
      </c>
      <c r="H33" s="498"/>
      <c r="I33" s="497">
        <v>0.25</v>
      </c>
      <c r="J33" s="498"/>
      <c r="K33" s="497">
        <v>0.25</v>
      </c>
      <c r="L33" s="498"/>
      <c r="M33" s="497">
        <v>0.25</v>
      </c>
      <c r="N33" s="498"/>
      <c r="O33" s="497">
        <f>+G33+I33+K33+M33</f>
        <v>1</v>
      </c>
      <c r="P33" s="498">
        <f t="shared" si="8"/>
        <v>0</v>
      </c>
      <c r="Q33" s="499"/>
      <c r="R33" s="499" t="s">
        <v>2683</v>
      </c>
      <c r="S33" s="499" t="s">
        <v>2684</v>
      </c>
      <c r="T33" s="499" t="s">
        <v>1633</v>
      </c>
      <c r="U33" s="701" t="s">
        <v>2685</v>
      </c>
    </row>
    <row r="34" spans="1:21" s="413" customFormat="1" ht="76.5">
      <c r="A34" s="1010"/>
      <c r="B34" s="687" t="s">
        <v>1584</v>
      </c>
      <c r="C34" s="700" t="s">
        <v>2686</v>
      </c>
      <c r="D34" s="692" t="s">
        <v>2687</v>
      </c>
      <c r="E34" s="485" t="s">
        <v>3033</v>
      </c>
      <c r="F34" s="702" t="s">
        <v>2688</v>
      </c>
      <c r="G34" s="497">
        <v>0.25</v>
      </c>
      <c r="H34" s="498"/>
      <c r="I34" s="497">
        <v>0.25</v>
      </c>
      <c r="J34" s="498"/>
      <c r="K34" s="497">
        <v>0.25</v>
      </c>
      <c r="L34" s="498"/>
      <c r="M34" s="497">
        <v>0.25</v>
      </c>
      <c r="N34" s="498"/>
      <c r="O34" s="497">
        <f>+G34+I34+K34+M34</f>
        <v>1</v>
      </c>
      <c r="P34" s="498">
        <f t="shared" si="8"/>
        <v>0</v>
      </c>
      <c r="Q34" s="499"/>
      <c r="R34" s="695" t="s">
        <v>2689</v>
      </c>
      <c r="S34" s="499"/>
      <c r="T34" s="499"/>
      <c r="U34" s="701"/>
    </row>
    <row r="35" spans="1:21" s="413" customFormat="1" ht="99">
      <c r="A35" s="1010"/>
      <c r="B35" s="687" t="s">
        <v>1585</v>
      </c>
      <c r="C35" s="700" t="s">
        <v>2690</v>
      </c>
      <c r="D35" s="687" t="s">
        <v>2691</v>
      </c>
      <c r="E35" s="485" t="s">
        <v>3034</v>
      </c>
      <c r="F35" s="695" t="s">
        <v>2692</v>
      </c>
      <c r="G35" s="497">
        <v>0</v>
      </c>
      <c r="H35" s="498"/>
      <c r="I35" s="497">
        <v>0</v>
      </c>
      <c r="J35" s="498"/>
      <c r="K35" s="497">
        <v>0.5</v>
      </c>
      <c r="L35" s="498">
        <f>'5. ACTIVIDADES ESPECIALES'!$D$264/2</f>
        <v>25000</v>
      </c>
      <c r="M35" s="497">
        <v>0.5</v>
      </c>
      <c r="N35" s="498">
        <f>'5. ACTIVIDADES ESPECIALES'!$D$264/2</f>
        <v>25000</v>
      </c>
      <c r="O35" s="497">
        <f>G35+I35+K35+M35</f>
        <v>1</v>
      </c>
      <c r="P35" s="874">
        <f t="shared" si="8"/>
        <v>50000</v>
      </c>
      <c r="Q35" s="499"/>
      <c r="R35" s="499" t="s">
        <v>2693</v>
      </c>
      <c r="S35" s="499" t="s">
        <v>2694</v>
      </c>
      <c r="T35" s="499" t="s">
        <v>1689</v>
      </c>
      <c r="U35" s="701" t="s">
        <v>2695</v>
      </c>
    </row>
    <row r="36" spans="1:21" s="413" customFormat="1" ht="51">
      <c r="A36" s="1010"/>
      <c r="B36" s="687" t="s">
        <v>1586</v>
      </c>
      <c r="C36" s="694" t="s">
        <v>2696</v>
      </c>
      <c r="D36" s="687" t="s">
        <v>2697</v>
      </c>
      <c r="E36" s="485" t="s">
        <v>3035</v>
      </c>
      <c r="F36" s="695" t="s">
        <v>1645</v>
      </c>
      <c r="G36" s="497">
        <v>0.25</v>
      </c>
      <c r="H36" s="498"/>
      <c r="I36" s="497">
        <v>0.25</v>
      </c>
      <c r="J36" s="498"/>
      <c r="K36" s="497">
        <v>0.25</v>
      </c>
      <c r="L36" s="498"/>
      <c r="M36" s="497">
        <v>0.25</v>
      </c>
      <c r="N36" s="498"/>
      <c r="O36" s="497">
        <f>G36+I36+K36+M36</f>
        <v>1</v>
      </c>
      <c r="P36" s="498">
        <f t="shared" si="8"/>
        <v>0</v>
      </c>
      <c r="Q36" s="499"/>
      <c r="R36" s="499" t="s">
        <v>2698</v>
      </c>
      <c r="S36" s="499" t="s">
        <v>1694</v>
      </c>
      <c r="T36" s="499" t="s">
        <v>1633</v>
      </c>
      <c r="U36" s="701" t="s">
        <v>2685</v>
      </c>
    </row>
    <row r="37" spans="1:21" ht="15.75" hidden="1" customHeight="1">
      <c r="A37" s="443"/>
      <c r="B37" s="443"/>
      <c r="C37" s="431"/>
      <c r="D37" s="431"/>
      <c r="E37" s="441"/>
      <c r="F37" s="446"/>
      <c r="G37" s="264"/>
      <c r="H37" s="281"/>
      <c r="I37" s="264"/>
      <c r="J37" s="281"/>
      <c r="K37" s="264"/>
      <c r="L37" s="281"/>
      <c r="M37" s="264"/>
      <c r="N37" s="281"/>
      <c r="O37" s="264"/>
      <c r="P37" s="281"/>
      <c r="Q37" s="264"/>
      <c r="R37" s="264"/>
      <c r="S37" s="264"/>
      <c r="T37" s="264"/>
      <c r="U37" s="73"/>
    </row>
    <row r="38" spans="1:21" ht="15.75" hidden="1" customHeight="1">
      <c r="A38" s="443"/>
      <c r="B38" s="443"/>
      <c r="C38" s="431"/>
      <c r="D38" s="431"/>
      <c r="E38" s="441"/>
      <c r="F38" s="446"/>
      <c r="G38" s="264"/>
      <c r="H38" s="281"/>
      <c r="I38" s="264"/>
      <c r="J38" s="281"/>
      <c r="K38" s="264"/>
      <c r="L38" s="281"/>
      <c r="M38" s="264"/>
      <c r="N38" s="281"/>
      <c r="O38" s="264"/>
      <c r="P38" s="281"/>
      <c r="Q38" s="264"/>
      <c r="R38" s="264"/>
      <c r="S38" s="264"/>
      <c r="T38" s="264"/>
      <c r="U38" s="73"/>
    </row>
    <row r="39" spans="1:21" ht="15.75" hidden="1" customHeight="1">
      <c r="A39" s="443"/>
      <c r="B39" s="444"/>
      <c r="C39" s="431"/>
      <c r="D39" s="431"/>
      <c r="E39" s="441"/>
      <c r="F39" s="461"/>
      <c r="G39" s="264"/>
      <c r="H39" s="281"/>
      <c r="I39" s="264"/>
      <c r="J39" s="281"/>
      <c r="K39" s="264"/>
      <c r="L39" s="281"/>
      <c r="M39" s="264"/>
      <c r="N39" s="281"/>
      <c r="O39" s="264"/>
      <c r="P39" s="281"/>
      <c r="Q39" s="264"/>
      <c r="R39" s="264"/>
      <c r="S39" s="264"/>
      <c r="T39" s="264"/>
      <c r="U39" s="73"/>
    </row>
    <row r="40" spans="1:21" ht="15.75" hidden="1">
      <c r="A40" s="443"/>
      <c r="B40" s="953"/>
      <c r="C40" s="440"/>
      <c r="D40" s="440"/>
      <c r="E40" s="260"/>
      <c r="F40" s="264"/>
      <c r="G40" s="264"/>
      <c r="H40" s="281"/>
      <c r="I40" s="264"/>
      <c r="J40" s="281"/>
      <c r="K40" s="264"/>
      <c r="L40" s="281"/>
      <c r="M40" s="264"/>
      <c r="N40" s="281"/>
      <c r="O40" s="264"/>
      <c r="P40" s="281"/>
      <c r="Q40" s="264"/>
      <c r="R40" s="264"/>
      <c r="S40" s="264"/>
      <c r="T40" s="264"/>
      <c r="U40" s="73"/>
    </row>
    <row r="41" spans="1:21" ht="15.75" hidden="1">
      <c r="A41" s="443"/>
      <c r="B41" s="954"/>
      <c r="C41" s="260"/>
      <c r="D41" s="260"/>
      <c r="E41" s="260"/>
      <c r="F41" s="264"/>
      <c r="G41" s="264"/>
      <c r="H41" s="281"/>
      <c r="I41" s="264"/>
      <c r="J41" s="281"/>
      <c r="K41" s="264"/>
      <c r="L41" s="281"/>
      <c r="M41" s="264"/>
      <c r="N41" s="281"/>
      <c r="O41" s="264"/>
      <c r="P41" s="281"/>
      <c r="Q41" s="264"/>
      <c r="R41" s="264"/>
      <c r="S41" s="264"/>
      <c r="T41" s="264"/>
      <c r="U41" s="73"/>
    </row>
    <row r="42" spans="1:21" ht="15.75" hidden="1">
      <c r="A42" s="443"/>
      <c r="B42" s="954"/>
      <c r="C42" s="260"/>
      <c r="D42" s="260"/>
      <c r="E42" s="260"/>
      <c r="F42" s="264"/>
      <c r="G42" s="264"/>
      <c r="H42" s="281"/>
      <c r="I42" s="264"/>
      <c r="J42" s="281"/>
      <c r="K42" s="264"/>
      <c r="L42" s="281"/>
      <c r="M42" s="264"/>
      <c r="N42" s="281"/>
      <c r="O42" s="264"/>
      <c r="P42" s="281"/>
      <c r="Q42" s="264"/>
      <c r="R42" s="264"/>
      <c r="S42" s="264"/>
      <c r="T42" s="264"/>
      <c r="U42" s="73"/>
    </row>
    <row r="43" spans="1:21" ht="15.75" hidden="1">
      <c r="A43" s="443"/>
      <c r="B43" s="954"/>
      <c r="C43" s="260"/>
      <c r="D43" s="260"/>
      <c r="E43" s="260"/>
      <c r="F43" s="264"/>
      <c r="G43" s="264"/>
      <c r="H43" s="281"/>
      <c r="I43" s="264"/>
      <c r="J43" s="281"/>
      <c r="K43" s="264"/>
      <c r="L43" s="281"/>
      <c r="M43" s="264"/>
      <c r="N43" s="281"/>
      <c r="O43" s="264"/>
      <c r="P43" s="281"/>
      <c r="Q43" s="264"/>
      <c r="R43" s="264"/>
      <c r="S43" s="264"/>
      <c r="T43" s="264"/>
      <c r="U43" s="73"/>
    </row>
    <row r="44" spans="1:21" ht="15.75" hidden="1">
      <c r="A44" s="443"/>
      <c r="B44" s="955"/>
      <c r="C44" s="260"/>
      <c r="D44" s="260"/>
      <c r="E44" s="260"/>
      <c r="F44" s="260"/>
      <c r="G44" s="260"/>
      <c r="H44" s="240"/>
      <c r="I44" s="260"/>
      <c r="J44" s="240"/>
      <c r="K44" s="260"/>
      <c r="L44" s="240"/>
      <c r="M44" s="260"/>
      <c r="N44" s="240"/>
      <c r="O44" s="260"/>
      <c r="P44" s="240"/>
      <c r="Q44" s="260"/>
      <c r="R44" s="260"/>
      <c r="S44" s="260"/>
      <c r="T44" s="260"/>
      <c r="U44" s="342"/>
    </row>
    <row r="45" spans="1:21" ht="15.75" hidden="1">
      <c r="A45" s="443"/>
      <c r="B45" s="953"/>
      <c r="C45" s="260"/>
      <c r="D45" s="260"/>
      <c r="E45" s="260"/>
      <c r="F45" s="264"/>
      <c r="G45" s="261"/>
      <c r="H45" s="396"/>
      <c r="I45" s="261"/>
      <c r="J45" s="396"/>
      <c r="K45" s="261"/>
      <c r="L45" s="240"/>
      <c r="M45" s="260"/>
      <c r="N45" s="240"/>
      <c r="O45" s="261"/>
      <c r="P45" s="396"/>
      <c r="Q45" s="260"/>
      <c r="R45" s="260"/>
      <c r="S45" s="260"/>
      <c r="T45" s="260"/>
      <c r="U45" s="260"/>
    </row>
    <row r="46" spans="1:21" ht="15.75" hidden="1">
      <c r="A46" s="443"/>
      <c r="B46" s="954"/>
      <c r="C46" s="260"/>
      <c r="D46" s="260"/>
      <c r="E46" s="260"/>
      <c r="F46" s="264"/>
      <c r="G46" s="261"/>
      <c r="H46" s="396"/>
      <c r="I46" s="261"/>
      <c r="J46" s="396"/>
      <c r="K46" s="261"/>
      <c r="L46" s="240"/>
      <c r="M46" s="260"/>
      <c r="N46" s="240"/>
      <c r="O46" s="261"/>
      <c r="P46" s="396"/>
      <c r="Q46" s="260"/>
      <c r="R46" s="260"/>
      <c r="S46" s="260"/>
      <c r="T46" s="260"/>
      <c r="U46" s="260"/>
    </row>
    <row r="47" spans="1:21" ht="15.75" hidden="1">
      <c r="A47" s="443"/>
      <c r="B47" s="954"/>
      <c r="C47" s="260"/>
      <c r="D47" s="260"/>
      <c r="E47" s="260"/>
      <c r="F47" s="264"/>
      <c r="G47" s="261"/>
      <c r="H47" s="396"/>
      <c r="I47" s="261"/>
      <c r="J47" s="396"/>
      <c r="K47" s="261"/>
      <c r="L47" s="240"/>
      <c r="M47" s="260"/>
      <c r="N47" s="240"/>
      <c r="O47" s="261"/>
      <c r="P47" s="396"/>
      <c r="Q47" s="260"/>
      <c r="R47" s="260"/>
      <c r="S47" s="260"/>
      <c r="T47" s="260"/>
      <c r="U47" s="260"/>
    </row>
    <row r="48" spans="1:21" ht="15.75" hidden="1">
      <c r="A48" s="443"/>
      <c r="B48" s="955"/>
      <c r="C48" s="260"/>
      <c r="D48" s="260"/>
      <c r="E48" s="260"/>
      <c r="F48" s="264"/>
      <c r="G48" s="261"/>
      <c r="H48" s="396"/>
      <c r="I48" s="261"/>
      <c r="J48" s="396"/>
      <c r="K48" s="261"/>
      <c r="L48" s="240"/>
      <c r="M48" s="260"/>
      <c r="N48" s="240"/>
      <c r="O48" s="261"/>
      <c r="P48" s="396"/>
      <c r="Q48" s="260"/>
      <c r="R48" s="260"/>
      <c r="S48" s="260"/>
      <c r="T48" s="260"/>
      <c r="U48" s="260"/>
    </row>
    <row r="49" spans="1:21" ht="15.75" hidden="1">
      <c r="A49" s="443"/>
      <c r="B49" s="956"/>
      <c r="C49" s="260"/>
      <c r="D49" s="260"/>
      <c r="E49" s="260"/>
      <c r="F49" s="264"/>
      <c r="G49" s="261"/>
      <c r="H49" s="396"/>
      <c r="I49" s="261"/>
      <c r="J49" s="396"/>
      <c r="K49" s="261"/>
      <c r="L49" s="240"/>
      <c r="M49" s="260"/>
      <c r="N49" s="240"/>
      <c r="O49" s="261"/>
      <c r="P49" s="396"/>
      <c r="Q49" s="260"/>
      <c r="R49" s="260"/>
      <c r="S49" s="260"/>
      <c r="T49" s="260"/>
      <c r="U49" s="260"/>
    </row>
    <row r="50" spans="1:21" ht="15.75" hidden="1" customHeight="1">
      <c r="A50" s="443"/>
      <c r="B50" s="956"/>
      <c r="C50" s="260"/>
      <c r="D50" s="260"/>
      <c r="E50" s="260"/>
      <c r="F50" s="264"/>
      <c r="G50" s="261"/>
      <c r="H50" s="396"/>
      <c r="I50" s="261"/>
      <c r="J50" s="396"/>
      <c r="K50" s="261"/>
      <c r="L50" s="240"/>
      <c r="M50" s="260"/>
      <c r="N50" s="240"/>
      <c r="O50" s="261"/>
      <c r="P50" s="396"/>
      <c r="Q50" s="260"/>
      <c r="R50" s="260"/>
      <c r="S50" s="260"/>
      <c r="T50" s="260"/>
      <c r="U50" s="260"/>
    </row>
    <row r="51" spans="1:21" ht="15.75" hidden="1">
      <c r="A51" s="443"/>
      <c r="B51" s="956"/>
      <c r="C51" s="260"/>
      <c r="D51" s="260"/>
      <c r="E51" s="260"/>
      <c r="F51" s="264"/>
      <c r="G51" s="261"/>
      <c r="H51" s="396"/>
      <c r="I51" s="261"/>
      <c r="J51" s="396"/>
      <c r="K51" s="261"/>
      <c r="L51" s="240"/>
      <c r="M51" s="260"/>
      <c r="N51" s="240"/>
      <c r="O51" s="261"/>
      <c r="P51" s="396"/>
      <c r="Q51" s="260"/>
      <c r="R51" s="260"/>
      <c r="S51" s="260"/>
      <c r="T51" s="260"/>
      <c r="U51" s="260"/>
    </row>
    <row r="52" spans="1:21" ht="15.75" hidden="1">
      <c r="A52" s="443"/>
      <c r="B52" s="956"/>
      <c r="C52" s="260"/>
      <c r="D52" s="260"/>
      <c r="E52" s="260"/>
      <c r="F52" s="260"/>
      <c r="G52" s="260"/>
      <c r="H52" s="240"/>
      <c r="I52" s="260"/>
      <c r="J52" s="240"/>
      <c r="K52" s="260"/>
      <c r="L52" s="240"/>
      <c r="M52" s="260"/>
      <c r="N52" s="240"/>
      <c r="O52" s="260"/>
      <c r="P52" s="240"/>
      <c r="Q52" s="260"/>
      <c r="R52" s="260"/>
      <c r="S52" s="260"/>
      <c r="T52" s="260"/>
      <c r="U52" s="260"/>
    </row>
    <row r="53" spans="1:21" ht="15.75" hidden="1">
      <c r="A53" s="444"/>
      <c r="B53" s="956"/>
      <c r="C53" s="260"/>
      <c r="D53" s="260"/>
      <c r="E53" s="260"/>
      <c r="F53" s="260"/>
      <c r="G53" s="260"/>
      <c r="H53" s="240"/>
      <c r="I53" s="260"/>
      <c r="J53" s="240"/>
      <c r="K53" s="260"/>
      <c r="L53" s="240"/>
      <c r="M53" s="260"/>
      <c r="N53" s="240"/>
      <c r="O53" s="260"/>
      <c r="P53" s="240"/>
      <c r="Q53" s="260"/>
      <c r="R53" s="260"/>
      <c r="S53" s="260"/>
      <c r="T53" s="260"/>
      <c r="U53" s="260"/>
    </row>
    <row r="54" spans="1:21" ht="15.75" hidden="1">
      <c r="A54" s="1006" t="s">
        <v>482</v>
      </c>
      <c r="B54" s="1007"/>
      <c r="C54" s="1007"/>
      <c r="D54" s="1007"/>
      <c r="E54" s="1007"/>
      <c r="F54" s="1007"/>
      <c r="G54" s="1007"/>
      <c r="H54" s="1007"/>
      <c r="I54" s="1007"/>
      <c r="J54" s="1007"/>
      <c r="K54" s="1007"/>
      <c r="L54" s="1007"/>
      <c r="M54" s="1007"/>
      <c r="N54" s="1007"/>
      <c r="O54" s="1007"/>
      <c r="P54" s="1007"/>
      <c r="Q54" s="1007"/>
      <c r="R54" s="1007"/>
      <c r="S54" s="1007"/>
      <c r="T54" s="1007"/>
      <c r="U54" s="1008"/>
    </row>
    <row r="55" spans="1:21" ht="15.75" hidden="1" customHeight="1">
      <c r="A55" s="953" t="s">
        <v>1395</v>
      </c>
      <c r="B55" s="956"/>
      <c r="C55" s="260"/>
      <c r="D55" s="260"/>
      <c r="E55" s="260"/>
      <c r="F55" s="264"/>
      <c r="G55" s="260"/>
      <c r="H55" s="240"/>
      <c r="I55" s="260"/>
      <c r="J55" s="240"/>
      <c r="K55" s="260"/>
      <c r="L55" s="240"/>
      <c r="M55" s="260"/>
      <c r="N55" s="240"/>
      <c r="O55" s="260"/>
      <c r="P55" s="240"/>
      <c r="Q55" s="260"/>
      <c r="R55" s="260"/>
      <c r="S55" s="260"/>
      <c r="T55" s="260"/>
      <c r="U55" s="283"/>
    </row>
    <row r="56" spans="1:21" ht="15.75" hidden="1">
      <c r="A56" s="954"/>
      <c r="B56" s="956"/>
      <c r="C56" s="260"/>
      <c r="D56" s="260"/>
      <c r="E56" s="260"/>
      <c r="F56" s="264"/>
      <c r="G56" s="260"/>
      <c r="H56" s="240"/>
      <c r="I56" s="260"/>
      <c r="J56" s="240"/>
      <c r="K56" s="260"/>
      <c r="L56" s="240"/>
      <c r="M56" s="260"/>
      <c r="N56" s="240"/>
      <c r="O56" s="260"/>
      <c r="P56" s="240"/>
      <c r="Q56" s="260"/>
      <c r="R56" s="260"/>
      <c r="S56" s="260"/>
      <c r="T56" s="260"/>
      <c r="U56" s="283"/>
    </row>
    <row r="57" spans="1:21" ht="15.75" hidden="1">
      <c r="A57" s="954"/>
      <c r="B57" s="956"/>
      <c r="C57" s="260"/>
      <c r="D57" s="260"/>
      <c r="E57" s="260"/>
      <c r="F57" s="264"/>
      <c r="G57" s="260"/>
      <c r="H57" s="240"/>
      <c r="I57" s="260"/>
      <c r="J57" s="240"/>
      <c r="K57" s="260"/>
      <c r="L57" s="240"/>
      <c r="M57" s="260"/>
      <c r="N57" s="240"/>
      <c r="O57" s="260"/>
      <c r="P57" s="240"/>
      <c r="Q57" s="260"/>
      <c r="R57" s="260"/>
      <c r="S57" s="260"/>
      <c r="T57" s="260"/>
      <c r="U57" s="283"/>
    </row>
    <row r="58" spans="1:21" ht="15.75" hidden="1">
      <c r="A58" s="954"/>
      <c r="B58" s="956"/>
      <c r="C58" s="260"/>
      <c r="D58" s="260"/>
      <c r="E58" s="260"/>
      <c r="F58" s="264"/>
      <c r="G58" s="260"/>
      <c r="H58" s="240"/>
      <c r="I58" s="260"/>
      <c r="J58" s="240"/>
      <c r="K58" s="260"/>
      <c r="L58" s="240"/>
      <c r="M58" s="260"/>
      <c r="N58" s="240"/>
      <c r="O58" s="260"/>
      <c r="P58" s="240"/>
      <c r="Q58" s="260"/>
      <c r="R58" s="260"/>
      <c r="S58" s="260"/>
      <c r="T58" s="260"/>
      <c r="U58" s="283"/>
    </row>
    <row r="59" spans="1:21" ht="15.75" hidden="1">
      <c r="A59" s="954"/>
      <c r="B59" s="956"/>
      <c r="C59" s="260"/>
      <c r="D59" s="260"/>
      <c r="E59" s="260"/>
      <c r="F59" s="264"/>
      <c r="G59" s="260"/>
      <c r="H59" s="240"/>
      <c r="I59" s="260"/>
      <c r="J59" s="240"/>
      <c r="K59" s="260"/>
      <c r="L59" s="240"/>
      <c r="M59" s="260"/>
      <c r="N59" s="240"/>
      <c r="O59" s="260"/>
      <c r="P59" s="240"/>
      <c r="Q59" s="260"/>
      <c r="R59" s="260"/>
      <c r="S59" s="260"/>
      <c r="T59" s="260"/>
      <c r="U59" s="283"/>
    </row>
    <row r="60" spans="1:21" ht="15.75" hidden="1">
      <c r="A60" s="955"/>
      <c r="B60" s="956"/>
      <c r="C60" s="260"/>
      <c r="D60" s="260"/>
      <c r="E60" s="260"/>
      <c r="F60" s="264"/>
      <c r="G60" s="260"/>
      <c r="H60" s="240"/>
      <c r="I60" s="260"/>
      <c r="J60" s="240"/>
      <c r="K60" s="260"/>
      <c r="L60" s="240"/>
      <c r="M60" s="260"/>
      <c r="N60" s="240"/>
      <c r="O60" s="260"/>
      <c r="P60" s="240"/>
      <c r="Q60" s="260"/>
      <c r="R60" s="260"/>
      <c r="S60" s="260"/>
      <c r="T60" s="260"/>
      <c r="U60" s="283"/>
    </row>
    <row r="61" spans="1:21" ht="15.75" hidden="1">
      <c r="A61" s="956" t="s">
        <v>1393</v>
      </c>
      <c r="B61" s="956"/>
      <c r="C61" s="260"/>
      <c r="D61" s="260"/>
      <c r="E61" s="260"/>
      <c r="F61" s="260"/>
      <c r="G61" s="260"/>
      <c r="H61" s="240"/>
      <c r="I61" s="260"/>
      <c r="J61" s="240"/>
      <c r="K61" s="261"/>
      <c r="L61" s="240"/>
      <c r="M61" s="260"/>
      <c r="N61" s="240"/>
      <c r="O61" s="213"/>
      <c r="P61" s="240"/>
      <c r="Q61" s="260"/>
      <c r="R61" s="260"/>
      <c r="S61" s="260"/>
      <c r="T61" s="260"/>
      <c r="U61" s="342"/>
    </row>
    <row r="62" spans="1:21" ht="15.75" hidden="1">
      <c r="A62" s="956"/>
      <c r="B62" s="956"/>
      <c r="C62" s="260"/>
      <c r="D62" s="260"/>
      <c r="E62" s="260"/>
      <c r="F62" s="260"/>
      <c r="G62" s="260"/>
      <c r="H62" s="240"/>
      <c r="I62" s="260"/>
      <c r="J62" s="240"/>
      <c r="K62" s="261"/>
      <c r="L62" s="240"/>
      <c r="M62" s="260"/>
      <c r="N62" s="240"/>
      <c r="O62" s="213"/>
      <c r="P62" s="240"/>
      <c r="Q62" s="260"/>
      <c r="R62" s="260"/>
      <c r="S62" s="260"/>
      <c r="T62" s="260"/>
      <c r="U62" s="342"/>
    </row>
    <row r="63" spans="1:21" ht="15.75" hidden="1">
      <c r="A63" s="956"/>
      <c r="B63" s="956"/>
      <c r="C63" s="260"/>
      <c r="D63" s="260"/>
      <c r="E63" s="260"/>
      <c r="F63" s="260"/>
      <c r="G63" s="260"/>
      <c r="H63" s="240"/>
      <c r="I63" s="260"/>
      <c r="J63" s="240"/>
      <c r="K63" s="261"/>
      <c r="L63" s="240"/>
      <c r="M63" s="260"/>
      <c r="N63" s="240"/>
      <c r="O63" s="213"/>
      <c r="P63" s="240"/>
      <c r="Q63" s="260"/>
      <c r="R63" s="260"/>
      <c r="S63" s="260"/>
      <c r="T63" s="260"/>
      <c r="U63" s="342"/>
    </row>
    <row r="64" spans="1:21" ht="15.75" hidden="1">
      <c r="A64" s="956"/>
      <c r="B64" s="956"/>
      <c r="C64" s="260"/>
      <c r="D64" s="260"/>
      <c r="E64" s="260"/>
      <c r="F64" s="260"/>
      <c r="G64" s="260"/>
      <c r="H64" s="240"/>
      <c r="I64" s="260"/>
      <c r="J64" s="240"/>
      <c r="K64" s="261"/>
      <c r="L64" s="240"/>
      <c r="M64" s="260"/>
      <c r="N64" s="240"/>
      <c r="O64" s="213"/>
      <c r="P64" s="240"/>
      <c r="Q64" s="260"/>
      <c r="R64" s="260"/>
      <c r="S64" s="260"/>
      <c r="T64" s="260"/>
      <c r="U64" s="342"/>
    </row>
    <row r="65" spans="1:21" ht="15.75" hidden="1">
      <c r="A65" s="956"/>
      <c r="B65" s="956"/>
      <c r="C65" s="260"/>
      <c r="D65" s="260"/>
      <c r="E65" s="260"/>
      <c r="F65" s="260"/>
      <c r="G65" s="260"/>
      <c r="H65" s="240"/>
      <c r="I65" s="260"/>
      <c r="J65" s="240"/>
      <c r="K65" s="261"/>
      <c r="L65" s="240"/>
      <c r="M65" s="260"/>
      <c r="N65" s="240"/>
      <c r="O65" s="213"/>
      <c r="P65" s="240"/>
      <c r="Q65" s="260"/>
      <c r="R65" s="260"/>
      <c r="S65" s="260"/>
      <c r="T65" s="260"/>
      <c r="U65" s="342"/>
    </row>
    <row r="66" spans="1:21" ht="15.75" hidden="1">
      <c r="A66" s="956"/>
      <c r="B66" s="956"/>
      <c r="C66" s="260"/>
      <c r="D66" s="260"/>
      <c r="E66" s="260"/>
      <c r="F66" s="260"/>
      <c r="G66" s="260"/>
      <c r="H66" s="240"/>
      <c r="I66" s="260"/>
      <c r="J66" s="240"/>
      <c r="K66" s="260"/>
      <c r="L66" s="240"/>
      <c r="M66" s="261"/>
      <c r="N66" s="240"/>
      <c r="O66" s="213"/>
      <c r="P66" s="240"/>
      <c r="Q66" s="260"/>
      <c r="R66" s="260"/>
      <c r="S66" s="260"/>
      <c r="T66" s="260"/>
      <c r="U66" s="342"/>
    </row>
    <row r="67" spans="1:21" ht="15.75">
      <c r="A67" s="299"/>
      <c r="B67" s="300"/>
      <c r="C67" s="300"/>
      <c r="D67" s="299" t="s">
        <v>1390</v>
      </c>
      <c r="E67" s="300"/>
      <c r="F67" s="301"/>
      <c r="G67" s="501">
        <f t="shared" ref="G67:P67" si="9">SUM(G9:G66)</f>
        <v>6</v>
      </c>
      <c r="H67" s="285">
        <f t="shared" si="9"/>
        <v>7000</v>
      </c>
      <c r="I67" s="501">
        <f t="shared" si="9"/>
        <v>6</v>
      </c>
      <c r="J67" s="285">
        <f t="shared" si="9"/>
        <v>67000</v>
      </c>
      <c r="K67" s="501">
        <f t="shared" si="9"/>
        <v>5.25</v>
      </c>
      <c r="L67" s="285">
        <f t="shared" si="9"/>
        <v>25000</v>
      </c>
      <c r="M67" s="501">
        <f t="shared" si="9"/>
        <v>6.75</v>
      </c>
      <c r="N67" s="285">
        <f t="shared" si="9"/>
        <v>30260</v>
      </c>
      <c r="O67" s="285">
        <f t="shared" si="9"/>
        <v>24</v>
      </c>
      <c r="P67" s="285">
        <f t="shared" si="9"/>
        <v>129260</v>
      </c>
      <c r="Q67" s="275"/>
      <c r="R67" s="275"/>
      <c r="S67" s="275"/>
      <c r="T67" s="275"/>
      <c r="U67" s="275"/>
    </row>
    <row r="69" spans="1:21">
      <c r="H69"/>
      <c r="J69"/>
      <c r="L69"/>
      <c r="N69"/>
      <c r="P69"/>
    </row>
    <row r="70" spans="1:21">
      <c r="H70"/>
      <c r="J70"/>
      <c r="L70"/>
      <c r="N70"/>
      <c r="P70"/>
    </row>
    <row r="71" spans="1:21">
      <c r="H71"/>
      <c r="J71"/>
      <c r="L71"/>
      <c r="N71"/>
      <c r="P71"/>
    </row>
    <row r="72" spans="1:21">
      <c r="H72"/>
      <c r="J72"/>
      <c r="L72"/>
      <c r="N72"/>
      <c r="P72"/>
    </row>
    <row r="73" spans="1:21">
      <c r="H73"/>
      <c r="J73"/>
      <c r="L73"/>
      <c r="N73"/>
      <c r="P73"/>
    </row>
    <row r="74" spans="1:21">
      <c r="H74"/>
      <c r="J74"/>
      <c r="L74"/>
      <c r="N74"/>
      <c r="P74"/>
    </row>
    <row r="75" spans="1:21">
      <c r="H75"/>
      <c r="J75"/>
      <c r="L75"/>
      <c r="N75"/>
      <c r="P75"/>
    </row>
    <row r="76" spans="1:21">
      <c r="H76"/>
      <c r="J76"/>
      <c r="L76"/>
      <c r="N76"/>
      <c r="P76"/>
    </row>
    <row r="77" spans="1:21">
      <c r="H77"/>
      <c r="J77"/>
      <c r="L77"/>
      <c r="N77"/>
      <c r="P77"/>
    </row>
    <row r="78" spans="1:21">
      <c r="H78"/>
      <c r="J78"/>
      <c r="L78"/>
      <c r="N78"/>
      <c r="P78"/>
    </row>
    <row r="79" spans="1:21">
      <c r="H79"/>
      <c r="J79"/>
      <c r="L79"/>
      <c r="N79"/>
      <c r="P79"/>
    </row>
    <row r="80" spans="1:21">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sheetData>
  <mergeCells count="32">
    <mergeCell ref="B16:U16"/>
    <mergeCell ref="B45:B48"/>
    <mergeCell ref="E6:E8"/>
    <mergeCell ref="A6:A8"/>
    <mergeCell ref="B6:B8"/>
    <mergeCell ref="C6:C8"/>
    <mergeCell ref="D6:D8"/>
    <mergeCell ref="A9:A36"/>
    <mergeCell ref="B40:B44"/>
    <mergeCell ref="B12:U12"/>
    <mergeCell ref="B17:B21"/>
    <mergeCell ref="B22:B26"/>
    <mergeCell ref="U6:U8"/>
    <mergeCell ref="G7:H7"/>
    <mergeCell ref="B27:U27"/>
    <mergeCell ref="B31:U31"/>
    <mergeCell ref="B55:B60"/>
    <mergeCell ref="B61:B66"/>
    <mergeCell ref="A61:A66"/>
    <mergeCell ref="A55:A60"/>
    <mergeCell ref="T6:T8"/>
    <mergeCell ref="K7:L7"/>
    <mergeCell ref="M7:N7"/>
    <mergeCell ref="B49:B53"/>
    <mergeCell ref="A54:U54"/>
    <mergeCell ref="I7:J7"/>
    <mergeCell ref="Q6:Q8"/>
    <mergeCell ref="O6:P7"/>
    <mergeCell ref="R6:R8"/>
    <mergeCell ref="S6:S8"/>
    <mergeCell ref="F6:F8"/>
    <mergeCell ref="G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60"/>
  <sheetViews>
    <sheetView topLeftCell="F1" zoomScale="70" zoomScaleNormal="70" workbookViewId="0">
      <pane ySplit="6" topLeftCell="A7" activePane="bottomLeft" state="frozen"/>
      <selection activeCell="P6" sqref="P6"/>
      <selection pane="bottomLeft" activeCell="P19" sqref="P19"/>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44" bestFit="1" customWidth="1"/>
    <col min="9" max="9" width="15.28515625" customWidth="1"/>
    <col min="10" max="10" width="12.140625" style="244" bestFit="1" customWidth="1"/>
    <col min="11" max="11" width="15.28515625" customWidth="1"/>
    <col min="12" max="12" width="12.140625" style="244" bestFit="1" customWidth="1"/>
    <col min="13" max="13" width="15.28515625" customWidth="1"/>
    <col min="14" max="14" width="11.5703125" style="244"/>
    <col min="15" max="15" width="15.28515625" customWidth="1"/>
    <col min="16" max="16" width="15.7109375" style="244" customWidth="1"/>
    <col min="17" max="17" width="14.28515625" hidden="1" customWidth="1"/>
    <col min="18" max="18" width="19.7109375" customWidth="1"/>
    <col min="19" max="20" width="14.28515625" customWidth="1"/>
    <col min="21" max="21" width="17" customWidth="1"/>
  </cols>
  <sheetData>
    <row r="1" spans="1:21" s="294" customFormat="1" ht="18" customHeight="1">
      <c r="B1" s="293"/>
      <c r="C1" s="293"/>
      <c r="D1" s="293"/>
      <c r="E1" s="293"/>
      <c r="F1" s="293"/>
      <c r="G1" s="293" t="s">
        <v>115</v>
      </c>
      <c r="I1" s="293"/>
      <c r="J1" s="293"/>
      <c r="K1" s="293"/>
      <c r="L1" s="293"/>
      <c r="M1" s="293"/>
      <c r="N1" s="293"/>
      <c r="O1" s="293"/>
      <c r="P1" s="293"/>
      <c r="Q1" s="293"/>
      <c r="R1" s="293"/>
      <c r="S1" s="293"/>
      <c r="T1" s="293"/>
      <c r="U1" s="293"/>
    </row>
    <row r="2" spans="1:21" s="294" customFormat="1" ht="18" customHeight="1">
      <c r="A2" s="334" t="s">
        <v>1354</v>
      </c>
      <c r="B2" s="293"/>
      <c r="C2" s="293"/>
      <c r="D2" s="293"/>
      <c r="E2" s="293"/>
      <c r="F2" s="293"/>
      <c r="G2" s="293"/>
      <c r="I2" s="293"/>
      <c r="J2" s="293"/>
      <c r="K2" s="293"/>
      <c r="L2" s="293"/>
      <c r="M2" s="293"/>
      <c r="N2" s="293"/>
      <c r="O2" s="293"/>
      <c r="P2" s="293"/>
      <c r="Q2" s="293"/>
      <c r="R2" s="293"/>
      <c r="S2" s="293"/>
      <c r="T2" s="293"/>
      <c r="U2" s="293"/>
    </row>
    <row r="3" spans="1:21" s="294" customFormat="1" ht="18.75">
      <c r="A3" s="397" t="s">
        <v>1396</v>
      </c>
      <c r="B3" s="293"/>
      <c r="C3" s="293"/>
      <c r="D3" s="293"/>
      <c r="E3" s="293"/>
      <c r="F3" s="293"/>
      <c r="G3" s="293"/>
      <c r="I3" s="293"/>
      <c r="J3" s="293"/>
      <c r="K3" s="293"/>
      <c r="L3" s="293"/>
      <c r="M3" s="293"/>
      <c r="N3" s="293"/>
      <c r="O3" s="293"/>
      <c r="P3" s="293"/>
      <c r="Q3" s="293"/>
      <c r="R3" s="293"/>
      <c r="S3" s="293"/>
      <c r="T3" s="293"/>
      <c r="U3" s="293"/>
    </row>
    <row r="4" spans="1:21" s="66" customFormat="1" ht="15.75" customHeight="1">
      <c r="A4" s="1011" t="s">
        <v>98</v>
      </c>
      <c r="B4" s="1011" t="s">
        <v>113</v>
      </c>
      <c r="C4" s="918" t="s">
        <v>87</v>
      </c>
      <c r="D4" s="918" t="s">
        <v>88</v>
      </c>
      <c r="E4" s="957" t="s">
        <v>393</v>
      </c>
      <c r="F4" s="918" t="s">
        <v>89</v>
      </c>
      <c r="G4" s="1018" t="s">
        <v>101</v>
      </c>
      <c r="H4" s="1024"/>
      <c r="I4" s="1024"/>
      <c r="J4" s="1024"/>
      <c r="K4" s="1024"/>
      <c r="L4" s="1024"/>
      <c r="M4" s="1024"/>
      <c r="N4" s="1019"/>
      <c r="O4" s="1020" t="s">
        <v>102</v>
      </c>
      <c r="P4" s="1021"/>
      <c r="Q4" s="943" t="s">
        <v>103</v>
      </c>
      <c r="R4" s="943" t="s">
        <v>104</v>
      </c>
      <c r="S4" s="943" t="s">
        <v>111</v>
      </c>
      <c r="T4" s="943" t="s">
        <v>110</v>
      </c>
      <c r="U4" s="924" t="s">
        <v>90</v>
      </c>
    </row>
    <row r="5" spans="1:21" s="66" customFormat="1" ht="15.75">
      <c r="A5" s="1012"/>
      <c r="B5" s="1012"/>
      <c r="C5" s="919"/>
      <c r="D5" s="919"/>
      <c r="E5" s="958"/>
      <c r="F5" s="919"/>
      <c r="G5" s="1018" t="s">
        <v>105</v>
      </c>
      <c r="H5" s="1019"/>
      <c r="I5" s="1018" t="s">
        <v>106</v>
      </c>
      <c r="J5" s="1019"/>
      <c r="K5" s="1018" t="s">
        <v>107</v>
      </c>
      <c r="L5" s="1019"/>
      <c r="M5" s="1018" t="s">
        <v>108</v>
      </c>
      <c r="N5" s="1019"/>
      <c r="O5" s="1022"/>
      <c r="P5" s="1023"/>
      <c r="Q5" s="944"/>
      <c r="R5" s="944"/>
      <c r="S5" s="944"/>
      <c r="T5" s="944"/>
      <c r="U5" s="925"/>
    </row>
    <row r="6" spans="1:21" s="67" customFormat="1" ht="31.5">
      <c r="A6" s="1013"/>
      <c r="B6" s="1013"/>
      <c r="C6" s="920"/>
      <c r="D6" s="920"/>
      <c r="E6" s="959"/>
      <c r="F6" s="920"/>
      <c r="G6" s="400" t="s">
        <v>109</v>
      </c>
      <c r="H6" s="401" t="s">
        <v>12</v>
      </c>
      <c r="I6" s="400" t="s">
        <v>109</v>
      </c>
      <c r="J6" s="401" t="s">
        <v>12</v>
      </c>
      <c r="K6" s="400" t="s">
        <v>109</v>
      </c>
      <c r="L6" s="401" t="s">
        <v>12</v>
      </c>
      <c r="M6" s="400" t="s">
        <v>109</v>
      </c>
      <c r="N6" s="401" t="s">
        <v>12</v>
      </c>
      <c r="O6" s="400" t="s">
        <v>109</v>
      </c>
      <c r="P6" s="401" t="s">
        <v>12</v>
      </c>
      <c r="Q6" s="945"/>
      <c r="R6" s="945"/>
      <c r="S6" s="945"/>
      <c r="T6" s="945"/>
      <c r="U6" s="926"/>
    </row>
    <row r="7" spans="1:21" ht="180.75" customHeight="1">
      <c r="A7" s="1015" t="s">
        <v>1397</v>
      </c>
      <c r="B7" s="431" t="s">
        <v>1596</v>
      </c>
      <c r="C7" s="471" t="s">
        <v>1537</v>
      </c>
      <c r="D7" s="435" t="s">
        <v>1538</v>
      </c>
      <c r="E7" s="492">
        <v>6.1</v>
      </c>
      <c r="F7" s="502" t="s">
        <v>1646</v>
      </c>
      <c r="G7" s="497">
        <v>0.25</v>
      </c>
      <c r="H7" s="498"/>
      <c r="I7" s="497">
        <v>0.25</v>
      </c>
      <c r="J7" s="498"/>
      <c r="K7" s="497">
        <v>0.25</v>
      </c>
      <c r="L7" s="498"/>
      <c r="M7" s="497">
        <v>0.25</v>
      </c>
      <c r="N7" s="498"/>
      <c r="O7" s="497">
        <f>G7+I7+K7+M7</f>
        <v>1</v>
      </c>
      <c r="P7" s="498"/>
      <c r="Q7" s="499"/>
      <c r="R7" s="499" t="s">
        <v>1674</v>
      </c>
      <c r="S7" s="499" t="s">
        <v>1688</v>
      </c>
      <c r="T7" s="499" t="s">
        <v>1696</v>
      </c>
      <c r="U7" s="500" t="s">
        <v>1697</v>
      </c>
    </row>
    <row r="8" spans="1:21" s="413" customFormat="1" ht="180.75" customHeight="1">
      <c r="A8" s="1016"/>
      <c r="B8" s="431" t="s">
        <v>1597</v>
      </c>
      <c r="C8" s="471" t="s">
        <v>1539</v>
      </c>
      <c r="D8" s="431" t="s">
        <v>1540</v>
      </c>
      <c r="E8" s="492">
        <v>6.2</v>
      </c>
      <c r="F8" s="502" t="s">
        <v>1647</v>
      </c>
      <c r="G8" s="497">
        <v>0.25</v>
      </c>
      <c r="H8" s="498"/>
      <c r="I8" s="497">
        <v>0.25</v>
      </c>
      <c r="J8" s="498"/>
      <c r="K8" s="497">
        <v>0.25</v>
      </c>
      <c r="L8" s="498"/>
      <c r="M8" s="497">
        <v>0.25</v>
      </c>
      <c r="N8" s="498"/>
      <c r="O8" s="497">
        <f>G8+I8+K8+M8</f>
        <v>1</v>
      </c>
      <c r="P8" s="498"/>
      <c r="Q8" s="499"/>
      <c r="R8" s="499" t="s">
        <v>1674</v>
      </c>
      <c r="S8" s="499" t="s">
        <v>1688</v>
      </c>
      <c r="T8" s="499" t="s">
        <v>1689</v>
      </c>
      <c r="U8" s="500" t="s">
        <v>1690</v>
      </c>
    </row>
    <row r="9" spans="1:21" s="413" customFormat="1" ht="18">
      <c r="A9" s="1016"/>
      <c r="B9" s="1017" t="s">
        <v>1746</v>
      </c>
      <c r="C9" s="1017"/>
      <c r="D9" s="1017"/>
      <c r="E9" s="1017"/>
      <c r="F9" s="1017"/>
      <c r="G9" s="1017"/>
      <c r="H9" s="1017"/>
      <c r="I9" s="1017"/>
      <c r="J9" s="1017"/>
      <c r="K9" s="1017"/>
      <c r="L9" s="1017"/>
      <c r="M9" s="1017"/>
      <c r="N9" s="1017"/>
      <c r="O9" s="1017"/>
      <c r="P9" s="1017"/>
      <c r="Q9" s="1017"/>
      <c r="R9" s="1017"/>
      <c r="S9" s="1017"/>
      <c r="T9" s="1017"/>
      <c r="U9" s="1017"/>
    </row>
    <row r="10" spans="1:21" s="413" customFormat="1" ht="180.75" customHeight="1">
      <c r="A10" s="1016"/>
      <c r="B10" s="527" t="s">
        <v>1596</v>
      </c>
      <c r="C10" s="529" t="s">
        <v>1822</v>
      </c>
      <c r="D10" s="529" t="s">
        <v>1823</v>
      </c>
      <c r="E10" s="533">
        <v>6.3</v>
      </c>
      <c r="F10" s="528" t="s">
        <v>1824</v>
      </c>
      <c r="G10" s="261">
        <v>0.25</v>
      </c>
      <c r="H10" s="398"/>
      <c r="I10" s="261">
        <v>0.25</v>
      </c>
      <c r="J10" s="398"/>
      <c r="K10" s="261">
        <v>0.25</v>
      </c>
      <c r="L10" s="398"/>
      <c r="M10" s="261">
        <v>0.25</v>
      </c>
      <c r="N10" s="398"/>
      <c r="O10" s="261">
        <v>1</v>
      </c>
      <c r="P10" s="387"/>
      <c r="Q10" s="389"/>
      <c r="R10" s="389"/>
      <c r="S10" s="529" t="s">
        <v>1825</v>
      </c>
      <c r="T10" s="260"/>
      <c r="U10" s="342" t="s">
        <v>1751</v>
      </c>
    </row>
    <row r="11" spans="1:21" s="413" customFormat="1" ht="180.75" customHeight="1">
      <c r="A11" s="1016"/>
      <c r="B11" s="527" t="s">
        <v>1597</v>
      </c>
      <c r="C11" s="529" t="s">
        <v>1826</v>
      </c>
      <c r="D11" s="529" t="s">
        <v>1827</v>
      </c>
      <c r="E11" s="533">
        <v>6.4</v>
      </c>
      <c r="F11" s="528" t="s">
        <v>1828</v>
      </c>
      <c r="G11" s="261">
        <v>0.25</v>
      </c>
      <c r="H11" s="398"/>
      <c r="I11" s="261">
        <v>0.25</v>
      </c>
      <c r="J11" s="398"/>
      <c r="K11" s="261">
        <v>0.25</v>
      </c>
      <c r="L11" s="398"/>
      <c r="M11" s="261">
        <v>0.25</v>
      </c>
      <c r="N11" s="398"/>
      <c r="O11" s="261">
        <v>1</v>
      </c>
      <c r="P11" s="387"/>
      <c r="Q11" s="389"/>
      <c r="R11" s="389"/>
      <c r="S11" s="529" t="s">
        <v>1829</v>
      </c>
      <c r="T11" s="260"/>
      <c r="U11" s="342" t="s">
        <v>1751</v>
      </c>
    </row>
    <row r="12" spans="1:21" s="413" customFormat="1" ht="18">
      <c r="A12" s="1016"/>
      <c r="B12" s="960" t="s">
        <v>1969</v>
      </c>
      <c r="C12" s="961"/>
      <c r="D12" s="961"/>
      <c r="E12" s="961"/>
      <c r="F12" s="961"/>
      <c r="G12" s="961"/>
      <c r="H12" s="961"/>
      <c r="I12" s="961"/>
      <c r="J12" s="961"/>
      <c r="K12" s="961"/>
      <c r="L12" s="961"/>
      <c r="M12" s="961"/>
      <c r="N12" s="961"/>
      <c r="O12" s="961"/>
      <c r="P12" s="961"/>
      <c r="Q12" s="961"/>
      <c r="R12" s="961"/>
      <c r="S12" s="961"/>
      <c r="T12" s="961"/>
      <c r="U12" s="962"/>
    </row>
    <row r="13" spans="1:21" s="413" customFormat="1" ht="96" customHeight="1">
      <c r="A13" s="1016"/>
      <c r="B13" s="719" t="s">
        <v>2360</v>
      </c>
      <c r="C13" s="635" t="s">
        <v>2361</v>
      </c>
      <c r="D13" s="636" t="s">
        <v>2362</v>
      </c>
      <c r="E13" s="592" t="s">
        <v>2363</v>
      </c>
      <c r="F13" s="583" t="s">
        <v>2364</v>
      </c>
      <c r="G13" s="642">
        <v>0.25</v>
      </c>
      <c r="H13" s="643"/>
      <c r="I13" s="642">
        <v>0.25</v>
      </c>
      <c r="J13" s="643"/>
      <c r="K13" s="642">
        <v>0.25</v>
      </c>
      <c r="L13" s="643"/>
      <c r="M13" s="642">
        <v>0.25</v>
      </c>
      <c r="N13" s="643"/>
      <c r="O13" s="644">
        <f>G13+I13+K13+M13</f>
        <v>1</v>
      </c>
      <c r="P13" s="645"/>
      <c r="Q13" s="584"/>
      <c r="R13" s="585" t="s">
        <v>2365</v>
      </c>
      <c r="S13" s="584" t="s">
        <v>1601</v>
      </c>
      <c r="T13" s="584" t="s">
        <v>2366</v>
      </c>
      <c r="U13" s="584" t="s">
        <v>1918</v>
      </c>
    </row>
    <row r="14" spans="1:21" s="413" customFormat="1" ht="165" customHeight="1">
      <c r="A14" s="1016"/>
      <c r="B14" s="719" t="s">
        <v>2367</v>
      </c>
      <c r="C14" s="646" t="s">
        <v>2368</v>
      </c>
      <c r="D14" s="646" t="s">
        <v>2369</v>
      </c>
      <c r="E14" s="646"/>
      <c r="F14" s="647" t="s">
        <v>2370</v>
      </c>
      <c r="G14" s="648">
        <v>25</v>
      </c>
      <c r="H14" s="648"/>
      <c r="I14" s="648">
        <v>25</v>
      </c>
      <c r="J14" s="648"/>
      <c r="K14" s="648">
        <v>25</v>
      </c>
      <c r="L14" s="648"/>
      <c r="M14" s="648">
        <v>25</v>
      </c>
      <c r="N14" s="648"/>
      <c r="O14" s="649">
        <f t="shared" ref="O14:P14" si="0">+G14+I14+K14+M14</f>
        <v>100</v>
      </c>
      <c r="P14" s="649">
        <f t="shared" si="0"/>
        <v>0</v>
      </c>
      <c r="Q14" s="389"/>
      <c r="R14" s="650" t="s">
        <v>2371</v>
      </c>
      <c r="S14" s="650" t="s">
        <v>2372</v>
      </c>
      <c r="T14" s="650" t="s">
        <v>2373</v>
      </c>
      <c r="U14" s="651" t="s">
        <v>2221</v>
      </c>
    </row>
    <row r="15" spans="1:21" s="413" customFormat="1" ht="15.75">
      <c r="A15" s="1016"/>
      <c r="B15" s="984" t="s">
        <v>2151</v>
      </c>
      <c r="C15" s="985"/>
      <c r="D15" s="985"/>
      <c r="E15" s="985"/>
      <c r="F15" s="985"/>
      <c r="G15" s="985"/>
      <c r="H15" s="985"/>
      <c r="I15" s="985"/>
      <c r="J15" s="985"/>
      <c r="K15" s="985"/>
      <c r="L15" s="985"/>
      <c r="M15" s="985"/>
      <c r="N15" s="985"/>
      <c r="O15" s="985"/>
      <c r="P15" s="985"/>
      <c r="Q15" s="985"/>
      <c r="R15" s="985"/>
      <c r="S15" s="985"/>
      <c r="T15" s="985"/>
      <c r="U15" s="986"/>
    </row>
    <row r="16" spans="1:21" s="413" customFormat="1" ht="114.75">
      <c r="A16" s="1016"/>
      <c r="B16" s="431" t="s">
        <v>1596</v>
      </c>
      <c r="C16" s="840" t="s">
        <v>2374</v>
      </c>
      <c r="D16" s="687" t="s">
        <v>2375</v>
      </c>
      <c r="E16" s="700"/>
      <c r="F16" s="692" t="s">
        <v>1824</v>
      </c>
      <c r="G16" s="841">
        <v>0.25</v>
      </c>
      <c r="H16" s="513">
        <v>0</v>
      </c>
      <c r="I16" s="512">
        <v>0.25</v>
      </c>
      <c r="J16" s="513">
        <v>0</v>
      </c>
      <c r="K16" s="512">
        <v>0.25</v>
      </c>
      <c r="L16" s="513">
        <v>0</v>
      </c>
      <c r="M16" s="512">
        <v>0.25</v>
      </c>
      <c r="N16" s="513">
        <v>0</v>
      </c>
      <c r="O16" s="512">
        <v>1</v>
      </c>
      <c r="P16" s="513">
        <v>0</v>
      </c>
      <c r="Q16" s="512"/>
      <c r="R16" s="513"/>
      <c r="S16" s="514" t="s">
        <v>2149</v>
      </c>
      <c r="T16" s="514" t="s">
        <v>2162</v>
      </c>
      <c r="U16" s="483" t="s">
        <v>2151</v>
      </c>
    </row>
    <row r="17" spans="1:21" s="413" customFormat="1" ht="76.5">
      <c r="A17" s="1016"/>
      <c r="B17" s="431" t="s">
        <v>1597</v>
      </c>
      <c r="C17" s="840" t="s">
        <v>2376</v>
      </c>
      <c r="D17" s="687" t="s">
        <v>2377</v>
      </c>
      <c r="E17" s="700"/>
      <c r="F17" s="692" t="s">
        <v>3036</v>
      </c>
      <c r="G17" s="841">
        <v>0.25</v>
      </c>
      <c r="H17" s="513">
        <v>0</v>
      </c>
      <c r="I17" s="512">
        <v>0.25</v>
      </c>
      <c r="J17" s="513">
        <v>0</v>
      </c>
      <c r="K17" s="512">
        <v>0.25</v>
      </c>
      <c r="L17" s="513">
        <v>0</v>
      </c>
      <c r="M17" s="512">
        <v>0.25</v>
      </c>
      <c r="N17" s="513">
        <v>0</v>
      </c>
      <c r="O17" s="512">
        <v>1</v>
      </c>
      <c r="P17" s="513">
        <v>0</v>
      </c>
      <c r="Q17" s="512"/>
      <c r="R17" s="513"/>
      <c r="S17" s="514" t="s">
        <v>2149</v>
      </c>
      <c r="T17" s="514" t="s">
        <v>2150</v>
      </c>
      <c r="U17" s="483" t="s">
        <v>2151</v>
      </c>
    </row>
    <row r="18" spans="1:21" s="413" customFormat="1" ht="16.5" customHeight="1">
      <c r="A18" s="1016"/>
      <c r="B18" s="1025" t="s">
        <v>2827</v>
      </c>
      <c r="C18" s="1025"/>
      <c r="D18" s="1025"/>
      <c r="E18" s="1025"/>
      <c r="F18" s="1025"/>
      <c r="G18" s="1025"/>
      <c r="H18" s="1025"/>
      <c r="I18" s="1025"/>
      <c r="J18" s="1025"/>
      <c r="K18" s="1025"/>
      <c r="L18" s="1025"/>
      <c r="M18" s="1025"/>
      <c r="N18" s="1025"/>
      <c r="O18" s="1025"/>
      <c r="P18" s="1025"/>
      <c r="Q18" s="1025"/>
      <c r="R18" s="1025"/>
      <c r="S18" s="1025"/>
      <c r="T18" s="1025"/>
      <c r="U18" s="1025"/>
    </row>
    <row r="19" spans="1:21" s="413" customFormat="1" ht="132">
      <c r="A19" s="1016"/>
      <c r="B19" s="687" t="s">
        <v>1596</v>
      </c>
      <c r="C19" s="700" t="s">
        <v>2699</v>
      </c>
      <c r="D19" s="692" t="s">
        <v>2700</v>
      </c>
      <c r="E19" s="703" t="s">
        <v>3015</v>
      </c>
      <c r="F19" s="704" t="s">
        <v>2701</v>
      </c>
      <c r="G19" s="497">
        <v>0</v>
      </c>
      <c r="H19" s="498"/>
      <c r="I19" s="497">
        <v>0</v>
      </c>
      <c r="J19" s="498"/>
      <c r="K19" s="497">
        <v>1</v>
      </c>
      <c r="L19" s="498">
        <f>'1. TALLERES SEMINARIOS'!$D$319</f>
        <v>10145</v>
      </c>
      <c r="M19" s="497">
        <v>0</v>
      </c>
      <c r="N19" s="498"/>
      <c r="O19" s="497">
        <f>G19+I19+K19+M19</f>
        <v>1</v>
      </c>
      <c r="P19" s="874">
        <f>H19+J19+L19+N19</f>
        <v>10145</v>
      </c>
      <c r="Q19" s="499"/>
      <c r="R19" s="499" t="s">
        <v>2702</v>
      </c>
      <c r="S19" s="499" t="s">
        <v>2703</v>
      </c>
      <c r="T19" s="499" t="s">
        <v>1696</v>
      </c>
      <c r="U19" s="701" t="s">
        <v>2704</v>
      </c>
    </row>
    <row r="20" spans="1:21" s="413" customFormat="1" ht="89.25">
      <c r="A20" s="1016"/>
      <c r="B20" s="687" t="s">
        <v>1597</v>
      </c>
      <c r="C20" s="700" t="s">
        <v>2705</v>
      </c>
      <c r="D20" s="687" t="s">
        <v>2706</v>
      </c>
      <c r="E20" s="703" t="s">
        <v>3016</v>
      </c>
      <c r="F20" s="704" t="s">
        <v>2707</v>
      </c>
      <c r="G20" s="497">
        <v>0.25</v>
      </c>
      <c r="H20" s="498"/>
      <c r="I20" s="497">
        <v>0.25</v>
      </c>
      <c r="J20" s="498"/>
      <c r="K20" s="497">
        <v>0.25</v>
      </c>
      <c r="L20" s="498"/>
      <c r="M20" s="497">
        <v>0.25</v>
      </c>
      <c r="N20" s="498"/>
      <c r="O20" s="497">
        <f>G20+I20+K20+M20</f>
        <v>1</v>
      </c>
      <c r="P20" s="498">
        <f>H20+J20+L20+N20</f>
        <v>0</v>
      </c>
      <c r="Q20" s="499"/>
      <c r="R20" s="499" t="s">
        <v>2708</v>
      </c>
      <c r="S20" s="499" t="s">
        <v>2709</v>
      </c>
      <c r="T20" s="499" t="s">
        <v>1689</v>
      </c>
      <c r="U20" s="701" t="s">
        <v>2675</v>
      </c>
    </row>
    <row r="21" spans="1:21" ht="15.75" hidden="1" customHeight="1">
      <c r="A21" s="468"/>
      <c r="B21" s="469"/>
      <c r="C21" s="434"/>
      <c r="D21" s="434"/>
      <c r="E21" s="434"/>
      <c r="F21" s="574"/>
      <c r="G21" s="546"/>
      <c r="H21" s="534"/>
      <c r="I21" s="546"/>
      <c r="J21" s="534"/>
      <c r="K21" s="546"/>
      <c r="L21" s="534"/>
      <c r="M21" s="546"/>
      <c r="N21" s="534"/>
      <c r="O21" s="575"/>
      <c r="P21" s="535"/>
      <c r="Q21" s="536"/>
      <c r="R21" s="536"/>
      <c r="S21" s="440"/>
      <c r="T21" s="440"/>
      <c r="U21" s="440"/>
    </row>
    <row r="22" spans="1:21" ht="15.75" hidden="1" customHeight="1">
      <c r="A22" s="468"/>
      <c r="B22" s="470"/>
      <c r="C22" s="342"/>
      <c r="D22" s="342"/>
      <c r="E22" s="342"/>
      <c r="F22" s="73"/>
      <c r="G22" s="395"/>
      <c r="H22" s="398"/>
      <c r="I22" s="395"/>
      <c r="J22" s="398"/>
      <c r="K22" s="395"/>
      <c r="L22" s="398"/>
      <c r="M22" s="395"/>
      <c r="N22" s="398"/>
      <c r="O22" s="399"/>
      <c r="P22" s="387"/>
      <c r="Q22" s="389"/>
      <c r="R22" s="389"/>
      <c r="S22" s="260"/>
      <c r="T22" s="260"/>
      <c r="U22" s="260"/>
    </row>
    <row r="23" spans="1:21" ht="15.75" hidden="1" customHeight="1">
      <c r="A23" s="468"/>
      <c r="B23" s="470"/>
      <c r="C23" s="342"/>
      <c r="D23" s="342"/>
      <c r="E23" s="342"/>
      <c r="F23" s="73"/>
      <c r="G23" s="395"/>
      <c r="H23" s="398"/>
      <c r="I23" s="395"/>
      <c r="J23" s="398"/>
      <c r="K23" s="395"/>
      <c r="L23" s="398"/>
      <c r="M23" s="395"/>
      <c r="N23" s="398"/>
      <c r="O23" s="399"/>
      <c r="P23" s="387"/>
      <c r="Q23" s="389"/>
      <c r="R23" s="389"/>
      <c r="S23" s="260"/>
      <c r="T23" s="260"/>
      <c r="U23" s="260"/>
    </row>
    <row r="24" spans="1:21" ht="15.75" hidden="1" customHeight="1">
      <c r="A24" s="468"/>
      <c r="B24" s="470"/>
      <c r="C24" s="342"/>
      <c r="D24" s="342"/>
      <c r="E24" s="342"/>
      <c r="F24" s="73"/>
      <c r="G24" s="395"/>
      <c r="H24" s="398"/>
      <c r="I24" s="395"/>
      <c r="J24" s="398"/>
      <c r="K24" s="395"/>
      <c r="L24" s="398"/>
      <c r="M24" s="395"/>
      <c r="N24" s="398"/>
      <c r="O24" s="399"/>
      <c r="P24" s="387"/>
      <c r="Q24" s="389"/>
      <c r="R24" s="389"/>
      <c r="S24" s="260"/>
      <c r="T24" s="260"/>
      <c r="U24" s="260"/>
    </row>
    <row r="25" spans="1:21" ht="15.75" hidden="1">
      <c r="A25" s="468"/>
      <c r="B25" s="1014"/>
      <c r="C25" s="342"/>
      <c r="D25" s="342"/>
      <c r="E25" s="342"/>
      <c r="F25" s="73"/>
      <c r="G25" s="395"/>
      <c r="H25" s="398"/>
      <c r="I25" s="395"/>
      <c r="J25" s="398"/>
      <c r="K25" s="395"/>
      <c r="L25" s="398"/>
      <c r="M25" s="395"/>
      <c r="N25" s="398"/>
      <c r="O25" s="399"/>
      <c r="P25" s="387"/>
      <c r="Q25" s="389"/>
      <c r="R25" s="389"/>
      <c r="S25" s="260"/>
      <c r="T25" s="260"/>
      <c r="U25" s="260"/>
    </row>
    <row r="26" spans="1:21" ht="15.75" hidden="1">
      <c r="A26" s="468"/>
      <c r="B26" s="1014"/>
      <c r="C26" s="342"/>
      <c r="D26" s="342"/>
      <c r="E26" s="342"/>
      <c r="F26" s="73"/>
      <c r="G26" s="395"/>
      <c r="H26" s="398"/>
      <c r="I26" s="395"/>
      <c r="J26" s="398"/>
      <c r="K26" s="395"/>
      <c r="L26" s="398"/>
      <c r="M26" s="395"/>
      <c r="N26" s="398"/>
      <c r="O26" s="399"/>
      <c r="P26" s="387"/>
      <c r="Q26" s="389"/>
      <c r="R26" s="389"/>
      <c r="S26" s="260"/>
      <c r="T26" s="260"/>
      <c r="U26" s="260"/>
    </row>
    <row r="27" spans="1:21" ht="15.75" hidden="1">
      <c r="A27" s="468"/>
      <c r="B27" s="1014"/>
      <c r="C27" s="342"/>
      <c r="D27" s="342"/>
      <c r="E27" s="342"/>
      <c r="F27" s="73"/>
      <c r="G27" s="395"/>
      <c r="H27" s="398"/>
      <c r="I27" s="395"/>
      <c r="J27" s="398"/>
      <c r="K27" s="395"/>
      <c r="L27" s="398"/>
      <c r="M27" s="395"/>
      <c r="N27" s="398"/>
      <c r="O27" s="399"/>
      <c r="P27" s="387"/>
      <c r="Q27" s="389"/>
      <c r="R27" s="389"/>
      <c r="S27" s="260"/>
      <c r="T27" s="260"/>
      <c r="U27" s="260"/>
    </row>
    <row r="28" spans="1:21" ht="15.75" hidden="1">
      <c r="A28" s="468"/>
      <c r="B28" s="1014"/>
      <c r="C28" s="342"/>
      <c r="D28" s="342"/>
      <c r="E28" s="342"/>
      <c r="F28" s="73"/>
      <c r="G28" s="395"/>
      <c r="H28" s="398"/>
      <c r="I28" s="395"/>
      <c r="J28" s="398"/>
      <c r="K28" s="395"/>
      <c r="L28" s="398"/>
      <c r="M28" s="395"/>
      <c r="N28" s="398"/>
      <c r="O28" s="399"/>
      <c r="P28" s="387"/>
      <c r="Q28" s="389"/>
      <c r="R28" s="389"/>
      <c r="S28" s="260"/>
      <c r="T28" s="260"/>
      <c r="U28" s="260"/>
    </row>
    <row r="29" spans="1:21" ht="15.75" hidden="1">
      <c r="A29" s="468"/>
      <c r="B29" s="1014"/>
      <c r="C29" s="342"/>
      <c r="D29" s="342"/>
      <c r="E29" s="342"/>
      <c r="F29" s="73"/>
      <c r="G29" s="395"/>
      <c r="H29" s="398"/>
      <c r="I29" s="395"/>
      <c r="J29" s="398"/>
      <c r="K29" s="395"/>
      <c r="L29" s="398"/>
      <c r="M29" s="395"/>
      <c r="N29" s="398"/>
      <c r="O29" s="399"/>
      <c r="P29" s="387"/>
      <c r="Q29" s="389"/>
      <c r="R29" s="389"/>
      <c r="S29" s="260"/>
      <c r="T29" s="260"/>
      <c r="U29" s="260"/>
    </row>
    <row r="30" spans="1:21" ht="15.75" hidden="1">
      <c r="A30" s="468"/>
      <c r="B30" s="1014"/>
      <c r="C30" s="342"/>
      <c r="D30" s="342"/>
      <c r="E30" s="342"/>
      <c r="F30" s="73"/>
      <c r="G30" s="395"/>
      <c r="H30" s="398"/>
      <c r="I30" s="395"/>
      <c r="J30" s="398"/>
      <c r="K30" s="395"/>
      <c r="L30" s="398"/>
      <c r="M30" s="395"/>
      <c r="N30" s="398"/>
      <c r="O30" s="399"/>
      <c r="P30" s="387"/>
      <c r="Q30" s="389"/>
      <c r="R30" s="389"/>
      <c r="S30" s="260"/>
      <c r="T30" s="260"/>
      <c r="U30" s="260"/>
    </row>
    <row r="31" spans="1:21" ht="15.75" hidden="1">
      <c r="A31" s="468"/>
      <c r="B31" s="1014"/>
      <c r="C31" s="342"/>
      <c r="D31" s="342"/>
      <c r="E31" s="342"/>
      <c r="F31" s="73"/>
      <c r="G31" s="395"/>
      <c r="H31" s="398"/>
      <c r="I31" s="395"/>
      <c r="J31" s="398"/>
      <c r="K31" s="395"/>
      <c r="L31" s="398"/>
      <c r="M31" s="395"/>
      <c r="N31" s="398"/>
      <c r="O31" s="399"/>
      <c r="P31" s="387"/>
      <c r="Q31" s="389"/>
      <c r="R31" s="389"/>
      <c r="S31" s="260"/>
      <c r="T31" s="260"/>
      <c r="U31" s="260"/>
    </row>
    <row r="32" spans="1:21" ht="15.75" hidden="1">
      <c r="A32" s="468"/>
      <c r="B32" s="1014"/>
      <c r="C32" s="342"/>
      <c r="D32" s="342"/>
      <c r="E32" s="342"/>
      <c r="F32" s="73"/>
      <c r="G32" s="395"/>
      <c r="H32" s="398"/>
      <c r="I32" s="395"/>
      <c r="J32" s="398"/>
      <c r="K32" s="395"/>
      <c r="L32" s="398"/>
      <c r="M32" s="395"/>
      <c r="N32" s="398"/>
      <c r="O32" s="399"/>
      <c r="P32" s="387"/>
      <c r="Q32" s="389"/>
      <c r="R32" s="389"/>
      <c r="S32" s="260"/>
      <c r="T32" s="260"/>
      <c r="U32" s="260"/>
    </row>
    <row r="33" spans="1:21" ht="15.75" hidden="1">
      <c r="A33" s="468"/>
      <c r="B33" s="1014"/>
      <c r="C33" s="342"/>
      <c r="D33" s="342"/>
      <c r="E33" s="342"/>
      <c r="F33" s="73"/>
      <c r="G33" s="395"/>
      <c r="H33" s="398"/>
      <c r="I33" s="395"/>
      <c r="J33" s="398"/>
      <c r="K33" s="395"/>
      <c r="L33" s="398"/>
      <c r="M33" s="395"/>
      <c r="N33" s="398"/>
      <c r="O33" s="399"/>
      <c r="P33" s="387"/>
      <c r="Q33" s="389"/>
      <c r="R33" s="389"/>
      <c r="S33" s="260"/>
      <c r="T33" s="260"/>
      <c r="U33" s="260"/>
    </row>
    <row r="34" spans="1:21" ht="15.75" hidden="1">
      <c r="A34" s="468"/>
      <c r="B34" s="1014"/>
      <c r="C34" s="342"/>
      <c r="D34" s="342"/>
      <c r="E34" s="342"/>
      <c r="F34" s="73"/>
      <c r="G34" s="395"/>
      <c r="H34" s="398"/>
      <c r="I34" s="395"/>
      <c r="J34" s="398"/>
      <c r="K34" s="395"/>
      <c r="L34" s="398"/>
      <c r="M34" s="395"/>
      <c r="N34" s="398"/>
      <c r="O34" s="399"/>
      <c r="P34" s="387"/>
      <c r="Q34" s="389"/>
      <c r="R34" s="389"/>
      <c r="S34" s="260"/>
      <c r="T34" s="260"/>
      <c r="U34" s="260"/>
    </row>
    <row r="35" spans="1:21" ht="15.75" hidden="1">
      <c r="A35" s="468"/>
      <c r="B35" s="1014"/>
      <c r="C35" s="74"/>
      <c r="D35" s="342"/>
      <c r="E35" s="342"/>
      <c r="F35" s="73"/>
      <c r="G35" s="395"/>
      <c r="H35" s="398"/>
      <c r="I35" s="395"/>
      <c r="J35" s="398"/>
      <c r="K35" s="395"/>
      <c r="L35" s="398"/>
      <c r="M35" s="395"/>
      <c r="N35" s="398"/>
      <c r="O35" s="399"/>
      <c r="P35" s="387"/>
      <c r="Q35" s="389"/>
      <c r="R35" s="389"/>
      <c r="S35" s="260"/>
      <c r="T35" s="260"/>
      <c r="U35" s="260"/>
    </row>
    <row r="36" spans="1:21" ht="15.75" hidden="1">
      <c r="A36" s="468"/>
      <c r="B36" s="1014"/>
      <c r="C36" s="74"/>
      <c r="D36" s="342"/>
      <c r="E36" s="342"/>
      <c r="F36" s="73"/>
      <c r="G36" s="395"/>
      <c r="H36" s="398"/>
      <c r="I36" s="395"/>
      <c r="J36" s="398"/>
      <c r="K36" s="395"/>
      <c r="L36" s="398"/>
      <c r="M36" s="395"/>
      <c r="N36" s="398"/>
      <c r="O36" s="399"/>
      <c r="P36" s="387"/>
      <c r="Q36" s="389"/>
      <c r="R36" s="389"/>
      <c r="S36" s="260"/>
      <c r="T36" s="260"/>
      <c r="U36" s="260"/>
    </row>
    <row r="37" spans="1:21" ht="15.75" hidden="1">
      <c r="A37" s="469"/>
      <c r="B37" s="1014"/>
      <c r="C37" s="342"/>
      <c r="D37" s="342"/>
      <c r="E37" s="342"/>
      <c r="F37" s="73"/>
      <c r="G37" s="395"/>
      <c r="H37" s="398"/>
      <c r="I37" s="395"/>
      <c r="J37" s="398"/>
      <c r="K37" s="395"/>
      <c r="L37" s="398"/>
      <c r="M37" s="395"/>
      <c r="N37" s="398"/>
      <c r="O37" s="399"/>
      <c r="P37" s="387"/>
      <c r="Q37" s="389"/>
      <c r="R37" s="389"/>
      <c r="S37" s="260"/>
      <c r="T37" s="260"/>
      <c r="U37" s="260"/>
    </row>
    <row r="38" spans="1:21" s="295" customFormat="1" ht="15.75">
      <c r="A38" s="308"/>
      <c r="B38" s="309"/>
      <c r="C38" s="308" t="s">
        <v>114</v>
      </c>
      <c r="D38" s="309"/>
      <c r="E38" s="309"/>
      <c r="F38" s="310"/>
      <c r="G38" s="275">
        <f t="shared" ref="G38:P38" si="1">SUM(G7:G37)</f>
        <v>27</v>
      </c>
      <c r="H38" s="243">
        <f t="shared" si="1"/>
        <v>0</v>
      </c>
      <c r="I38" s="275">
        <f t="shared" si="1"/>
        <v>27</v>
      </c>
      <c r="J38" s="243">
        <f t="shared" si="1"/>
        <v>0</v>
      </c>
      <c r="K38" s="275">
        <f t="shared" si="1"/>
        <v>28</v>
      </c>
      <c r="L38" s="243">
        <f t="shared" si="1"/>
        <v>10145</v>
      </c>
      <c r="M38" s="275">
        <f t="shared" si="1"/>
        <v>27</v>
      </c>
      <c r="N38" s="243">
        <f t="shared" si="1"/>
        <v>0</v>
      </c>
      <c r="O38" s="243">
        <f t="shared" si="1"/>
        <v>109</v>
      </c>
      <c r="P38" s="243">
        <f t="shared" si="1"/>
        <v>10145</v>
      </c>
      <c r="Q38" s="275"/>
      <c r="R38" s="275"/>
      <c r="S38" s="275"/>
      <c r="T38" s="275"/>
      <c r="U38" s="275"/>
    </row>
    <row r="39" spans="1:21">
      <c r="H39"/>
      <c r="J39"/>
      <c r="L39"/>
      <c r="N39"/>
      <c r="P39"/>
    </row>
    <row r="40" spans="1:21">
      <c r="H40"/>
      <c r="J40"/>
      <c r="L40"/>
      <c r="N40"/>
      <c r="P40"/>
    </row>
    <row r="41" spans="1:21">
      <c r="H41"/>
      <c r="J41"/>
      <c r="L41"/>
      <c r="N41"/>
      <c r="P41"/>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row r="250" spans="8:16">
      <c r="H250"/>
      <c r="J250"/>
      <c r="L250"/>
      <c r="N250"/>
      <c r="P250"/>
    </row>
    <row r="251" spans="8:16">
      <c r="H251"/>
      <c r="J251"/>
      <c r="L251"/>
      <c r="N251"/>
      <c r="P251"/>
    </row>
    <row r="252" spans="8:16">
      <c r="H252"/>
      <c r="J252"/>
      <c r="L252"/>
      <c r="N252"/>
      <c r="P252"/>
    </row>
    <row r="253" spans="8:16">
      <c r="H253"/>
      <c r="J253"/>
      <c r="L253"/>
      <c r="N253"/>
      <c r="P253"/>
    </row>
    <row r="254" spans="8:16">
      <c r="H254"/>
      <c r="J254"/>
      <c r="L254"/>
      <c r="N254"/>
      <c r="P254"/>
    </row>
    <row r="255" spans="8:16">
      <c r="H255"/>
      <c r="J255"/>
      <c r="L255"/>
      <c r="N255"/>
      <c r="P255"/>
    </row>
    <row r="256" spans="8:16">
      <c r="H256"/>
      <c r="J256"/>
      <c r="L256"/>
      <c r="N256"/>
      <c r="P256"/>
    </row>
    <row r="257" spans="8:16">
      <c r="H257"/>
      <c r="J257"/>
      <c r="L257"/>
      <c r="N257"/>
      <c r="P257"/>
    </row>
    <row r="258" spans="8:16">
      <c r="H258"/>
      <c r="J258"/>
      <c r="L258"/>
      <c r="N258"/>
      <c r="P258"/>
    </row>
    <row r="259" spans="8:16">
      <c r="H259"/>
      <c r="J259"/>
      <c r="L259"/>
      <c r="N259"/>
      <c r="P259"/>
    </row>
    <row r="260" spans="8:16">
      <c r="H260"/>
      <c r="J260"/>
      <c r="L260"/>
      <c r="N260"/>
      <c r="P260"/>
    </row>
  </sheetData>
  <mergeCells count="24">
    <mergeCell ref="B15:U15"/>
    <mergeCell ref="Q4:Q6"/>
    <mergeCell ref="R4:R6"/>
    <mergeCell ref="S4:S6"/>
    <mergeCell ref="I5:J5"/>
    <mergeCell ref="K5:L5"/>
    <mergeCell ref="M5:N5"/>
    <mergeCell ref="D4:D6"/>
    <mergeCell ref="A4:A6"/>
    <mergeCell ref="B4:B6"/>
    <mergeCell ref="C4:C6"/>
    <mergeCell ref="B31:B37"/>
    <mergeCell ref="B25:B30"/>
    <mergeCell ref="A7:A20"/>
    <mergeCell ref="B9:U9"/>
    <mergeCell ref="B12:U12"/>
    <mergeCell ref="T4:T6"/>
    <mergeCell ref="U4:U6"/>
    <mergeCell ref="G5:H5"/>
    <mergeCell ref="E4:E6"/>
    <mergeCell ref="O4:P5"/>
    <mergeCell ref="F4:F6"/>
    <mergeCell ref="G4:N4"/>
    <mergeCell ref="B18:U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48"/>
  <sheetViews>
    <sheetView topLeftCell="D1" zoomScale="71" zoomScaleNormal="71" workbookViewId="0">
      <pane ySplit="5" topLeftCell="A6" activePane="bottomLeft" state="frozen"/>
      <selection activeCell="R5" sqref="R5"/>
      <selection pane="bottomLeft" activeCell="J6" sqref="J6"/>
    </sheetView>
  </sheetViews>
  <sheetFormatPr baseColWidth="10" defaultRowHeight="15"/>
  <cols>
    <col min="1" max="2" width="35.71093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17" width="14.140625" hidden="1" customWidth="1"/>
    <col min="18" max="20" width="14.140625" customWidth="1"/>
    <col min="21" max="21" width="17" customWidth="1"/>
  </cols>
  <sheetData>
    <row r="1" spans="1:21" ht="18.75">
      <c r="B1" s="293"/>
      <c r="C1" s="293"/>
      <c r="D1" s="293"/>
      <c r="E1" s="293"/>
      <c r="F1" s="293"/>
      <c r="G1" s="293" t="s">
        <v>484</v>
      </c>
      <c r="I1" s="293"/>
      <c r="J1" s="293"/>
      <c r="K1" s="293"/>
      <c r="L1" s="293"/>
      <c r="M1" s="293"/>
      <c r="N1" s="293"/>
      <c r="O1" s="293"/>
      <c r="P1" s="293"/>
      <c r="Q1" s="293"/>
      <c r="R1" s="293"/>
      <c r="S1" s="293"/>
      <c r="T1" s="293"/>
      <c r="U1" s="293"/>
    </row>
    <row r="2" spans="1:21">
      <c r="A2" s="280" t="s">
        <v>1345</v>
      </c>
      <c r="B2" s="280"/>
      <c r="C2" s="280"/>
      <c r="D2" s="280"/>
      <c r="E2" s="280"/>
      <c r="F2" s="280"/>
      <c r="G2" s="280"/>
      <c r="H2" s="280"/>
      <c r="I2" s="280"/>
      <c r="J2" s="280"/>
      <c r="K2" s="280"/>
      <c r="L2" s="280"/>
      <c r="M2" s="280"/>
      <c r="N2" s="280"/>
      <c r="O2" s="280"/>
      <c r="P2" s="280"/>
      <c r="Q2" s="280"/>
      <c r="R2" s="280"/>
      <c r="S2" s="280"/>
      <c r="T2" s="280"/>
      <c r="U2" s="280"/>
    </row>
    <row r="3" spans="1:21" ht="15" customHeight="1">
      <c r="A3" s="972" t="s">
        <v>98</v>
      </c>
      <c r="B3" s="943" t="s">
        <v>113</v>
      </c>
      <c r="C3" s="918" t="s">
        <v>87</v>
      </c>
      <c r="D3" s="918" t="s">
        <v>88</v>
      </c>
      <c r="E3" s="957" t="s">
        <v>393</v>
      </c>
      <c r="F3" s="918" t="s">
        <v>89</v>
      </c>
      <c r="G3" s="972" t="s">
        <v>101</v>
      </c>
      <c r="H3" s="972"/>
      <c r="I3" s="972"/>
      <c r="J3" s="972"/>
      <c r="K3" s="972"/>
      <c r="L3" s="972"/>
      <c r="M3" s="972"/>
      <c r="N3" s="972"/>
      <c r="O3" s="973" t="s">
        <v>102</v>
      </c>
      <c r="P3" s="973"/>
      <c r="Q3" s="943" t="s">
        <v>103</v>
      </c>
      <c r="R3" s="943" t="s">
        <v>104</v>
      </c>
      <c r="S3" s="943" t="s">
        <v>111</v>
      </c>
      <c r="T3" s="943" t="s">
        <v>110</v>
      </c>
      <c r="U3" s="924" t="s">
        <v>90</v>
      </c>
    </row>
    <row r="4" spans="1:21" ht="15" customHeight="1">
      <c r="A4" s="972"/>
      <c r="B4" s="944"/>
      <c r="C4" s="919"/>
      <c r="D4" s="919"/>
      <c r="E4" s="958"/>
      <c r="F4" s="919"/>
      <c r="G4" s="972" t="s">
        <v>105</v>
      </c>
      <c r="H4" s="972"/>
      <c r="I4" s="972" t="s">
        <v>106</v>
      </c>
      <c r="J4" s="972"/>
      <c r="K4" s="972" t="s">
        <v>107</v>
      </c>
      <c r="L4" s="972"/>
      <c r="M4" s="972" t="s">
        <v>108</v>
      </c>
      <c r="N4" s="972"/>
      <c r="O4" s="973"/>
      <c r="P4" s="973"/>
      <c r="Q4" s="944"/>
      <c r="R4" s="944"/>
      <c r="S4" s="944"/>
      <c r="T4" s="944"/>
      <c r="U4" s="925"/>
    </row>
    <row r="5" spans="1:21" ht="25.5">
      <c r="A5" s="972"/>
      <c r="B5" s="945"/>
      <c r="C5" s="920"/>
      <c r="D5" s="920"/>
      <c r="E5" s="959"/>
      <c r="F5" s="920"/>
      <c r="G5" s="253" t="s">
        <v>109</v>
      </c>
      <c r="H5" s="242" t="s">
        <v>12</v>
      </c>
      <c r="I5" s="253" t="s">
        <v>109</v>
      </c>
      <c r="J5" s="242" t="s">
        <v>12</v>
      </c>
      <c r="K5" s="253" t="s">
        <v>109</v>
      </c>
      <c r="L5" s="242" t="s">
        <v>12</v>
      </c>
      <c r="M5" s="253" t="s">
        <v>109</v>
      </c>
      <c r="N5" s="242" t="s">
        <v>12</v>
      </c>
      <c r="O5" s="253" t="s">
        <v>109</v>
      </c>
      <c r="P5" s="242" t="s">
        <v>12</v>
      </c>
      <c r="Q5" s="945"/>
      <c r="R5" s="945"/>
      <c r="S5" s="945"/>
      <c r="T5" s="945"/>
      <c r="U5" s="926"/>
    </row>
    <row r="6" spans="1:21" ht="76.5" customHeight="1">
      <c r="A6" s="953" t="s">
        <v>1429</v>
      </c>
      <c r="B6" s="431" t="s">
        <v>1598</v>
      </c>
      <c r="C6" s="464" t="s">
        <v>1541</v>
      </c>
      <c r="D6" s="435" t="s">
        <v>1542</v>
      </c>
      <c r="E6" s="493" t="s">
        <v>2997</v>
      </c>
      <c r="F6" s="474" t="s">
        <v>1648</v>
      </c>
      <c r="G6" s="512"/>
      <c r="H6" s="513"/>
      <c r="I6" s="512">
        <v>1</v>
      </c>
      <c r="J6" s="513">
        <f>'1. TALLERES SEMINARIOS'!D69</f>
        <v>29985</v>
      </c>
      <c r="K6" s="512"/>
      <c r="L6" s="513"/>
      <c r="M6" s="512"/>
      <c r="N6" s="513"/>
      <c r="O6" s="512">
        <f>G6+I6+K6+M6</f>
        <v>1</v>
      </c>
      <c r="P6" s="876">
        <f>H6+J6+L6+N6</f>
        <v>29985</v>
      </c>
      <c r="Q6" s="514"/>
      <c r="R6" s="514" t="s">
        <v>1674</v>
      </c>
      <c r="S6" s="514" t="s">
        <v>1688</v>
      </c>
      <c r="T6" s="514" t="s">
        <v>1665</v>
      </c>
      <c r="U6" s="515" t="s">
        <v>1697</v>
      </c>
    </row>
    <row r="7" spans="1:21" s="413" customFormat="1" ht="51">
      <c r="A7" s="954"/>
      <c r="B7" s="431" t="s">
        <v>1599</v>
      </c>
      <c r="C7" s="471" t="s">
        <v>1543</v>
      </c>
      <c r="D7" s="431" t="s">
        <v>1544</v>
      </c>
      <c r="E7" s="493" t="s">
        <v>2998</v>
      </c>
      <c r="F7" s="474" t="s">
        <v>1649</v>
      </c>
      <c r="G7" s="512">
        <v>0.25</v>
      </c>
      <c r="H7" s="513"/>
      <c r="I7" s="512">
        <v>0.25</v>
      </c>
      <c r="J7" s="513"/>
      <c r="K7" s="512">
        <v>0.25</v>
      </c>
      <c r="L7" s="513"/>
      <c r="M7" s="512">
        <v>0.25</v>
      </c>
      <c r="N7" s="513"/>
      <c r="O7" s="512">
        <f>G7+I7+K7+M7</f>
        <v>1</v>
      </c>
      <c r="P7" s="513">
        <f t="shared" ref="P7" si="0">H7+J7+L7+N7</f>
        <v>0</v>
      </c>
      <c r="Q7" s="514"/>
      <c r="R7" s="514" t="s">
        <v>1674</v>
      </c>
      <c r="S7" s="514" t="s">
        <v>1688</v>
      </c>
      <c r="T7" s="514" t="s">
        <v>1665</v>
      </c>
      <c r="U7" s="515" t="s">
        <v>1697</v>
      </c>
    </row>
    <row r="8" spans="1:21" s="413" customFormat="1" ht="38.25">
      <c r="A8" s="954"/>
      <c r="B8" s="431" t="s">
        <v>1600</v>
      </c>
      <c r="C8" s="464" t="s">
        <v>1545</v>
      </c>
      <c r="D8" s="431" t="s">
        <v>1546</v>
      </c>
      <c r="E8" s="493" t="s">
        <v>2999</v>
      </c>
      <c r="F8" s="474" t="s">
        <v>1650</v>
      </c>
      <c r="G8" s="512">
        <v>0.25</v>
      </c>
      <c r="H8" s="513"/>
      <c r="I8" s="512">
        <v>0.25</v>
      </c>
      <c r="J8" s="513"/>
      <c r="K8" s="512">
        <v>0.25</v>
      </c>
      <c r="L8" s="513"/>
      <c r="M8" s="512">
        <v>0.25</v>
      </c>
      <c r="N8" s="513"/>
      <c r="O8" s="512">
        <f>G8+I8+K8+M8</f>
        <v>1</v>
      </c>
      <c r="P8" s="513">
        <f>H8+J8+L8+N8</f>
        <v>0</v>
      </c>
      <c r="Q8" s="514"/>
      <c r="R8" s="514" t="s">
        <v>1674</v>
      </c>
      <c r="S8" s="514" t="s">
        <v>1688</v>
      </c>
      <c r="T8" s="514" t="s">
        <v>1665</v>
      </c>
      <c r="U8" s="515" t="s">
        <v>1697</v>
      </c>
    </row>
    <row r="9" spans="1:21" s="413" customFormat="1" ht="18">
      <c r="A9" s="954"/>
      <c r="B9" s="960" t="s">
        <v>1746</v>
      </c>
      <c r="C9" s="961"/>
      <c r="D9" s="961"/>
      <c r="E9" s="961"/>
      <c r="F9" s="961"/>
      <c r="G9" s="961"/>
      <c r="H9" s="961"/>
      <c r="I9" s="961"/>
      <c r="J9" s="961"/>
      <c r="K9" s="961"/>
      <c r="L9" s="961"/>
      <c r="M9" s="961"/>
      <c r="N9" s="961"/>
      <c r="O9" s="961"/>
      <c r="P9" s="961"/>
      <c r="Q9" s="961"/>
      <c r="R9" s="961"/>
      <c r="S9" s="961"/>
      <c r="T9" s="961"/>
      <c r="U9" s="962"/>
    </row>
    <row r="10" spans="1:21" s="413" customFormat="1" ht="78.75">
      <c r="A10" s="954"/>
      <c r="B10" s="527" t="s">
        <v>1598</v>
      </c>
      <c r="C10" s="529" t="s">
        <v>1830</v>
      </c>
      <c r="D10" s="530" t="s">
        <v>1831</v>
      </c>
      <c r="E10" s="533">
        <v>7.4</v>
      </c>
      <c r="F10" s="528" t="s">
        <v>1832</v>
      </c>
      <c r="G10" s="261">
        <v>0.25</v>
      </c>
      <c r="H10" s="403"/>
      <c r="I10" s="261">
        <v>0.25</v>
      </c>
      <c r="J10" s="403"/>
      <c r="K10" s="261">
        <v>0.25</v>
      </c>
      <c r="L10" s="403"/>
      <c r="M10" s="261">
        <v>0.25</v>
      </c>
      <c r="N10" s="403"/>
      <c r="O10" s="261">
        <v>1</v>
      </c>
      <c r="P10" s="513">
        <f t="shared" ref="P10:P12" si="1">H10+J10+L10+N10</f>
        <v>0</v>
      </c>
      <c r="Q10" s="342"/>
      <c r="R10" s="342"/>
      <c r="S10" s="342"/>
      <c r="T10" s="342"/>
      <c r="U10" s="342" t="s">
        <v>1751</v>
      </c>
    </row>
    <row r="11" spans="1:21" s="413" customFormat="1" ht="78.75">
      <c r="A11" s="954"/>
      <c r="B11" s="527" t="s">
        <v>1599</v>
      </c>
      <c r="C11" s="529" t="s">
        <v>1833</v>
      </c>
      <c r="D11" s="529" t="s">
        <v>1834</v>
      </c>
      <c r="E11" s="533">
        <v>7.5</v>
      </c>
      <c r="F11" s="528" t="s">
        <v>1835</v>
      </c>
      <c r="G11" s="261">
        <v>0.25</v>
      </c>
      <c r="H11" s="403"/>
      <c r="I11" s="261">
        <v>0.25</v>
      </c>
      <c r="J11" s="403"/>
      <c r="K11" s="261">
        <v>0.25</v>
      </c>
      <c r="L11" s="403"/>
      <c r="M11" s="261">
        <v>0.25</v>
      </c>
      <c r="N11" s="403"/>
      <c r="O11" s="261">
        <v>1</v>
      </c>
      <c r="P11" s="513">
        <f t="shared" si="1"/>
        <v>0</v>
      </c>
      <c r="Q11" s="342"/>
      <c r="R11" s="342"/>
      <c r="S11" s="342"/>
      <c r="T11" s="342"/>
      <c r="U11" s="342" t="s">
        <v>1751</v>
      </c>
    </row>
    <row r="12" spans="1:21" s="413" customFormat="1" ht="102">
      <c r="A12" s="954"/>
      <c r="B12" s="527" t="s">
        <v>1600</v>
      </c>
      <c r="C12" s="529" t="s">
        <v>1836</v>
      </c>
      <c r="D12" s="529" t="s">
        <v>1837</v>
      </c>
      <c r="E12" s="533">
        <v>7.6</v>
      </c>
      <c r="F12" s="528" t="s">
        <v>1838</v>
      </c>
      <c r="G12" s="261">
        <v>0.25</v>
      </c>
      <c r="H12" s="403"/>
      <c r="I12" s="261">
        <v>0.25</v>
      </c>
      <c r="J12" s="403"/>
      <c r="K12" s="261">
        <v>0.25</v>
      </c>
      <c r="L12" s="403"/>
      <c r="M12" s="261">
        <v>0.25</v>
      </c>
      <c r="N12" s="403"/>
      <c r="O12" s="261">
        <v>1</v>
      </c>
      <c r="P12" s="513">
        <f t="shared" si="1"/>
        <v>0</v>
      </c>
      <c r="Q12" s="342"/>
      <c r="R12" s="342"/>
      <c r="S12" s="342"/>
      <c r="T12" s="342"/>
      <c r="U12" s="342" t="s">
        <v>1751</v>
      </c>
    </row>
    <row r="13" spans="1:21" s="413" customFormat="1" ht="18">
      <c r="A13" s="954"/>
      <c r="B13" s="960" t="s">
        <v>1969</v>
      </c>
      <c r="C13" s="961"/>
      <c r="D13" s="961"/>
      <c r="E13" s="961"/>
      <c r="F13" s="961"/>
      <c r="G13" s="961"/>
      <c r="H13" s="961"/>
      <c r="I13" s="961"/>
      <c r="J13" s="961"/>
      <c r="K13" s="961"/>
      <c r="L13" s="961"/>
      <c r="M13" s="961"/>
      <c r="N13" s="961"/>
      <c r="O13" s="961"/>
      <c r="P13" s="961"/>
      <c r="Q13" s="961"/>
      <c r="R13" s="961"/>
      <c r="S13" s="961"/>
      <c r="T13" s="961"/>
      <c r="U13" s="962"/>
    </row>
    <row r="14" spans="1:21" s="413" customFormat="1" ht="120">
      <c r="A14" s="954"/>
      <c r="B14" s="854" t="s">
        <v>2378</v>
      </c>
      <c r="C14" s="635" t="s">
        <v>2379</v>
      </c>
      <c r="D14" s="636" t="s">
        <v>2380</v>
      </c>
      <c r="E14" s="592" t="s">
        <v>2381</v>
      </c>
      <c r="F14" s="583" t="s">
        <v>2382</v>
      </c>
      <c r="G14" s="652">
        <v>0.25</v>
      </c>
      <c r="H14" s="653"/>
      <c r="I14" s="652">
        <v>0.25</v>
      </c>
      <c r="J14" s="653"/>
      <c r="K14" s="652">
        <v>0.25</v>
      </c>
      <c r="L14" s="653"/>
      <c r="M14" s="652">
        <v>0.25</v>
      </c>
      <c r="N14" s="653"/>
      <c r="O14" s="652">
        <f>G14+I14+K14+M14</f>
        <v>1</v>
      </c>
      <c r="P14" s="513">
        <f t="shared" ref="P14:P15" si="2">H14+J14+L14+N14</f>
        <v>0</v>
      </c>
      <c r="Q14" s="654"/>
      <c r="R14" s="654"/>
      <c r="S14" s="654" t="s">
        <v>1601</v>
      </c>
      <c r="T14" s="654" t="s">
        <v>1917</v>
      </c>
      <c r="U14" s="654" t="s">
        <v>1918</v>
      </c>
    </row>
    <row r="15" spans="1:21" s="413" customFormat="1" ht="108">
      <c r="A15" s="954"/>
      <c r="B15" s="854" t="s">
        <v>2383</v>
      </c>
      <c r="C15" s="635" t="s">
        <v>2384</v>
      </c>
      <c r="D15" s="636" t="s">
        <v>2385</v>
      </c>
      <c r="E15" s="592" t="s">
        <v>2386</v>
      </c>
      <c r="F15" s="583" t="s">
        <v>2387</v>
      </c>
      <c r="G15" s="652">
        <v>0.25</v>
      </c>
      <c r="H15" s="653"/>
      <c r="I15" s="652">
        <v>0.25</v>
      </c>
      <c r="J15" s="653"/>
      <c r="K15" s="652">
        <v>0.25</v>
      </c>
      <c r="L15" s="653"/>
      <c r="M15" s="652">
        <v>0.25</v>
      </c>
      <c r="N15" s="653"/>
      <c r="O15" s="652">
        <f>G15+I15+K15+M15</f>
        <v>1</v>
      </c>
      <c r="P15" s="513">
        <f t="shared" si="2"/>
        <v>0</v>
      </c>
      <c r="Q15" s="654"/>
      <c r="R15" s="654" t="s">
        <v>2388</v>
      </c>
      <c r="S15" s="654" t="s">
        <v>1601</v>
      </c>
      <c r="T15" s="654" t="s">
        <v>1917</v>
      </c>
      <c r="U15" s="654" t="s">
        <v>1918</v>
      </c>
    </row>
    <row r="16" spans="1:21" s="413" customFormat="1" ht="18">
      <c r="A16" s="954"/>
      <c r="B16" s="1026" t="s">
        <v>2151</v>
      </c>
      <c r="C16" s="1027"/>
      <c r="D16" s="1027"/>
      <c r="E16" s="1027"/>
      <c r="F16" s="1027"/>
      <c r="G16" s="1027"/>
      <c r="H16" s="1027"/>
      <c r="I16" s="1027"/>
      <c r="J16" s="1027"/>
      <c r="K16" s="1027"/>
      <c r="L16" s="1027"/>
      <c r="M16" s="1027"/>
      <c r="N16" s="1027"/>
      <c r="O16" s="1027"/>
      <c r="P16" s="1027"/>
      <c r="Q16" s="1027"/>
      <c r="R16" s="1027"/>
      <c r="S16" s="1027"/>
      <c r="T16" s="1027"/>
      <c r="U16" s="1027"/>
    </row>
    <row r="17" spans="1:21" s="413" customFormat="1" ht="63.75">
      <c r="A17" s="954"/>
      <c r="B17" s="431" t="s">
        <v>1598</v>
      </c>
      <c r="C17" s="746" t="s">
        <v>2389</v>
      </c>
      <c r="D17" s="746" t="s">
        <v>2390</v>
      </c>
      <c r="E17" s="508"/>
      <c r="F17" s="475" t="s">
        <v>3037</v>
      </c>
      <c r="G17" s="509">
        <v>0.25</v>
      </c>
      <c r="H17" s="521">
        <v>0</v>
      </c>
      <c r="I17" s="509">
        <v>0.25</v>
      </c>
      <c r="J17" s="521">
        <v>0</v>
      </c>
      <c r="K17" s="509">
        <v>0.25</v>
      </c>
      <c r="L17" s="521">
        <v>0</v>
      </c>
      <c r="M17" s="509">
        <v>0.25</v>
      </c>
      <c r="N17" s="521">
        <v>0</v>
      </c>
      <c r="O17" s="509">
        <v>1</v>
      </c>
      <c r="P17" s="513">
        <f t="shared" ref="P17:P19" si="3">H17+J17+L17+N17</f>
        <v>0</v>
      </c>
      <c r="Q17" s="508"/>
      <c r="R17" s="508"/>
      <c r="S17" s="480" t="s">
        <v>2149</v>
      </c>
      <c r="T17" s="480" t="s">
        <v>2150</v>
      </c>
      <c r="U17" s="483" t="s">
        <v>2151</v>
      </c>
    </row>
    <row r="18" spans="1:21" s="413" customFormat="1" ht="76.5">
      <c r="A18" s="954"/>
      <c r="B18" s="431" t="s">
        <v>1599</v>
      </c>
      <c r="C18" s="474" t="s">
        <v>2391</v>
      </c>
      <c r="D18" s="746" t="s">
        <v>2392</v>
      </c>
      <c r="E18" s="508"/>
      <c r="F18" s="475" t="s">
        <v>3038</v>
      </c>
      <c r="G18" s="509">
        <v>0.25</v>
      </c>
      <c r="H18" s="521">
        <v>0</v>
      </c>
      <c r="I18" s="509">
        <v>0.25</v>
      </c>
      <c r="J18" s="521">
        <v>0</v>
      </c>
      <c r="K18" s="509">
        <v>0.25</v>
      </c>
      <c r="L18" s="521">
        <v>0</v>
      </c>
      <c r="M18" s="509">
        <v>0.25</v>
      </c>
      <c r="N18" s="521">
        <v>0</v>
      </c>
      <c r="O18" s="509">
        <v>1</v>
      </c>
      <c r="P18" s="513">
        <f t="shared" si="3"/>
        <v>0</v>
      </c>
      <c r="Q18" s="508"/>
      <c r="R18" s="508"/>
      <c r="S18" s="480" t="s">
        <v>2149</v>
      </c>
      <c r="T18" s="480" t="s">
        <v>2162</v>
      </c>
      <c r="U18" s="483" t="s">
        <v>2151</v>
      </c>
    </row>
    <row r="19" spans="1:21" s="413" customFormat="1" ht="38.25">
      <c r="A19" s="954"/>
      <c r="B19" s="431" t="s">
        <v>1600</v>
      </c>
      <c r="C19" s="474" t="s">
        <v>2393</v>
      </c>
      <c r="D19" s="746" t="s">
        <v>2394</v>
      </c>
      <c r="E19" s="508"/>
      <c r="F19" s="475" t="s">
        <v>3039</v>
      </c>
      <c r="G19" s="509">
        <v>0.25</v>
      </c>
      <c r="H19" s="521">
        <v>0</v>
      </c>
      <c r="I19" s="509">
        <v>0.25</v>
      </c>
      <c r="J19" s="521">
        <v>0</v>
      </c>
      <c r="K19" s="509">
        <v>0.25</v>
      </c>
      <c r="L19" s="521">
        <v>0</v>
      </c>
      <c r="M19" s="509">
        <v>0.25</v>
      </c>
      <c r="N19" s="521">
        <v>0</v>
      </c>
      <c r="O19" s="509">
        <v>1</v>
      </c>
      <c r="P19" s="513">
        <f t="shared" si="3"/>
        <v>0</v>
      </c>
      <c r="Q19" s="508"/>
      <c r="R19" s="508"/>
      <c r="S19" s="480" t="s">
        <v>2149</v>
      </c>
      <c r="T19" s="480" t="s">
        <v>2162</v>
      </c>
      <c r="U19" s="483" t="s">
        <v>2151</v>
      </c>
    </row>
    <row r="20" spans="1:21" s="413" customFormat="1" ht="18">
      <c r="A20" s="954"/>
      <c r="B20" s="960" t="s">
        <v>2827</v>
      </c>
      <c r="C20" s="961"/>
      <c r="D20" s="961"/>
      <c r="E20" s="961"/>
      <c r="F20" s="961"/>
      <c r="G20" s="961"/>
      <c r="H20" s="961"/>
      <c r="I20" s="961"/>
      <c r="J20" s="961"/>
      <c r="K20" s="961"/>
      <c r="L20" s="961"/>
      <c r="M20" s="961"/>
      <c r="N20" s="961"/>
      <c r="O20" s="961"/>
      <c r="P20" s="961"/>
      <c r="Q20" s="961"/>
      <c r="R20" s="961"/>
      <c r="S20" s="961"/>
      <c r="T20" s="961"/>
      <c r="U20" s="961"/>
    </row>
    <row r="21" spans="1:21" s="413" customFormat="1" ht="63.75">
      <c r="A21" s="954"/>
      <c r="B21" s="687" t="s">
        <v>1598</v>
      </c>
      <c r="C21" s="687" t="s">
        <v>2710</v>
      </c>
      <c r="D21" s="692" t="s">
        <v>2711</v>
      </c>
      <c r="E21" s="691" t="s">
        <v>3040</v>
      </c>
      <c r="F21" s="689" t="s">
        <v>1648</v>
      </c>
      <c r="G21" s="512">
        <v>0</v>
      </c>
      <c r="H21" s="513"/>
      <c r="I21" s="842">
        <v>0</v>
      </c>
      <c r="J21" s="513"/>
      <c r="K21" s="512">
        <v>1</v>
      </c>
      <c r="L21" s="513"/>
      <c r="M21" s="512">
        <v>0</v>
      </c>
      <c r="N21" s="513"/>
      <c r="O21" s="512">
        <f>+G21+I21+K21+M21</f>
        <v>1</v>
      </c>
      <c r="P21" s="513">
        <f t="shared" ref="P21:P23" si="4">H21+J21+L21+N21</f>
        <v>0</v>
      </c>
      <c r="Q21" s="514"/>
      <c r="R21" s="514" t="s">
        <v>2712</v>
      </c>
      <c r="S21" s="514" t="s">
        <v>2713</v>
      </c>
      <c r="T21" s="514" t="s">
        <v>1665</v>
      </c>
      <c r="U21" s="706" t="s">
        <v>2704</v>
      </c>
    </row>
    <row r="22" spans="1:21" s="413" customFormat="1" ht="89.25">
      <c r="A22" s="954"/>
      <c r="B22" s="687" t="s">
        <v>2714</v>
      </c>
      <c r="C22" s="687" t="s">
        <v>2715</v>
      </c>
      <c r="D22" s="687" t="s">
        <v>2716</v>
      </c>
      <c r="E22" s="691" t="s">
        <v>3041</v>
      </c>
      <c r="F22" s="689" t="s">
        <v>2717</v>
      </c>
      <c r="G22" s="512">
        <v>0.25</v>
      </c>
      <c r="H22" s="513"/>
      <c r="I22" s="512">
        <v>0.25</v>
      </c>
      <c r="J22" s="513"/>
      <c r="K22" s="512">
        <v>0.25</v>
      </c>
      <c r="L22" s="513"/>
      <c r="M22" s="512">
        <v>0.25</v>
      </c>
      <c r="N22" s="513"/>
      <c r="O22" s="512">
        <f>G22+I22+K22+M22</f>
        <v>1</v>
      </c>
      <c r="P22" s="513">
        <f t="shared" si="4"/>
        <v>0</v>
      </c>
      <c r="Q22" s="514"/>
      <c r="R22" s="514" t="s">
        <v>2718</v>
      </c>
      <c r="S22" s="687" t="s">
        <v>2719</v>
      </c>
      <c r="T22" s="514" t="s">
        <v>2720</v>
      </c>
      <c r="U22" s="706" t="s">
        <v>2675</v>
      </c>
    </row>
    <row r="23" spans="1:21" s="413" customFormat="1" ht="114.75">
      <c r="A23" s="954"/>
      <c r="B23" s="687" t="s">
        <v>2721</v>
      </c>
      <c r="C23" s="687" t="s">
        <v>2722</v>
      </c>
      <c r="D23" s="687" t="s">
        <v>2723</v>
      </c>
      <c r="E23" s="691" t="s">
        <v>3042</v>
      </c>
      <c r="F23" s="687" t="s">
        <v>2724</v>
      </c>
      <c r="G23" s="512">
        <v>0.25</v>
      </c>
      <c r="H23" s="513"/>
      <c r="I23" s="512">
        <v>0.25</v>
      </c>
      <c r="J23" s="513"/>
      <c r="K23" s="512">
        <v>0.25</v>
      </c>
      <c r="L23" s="513"/>
      <c r="M23" s="512">
        <v>0.25</v>
      </c>
      <c r="N23" s="513"/>
      <c r="O23" s="512">
        <f>+G23+I23+K23+M23</f>
        <v>1</v>
      </c>
      <c r="P23" s="513">
        <f t="shared" si="4"/>
        <v>0</v>
      </c>
      <c r="Q23" s="514"/>
      <c r="R23" s="687" t="s">
        <v>2725</v>
      </c>
      <c r="S23" s="687" t="s">
        <v>2726</v>
      </c>
      <c r="T23" s="687" t="s">
        <v>2727</v>
      </c>
      <c r="U23" s="687" t="s">
        <v>2728</v>
      </c>
    </row>
    <row r="24" spans="1:21" ht="15.75" hidden="1" customHeight="1">
      <c r="A24" s="443"/>
      <c r="B24" s="444"/>
      <c r="C24" s="442"/>
      <c r="D24" s="434"/>
      <c r="E24" s="342"/>
      <c r="F24" s="287"/>
      <c r="G24" s="402"/>
      <c r="H24" s="403"/>
      <c r="I24" s="402"/>
      <c r="J24" s="403"/>
      <c r="K24" s="402"/>
      <c r="L24" s="403"/>
      <c r="M24" s="402"/>
      <c r="N24" s="403"/>
      <c r="O24" s="342"/>
      <c r="P24" s="403"/>
      <c r="Q24" s="342"/>
      <c r="R24" s="342"/>
      <c r="S24" s="342"/>
      <c r="T24" s="342"/>
      <c r="U24" s="342"/>
    </row>
    <row r="25" spans="1:21" ht="15.75" hidden="1" customHeight="1">
      <c r="A25" s="443"/>
      <c r="B25" s="445"/>
      <c r="C25" s="74"/>
      <c r="D25" s="342"/>
      <c r="E25" s="342"/>
      <c r="F25" s="287"/>
      <c r="G25" s="402"/>
      <c r="H25" s="403"/>
      <c r="I25" s="402"/>
      <c r="J25" s="403"/>
      <c r="K25" s="402"/>
      <c r="L25" s="403"/>
      <c r="M25" s="402"/>
      <c r="N25" s="403"/>
      <c r="O25" s="342"/>
      <c r="P25" s="403"/>
      <c r="Q25" s="342"/>
      <c r="R25" s="342"/>
      <c r="S25" s="342"/>
      <c r="T25" s="342"/>
      <c r="U25" s="342"/>
    </row>
    <row r="26" spans="1:21" ht="15.75" hidden="1" customHeight="1">
      <c r="A26" s="444"/>
      <c r="B26" s="445"/>
      <c r="C26" s="74"/>
      <c r="D26" s="342"/>
      <c r="E26" s="342"/>
      <c r="F26" s="287"/>
      <c r="G26" s="402"/>
      <c r="H26" s="403"/>
      <c r="I26" s="402"/>
      <c r="J26" s="403"/>
      <c r="K26" s="402"/>
      <c r="L26" s="403"/>
      <c r="M26" s="402"/>
      <c r="N26" s="403"/>
      <c r="O26" s="342"/>
      <c r="P26" s="403"/>
      <c r="Q26" s="342"/>
      <c r="R26" s="342"/>
      <c r="S26" s="342"/>
      <c r="T26" s="342"/>
      <c r="U26" s="342"/>
    </row>
    <row r="27" spans="1:21" ht="15.75" hidden="1">
      <c r="A27" s="954" t="s">
        <v>1430</v>
      </c>
      <c r="B27" s="953"/>
      <c r="C27" s="74"/>
      <c r="D27" s="323"/>
      <c r="E27" s="323"/>
      <c r="F27" s="323"/>
      <c r="G27" s="402"/>
      <c r="H27" s="403"/>
      <c r="I27" s="402"/>
      <c r="J27" s="403"/>
      <c r="K27" s="402"/>
      <c r="L27" s="403"/>
      <c r="M27" s="402"/>
      <c r="N27" s="403"/>
      <c r="O27" s="342"/>
      <c r="P27" s="403"/>
      <c r="Q27" s="342"/>
      <c r="R27" s="342"/>
      <c r="S27" s="342"/>
      <c r="T27" s="342"/>
      <c r="U27" s="342"/>
    </row>
    <row r="28" spans="1:21" ht="15.75" hidden="1">
      <c r="A28" s="954"/>
      <c r="B28" s="954"/>
      <c r="C28" s="74"/>
      <c r="D28" s="342"/>
      <c r="E28" s="342"/>
      <c r="F28" s="287"/>
      <c r="G28" s="402"/>
      <c r="H28" s="403"/>
      <c r="I28" s="402"/>
      <c r="J28" s="403"/>
      <c r="K28" s="402"/>
      <c r="L28" s="403"/>
      <c r="M28" s="402"/>
      <c r="N28" s="403"/>
      <c r="O28" s="342"/>
      <c r="P28" s="403"/>
      <c r="Q28" s="342"/>
      <c r="R28" s="342"/>
      <c r="S28" s="342"/>
      <c r="T28" s="342"/>
      <c r="U28" s="342"/>
    </row>
    <row r="29" spans="1:21" ht="15.75" hidden="1">
      <c r="A29" s="954"/>
      <c r="B29" s="954"/>
      <c r="C29" s="74"/>
      <c r="D29" s="342"/>
      <c r="E29" s="342"/>
      <c r="F29" s="287"/>
      <c r="G29" s="402"/>
      <c r="H29" s="403"/>
      <c r="I29" s="402"/>
      <c r="J29" s="403"/>
      <c r="K29" s="402"/>
      <c r="L29" s="403"/>
      <c r="M29" s="402"/>
      <c r="N29" s="403"/>
      <c r="O29" s="342"/>
      <c r="P29" s="403"/>
      <c r="Q29" s="342"/>
      <c r="R29" s="342"/>
      <c r="S29" s="342"/>
      <c r="T29" s="342"/>
      <c r="U29" s="342"/>
    </row>
    <row r="30" spans="1:21" ht="15.75" hidden="1">
      <c r="A30" s="954"/>
      <c r="B30" s="954"/>
      <c r="C30" s="74"/>
      <c r="D30" s="342"/>
      <c r="E30" s="342"/>
      <c r="F30" s="287"/>
      <c r="G30" s="402"/>
      <c r="H30" s="403"/>
      <c r="I30" s="402"/>
      <c r="J30" s="403"/>
      <c r="K30" s="402"/>
      <c r="L30" s="403"/>
      <c r="M30" s="402"/>
      <c r="N30" s="403"/>
      <c r="O30" s="342"/>
      <c r="P30" s="403"/>
      <c r="Q30" s="342"/>
      <c r="R30" s="342"/>
      <c r="S30" s="342"/>
      <c r="T30" s="342"/>
      <c r="U30" s="342"/>
    </row>
    <row r="31" spans="1:21" ht="15.75" hidden="1">
      <c r="A31" s="954"/>
      <c r="B31" s="954"/>
      <c r="C31" s="74"/>
      <c r="D31" s="342"/>
      <c r="E31" s="342"/>
      <c r="F31" s="287"/>
      <c r="G31" s="402"/>
      <c r="H31" s="403"/>
      <c r="I31" s="402"/>
      <c r="J31" s="403"/>
      <c r="K31" s="402"/>
      <c r="L31" s="403"/>
      <c r="M31" s="402"/>
      <c r="N31" s="403"/>
      <c r="O31" s="342"/>
      <c r="P31" s="403"/>
      <c r="Q31" s="342"/>
      <c r="R31" s="342"/>
      <c r="S31" s="342"/>
      <c r="T31" s="342"/>
      <c r="U31" s="342"/>
    </row>
    <row r="32" spans="1:21" ht="15.75" hidden="1">
      <c r="A32" s="954"/>
      <c r="B32" s="954"/>
      <c r="C32" s="74"/>
      <c r="D32" s="342"/>
      <c r="E32" s="342"/>
      <c r="F32" s="287"/>
      <c r="G32" s="402"/>
      <c r="H32" s="403"/>
      <c r="I32" s="402"/>
      <c r="J32" s="403"/>
      <c r="K32" s="402"/>
      <c r="L32" s="403"/>
      <c r="M32" s="402"/>
      <c r="N32" s="403"/>
      <c r="O32" s="342"/>
      <c r="P32" s="403"/>
      <c r="Q32" s="342"/>
      <c r="R32" s="342"/>
      <c r="S32" s="342"/>
      <c r="T32" s="342"/>
      <c r="U32" s="342"/>
    </row>
    <row r="33" spans="1:21" ht="15.75" hidden="1">
      <c r="A33" s="955"/>
      <c r="B33" s="955"/>
      <c r="C33" s="74"/>
      <c r="D33" s="342"/>
      <c r="E33" s="342"/>
      <c r="F33" s="287"/>
      <c r="G33" s="402"/>
      <c r="H33" s="403"/>
      <c r="I33" s="402"/>
      <c r="J33" s="403"/>
      <c r="K33" s="402"/>
      <c r="L33" s="403"/>
      <c r="M33" s="402"/>
      <c r="N33" s="403"/>
      <c r="O33" s="342"/>
      <c r="P33" s="403"/>
      <c r="Q33" s="342"/>
      <c r="R33" s="342"/>
      <c r="S33" s="342"/>
      <c r="T33" s="342"/>
      <c r="U33" s="342"/>
    </row>
    <row r="34" spans="1:21" ht="15.75" hidden="1">
      <c r="A34" s="953" t="s">
        <v>1431</v>
      </c>
      <c r="B34" s="953"/>
      <c r="C34" s="74"/>
      <c r="D34" s="342"/>
      <c r="E34" s="342"/>
      <c r="F34" s="287"/>
      <c r="G34" s="402"/>
      <c r="H34" s="403"/>
      <c r="I34" s="402"/>
      <c r="J34" s="403"/>
      <c r="K34" s="402"/>
      <c r="L34" s="403"/>
      <c r="M34" s="402"/>
      <c r="N34" s="403"/>
      <c r="O34" s="342"/>
      <c r="P34" s="403"/>
      <c r="Q34" s="342"/>
      <c r="R34" s="342"/>
      <c r="S34" s="342"/>
      <c r="T34" s="342"/>
      <c r="U34" s="342"/>
    </row>
    <row r="35" spans="1:21" s="413" customFormat="1" ht="15.75" hidden="1">
      <c r="A35" s="954"/>
      <c r="B35" s="954"/>
      <c r="C35" s="74"/>
      <c r="D35" s="342"/>
      <c r="E35" s="342"/>
      <c r="F35" s="287"/>
      <c r="G35" s="402"/>
      <c r="H35" s="403"/>
      <c r="I35" s="402"/>
      <c r="J35" s="403"/>
      <c r="K35" s="402"/>
      <c r="L35" s="403"/>
      <c r="M35" s="402"/>
      <c r="N35" s="403"/>
      <c r="O35" s="342"/>
      <c r="P35" s="403"/>
      <c r="Q35" s="342"/>
      <c r="R35" s="342"/>
      <c r="S35" s="342"/>
      <c r="T35" s="342"/>
      <c r="U35" s="342"/>
    </row>
    <row r="36" spans="1:21" s="413" customFormat="1" ht="15.75" hidden="1">
      <c r="A36" s="954"/>
      <c r="B36" s="954"/>
      <c r="C36" s="74"/>
      <c r="D36" s="342"/>
      <c r="E36" s="342"/>
      <c r="F36" s="287"/>
      <c r="G36" s="402"/>
      <c r="H36" s="403"/>
      <c r="I36" s="402"/>
      <c r="J36" s="403"/>
      <c r="K36" s="402"/>
      <c r="L36" s="403"/>
      <c r="M36" s="402"/>
      <c r="N36" s="403"/>
      <c r="O36" s="342"/>
      <c r="P36" s="403"/>
      <c r="Q36" s="342"/>
      <c r="R36" s="342"/>
      <c r="S36" s="342"/>
      <c r="T36" s="342"/>
      <c r="U36" s="342"/>
    </row>
    <row r="37" spans="1:21" s="413" customFormat="1" ht="15.75" hidden="1">
      <c r="A37" s="954"/>
      <c r="B37" s="954"/>
      <c r="C37" s="74"/>
      <c r="D37" s="342"/>
      <c r="E37" s="342"/>
      <c r="F37" s="287"/>
      <c r="G37" s="402"/>
      <c r="H37" s="403"/>
      <c r="I37" s="402"/>
      <c r="J37" s="403"/>
      <c r="K37" s="402"/>
      <c r="L37" s="403"/>
      <c r="M37" s="402"/>
      <c r="N37" s="403"/>
      <c r="O37" s="342"/>
      <c r="P37" s="403"/>
      <c r="Q37" s="342"/>
      <c r="R37" s="342"/>
      <c r="S37" s="342"/>
      <c r="T37" s="342"/>
      <c r="U37" s="342"/>
    </row>
    <row r="38" spans="1:21" ht="15.75" hidden="1">
      <c r="A38" s="954"/>
      <c r="B38" s="954"/>
      <c r="C38" s="74"/>
      <c r="D38" s="342"/>
      <c r="E38" s="342"/>
      <c r="F38" s="287"/>
      <c r="G38" s="402"/>
      <c r="H38" s="403"/>
      <c r="I38" s="402"/>
      <c r="J38" s="403"/>
      <c r="K38" s="402"/>
      <c r="L38" s="403"/>
      <c r="M38" s="402"/>
      <c r="N38" s="403"/>
      <c r="O38" s="342"/>
      <c r="P38" s="403"/>
      <c r="Q38" s="342"/>
      <c r="R38" s="342"/>
      <c r="S38" s="342"/>
      <c r="T38" s="342"/>
      <c r="U38" s="342"/>
    </row>
    <row r="39" spans="1:21" ht="15.75" hidden="1">
      <c r="A39" s="954"/>
      <c r="B39" s="954"/>
      <c r="C39" s="74"/>
      <c r="D39" s="342"/>
      <c r="E39" s="342"/>
      <c r="F39" s="287"/>
      <c r="G39" s="402"/>
      <c r="H39" s="403"/>
      <c r="I39" s="402"/>
      <c r="J39" s="403"/>
      <c r="K39" s="402"/>
      <c r="L39" s="403"/>
      <c r="M39" s="402"/>
      <c r="N39" s="403"/>
      <c r="O39" s="342"/>
      <c r="P39" s="403"/>
      <c r="Q39" s="342"/>
      <c r="R39" s="342"/>
      <c r="S39" s="342"/>
      <c r="T39" s="342"/>
      <c r="U39" s="342"/>
    </row>
    <row r="40" spans="1:21" ht="15.75" hidden="1">
      <c r="A40" s="955"/>
      <c r="B40" s="955"/>
      <c r="C40" s="74"/>
      <c r="D40" s="342"/>
      <c r="E40" s="342"/>
      <c r="F40" s="287"/>
      <c r="G40" s="402"/>
      <c r="H40" s="403"/>
      <c r="I40" s="402"/>
      <c r="J40" s="403"/>
      <c r="K40" s="402"/>
      <c r="L40" s="403"/>
      <c r="M40" s="402"/>
      <c r="N40" s="403"/>
      <c r="O40" s="342"/>
      <c r="P40" s="403"/>
      <c r="Q40" s="342"/>
      <c r="R40" s="342"/>
      <c r="S40" s="342"/>
      <c r="T40" s="342"/>
      <c r="U40" s="342"/>
    </row>
    <row r="41" spans="1:21" ht="15.75" hidden="1">
      <c r="A41" s="953" t="s">
        <v>1432</v>
      </c>
      <c r="B41" s="953"/>
      <c r="C41" s="74"/>
      <c r="D41" s="342"/>
      <c r="E41" s="342"/>
      <c r="F41" s="287"/>
      <c r="G41" s="402"/>
      <c r="H41" s="403"/>
      <c r="I41" s="402"/>
      <c r="J41" s="403"/>
      <c r="K41" s="402"/>
      <c r="L41" s="403"/>
      <c r="M41" s="402"/>
      <c r="N41" s="403"/>
      <c r="O41" s="342"/>
      <c r="P41" s="403"/>
      <c r="Q41" s="342"/>
      <c r="R41" s="342"/>
      <c r="S41" s="342"/>
      <c r="T41" s="342"/>
      <c r="U41" s="342"/>
    </row>
    <row r="42" spans="1:21" s="413" customFormat="1" ht="15.75" hidden="1">
      <c r="A42" s="954"/>
      <c r="B42" s="954"/>
      <c r="C42" s="74"/>
      <c r="D42" s="342"/>
      <c r="E42" s="342"/>
      <c r="F42" s="287"/>
      <c r="G42" s="402"/>
      <c r="H42" s="403"/>
      <c r="I42" s="402"/>
      <c r="J42" s="403"/>
      <c r="K42" s="402"/>
      <c r="L42" s="403"/>
      <c r="M42" s="402"/>
      <c r="N42" s="403"/>
      <c r="O42" s="342"/>
      <c r="P42" s="403"/>
      <c r="Q42" s="342"/>
      <c r="R42" s="342"/>
      <c r="S42" s="342"/>
      <c r="T42" s="342"/>
      <c r="U42" s="342"/>
    </row>
    <row r="43" spans="1:21" s="413" customFormat="1" ht="15.75" hidden="1">
      <c r="A43" s="954"/>
      <c r="B43" s="954"/>
      <c r="C43" s="74"/>
      <c r="D43" s="342"/>
      <c r="E43" s="342"/>
      <c r="F43" s="287"/>
      <c r="G43" s="402"/>
      <c r="H43" s="403"/>
      <c r="I43" s="402"/>
      <c r="J43" s="403"/>
      <c r="K43" s="402"/>
      <c r="L43" s="403"/>
      <c r="M43" s="402"/>
      <c r="N43" s="403"/>
      <c r="O43" s="342"/>
      <c r="P43" s="403"/>
      <c r="Q43" s="342"/>
      <c r="R43" s="342"/>
      <c r="S43" s="342"/>
      <c r="T43" s="342"/>
      <c r="U43" s="342"/>
    </row>
    <row r="44" spans="1:21" s="413" customFormat="1" ht="15.75" hidden="1">
      <c r="A44" s="954"/>
      <c r="B44" s="954"/>
      <c r="C44" s="74"/>
      <c r="D44" s="342"/>
      <c r="E44" s="342"/>
      <c r="F44" s="287"/>
      <c r="G44" s="402"/>
      <c r="H44" s="403"/>
      <c r="I44" s="402"/>
      <c r="J44" s="403"/>
      <c r="K44" s="402"/>
      <c r="L44" s="403"/>
      <c r="M44" s="402"/>
      <c r="N44" s="403"/>
      <c r="O44" s="342"/>
      <c r="P44" s="403"/>
      <c r="Q44" s="342"/>
      <c r="R44" s="342"/>
      <c r="S44" s="342"/>
      <c r="T44" s="342"/>
      <c r="U44" s="342"/>
    </row>
    <row r="45" spans="1:21" ht="15.75" hidden="1">
      <c r="A45" s="954"/>
      <c r="B45" s="954"/>
      <c r="C45" s="74"/>
      <c r="D45" s="342"/>
      <c r="E45" s="342"/>
      <c r="F45" s="287"/>
      <c r="G45" s="402"/>
      <c r="H45" s="403"/>
      <c r="I45" s="402"/>
      <c r="J45" s="403"/>
      <c r="K45" s="402"/>
      <c r="L45" s="403"/>
      <c r="M45" s="402"/>
      <c r="N45" s="403"/>
      <c r="O45" s="342"/>
      <c r="P45" s="403"/>
      <c r="Q45" s="342"/>
      <c r="R45" s="342"/>
      <c r="S45" s="342"/>
      <c r="T45" s="342"/>
      <c r="U45" s="342"/>
    </row>
    <row r="46" spans="1:21" ht="15.75" hidden="1">
      <c r="A46" s="954"/>
      <c r="B46" s="954"/>
      <c r="C46" s="74"/>
      <c r="D46" s="342"/>
      <c r="E46" s="342"/>
      <c r="F46" s="287"/>
      <c r="G46" s="402"/>
      <c r="H46" s="403"/>
      <c r="I46" s="402"/>
      <c r="J46" s="403"/>
      <c r="K46" s="402"/>
      <c r="L46" s="403"/>
      <c r="M46" s="402"/>
      <c r="N46" s="403"/>
      <c r="O46" s="342"/>
      <c r="P46" s="403"/>
      <c r="Q46" s="342"/>
      <c r="R46" s="342"/>
      <c r="S46" s="342"/>
      <c r="T46" s="342"/>
      <c r="U46" s="342"/>
    </row>
    <row r="47" spans="1:21" ht="15.75" hidden="1">
      <c r="A47" s="955"/>
      <c r="B47" s="955"/>
      <c r="C47" s="74"/>
      <c r="D47" s="342"/>
      <c r="E47" s="342"/>
      <c r="F47" s="287"/>
      <c r="G47" s="402"/>
      <c r="H47" s="403"/>
      <c r="I47" s="402"/>
      <c r="J47" s="403"/>
      <c r="K47" s="402"/>
      <c r="L47" s="403"/>
      <c r="M47" s="402"/>
      <c r="N47" s="403"/>
      <c r="O47" s="342"/>
      <c r="P47" s="403"/>
      <c r="Q47" s="342"/>
      <c r="R47" s="342"/>
      <c r="S47" s="342"/>
      <c r="T47" s="342"/>
      <c r="U47" s="342"/>
    </row>
    <row r="48" spans="1:21" ht="15.6" customHeight="1">
      <c r="A48" s="299"/>
      <c r="B48" s="300"/>
      <c r="C48" s="299" t="s">
        <v>118</v>
      </c>
      <c r="D48" s="300"/>
      <c r="E48" s="300"/>
      <c r="F48" s="301"/>
      <c r="G48" s="291">
        <f t="shared" ref="G48:P48" si="5">SUM(G6:G33)</f>
        <v>3</v>
      </c>
      <c r="H48" s="292">
        <f t="shared" si="5"/>
        <v>0</v>
      </c>
      <c r="I48" s="291">
        <f t="shared" si="5"/>
        <v>4</v>
      </c>
      <c r="J48" s="292">
        <f t="shared" si="5"/>
        <v>29985</v>
      </c>
      <c r="K48" s="291">
        <f t="shared" si="5"/>
        <v>4</v>
      </c>
      <c r="L48" s="292">
        <f t="shared" si="5"/>
        <v>0</v>
      </c>
      <c r="M48" s="291">
        <f t="shared" si="5"/>
        <v>3</v>
      </c>
      <c r="N48" s="292">
        <f t="shared" si="5"/>
        <v>0</v>
      </c>
      <c r="O48" s="292">
        <f t="shared" si="5"/>
        <v>14</v>
      </c>
      <c r="P48" s="292">
        <f t="shared" si="5"/>
        <v>29985</v>
      </c>
      <c r="Q48" s="275"/>
      <c r="R48" s="275"/>
      <c r="S48" s="275"/>
      <c r="T48" s="275"/>
      <c r="U48" s="275"/>
    </row>
  </sheetData>
  <mergeCells count="28">
    <mergeCell ref="B20:U20"/>
    <mergeCell ref="Q3:Q5"/>
    <mergeCell ref="R3:R5"/>
    <mergeCell ref="S3:S5"/>
    <mergeCell ref="T3:T5"/>
    <mergeCell ref="B16:U16"/>
    <mergeCell ref="A6:A23"/>
    <mergeCell ref="A3:A5"/>
    <mergeCell ref="B3:B5"/>
    <mergeCell ref="C3:C5"/>
    <mergeCell ref="D3:D5"/>
    <mergeCell ref="B9:U9"/>
    <mergeCell ref="B13:U13"/>
    <mergeCell ref="F3:F5"/>
    <mergeCell ref="E3:E5"/>
    <mergeCell ref="U3:U5"/>
    <mergeCell ref="G4:H4"/>
    <mergeCell ref="I4:J4"/>
    <mergeCell ref="K4:L4"/>
    <mergeCell ref="M4:N4"/>
    <mergeCell ref="G3:N3"/>
    <mergeCell ref="O3:P4"/>
    <mergeCell ref="B34:B40"/>
    <mergeCell ref="A34:A40"/>
    <mergeCell ref="A41:A47"/>
    <mergeCell ref="B41:B47"/>
    <mergeCell ref="B27:B33"/>
    <mergeCell ref="A27:A3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8"/>
  <sheetViews>
    <sheetView zoomScale="70" zoomScaleNormal="70" workbookViewId="0">
      <pane ySplit="7" topLeftCell="A8" activePane="bottomLeft" state="frozen"/>
      <selection activeCell="A7" sqref="A7"/>
      <selection pane="bottomLeft" activeCell="Q1" sqref="Q1:Q1048576"/>
    </sheetView>
  </sheetViews>
  <sheetFormatPr baseColWidth="10" defaultRowHeight="15"/>
  <cols>
    <col min="1" max="2" width="21.710937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17" width="14.140625" hidden="1" customWidth="1"/>
    <col min="18" max="20" width="14.140625" customWidth="1"/>
    <col min="21" max="21" width="17" customWidth="1"/>
  </cols>
  <sheetData>
    <row r="1" spans="1:21" ht="18.75">
      <c r="B1" s="293"/>
      <c r="C1" s="293"/>
      <c r="D1" s="293"/>
      <c r="E1" s="293"/>
      <c r="F1" s="293"/>
      <c r="G1" s="293" t="s">
        <v>1401</v>
      </c>
      <c r="J1" s="293"/>
      <c r="K1" s="293"/>
      <c r="L1" s="293"/>
      <c r="M1" s="293"/>
      <c r="N1" s="293"/>
      <c r="O1" s="293"/>
      <c r="P1" s="293"/>
      <c r="Q1" s="293"/>
      <c r="R1" s="293"/>
      <c r="S1" s="293"/>
      <c r="T1" s="293"/>
      <c r="U1" s="293"/>
    </row>
    <row r="2" spans="1:21" ht="18.75">
      <c r="A2" s="280" t="s">
        <v>1351</v>
      </c>
      <c r="B2" s="293"/>
      <c r="C2" s="293"/>
      <c r="D2" s="293"/>
      <c r="E2" s="293"/>
      <c r="F2" s="293"/>
      <c r="G2" s="293"/>
      <c r="J2" s="293"/>
      <c r="K2" s="293"/>
      <c r="L2" s="293"/>
      <c r="M2" s="293"/>
      <c r="N2" s="293"/>
      <c r="O2" s="293"/>
      <c r="P2" s="293"/>
      <c r="Q2" s="293"/>
      <c r="R2" s="293"/>
      <c r="S2" s="293"/>
      <c r="T2" s="293"/>
      <c r="U2" s="293"/>
    </row>
    <row r="3" spans="1:21">
      <c r="A3" s="1031" t="s">
        <v>1399</v>
      </c>
      <c r="B3" s="1031"/>
      <c r="C3" s="1031"/>
      <c r="D3" s="1031"/>
      <c r="E3" s="1031"/>
      <c r="F3" s="1031"/>
      <c r="G3" s="1031"/>
      <c r="H3" s="1031"/>
      <c r="I3" s="1031"/>
      <c r="J3" s="1031"/>
      <c r="K3" s="1031"/>
      <c r="L3" s="1031"/>
      <c r="M3" s="1031"/>
      <c r="N3" s="1031"/>
      <c r="O3" s="1031"/>
      <c r="P3" s="1031"/>
      <c r="Q3" s="1031"/>
      <c r="R3" s="1031"/>
      <c r="S3" s="1031"/>
      <c r="T3" s="1031"/>
      <c r="U3" s="1031"/>
    </row>
    <row r="4" spans="1:21">
      <c r="A4" s="331" t="s">
        <v>1398</v>
      </c>
      <c r="B4" s="280"/>
      <c r="C4" s="280"/>
      <c r="D4" s="280"/>
      <c r="E4" s="280"/>
      <c r="F4" s="280"/>
      <c r="G4" s="280"/>
      <c r="H4" s="280"/>
      <c r="I4" s="280"/>
      <c r="J4" s="280"/>
      <c r="K4" s="280"/>
      <c r="L4" s="280"/>
      <c r="M4" s="280"/>
      <c r="N4" s="280"/>
      <c r="O4" s="280"/>
      <c r="P4" s="280"/>
      <c r="Q4" s="280"/>
      <c r="R4" s="280"/>
      <c r="S4" s="280"/>
      <c r="T4" s="280"/>
      <c r="U4" s="280"/>
    </row>
    <row r="5" spans="1:21" ht="15" customHeight="1">
      <c r="A5" s="972" t="s">
        <v>98</v>
      </c>
      <c r="B5" s="943" t="s">
        <v>113</v>
      </c>
      <c r="C5" s="918" t="s">
        <v>87</v>
      </c>
      <c r="D5" s="918" t="s">
        <v>88</v>
      </c>
      <c r="E5" s="957" t="s">
        <v>393</v>
      </c>
      <c r="F5" s="918" t="s">
        <v>89</v>
      </c>
      <c r="G5" s="972" t="s">
        <v>101</v>
      </c>
      <c r="H5" s="972"/>
      <c r="I5" s="972"/>
      <c r="J5" s="972"/>
      <c r="K5" s="972"/>
      <c r="L5" s="972"/>
      <c r="M5" s="972"/>
      <c r="N5" s="972"/>
      <c r="O5" s="973" t="s">
        <v>102</v>
      </c>
      <c r="P5" s="973"/>
      <c r="Q5" s="943" t="s">
        <v>103</v>
      </c>
      <c r="R5" s="943" t="s">
        <v>104</v>
      </c>
      <c r="S5" s="943" t="s">
        <v>111</v>
      </c>
      <c r="T5" s="943" t="s">
        <v>110</v>
      </c>
      <c r="U5" s="924" t="s">
        <v>90</v>
      </c>
    </row>
    <row r="6" spans="1:21" ht="15" customHeight="1">
      <c r="A6" s="972"/>
      <c r="B6" s="944"/>
      <c r="C6" s="919"/>
      <c r="D6" s="919"/>
      <c r="E6" s="958"/>
      <c r="F6" s="919"/>
      <c r="G6" s="972" t="s">
        <v>105</v>
      </c>
      <c r="H6" s="972"/>
      <c r="I6" s="972" t="s">
        <v>106</v>
      </c>
      <c r="J6" s="972"/>
      <c r="K6" s="972" t="s">
        <v>107</v>
      </c>
      <c r="L6" s="972"/>
      <c r="M6" s="972" t="s">
        <v>108</v>
      </c>
      <c r="N6" s="972"/>
      <c r="O6" s="973"/>
      <c r="P6" s="973"/>
      <c r="Q6" s="944"/>
      <c r="R6" s="944"/>
      <c r="S6" s="944"/>
      <c r="T6" s="944"/>
      <c r="U6" s="925"/>
    </row>
    <row r="7" spans="1:21" ht="25.5">
      <c r="A7" s="972"/>
      <c r="B7" s="945"/>
      <c r="C7" s="920"/>
      <c r="D7" s="920"/>
      <c r="E7" s="959"/>
      <c r="F7" s="920"/>
      <c r="G7" s="253" t="s">
        <v>109</v>
      </c>
      <c r="H7" s="242" t="s">
        <v>12</v>
      </c>
      <c r="I7" s="253" t="s">
        <v>109</v>
      </c>
      <c r="J7" s="242" t="s">
        <v>12</v>
      </c>
      <c r="K7" s="253" t="s">
        <v>109</v>
      </c>
      <c r="L7" s="242" t="s">
        <v>12</v>
      </c>
      <c r="M7" s="253" t="s">
        <v>109</v>
      </c>
      <c r="N7" s="242" t="s">
        <v>12</v>
      </c>
      <c r="O7" s="253" t="s">
        <v>109</v>
      </c>
      <c r="P7" s="242" t="s">
        <v>12</v>
      </c>
      <c r="Q7" s="945"/>
      <c r="R7" s="945"/>
      <c r="S7" s="945"/>
      <c r="T7" s="945"/>
      <c r="U7" s="926"/>
    </row>
    <row r="8" spans="1:21" ht="15.75">
      <c r="A8" s="1028" t="s">
        <v>1399</v>
      </c>
      <c r="B8" s="1028" t="s">
        <v>1402</v>
      </c>
      <c r="C8" s="289"/>
      <c r="D8" s="289"/>
      <c r="E8" s="289"/>
      <c r="F8" s="290"/>
      <c r="G8" s="290"/>
      <c r="H8" s="405"/>
      <c r="I8" s="290"/>
      <c r="J8" s="405"/>
      <c r="K8" s="290"/>
      <c r="L8" s="405"/>
      <c r="M8" s="290"/>
      <c r="N8" s="405"/>
      <c r="O8" s="290"/>
      <c r="P8" s="405"/>
      <c r="Q8" s="290"/>
      <c r="R8" s="290"/>
      <c r="S8" s="290"/>
      <c r="T8" s="290"/>
      <c r="U8" s="290"/>
    </row>
    <row r="9" spans="1:21" ht="15.75">
      <c r="A9" s="1029"/>
      <c r="B9" s="1029"/>
      <c r="C9" s="289"/>
      <c r="D9" s="289"/>
      <c r="E9" s="289"/>
      <c r="F9" s="290"/>
      <c r="G9" s="290"/>
      <c r="H9" s="405"/>
      <c r="I9" s="290"/>
      <c r="J9" s="405"/>
      <c r="K9" s="290"/>
      <c r="L9" s="405"/>
      <c r="M9" s="290"/>
      <c r="N9" s="405"/>
      <c r="O9" s="290"/>
      <c r="P9" s="405"/>
      <c r="Q9" s="290"/>
      <c r="R9" s="290"/>
      <c r="S9" s="290"/>
      <c r="T9" s="290"/>
      <c r="U9" s="290"/>
    </row>
    <row r="10" spans="1:21" ht="15.75">
      <c r="A10" s="1029"/>
      <c r="B10" s="1029"/>
      <c r="C10" s="289"/>
      <c r="D10" s="289"/>
      <c r="E10" s="289"/>
      <c r="F10" s="290"/>
      <c r="G10" s="290"/>
      <c r="H10" s="405"/>
      <c r="I10" s="290"/>
      <c r="J10" s="405"/>
      <c r="K10" s="290"/>
      <c r="L10" s="405"/>
      <c r="M10" s="290"/>
      <c r="N10" s="405"/>
      <c r="O10" s="290"/>
      <c r="P10" s="405"/>
      <c r="Q10" s="290"/>
      <c r="R10" s="290"/>
      <c r="S10" s="290"/>
      <c r="T10" s="290"/>
      <c r="U10" s="290"/>
    </row>
    <row r="11" spans="1:21" ht="15.75">
      <c r="A11" s="1029"/>
      <c r="B11" s="1029"/>
      <c r="C11" s="289"/>
      <c r="D11" s="289"/>
      <c r="E11" s="289"/>
      <c r="F11" s="290"/>
      <c r="G11" s="290"/>
      <c r="H11" s="405"/>
      <c r="I11" s="290"/>
      <c r="J11" s="405"/>
      <c r="K11" s="290"/>
      <c r="L11" s="405"/>
      <c r="M11" s="290"/>
      <c r="N11" s="405"/>
      <c r="O11" s="290"/>
      <c r="P11" s="405"/>
      <c r="Q11" s="290"/>
      <c r="R11" s="290"/>
      <c r="S11" s="290"/>
      <c r="T11" s="290"/>
      <c r="U11" s="290"/>
    </row>
    <row r="12" spans="1:21" ht="15.75">
      <c r="A12" s="1029"/>
      <c r="B12" s="1029"/>
      <c r="C12" s="289"/>
      <c r="D12" s="289"/>
      <c r="E12" s="289"/>
      <c r="F12" s="290"/>
      <c r="G12" s="290"/>
      <c r="H12" s="405"/>
      <c r="I12" s="290"/>
      <c r="J12" s="405"/>
      <c r="K12" s="290"/>
      <c r="L12" s="405"/>
      <c r="M12" s="290"/>
      <c r="N12" s="405"/>
      <c r="O12" s="290"/>
      <c r="P12" s="405"/>
      <c r="Q12" s="290"/>
      <c r="R12" s="290"/>
      <c r="S12" s="290"/>
      <c r="T12" s="290"/>
      <c r="U12" s="290"/>
    </row>
    <row r="13" spans="1:21" ht="15.75">
      <c r="A13" s="1030"/>
      <c r="B13" s="1030"/>
      <c r="C13" s="289"/>
      <c r="D13" s="289"/>
      <c r="E13" s="289"/>
      <c r="F13" s="290"/>
      <c r="G13" s="290"/>
      <c r="H13" s="405"/>
      <c r="I13" s="290"/>
      <c r="J13" s="405"/>
      <c r="K13" s="290"/>
      <c r="L13" s="405"/>
      <c r="M13" s="290"/>
      <c r="N13" s="405"/>
      <c r="O13" s="290"/>
      <c r="P13" s="405"/>
      <c r="Q13" s="290"/>
      <c r="R13" s="290"/>
      <c r="S13" s="290"/>
      <c r="T13" s="290"/>
      <c r="U13" s="406"/>
    </row>
    <row r="14" spans="1:21" ht="15.75">
      <c r="A14" s="1028" t="s">
        <v>1398</v>
      </c>
      <c r="B14" s="1028" t="s">
        <v>1403</v>
      </c>
      <c r="C14" s="289"/>
      <c r="D14" s="289"/>
      <c r="E14" s="289"/>
      <c r="F14" s="290"/>
      <c r="G14" s="290"/>
      <c r="H14" s="405"/>
      <c r="I14" s="290"/>
      <c r="J14" s="405"/>
      <c r="K14" s="407"/>
      <c r="L14" s="405"/>
      <c r="M14" s="290"/>
      <c r="N14" s="405"/>
      <c r="O14" s="408"/>
      <c r="P14" s="405"/>
      <c r="Q14" s="290"/>
      <c r="R14" s="290"/>
      <c r="S14" s="290"/>
      <c r="T14" s="290"/>
      <c r="U14" s="290"/>
    </row>
    <row r="15" spans="1:21" ht="15.75">
      <c r="A15" s="1029"/>
      <c r="B15" s="1029"/>
      <c r="C15" s="289"/>
      <c r="D15" s="289"/>
      <c r="E15" s="289"/>
      <c r="F15" s="290"/>
      <c r="G15" s="290"/>
      <c r="H15" s="405"/>
      <c r="I15" s="290"/>
      <c r="J15" s="405"/>
      <c r="K15" s="407"/>
      <c r="L15" s="405"/>
      <c r="M15" s="290"/>
      <c r="N15" s="405"/>
      <c r="O15" s="408"/>
      <c r="P15" s="405"/>
      <c r="Q15" s="290"/>
      <c r="R15" s="290"/>
      <c r="S15" s="290"/>
      <c r="T15" s="290"/>
      <c r="U15" s="290"/>
    </row>
    <row r="16" spans="1:21" ht="15.75">
      <c r="A16" s="1029"/>
      <c r="B16" s="1029"/>
      <c r="C16" s="289"/>
      <c r="D16" s="289"/>
      <c r="E16" s="289"/>
      <c r="F16" s="290"/>
      <c r="G16" s="290"/>
      <c r="H16" s="405"/>
      <c r="I16" s="290"/>
      <c r="J16" s="405"/>
      <c r="K16" s="407"/>
      <c r="L16" s="405"/>
      <c r="M16" s="290"/>
      <c r="N16" s="405"/>
      <c r="O16" s="408"/>
      <c r="P16" s="405"/>
      <c r="Q16" s="290"/>
      <c r="R16" s="290"/>
      <c r="S16" s="290"/>
      <c r="T16" s="290"/>
      <c r="U16" s="290"/>
    </row>
    <row r="17" spans="1:21" ht="15.75">
      <c r="A17" s="1029"/>
      <c r="B17" s="1029"/>
      <c r="C17" s="289"/>
      <c r="D17" s="289"/>
      <c r="E17" s="289"/>
      <c r="F17" s="290"/>
      <c r="G17" s="290"/>
      <c r="H17" s="405"/>
      <c r="I17" s="290"/>
      <c r="J17" s="405"/>
      <c r="K17" s="407"/>
      <c r="L17" s="405"/>
      <c r="M17" s="290"/>
      <c r="N17" s="405"/>
      <c r="O17" s="408"/>
      <c r="P17" s="405"/>
      <c r="Q17" s="290"/>
      <c r="R17" s="290"/>
      <c r="S17" s="290"/>
      <c r="T17" s="290"/>
      <c r="U17" s="290"/>
    </row>
    <row r="18" spans="1:21" ht="15.75">
      <c r="A18" s="1029"/>
      <c r="B18" s="1029"/>
      <c r="C18" s="289"/>
      <c r="D18" s="289"/>
      <c r="E18" s="289"/>
      <c r="F18" s="290"/>
      <c r="G18" s="290"/>
      <c r="H18" s="405"/>
      <c r="I18" s="290"/>
      <c r="J18" s="405"/>
      <c r="K18" s="290"/>
      <c r="L18" s="405"/>
      <c r="M18" s="290"/>
      <c r="N18" s="405"/>
      <c r="O18" s="290"/>
      <c r="P18" s="405"/>
      <c r="Q18" s="290"/>
      <c r="R18" s="290"/>
      <c r="S18" s="290"/>
      <c r="T18" s="290"/>
      <c r="U18" s="409"/>
    </row>
    <row r="19" spans="1:21" ht="15.75">
      <c r="A19" s="1030"/>
      <c r="B19" s="1030"/>
      <c r="C19" s="289"/>
      <c r="D19" s="289"/>
      <c r="E19" s="289"/>
      <c r="F19" s="290"/>
      <c r="G19" s="290"/>
      <c r="H19" s="405"/>
      <c r="I19" s="290"/>
      <c r="J19" s="405"/>
      <c r="K19" s="290"/>
      <c r="L19" s="405"/>
      <c r="M19" s="290"/>
      <c r="N19" s="405"/>
      <c r="O19" s="290"/>
      <c r="P19" s="405"/>
      <c r="Q19" s="290"/>
      <c r="R19" s="290"/>
      <c r="S19" s="290"/>
      <c r="T19" s="290"/>
      <c r="U19" s="290"/>
    </row>
    <row r="20" spans="1:21" ht="15.75">
      <c r="A20" s="299"/>
      <c r="B20" s="300"/>
      <c r="C20" s="299" t="s">
        <v>1400</v>
      </c>
      <c r="D20" s="300"/>
      <c r="E20" s="300"/>
      <c r="F20" s="301"/>
      <c r="G20" s="291">
        <f t="shared" ref="G20:P20" si="0">SUM(G8:G19)</f>
        <v>0</v>
      </c>
      <c r="H20" s="292">
        <f t="shared" si="0"/>
        <v>0</v>
      </c>
      <c r="I20" s="291">
        <f t="shared" si="0"/>
        <v>0</v>
      </c>
      <c r="J20" s="292">
        <f t="shared" si="0"/>
        <v>0</v>
      </c>
      <c r="K20" s="291">
        <f t="shared" si="0"/>
        <v>0</v>
      </c>
      <c r="L20" s="292">
        <f t="shared" si="0"/>
        <v>0</v>
      </c>
      <c r="M20" s="291">
        <f t="shared" si="0"/>
        <v>0</v>
      </c>
      <c r="N20" s="292">
        <f t="shared" si="0"/>
        <v>0</v>
      </c>
      <c r="O20" s="292">
        <f t="shared" si="0"/>
        <v>0</v>
      </c>
      <c r="P20" s="292">
        <f t="shared" si="0"/>
        <v>0</v>
      </c>
      <c r="Q20" s="274"/>
      <c r="R20" s="274"/>
      <c r="S20" s="274"/>
      <c r="T20" s="274"/>
      <c r="U20" s="274"/>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topLeftCell="A4" zoomScale="70" zoomScaleNormal="70" workbookViewId="0">
      <selection activeCell="F25" sqref="F25"/>
    </sheetView>
  </sheetViews>
  <sheetFormatPr baseColWidth="10" defaultColWidth="11.5703125" defaultRowHeight="15"/>
  <cols>
    <col min="1" max="1" width="7.85546875" style="87" customWidth="1"/>
    <col min="2" max="2" width="35" style="87" customWidth="1"/>
    <col min="3" max="3" width="21.5703125" style="87" customWidth="1"/>
    <col min="4" max="4" width="18.42578125" style="87" customWidth="1"/>
    <col min="5" max="5" width="14.85546875" style="87" customWidth="1"/>
    <col min="6" max="6" width="21.140625" style="87" customWidth="1"/>
    <col min="7" max="7" width="11.5703125" style="87"/>
    <col min="8" max="8" width="50.85546875" style="87" customWidth="1"/>
    <col min="9" max="9" width="23.42578125" style="199" customWidth="1"/>
    <col min="10" max="10" width="20.7109375" style="87" customWidth="1"/>
    <col min="11" max="11" width="18.140625" style="87" bestFit="1" customWidth="1"/>
    <col min="12" max="16384" width="11.5703125" style="87"/>
  </cols>
  <sheetData>
    <row r="2" spans="2:9" ht="16.5" thickBot="1">
      <c r="H2" s="904" t="s">
        <v>1373</v>
      </c>
      <c r="I2" s="904"/>
    </row>
    <row r="3" spans="2:9" ht="19.5" thickBot="1">
      <c r="B3" s="82" t="s">
        <v>21</v>
      </c>
      <c r="C3" s="82" t="s">
        <v>392</v>
      </c>
      <c r="H3" s="357" t="s">
        <v>391</v>
      </c>
      <c r="I3" s="358" t="s">
        <v>392</v>
      </c>
    </row>
    <row r="4" spans="2:9" ht="18.75">
      <c r="B4" s="83" t="s">
        <v>122</v>
      </c>
      <c r="C4" s="204">
        <f>'1. TALLERES SEMINARIOS'!D5</f>
        <v>672037</v>
      </c>
      <c r="H4" s="425" t="s">
        <v>1361</v>
      </c>
      <c r="I4" s="359">
        <f>'1Desarrollo e Innov. Curricular'!P60</f>
        <v>151875</v>
      </c>
    </row>
    <row r="5" spans="2:9" ht="18.75">
      <c r="B5" s="83" t="s">
        <v>419</v>
      </c>
      <c r="C5" s="204">
        <f>'2. CONTRATACION DE PERSONAL'!D5</f>
        <v>20297089.370416664</v>
      </c>
      <c r="H5" s="426" t="s">
        <v>1363</v>
      </c>
      <c r="I5" s="360">
        <f>'2Investigación Científica'!P100</f>
        <v>335635</v>
      </c>
    </row>
    <row r="6" spans="2:9" ht="18.75">
      <c r="B6" s="83" t="s">
        <v>126</v>
      </c>
      <c r="C6" s="204">
        <f>'3. EQUIPO DE OFICINA'!D5</f>
        <v>409400</v>
      </c>
      <c r="H6" s="426" t="s">
        <v>475</v>
      </c>
      <c r="I6" s="360">
        <f>'3Vinculación Univ. Sociedad'!P103</f>
        <v>314082</v>
      </c>
    </row>
    <row r="7" spans="2:9" ht="18.75">
      <c r="B7" s="83" t="s">
        <v>420</v>
      </c>
      <c r="C7" s="204">
        <f>'4. EQUIPO TECNOLÓGICOS'!D5</f>
        <v>2350500</v>
      </c>
      <c r="H7" s="426" t="s">
        <v>1362</v>
      </c>
      <c r="I7" s="360">
        <f>'4Docencia Profesorado Universi'!P43</f>
        <v>11186038.77</v>
      </c>
    </row>
    <row r="8" spans="2:9" ht="18.75">
      <c r="B8" s="83" t="s">
        <v>127</v>
      </c>
      <c r="C8" s="204">
        <f>'5. ACTIVIDADES ESPECIALES'!D5</f>
        <v>2597485</v>
      </c>
      <c r="E8" s="127" t="s">
        <v>129</v>
      </c>
      <c r="F8" s="127">
        <f>Presupuesto!D566</f>
        <v>631482</v>
      </c>
      <c r="H8" s="426" t="s">
        <v>1364</v>
      </c>
      <c r="I8" s="360">
        <f>'5Estudiantes y Graduados'!P67</f>
        <v>129260</v>
      </c>
    </row>
    <row r="9" spans="2:9" ht="18.75">
      <c r="B9" s="94" t="s">
        <v>387</v>
      </c>
      <c r="C9" s="84">
        <f>'6. Becas'!D5</f>
        <v>0</v>
      </c>
      <c r="E9" s="127" t="s">
        <v>3082</v>
      </c>
      <c r="F9" s="127">
        <f>Presupuesto!E566</f>
        <v>98695029.370416671</v>
      </c>
      <c r="H9" s="426" t="s">
        <v>476</v>
      </c>
      <c r="I9" s="360">
        <f>'6Gestión del Conocimiento'!P38</f>
        <v>10145</v>
      </c>
    </row>
    <row r="10" spans="2:9" ht="18.75">
      <c r="B10" s="94" t="s">
        <v>388</v>
      </c>
      <c r="C10" s="84">
        <f>'7. Infraestructura'!D5</f>
        <v>73000000</v>
      </c>
      <c r="E10" s="184" t="s">
        <v>119</v>
      </c>
      <c r="F10" s="207">
        <f>Presupuesto!F566</f>
        <v>99326511.370416671</v>
      </c>
      <c r="G10" s="113"/>
      <c r="H10" s="426" t="s">
        <v>1365</v>
      </c>
      <c r="I10" s="361">
        <f>'7Lo Esencial Reforma Univ.'!P48</f>
        <v>29985</v>
      </c>
    </row>
    <row r="11" spans="2:9" ht="18.75">
      <c r="B11" s="83" t="s">
        <v>422</v>
      </c>
      <c r="C11" s="84">
        <f>'8. Venta de Servicios'!D5</f>
        <v>0</v>
      </c>
      <c r="F11" s="113"/>
      <c r="G11" s="113"/>
      <c r="H11" s="426" t="s">
        <v>1366</v>
      </c>
      <c r="I11" s="361">
        <f>'8Aseguramiento de la Calidad'!P20</f>
        <v>0</v>
      </c>
    </row>
    <row r="12" spans="2:9" ht="18.75">
      <c r="B12" s="94"/>
      <c r="C12" s="84"/>
      <c r="F12" s="113"/>
      <c r="G12" s="113"/>
      <c r="H12" s="426" t="s">
        <v>1367</v>
      </c>
      <c r="I12" s="361">
        <f>'9Cultura de Innovación Insti...'!P19</f>
        <v>0</v>
      </c>
    </row>
    <row r="13" spans="2:9" ht="19.5" thickBot="1">
      <c r="B13" s="94"/>
      <c r="C13" s="84"/>
      <c r="F13" s="113"/>
      <c r="G13" s="113"/>
      <c r="H13" s="427" t="s">
        <v>1438</v>
      </c>
      <c r="I13" s="428">
        <f>'10Posgrado'!P50</f>
        <v>12620</v>
      </c>
    </row>
    <row r="14" spans="2:9" ht="24" thickBot="1">
      <c r="B14" s="85"/>
      <c r="C14" s="86"/>
      <c r="F14" s="113"/>
      <c r="G14" s="113"/>
      <c r="H14" s="429" t="s">
        <v>125</v>
      </c>
      <c r="I14" s="362">
        <f>SUM(I4:I13)</f>
        <v>12169640.77</v>
      </c>
    </row>
    <row r="15" spans="2:9" ht="27" thickBot="1">
      <c r="B15" s="205" t="s">
        <v>125</v>
      </c>
      <c r="C15" s="206">
        <f>SUM(C4:C14)</f>
        <v>99326511.370416671</v>
      </c>
      <c r="F15" s="113"/>
      <c r="G15" s="113"/>
      <c r="H15" s="905"/>
      <c r="I15" s="905"/>
    </row>
    <row r="16" spans="2:9" ht="16.5" thickBot="1">
      <c r="F16" s="582"/>
      <c r="G16" s="113"/>
      <c r="H16" s="905" t="s">
        <v>1375</v>
      </c>
      <c r="I16" s="905"/>
    </row>
    <row r="17" spans="2:15" ht="15.75" thickBot="1">
      <c r="F17" s="113"/>
      <c r="G17" s="113"/>
      <c r="H17" s="356" t="s">
        <v>391</v>
      </c>
      <c r="I17" s="363" t="s">
        <v>392</v>
      </c>
      <c r="J17" s="199"/>
    </row>
    <row r="18" spans="2:15">
      <c r="H18" s="353" t="s">
        <v>1368</v>
      </c>
      <c r="I18" s="367">
        <f>'11Gestion Administrativa'!P62</f>
        <v>77577997.310416669</v>
      </c>
      <c r="J18" s="199"/>
    </row>
    <row r="19" spans="2:15">
      <c r="C19" s="158"/>
      <c r="H19" s="354" t="s">
        <v>1369</v>
      </c>
      <c r="I19" s="364">
        <f>'12Gestión Talento Humano'!P34</f>
        <v>7379938.2899999991</v>
      </c>
      <c r="J19" s="199"/>
    </row>
    <row r="20" spans="2:15">
      <c r="H20" s="354" t="s">
        <v>1370</v>
      </c>
      <c r="I20" s="364">
        <f>'13Gestión Académica'!P46</f>
        <v>2116690</v>
      </c>
      <c r="J20" s="199"/>
    </row>
    <row r="21" spans="2:15">
      <c r="H21" s="354" t="s">
        <v>1371</v>
      </c>
      <c r="I21" s="364">
        <f>'14Internacionalización E.S.'!P69</f>
        <v>79100</v>
      </c>
      <c r="J21" s="199"/>
    </row>
    <row r="22" spans="2:15" ht="15.75" thickBot="1">
      <c r="H22" s="355" t="s">
        <v>1372</v>
      </c>
      <c r="I22" s="368">
        <f>'15Gobernabilidad Procesos...'!P44</f>
        <v>3145</v>
      </c>
      <c r="J22" s="199"/>
    </row>
    <row r="23" spans="2:15" ht="15.75" thickBot="1">
      <c r="H23" s="365" t="s">
        <v>125</v>
      </c>
      <c r="I23" s="366">
        <f>SUM(I18:I22)</f>
        <v>87156870.60041666</v>
      </c>
    </row>
    <row r="24" spans="2:15" ht="15.75" thickBot="1">
      <c r="F24" s="199">
        <f>C15-I25</f>
        <v>0</v>
      </c>
      <c r="K24" s="199"/>
    </row>
    <row r="25" spans="2:15" ht="15.75" thickBot="1">
      <c r="H25" s="369" t="s">
        <v>1374</v>
      </c>
      <c r="I25" s="370">
        <f>I14+I23</f>
        <v>99326511.370416656</v>
      </c>
    </row>
    <row r="26" spans="2:15">
      <c r="H26" s="381"/>
      <c r="I26" s="382"/>
    </row>
    <row r="27" spans="2:15">
      <c r="H27" s="381"/>
      <c r="I27" s="382"/>
    </row>
    <row r="28" spans="2:15">
      <c r="H28" s="199"/>
    </row>
    <row r="29" spans="2:15">
      <c r="B29" s="87" t="s">
        <v>487</v>
      </c>
      <c r="C29" s="87" t="s">
        <v>488</v>
      </c>
      <c r="D29" s="87" t="s">
        <v>489</v>
      </c>
      <c r="E29" s="87" t="s">
        <v>490</v>
      </c>
      <c r="F29" s="87" t="s">
        <v>491</v>
      </c>
      <c r="G29" s="87" t="s">
        <v>492</v>
      </c>
      <c r="H29" s="87" t="s">
        <v>493</v>
      </c>
      <c r="I29" s="199" t="s">
        <v>494</v>
      </c>
      <c r="J29" s="87" t="s">
        <v>495</v>
      </c>
      <c r="K29" s="87" t="s">
        <v>496</v>
      </c>
      <c r="L29" s="87" t="s">
        <v>497</v>
      </c>
      <c r="M29" s="87" t="s">
        <v>498</v>
      </c>
      <c r="N29" s="87" t="s">
        <v>499</v>
      </c>
      <c r="O29" s="87" t="s">
        <v>500</v>
      </c>
    </row>
    <row r="31" spans="2:15">
      <c r="H31" s="158"/>
    </row>
    <row r="33" spans="2:10" ht="18.75">
      <c r="B33" s="83"/>
      <c r="C33" s="84"/>
    </row>
    <row r="34" spans="2:10" ht="18.75">
      <c r="B34" s="83"/>
      <c r="C34" s="84"/>
    </row>
    <row r="35" spans="2:10">
      <c r="B35" s="200" t="s">
        <v>415</v>
      </c>
      <c r="J35" s="199"/>
    </row>
    <row r="37" spans="2:10" ht="18.75">
      <c r="B37" s="82" t="s">
        <v>21</v>
      </c>
      <c r="C37" s="82" t="s">
        <v>55</v>
      </c>
      <c r="D37" s="247" t="s">
        <v>479</v>
      </c>
    </row>
    <row r="38" spans="2:10" ht="18.75">
      <c r="B38" s="87" t="s">
        <v>487</v>
      </c>
      <c r="C38" s="169">
        <f>SUMIF('2. CONTRATACION DE PERSONAL'!C:C,'Cuadro resumen'!$B$38:$B$54,'2. CONTRATACION DE PERSONAL'!D:D)</f>
        <v>2</v>
      </c>
      <c r="D38" s="248">
        <f>SUMIF('2. CONTRATACION DE PERSONAL'!$C:$C,'Cuadro resumen'!$B$38:$B$54,'2. CONTRATACION DE PERSONAL'!$G:$G)</f>
        <v>497241.60000000003</v>
      </c>
    </row>
    <row r="39" spans="2:10" ht="18.75">
      <c r="B39" s="87" t="s">
        <v>488</v>
      </c>
      <c r="C39" s="169">
        <f>SUMIF('2. CONTRATACION DE PERSONAL'!C:C,'Cuadro resumen'!$B$38:$B$54,'2. CONTRATACION DE PERSONAL'!D:D)</f>
        <v>0</v>
      </c>
      <c r="D39" s="248">
        <f>SUMIF('2. CONTRATACION DE PERSONAL'!$C:$C,'Cuadro resumen'!$B$38:$B$54,'2. CONTRATACION DE PERSONAL'!$G:$G)</f>
        <v>0</v>
      </c>
    </row>
    <row r="40" spans="2:10" ht="18.75">
      <c r="B40" s="87" t="s">
        <v>489</v>
      </c>
      <c r="C40" s="169">
        <f>SUMIF('2. CONTRATACION DE PERSONAL'!C:C,'Cuadro resumen'!$B$38:$B$54,'2. CONTRATACION DE PERSONAL'!D:D)</f>
        <v>0</v>
      </c>
      <c r="D40" s="248">
        <f>SUMIF('2. CONTRATACION DE PERSONAL'!$C:$C,'Cuadro resumen'!$B$38:$B$54,'2. CONTRATACION DE PERSONAL'!$G:$G)</f>
        <v>0</v>
      </c>
    </row>
    <row r="41" spans="2:10" ht="18.75">
      <c r="B41" s="87" t="s">
        <v>490</v>
      </c>
      <c r="C41" s="169">
        <f>SUMIF('2. CONTRATACION DE PERSONAL'!C:C,'Cuadro resumen'!$B$38:$B$54,'2. CONTRATACION DE PERSONAL'!D:D)</f>
        <v>5</v>
      </c>
      <c r="D41" s="248">
        <f>SUMIF('2. CONTRATACION DE PERSONAL'!$C:$C,'Cuadro resumen'!$B$38:$B$54,'2. CONTRATACION DE PERSONAL'!$G:$G)</f>
        <v>1461588.7249999999</v>
      </c>
    </row>
    <row r="42" spans="2:10" ht="18.75">
      <c r="B42" s="87" t="s">
        <v>491</v>
      </c>
      <c r="C42" s="169">
        <f>SUMIF('2. CONTRATACION DE PERSONAL'!C:C,'Cuadro resumen'!$B$38:$B$54,'2. CONTRATACION DE PERSONAL'!D:D)</f>
        <v>0</v>
      </c>
      <c r="D42" s="248">
        <f>SUMIF('2. CONTRATACION DE PERSONAL'!$C:$C,'Cuadro resumen'!$B$38:$B$54,'2. CONTRATACION DE PERSONAL'!$G:$G)</f>
        <v>0</v>
      </c>
    </row>
    <row r="43" spans="2:10" ht="18.75">
      <c r="B43" s="87" t="s">
        <v>492</v>
      </c>
      <c r="C43" s="169">
        <f>SUMIF('2. CONTRATACION DE PERSONAL'!C:C,'Cuadro resumen'!$B$38:$B$54,'2. CONTRATACION DE PERSONAL'!D:D)</f>
        <v>31</v>
      </c>
      <c r="D43" s="248">
        <f>SUMIF('2. CONTRATACION DE PERSONAL'!$C:$C,'Cuadro resumen'!$B$38:$B$54,'2. CONTRATACION DE PERSONAL'!$G:$G)</f>
        <v>9809219.6400000006</v>
      </c>
    </row>
    <row r="44" spans="2:10" ht="18.75">
      <c r="B44" s="87" t="s">
        <v>493</v>
      </c>
      <c r="C44" s="169">
        <f>SUMIF('2. CONTRATACION DE PERSONAL'!C:C,'Cuadro resumen'!$B$38:$B$54,'2. CONTRATACION DE PERSONAL'!D:D)</f>
        <v>0</v>
      </c>
      <c r="D44" s="248">
        <f>SUMIF('2. CONTRATACION DE PERSONAL'!$C:$C,'Cuadro resumen'!$B$38:$B$54,'2. CONTRATACION DE PERSONAL'!$G:$G)</f>
        <v>0</v>
      </c>
    </row>
    <row r="45" spans="2:10" ht="18.75">
      <c r="B45" s="87" t="s">
        <v>494</v>
      </c>
      <c r="C45" s="169">
        <f>SUMIF('2. CONTRATACION DE PERSONAL'!C:C,'Cuadro resumen'!$B$38:$B$54,'2. CONTRATACION DE PERSONAL'!D:D)</f>
        <v>0</v>
      </c>
      <c r="D45" s="248">
        <f>SUMIF('2. CONTRATACION DE PERSONAL'!$C:$C,'Cuadro resumen'!$B$38:$B$54,'2. CONTRATACION DE PERSONAL'!$G:$G)</f>
        <v>0</v>
      </c>
    </row>
    <row r="46" spans="2:10" ht="18.75">
      <c r="B46" s="87" t="s">
        <v>495</v>
      </c>
      <c r="C46" s="169">
        <f>SUMIF('2. CONTRATACION DE PERSONAL'!C:C,'Cuadro resumen'!$B$38:$B$54,'2. CONTRATACION DE PERSONAL'!D:D)</f>
        <v>1</v>
      </c>
      <c r="D46" s="248">
        <f>SUMIF('2. CONTRATACION DE PERSONAL'!$C:$C,'Cuadro resumen'!$B$38:$B$54,'2. CONTRATACION DE PERSONAL'!$G:$G)</f>
        <v>158213.28</v>
      </c>
    </row>
    <row r="47" spans="2:10" ht="18.75">
      <c r="B47" s="87" t="s">
        <v>496</v>
      </c>
      <c r="C47" s="169">
        <f>SUMIF('2. CONTRATACION DE PERSONAL'!C:C,'Cuadro resumen'!$B$38:$B$54,'2. CONTRATACION DE PERSONAL'!D:D)</f>
        <v>1</v>
      </c>
      <c r="D47" s="248">
        <f>SUMIF('2. CONTRATACION DE PERSONAL'!$C:$C,'Cuadro resumen'!$B$38:$B$54,'2. CONTRATACION DE PERSONAL'!$G:$G)</f>
        <v>180390.72</v>
      </c>
    </row>
    <row r="48" spans="2:10" ht="18.75">
      <c r="B48" s="87" t="s">
        <v>497</v>
      </c>
      <c r="C48" s="169">
        <f>SUMIF('2. CONTRATACION DE PERSONAL'!C:C,'Cuadro resumen'!$B$38:$B$54,'2. CONTRATACION DE PERSONAL'!D:D)</f>
        <v>7</v>
      </c>
      <c r="D48" s="248">
        <f>SUMIF('2. CONTRATACION DE PERSONAL'!$C:$C,'Cuadro resumen'!$B$38:$B$54,'2. CONTRATACION DE PERSONAL'!$G:$G)</f>
        <v>1114177.6800000002</v>
      </c>
    </row>
    <row r="49" spans="2:4" ht="18.75">
      <c r="B49" s="87" t="s">
        <v>498</v>
      </c>
      <c r="C49" s="169">
        <f>SUMIF('2. CONTRATACION DE PERSONAL'!C:C,'Cuadro resumen'!$B$38:$B$54,'2. CONTRATACION DE PERSONAL'!D:D)</f>
        <v>0</v>
      </c>
      <c r="D49" s="248">
        <f>SUMIF('2. CONTRATACION DE PERSONAL'!$C:$C,'Cuadro resumen'!$B$38:$B$54,'2. CONTRATACION DE PERSONAL'!$G:$G)</f>
        <v>0</v>
      </c>
    </row>
    <row r="50" spans="2:4" ht="18.75">
      <c r="B50" s="87" t="s">
        <v>499</v>
      </c>
      <c r="C50" s="169">
        <f>SUMIF('2. CONTRATACION DE PERSONAL'!C:C,'Cuadro resumen'!$B$38:$B$54,'2. CONTRATACION DE PERSONAL'!D:D)</f>
        <v>0</v>
      </c>
      <c r="D50" s="248">
        <f>SUMIF('2. CONTRATACION DE PERSONAL'!$C:$C,'Cuadro resumen'!$B$38:$B$54,'2. CONTRATACION DE PERSONAL'!$G:$G)</f>
        <v>0</v>
      </c>
    </row>
    <row r="51" spans="2:4" ht="18.75">
      <c r="B51" s="87" t="s">
        <v>500</v>
      </c>
      <c r="C51" s="169">
        <f>SUMIF('2. CONTRATACION DE PERSONAL'!C:C,'Cuadro resumen'!$B$38:$B$54,'2. CONTRATACION DE PERSONAL'!D:D)</f>
        <v>0</v>
      </c>
      <c r="D51" s="248">
        <f>SUMIF('2. CONTRATACION DE PERSONAL'!$C:$C,'Cuadro resumen'!$B$38:$B$54,'2. CONTRATACION DE PERSONAL'!$G:$G)</f>
        <v>0</v>
      </c>
    </row>
    <row r="52" spans="2:4" ht="18.75">
      <c r="B52" s="83" t="s">
        <v>84</v>
      </c>
      <c r="C52" s="169">
        <f>SUMIF('2. CONTRATACION DE PERSONAL'!C:C,'Cuadro resumen'!$B$38:$B$54,'2. CONTRATACION DE PERSONAL'!D:D)</f>
        <v>7</v>
      </c>
      <c r="D52" s="248">
        <f>SUMIF('2. CONTRATACION DE PERSONAL'!$C:$C,'Cuadro resumen'!$B$38:$B$54,'2. CONTRATACION DE PERSONAL'!$G:$G)</f>
        <v>2520000</v>
      </c>
    </row>
    <row r="53" spans="2:4" ht="18.75">
      <c r="B53" s="83" t="s">
        <v>60</v>
      </c>
      <c r="C53" s="169">
        <f>SUMIF('2. CONTRATACION DE PERSONAL'!C:C,'Cuadro resumen'!$B$38:$B$54,'2. CONTRATACION DE PERSONAL'!D:D)</f>
        <v>5</v>
      </c>
      <c r="D53" s="248">
        <f>SUMIF('2. CONTRATACION DE PERSONAL'!$C:$C,'Cuadro resumen'!$B$38:$B$54,'2. CONTRATACION DE PERSONAL'!$G:$G)</f>
        <v>1800000</v>
      </c>
    </row>
    <row r="54" spans="2:4" ht="18.75">
      <c r="B54" s="83" t="s">
        <v>61</v>
      </c>
      <c r="C54" s="169">
        <f>SUMIF('2. CONTRATACION DE PERSONAL'!C:C,'Cuadro resumen'!$B$38:$B$54,'2. CONTRATACION DE PERSONAL'!D:D)</f>
        <v>2</v>
      </c>
      <c r="D54" s="248">
        <f>SUMIF('2. CONTRATACION DE PERSONAL'!$C:$C,'Cuadro resumen'!$B$38:$B$54,'2. CONTRATACION DE PERSONAL'!$G:$G)</f>
        <v>720000</v>
      </c>
    </row>
    <row r="55" spans="2:4" ht="23.25">
      <c r="B55" s="85" t="s">
        <v>125</v>
      </c>
      <c r="C55" s="170">
        <f>SUBTOTAL(109,C38:C54)</f>
        <v>61</v>
      </c>
      <c r="D55" s="248">
        <f>SUM(D38:D54)</f>
        <v>18260831.645</v>
      </c>
    </row>
    <row r="64" spans="2:4">
      <c r="B64" s="200" t="s">
        <v>381</v>
      </c>
    </row>
    <row r="66" spans="2:4" ht="18.75">
      <c r="B66" s="82" t="s">
        <v>21</v>
      </c>
      <c r="C66" s="82" t="s">
        <v>55</v>
      </c>
      <c r="D66" s="247" t="s">
        <v>479</v>
      </c>
    </row>
    <row r="67" spans="2:4" ht="18.75">
      <c r="B67" s="83" t="s">
        <v>63</v>
      </c>
      <c r="C67" s="84">
        <f>SUMIF('3. EQUIPO DE OFICINA'!C:C,'Cuadro resumen'!$B$67:$B$76,'3. EQUIPO DE OFICINA'!D:D)</f>
        <v>28</v>
      </c>
      <c r="D67" s="249">
        <f>SUMIF('3. EQUIPO DE OFICINA'!$C:$C,'Cuadro resumen'!$B$67:$B$76,'3. EQUIPO DE OFICINA'!$F:$F)</f>
        <v>78400</v>
      </c>
    </row>
    <row r="68" spans="2:4" ht="18.75">
      <c r="B68" s="94" t="s">
        <v>64</v>
      </c>
      <c r="C68" s="84">
        <f>SUMIF('3. EQUIPO DE OFICINA'!C:C,'Cuadro resumen'!$B$67:$B$76,'3. EQUIPO DE OFICINA'!D:D)</f>
        <v>30</v>
      </c>
      <c r="D68" s="249">
        <f>SUMIF('3. EQUIPO DE OFICINA'!$C:$C,'Cuadro resumen'!$B$67:$B$76,'3. EQUIPO DE OFICINA'!$F:$F)</f>
        <v>72000</v>
      </c>
    </row>
    <row r="69" spans="2:4" ht="18.75">
      <c r="B69" s="94" t="s">
        <v>65</v>
      </c>
      <c r="C69" s="84">
        <f>SUMIF('3. EQUIPO DE OFICINA'!C:C,'Cuadro resumen'!$B$67:$B$76,'3. EQUIPO DE OFICINA'!D:D)</f>
        <v>18</v>
      </c>
      <c r="D69" s="249">
        <f>SUMIF('3. EQUIPO DE OFICINA'!$C:$C,'Cuadro resumen'!$B$67:$B$76,'3. EQUIPO DE OFICINA'!$F:$F)</f>
        <v>18000</v>
      </c>
    </row>
    <row r="70" spans="2:4" ht="18.75">
      <c r="B70" s="94" t="s">
        <v>66</v>
      </c>
      <c r="C70" s="84">
        <f>SUMIF('3. EQUIPO DE OFICINA'!C:C,'Cuadro resumen'!$B$67:$B$76,'3. EQUIPO DE OFICINA'!D:D)</f>
        <v>5</v>
      </c>
      <c r="D70" s="249">
        <f>SUMIF('3. EQUIPO DE OFICINA'!$C:$C,'Cuadro resumen'!$B$67:$B$76,'3. EQUIPO DE OFICINA'!$F:$F)</f>
        <v>30000</v>
      </c>
    </row>
    <row r="71" spans="2:4" ht="18.75">
      <c r="B71" s="94" t="s">
        <v>67</v>
      </c>
      <c r="C71" s="84">
        <f>SUMIF('3. EQUIPO DE OFICINA'!C:C,'Cuadro resumen'!$B$67:$B$76,'3. EQUIPO DE OFICINA'!D:D)</f>
        <v>21</v>
      </c>
      <c r="D71" s="249">
        <f>SUMIF('3. EQUIPO DE OFICINA'!$C:$C,'Cuadro resumen'!$B$67:$B$76,'3. EQUIPO DE OFICINA'!$F:$F)</f>
        <v>63000</v>
      </c>
    </row>
    <row r="72" spans="2:4" ht="18.75">
      <c r="B72" s="94" t="s">
        <v>68</v>
      </c>
      <c r="C72" s="84">
        <f>SUMIF('3. EQUIPO DE OFICINA'!C:C,'Cuadro resumen'!$B$67:$B$76,'3. EQUIPO DE OFICINA'!D:D)</f>
        <v>1</v>
      </c>
      <c r="D72" s="249">
        <f>SUMIF('3. EQUIPO DE OFICINA'!$C:$C,'Cuadro resumen'!$B$67:$B$76,'3. EQUIPO DE OFICINA'!$F:$F)</f>
        <v>10000</v>
      </c>
    </row>
    <row r="73" spans="2:4" ht="18.75">
      <c r="B73" s="94" t="s">
        <v>69</v>
      </c>
      <c r="C73" s="84">
        <f>SUMIF('3. EQUIPO DE OFICINA'!C:C,'Cuadro resumen'!$B$67:$B$76,'3. EQUIPO DE OFICINA'!D:D)</f>
        <v>16</v>
      </c>
      <c r="D73" s="249">
        <f>SUMIF('3. EQUIPO DE OFICINA'!$C:$C,'Cuadro resumen'!$B$67:$B$76,'3. EQUIPO DE OFICINA'!$F:$F)</f>
        <v>128000</v>
      </c>
    </row>
    <row r="74" spans="2:4" ht="18.75">
      <c r="B74" s="83" t="s">
        <v>70</v>
      </c>
      <c r="C74" s="84">
        <f>SUMIF('3. EQUIPO DE OFICINA'!C:C,'Cuadro resumen'!$B$67:$B$76,'3. EQUIPO DE OFICINA'!D:D)</f>
        <v>0</v>
      </c>
      <c r="D74" s="249">
        <f>SUMIF('3. EQUIPO DE OFICINA'!$C:$C,'Cuadro resumen'!$B$67:$B$76,'3. EQUIPO DE OFICINA'!$F:$F)</f>
        <v>0</v>
      </c>
    </row>
    <row r="75" spans="2:4" ht="18.75">
      <c r="B75" s="83" t="s">
        <v>71</v>
      </c>
      <c r="C75" s="84">
        <f>SUMIF('3. EQUIPO DE OFICINA'!C:C,'Cuadro resumen'!$B$67:$B$76,'3. EQUIPO DE OFICINA'!D:D)</f>
        <v>2</v>
      </c>
      <c r="D75" s="249">
        <f>SUMIF('3. EQUIPO DE OFICINA'!$C:$C,'Cuadro resumen'!$B$67:$B$76,'3. EQUIPO DE OFICINA'!$F:$F)</f>
        <v>10000</v>
      </c>
    </row>
    <row r="76" spans="2:4" ht="18.75">
      <c r="B76" s="83" t="s">
        <v>72</v>
      </c>
      <c r="C76" s="84">
        <f>SUMIF('3. EQUIPO DE OFICINA'!C:C,'Cuadro resumen'!$B$67:$B$76,'3. EQUIPO DE OFICINA'!D:D)</f>
        <v>0</v>
      </c>
      <c r="D76" s="249">
        <f>SUMIF('3. EQUIPO DE OFICINA'!$C:$C,'Cuadro resumen'!$B$67:$B$76,'3. EQUIPO DE OFICINA'!$F:$F)</f>
        <v>0</v>
      </c>
    </row>
    <row r="77" spans="2:4" ht="18.75">
      <c r="B77" s="83"/>
      <c r="C77" s="84">
        <f>SUMIF('3. EQUIPO DE OFICINA'!C:C,'Cuadro resumen'!$B$67:$B$76,'3. EQUIPO DE OFICINA'!D:D)</f>
        <v>0</v>
      </c>
      <c r="D77" s="249">
        <f>SUMIF('3. EQUIPO DE OFICINA'!$C:$C,'Cuadro resumen'!$B$67:$B$76,'3. EQUIPO DE OFICINA'!$F:$F)</f>
        <v>0</v>
      </c>
    </row>
    <row r="78" spans="2:4" ht="23.25">
      <c r="B78" s="85" t="s">
        <v>125</v>
      </c>
      <c r="C78" s="86">
        <f>SUM(C67:C77)</f>
        <v>121</v>
      </c>
      <c r="D78" s="250">
        <f>SUM(D67:D77)</f>
        <v>409400</v>
      </c>
    </row>
    <row r="81" spans="2:4">
      <c r="B81" s="200" t="s">
        <v>382</v>
      </c>
    </row>
    <row r="83" spans="2:4" ht="18.75">
      <c r="B83" s="82" t="s">
        <v>383</v>
      </c>
      <c r="C83" s="82" t="s">
        <v>55</v>
      </c>
      <c r="D83" s="247" t="s">
        <v>479</v>
      </c>
    </row>
    <row r="84" spans="2:4" ht="37.5">
      <c r="B84" s="320" t="s">
        <v>1342</v>
      </c>
      <c r="C84" s="84">
        <f>SUMIF('4. EQUIPO TECNOLÓGICOS'!C:C,'Cuadro resumen'!$B$84:$B$100,'4. EQUIPO TECNOLÓGICOS'!D:D)</f>
        <v>4</v>
      </c>
      <c r="D84" s="84">
        <f>SUMIF('4. EQUIPO TECNOLÓGICOS'!$C:$C,'Cuadro resumen'!$B$84:$B$100,'4. EQUIPO TECNOLÓGICOS'!F:F)</f>
        <v>140000</v>
      </c>
    </row>
    <row r="85" spans="2:4" ht="18.75">
      <c r="B85" s="320" t="s">
        <v>1343</v>
      </c>
      <c r="C85" s="84">
        <f>SUMIF('4. EQUIPO TECNOLÓGICOS'!C:C,'Cuadro resumen'!$B$84:$B$100,'4. EQUIPO TECNOLÓGICOS'!D:D)</f>
        <v>0</v>
      </c>
      <c r="D85" s="84">
        <f>SUMIF('4. EQUIPO TECNOLÓGICOS'!$C:$C,'Cuadro resumen'!$B$84:$B$100,'4. EQUIPO TECNOLÓGICOS'!F:F)</f>
        <v>0</v>
      </c>
    </row>
    <row r="86" spans="2:4" ht="37.5">
      <c r="B86" s="320" t="s">
        <v>1341</v>
      </c>
      <c r="C86" s="84">
        <f>SUMIF('4. EQUIPO TECNOLÓGICOS'!C:C,'Cuadro resumen'!$B$84:$B$100,'4. EQUIPO TECNOLÓGICOS'!D:D)</f>
        <v>0</v>
      </c>
      <c r="D86" s="84">
        <f>SUMIF('4. EQUIPO TECNOLÓGICOS'!$C:$C,'Cuadro resumen'!$B$84:$B$100,'4. EQUIPO TECNOLÓGICOS'!F:F)</f>
        <v>0</v>
      </c>
    </row>
    <row r="87" spans="2:4" ht="37.5">
      <c r="B87" s="320" t="s">
        <v>1344</v>
      </c>
      <c r="C87" s="84">
        <f>SUMIF('4. EQUIPO TECNOLÓGICOS'!C:C,'Cuadro resumen'!$B$84:$B$100,'4. EQUIPO TECNOLÓGICOS'!D:D)</f>
        <v>29</v>
      </c>
      <c r="D87" s="84">
        <f>SUMIF('4. EQUIPO TECNOLÓGICOS'!$C:$C,'Cuadro resumen'!$B$84:$B$100,'4. EQUIPO TECNOLÓGICOS'!F:F)</f>
        <v>735000</v>
      </c>
    </row>
    <row r="88" spans="2:4" ht="18.75">
      <c r="B88" s="83" t="s">
        <v>416</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2</v>
      </c>
      <c r="D89" s="84">
        <f>SUMIF('4. EQUIPO TECNOLÓGICOS'!$C:$C,'Cuadro resumen'!$B$84:$B$100,'4. EQUIPO TECNOLÓGICOS'!F:F)</f>
        <v>8000</v>
      </c>
    </row>
    <row r="90" spans="2:4" ht="18.75">
      <c r="B90" s="94" t="s">
        <v>74</v>
      </c>
      <c r="C90" s="84">
        <f>SUMIF('4. EQUIPO TECNOLÓGICOS'!C:C,'Cuadro resumen'!$B$84:$B$100,'4. EQUIPO TECNOLÓGICOS'!D:D)</f>
        <v>0</v>
      </c>
      <c r="D90" s="84">
        <f>SUMIF('4. EQUIPO TECNOLÓGICOS'!$C:$C,'Cuadro resumen'!$B$84:$B$100,'4. EQUIPO TECNOLÓGICOS'!F:F)</f>
        <v>0</v>
      </c>
    </row>
    <row r="91" spans="2:4" ht="18.75">
      <c r="B91" s="94" t="s">
        <v>75</v>
      </c>
      <c r="C91" s="84">
        <f>SUMIF('4. EQUIPO TECNOLÓGICOS'!C:C,'Cuadro resumen'!$B$84:$B$100,'4. EQUIPO TECNOLÓGICOS'!D:D)</f>
        <v>1</v>
      </c>
      <c r="D91" s="84">
        <f>SUMIF('4. EQUIPO TECNOLÓGICOS'!$C:$C,'Cuadro resumen'!$B$84:$B$100,'4. EQUIPO TECNOLÓGICOS'!F:F)</f>
        <v>5000</v>
      </c>
    </row>
    <row r="92" spans="2:4" ht="18.75">
      <c r="B92" s="83" t="s">
        <v>417</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3</v>
      </c>
      <c r="D93" s="84">
        <f>SUMIF('4. EQUIPO TECNOLÓGICOS'!$C:$C,'Cuadro resumen'!$B$84:$B$100,'4. EQUIPO TECNOLÓGICOS'!F:F)</f>
        <v>45000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40</v>
      </c>
      <c r="D95" s="84">
        <f>SUMIF('4. EQUIPO TECNOLÓGICOS'!$C:$C,'Cuadro resumen'!$B$84:$B$100,'4. EQUIPO TECNOLÓGICOS'!F:F)</f>
        <v>400000</v>
      </c>
    </row>
    <row r="96" spans="2:4" ht="18.75">
      <c r="B96" s="94" t="s">
        <v>79</v>
      </c>
      <c r="C96" s="84">
        <f>SUMIF('4. EQUIPO TECNOLÓGICOS'!C:C,'Cuadro resumen'!$B$84:$B$100,'4. EQUIPO TECNOLÓGICOS'!D:D)</f>
        <v>3</v>
      </c>
      <c r="D96" s="84">
        <f>SUMIF('4. EQUIPO TECNOLÓGICOS'!$C:$C,'Cuadro resumen'!$B$84:$B$100,'4. EQUIPO TECNOLÓGICOS'!F:F)</f>
        <v>6000</v>
      </c>
    </row>
    <row r="97" spans="2:4" ht="18.75">
      <c r="B97" s="83" t="s">
        <v>418</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0</v>
      </c>
      <c r="D98" s="84">
        <f>SUMIF('4. EQUIPO TECNOLÓGICOS'!$C:$C,'Cuadro resumen'!$B$84:$B$100,'4. EQUIPO TECNOLÓGICOS'!F:F)</f>
        <v>0</v>
      </c>
    </row>
    <row r="99" spans="2:4" ht="18.75">
      <c r="B99" s="94" t="s">
        <v>82</v>
      </c>
      <c r="C99" s="84">
        <f>SUMIF('4. EQUIPO TECNOLÓGICOS'!C:C,'Cuadro resumen'!$B$84:$B$100,'4. EQUIPO TECNOLÓGICOS'!D:D)</f>
        <v>0</v>
      </c>
      <c r="D99" s="84">
        <f>SUMIF('4. EQUIPO TECNOLÓGICOS'!$C:$C,'Cuadro resumen'!$B$84:$B$100,'4. EQUIPO TECNOLÓGICOS'!F:F)</f>
        <v>0</v>
      </c>
    </row>
    <row r="100" spans="2:4" ht="18.75">
      <c r="B100" s="94" t="s">
        <v>83</v>
      </c>
      <c r="C100" s="84">
        <f>SUMIF('4. EQUIPO TECNOLÓGICOS'!C:C,'Cuadro resumen'!$B$84:$B$100,'4. EQUIPO TECNOLÓGICOS'!D:D)</f>
        <v>100</v>
      </c>
      <c r="D100" s="84">
        <f>SUMIF('4. EQUIPO TECNOLÓGICOS'!$C:$C,'Cuadro resumen'!$B$84:$B$100,'4. EQUIPO TECNOLÓGICOS'!F:F)</f>
        <v>2000</v>
      </c>
    </row>
    <row r="101" spans="2:4" ht="23.25">
      <c r="B101" s="85" t="s">
        <v>125</v>
      </c>
      <c r="C101" s="86">
        <f>SUM(C84:C100)</f>
        <v>182</v>
      </c>
      <c r="D101" s="86">
        <f>SUM(D84:D100)</f>
        <v>1341000</v>
      </c>
    </row>
    <row r="105" spans="2:4">
      <c r="B105" s="200" t="s">
        <v>477</v>
      </c>
    </row>
    <row r="126" spans="2:4">
      <c r="B126" s="200" t="s">
        <v>478</v>
      </c>
    </row>
    <row r="127" spans="2:4">
      <c r="B127" s="87" t="s">
        <v>120</v>
      </c>
      <c r="C127" s="87" t="s">
        <v>55</v>
      </c>
      <c r="D127" s="87" t="s">
        <v>479</v>
      </c>
    </row>
    <row r="128" spans="2:4">
      <c r="B128" s="87" t="s">
        <v>480</v>
      </c>
    </row>
    <row r="129" spans="2:2">
      <c r="B129" s="87" t="s">
        <v>470</v>
      </c>
    </row>
    <row r="130" spans="2:2">
      <c r="B130" s="87" t="s">
        <v>485</v>
      </c>
    </row>
    <row r="143" spans="2:2">
      <c r="B143" s="200" t="s">
        <v>486</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70" zoomScaleNormal="70" workbookViewId="0">
      <pane ySplit="6" topLeftCell="A7" activePane="bottomLeft" state="frozen"/>
      <selection activeCell="A7" sqref="A7"/>
      <selection pane="bottomLeft" activeCell="Q1" sqref="Q1:Q1048576"/>
    </sheetView>
  </sheetViews>
  <sheetFormatPr baseColWidth="10" defaultRowHeight="15"/>
  <cols>
    <col min="1" max="2" width="21.710937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17" width="14.140625" hidden="1" customWidth="1"/>
    <col min="18" max="20" width="14.140625" customWidth="1"/>
    <col min="21" max="21" width="17" customWidth="1"/>
  </cols>
  <sheetData>
    <row r="1" spans="1:21" ht="18.75">
      <c r="B1" s="293"/>
      <c r="C1" s="293"/>
      <c r="D1" s="293"/>
      <c r="E1" s="293"/>
      <c r="F1" s="293"/>
      <c r="G1" s="293" t="s">
        <v>1405</v>
      </c>
      <c r="J1" s="293"/>
      <c r="K1" s="293"/>
      <c r="L1" s="293"/>
      <c r="M1" s="293"/>
      <c r="N1" s="293"/>
      <c r="O1" s="293"/>
      <c r="P1" s="293"/>
      <c r="Q1" s="293"/>
      <c r="R1" s="293"/>
      <c r="S1" s="293"/>
      <c r="T1" s="293"/>
      <c r="U1" s="293"/>
    </row>
    <row r="2" spans="1:21" ht="18.75">
      <c r="A2" s="280" t="s">
        <v>1351</v>
      </c>
      <c r="B2" s="293"/>
      <c r="C2" s="293"/>
      <c r="D2" s="293"/>
      <c r="E2" s="293"/>
      <c r="F2" s="293"/>
      <c r="G2" s="293"/>
      <c r="J2" s="293"/>
      <c r="K2" s="293"/>
      <c r="L2" s="293"/>
      <c r="M2" s="293"/>
      <c r="N2" s="293"/>
      <c r="O2" s="293"/>
      <c r="P2" s="293"/>
      <c r="Q2" s="293"/>
      <c r="R2" s="293"/>
      <c r="S2" s="293"/>
      <c r="T2" s="293"/>
      <c r="U2" s="293"/>
    </row>
    <row r="3" spans="1:21">
      <c r="A3" s="1031" t="s">
        <v>1406</v>
      </c>
      <c r="B3" s="1031"/>
      <c r="C3" s="1031"/>
      <c r="D3" s="1031"/>
      <c r="E3" s="1031"/>
      <c r="F3" s="1031"/>
      <c r="G3" s="1031"/>
      <c r="H3" s="1031"/>
      <c r="I3" s="1031"/>
      <c r="J3" s="1031"/>
      <c r="K3" s="1031"/>
      <c r="L3" s="1031"/>
      <c r="M3" s="1031"/>
      <c r="N3" s="1031"/>
      <c r="O3" s="1031"/>
      <c r="P3" s="1031"/>
      <c r="Q3" s="1031"/>
      <c r="R3" s="1031"/>
      <c r="S3" s="1031"/>
      <c r="T3" s="1031"/>
      <c r="U3" s="1031"/>
    </row>
    <row r="4" spans="1:21" ht="15" customHeight="1">
      <c r="A4" s="972" t="s">
        <v>98</v>
      </c>
      <c r="B4" s="943" t="s">
        <v>113</v>
      </c>
      <c r="C4" s="918" t="s">
        <v>87</v>
      </c>
      <c r="D4" s="918" t="s">
        <v>88</v>
      </c>
      <c r="E4" s="957" t="s">
        <v>393</v>
      </c>
      <c r="F4" s="918" t="s">
        <v>89</v>
      </c>
      <c r="G4" s="972" t="s">
        <v>101</v>
      </c>
      <c r="H4" s="972"/>
      <c r="I4" s="972"/>
      <c r="J4" s="972"/>
      <c r="K4" s="972"/>
      <c r="L4" s="972"/>
      <c r="M4" s="972"/>
      <c r="N4" s="972"/>
      <c r="O4" s="973" t="s">
        <v>102</v>
      </c>
      <c r="P4" s="973"/>
      <c r="Q4" s="943" t="s">
        <v>103</v>
      </c>
      <c r="R4" s="943" t="s">
        <v>104</v>
      </c>
      <c r="S4" s="943" t="s">
        <v>111</v>
      </c>
      <c r="T4" s="943" t="s">
        <v>110</v>
      </c>
      <c r="U4" s="924" t="s">
        <v>90</v>
      </c>
    </row>
    <row r="5" spans="1:21" ht="15" customHeight="1">
      <c r="A5" s="972"/>
      <c r="B5" s="944"/>
      <c r="C5" s="919"/>
      <c r="D5" s="919"/>
      <c r="E5" s="958"/>
      <c r="F5" s="919"/>
      <c r="G5" s="972" t="s">
        <v>105</v>
      </c>
      <c r="H5" s="972"/>
      <c r="I5" s="972" t="s">
        <v>106</v>
      </c>
      <c r="J5" s="972"/>
      <c r="K5" s="972" t="s">
        <v>107</v>
      </c>
      <c r="L5" s="972"/>
      <c r="M5" s="972" t="s">
        <v>108</v>
      </c>
      <c r="N5" s="972"/>
      <c r="O5" s="973"/>
      <c r="P5" s="973"/>
      <c r="Q5" s="944"/>
      <c r="R5" s="944"/>
      <c r="S5" s="944"/>
      <c r="T5" s="944"/>
      <c r="U5" s="925"/>
    </row>
    <row r="6" spans="1:21" ht="25.5">
      <c r="A6" s="972"/>
      <c r="B6" s="945"/>
      <c r="C6" s="920"/>
      <c r="D6" s="920"/>
      <c r="E6" s="959"/>
      <c r="F6" s="920"/>
      <c r="G6" s="340" t="s">
        <v>109</v>
      </c>
      <c r="H6" s="242" t="s">
        <v>12</v>
      </c>
      <c r="I6" s="340" t="s">
        <v>109</v>
      </c>
      <c r="J6" s="242" t="s">
        <v>12</v>
      </c>
      <c r="K6" s="340" t="s">
        <v>109</v>
      </c>
      <c r="L6" s="242" t="s">
        <v>12</v>
      </c>
      <c r="M6" s="340" t="s">
        <v>109</v>
      </c>
      <c r="N6" s="242" t="s">
        <v>12</v>
      </c>
      <c r="O6" s="340" t="s">
        <v>109</v>
      </c>
      <c r="P6" s="242" t="s">
        <v>12</v>
      </c>
      <c r="Q6" s="945"/>
      <c r="R6" s="945"/>
      <c r="S6" s="945"/>
      <c r="T6" s="945"/>
      <c r="U6" s="926"/>
    </row>
    <row r="7" spans="1:21" ht="15.75" customHeight="1">
      <c r="A7" s="1028" t="s">
        <v>1406</v>
      </c>
      <c r="B7" s="1028" t="s">
        <v>1407</v>
      </c>
      <c r="C7" s="289"/>
      <c r="D7" s="289"/>
      <c r="E7" s="289"/>
      <c r="F7" s="290"/>
      <c r="G7" s="290"/>
      <c r="H7" s="405"/>
      <c r="I7" s="290"/>
      <c r="J7" s="405"/>
      <c r="K7" s="290"/>
      <c r="L7" s="405"/>
      <c r="M7" s="290"/>
      <c r="N7" s="405"/>
      <c r="O7" s="290"/>
      <c r="P7" s="405"/>
      <c r="Q7" s="290"/>
      <c r="R7" s="290"/>
      <c r="S7" s="290"/>
      <c r="T7" s="290"/>
      <c r="U7" s="290"/>
    </row>
    <row r="8" spans="1:21" ht="15.75">
      <c r="A8" s="1029"/>
      <c r="B8" s="1029"/>
      <c r="C8" s="289"/>
      <c r="D8" s="289"/>
      <c r="E8" s="289"/>
      <c r="F8" s="290"/>
      <c r="G8" s="290"/>
      <c r="H8" s="405"/>
      <c r="I8" s="290"/>
      <c r="J8" s="405"/>
      <c r="K8" s="290"/>
      <c r="L8" s="405"/>
      <c r="M8" s="290"/>
      <c r="N8" s="405"/>
      <c r="O8" s="290"/>
      <c r="P8" s="405"/>
      <c r="Q8" s="290"/>
      <c r="R8" s="290"/>
      <c r="S8" s="290"/>
      <c r="T8" s="290"/>
      <c r="U8" s="290"/>
    </row>
    <row r="9" spans="1:21" ht="15.75">
      <c r="A9" s="1029"/>
      <c r="B9" s="1029"/>
      <c r="C9" s="289"/>
      <c r="D9" s="289"/>
      <c r="E9" s="289"/>
      <c r="F9" s="290"/>
      <c r="G9" s="290"/>
      <c r="H9" s="405"/>
      <c r="I9" s="290"/>
      <c r="J9" s="405"/>
      <c r="K9" s="290"/>
      <c r="L9" s="405"/>
      <c r="M9" s="290"/>
      <c r="N9" s="405"/>
      <c r="O9" s="290"/>
      <c r="P9" s="405"/>
      <c r="Q9" s="290"/>
      <c r="R9" s="290"/>
      <c r="S9" s="290"/>
      <c r="T9" s="290"/>
      <c r="U9" s="290"/>
    </row>
    <row r="10" spans="1:21" ht="15.75">
      <c r="A10" s="1029"/>
      <c r="B10" s="1029"/>
      <c r="C10" s="289"/>
      <c r="D10" s="289"/>
      <c r="E10" s="289"/>
      <c r="F10" s="290"/>
      <c r="G10" s="290"/>
      <c r="H10" s="405"/>
      <c r="I10" s="290"/>
      <c r="J10" s="405"/>
      <c r="K10" s="290"/>
      <c r="L10" s="405"/>
      <c r="M10" s="290"/>
      <c r="N10" s="405"/>
      <c r="O10" s="290"/>
      <c r="P10" s="405"/>
      <c r="Q10" s="290"/>
      <c r="R10" s="290"/>
      <c r="S10" s="290"/>
      <c r="T10" s="290"/>
      <c r="U10" s="290"/>
    </row>
    <row r="11" spans="1:21" ht="15.75">
      <c r="A11" s="1029"/>
      <c r="B11" s="1029"/>
      <c r="C11" s="289"/>
      <c r="D11" s="289"/>
      <c r="E11" s="289"/>
      <c r="F11" s="290"/>
      <c r="G11" s="290"/>
      <c r="H11" s="405"/>
      <c r="I11" s="290"/>
      <c r="J11" s="405"/>
      <c r="K11" s="290"/>
      <c r="L11" s="405"/>
      <c r="M11" s="290"/>
      <c r="N11" s="405"/>
      <c r="O11" s="290"/>
      <c r="P11" s="405"/>
      <c r="Q11" s="290"/>
      <c r="R11" s="290"/>
      <c r="S11" s="290"/>
      <c r="T11" s="290"/>
      <c r="U11" s="290"/>
    </row>
    <row r="12" spans="1:21" ht="15.75">
      <c r="A12" s="1029"/>
      <c r="B12" s="1029"/>
      <c r="C12" s="289"/>
      <c r="D12" s="289"/>
      <c r="E12" s="289"/>
      <c r="F12" s="290"/>
      <c r="G12" s="290"/>
      <c r="H12" s="405"/>
      <c r="I12" s="290"/>
      <c r="J12" s="405"/>
      <c r="K12" s="290"/>
      <c r="L12" s="405"/>
      <c r="M12" s="290"/>
      <c r="N12" s="405"/>
      <c r="O12" s="290"/>
      <c r="P12" s="405"/>
      <c r="Q12" s="290"/>
      <c r="R12" s="290"/>
      <c r="S12" s="290"/>
      <c r="T12" s="290"/>
      <c r="U12" s="406"/>
    </row>
    <row r="13" spans="1:21" ht="15.75" customHeight="1">
      <c r="A13" s="1029"/>
      <c r="B13" s="1029"/>
      <c r="C13" s="289"/>
      <c r="D13" s="289"/>
      <c r="E13" s="289"/>
      <c r="F13" s="290"/>
      <c r="G13" s="290"/>
      <c r="H13" s="405"/>
      <c r="I13" s="290"/>
      <c r="J13" s="405"/>
      <c r="K13" s="407"/>
      <c r="L13" s="405"/>
      <c r="M13" s="290"/>
      <c r="N13" s="405"/>
      <c r="O13" s="408"/>
      <c r="P13" s="405"/>
      <c r="Q13" s="290"/>
      <c r="R13" s="290"/>
      <c r="S13" s="290"/>
      <c r="T13" s="290"/>
      <c r="U13" s="290"/>
    </row>
    <row r="14" spans="1:21" ht="15.75">
      <c r="A14" s="1029"/>
      <c r="B14" s="1029"/>
      <c r="C14" s="289"/>
      <c r="D14" s="289"/>
      <c r="E14" s="289"/>
      <c r="F14" s="290"/>
      <c r="G14" s="290"/>
      <c r="H14" s="405"/>
      <c r="I14" s="290"/>
      <c r="J14" s="405"/>
      <c r="K14" s="407"/>
      <c r="L14" s="405"/>
      <c r="M14" s="290"/>
      <c r="N14" s="405"/>
      <c r="O14" s="408"/>
      <c r="P14" s="405"/>
      <c r="Q14" s="290"/>
      <c r="R14" s="290"/>
      <c r="S14" s="290"/>
      <c r="T14" s="290"/>
      <c r="U14" s="290"/>
    </row>
    <row r="15" spans="1:21" ht="15.75">
      <c r="A15" s="1029"/>
      <c r="B15" s="1029"/>
      <c r="C15" s="289"/>
      <c r="D15" s="289"/>
      <c r="E15" s="289"/>
      <c r="F15" s="290"/>
      <c r="G15" s="290"/>
      <c r="H15" s="405"/>
      <c r="I15" s="290"/>
      <c r="J15" s="405"/>
      <c r="K15" s="407"/>
      <c r="L15" s="405"/>
      <c r="M15" s="290"/>
      <c r="N15" s="405"/>
      <c r="O15" s="408"/>
      <c r="P15" s="405"/>
      <c r="Q15" s="290"/>
      <c r="R15" s="290"/>
      <c r="S15" s="290"/>
      <c r="T15" s="290"/>
      <c r="U15" s="290"/>
    </row>
    <row r="16" spans="1:21" ht="15.75">
      <c r="A16" s="1029"/>
      <c r="B16" s="1029"/>
      <c r="C16" s="289"/>
      <c r="D16" s="289"/>
      <c r="E16" s="289"/>
      <c r="F16" s="290"/>
      <c r="G16" s="290"/>
      <c r="H16" s="405"/>
      <c r="I16" s="290"/>
      <c r="J16" s="405"/>
      <c r="K16" s="407"/>
      <c r="L16" s="405"/>
      <c r="M16" s="290"/>
      <c r="N16" s="405"/>
      <c r="O16" s="408"/>
      <c r="P16" s="405"/>
      <c r="Q16" s="290"/>
      <c r="R16" s="290"/>
      <c r="S16" s="290"/>
      <c r="T16" s="290"/>
      <c r="U16" s="290"/>
    </row>
    <row r="17" spans="1:21" ht="15.75">
      <c r="A17" s="1029"/>
      <c r="B17" s="1029"/>
      <c r="C17" s="289"/>
      <c r="D17" s="289"/>
      <c r="E17" s="289"/>
      <c r="F17" s="290"/>
      <c r="G17" s="290"/>
      <c r="H17" s="405"/>
      <c r="I17" s="290"/>
      <c r="J17" s="405"/>
      <c r="K17" s="290"/>
      <c r="L17" s="405"/>
      <c r="M17" s="290"/>
      <c r="N17" s="405"/>
      <c r="O17" s="290"/>
      <c r="P17" s="405"/>
      <c r="Q17" s="290"/>
      <c r="R17" s="290"/>
      <c r="S17" s="290"/>
      <c r="T17" s="290"/>
      <c r="U17" s="409"/>
    </row>
    <row r="18" spans="1:21" ht="15.75">
      <c r="A18" s="1030"/>
      <c r="B18" s="1030"/>
      <c r="C18" s="289"/>
      <c r="D18" s="289"/>
      <c r="E18" s="289"/>
      <c r="F18" s="290"/>
      <c r="G18" s="290"/>
      <c r="H18" s="405"/>
      <c r="I18" s="290"/>
      <c r="J18" s="405"/>
      <c r="K18" s="290"/>
      <c r="L18" s="405"/>
      <c r="M18" s="290"/>
      <c r="N18" s="405"/>
      <c r="O18" s="290"/>
      <c r="P18" s="405"/>
      <c r="Q18" s="290"/>
      <c r="R18" s="290"/>
      <c r="S18" s="290"/>
      <c r="T18" s="290"/>
      <c r="U18" s="290"/>
    </row>
    <row r="19" spans="1:21" ht="15.75">
      <c r="A19" s="299"/>
      <c r="B19" s="300"/>
      <c r="C19" s="299" t="s">
        <v>1404</v>
      </c>
      <c r="D19" s="300"/>
      <c r="E19" s="300"/>
      <c r="F19" s="301"/>
      <c r="G19" s="291">
        <f t="shared" ref="G19:P19" si="0">SUM(G7:G18)</f>
        <v>0</v>
      </c>
      <c r="H19" s="292">
        <f t="shared" si="0"/>
        <v>0</v>
      </c>
      <c r="I19" s="291">
        <f t="shared" si="0"/>
        <v>0</v>
      </c>
      <c r="J19" s="292">
        <f t="shared" si="0"/>
        <v>0</v>
      </c>
      <c r="K19" s="291">
        <f t="shared" si="0"/>
        <v>0</v>
      </c>
      <c r="L19" s="292">
        <f t="shared" si="0"/>
        <v>0</v>
      </c>
      <c r="M19" s="291">
        <f t="shared" si="0"/>
        <v>0</v>
      </c>
      <c r="N19" s="292">
        <f t="shared" si="0"/>
        <v>0</v>
      </c>
      <c r="O19" s="292">
        <f t="shared" si="0"/>
        <v>0</v>
      </c>
      <c r="P19" s="292">
        <f t="shared" si="0"/>
        <v>0</v>
      </c>
      <c r="Q19" s="274"/>
      <c r="R19" s="274"/>
      <c r="S19" s="274"/>
      <c r="T19" s="274"/>
      <c r="U19" s="27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8"/>
  <sheetViews>
    <sheetView topLeftCell="D1" zoomScale="55" zoomScaleNormal="55" workbookViewId="0">
      <selection activeCell="P8" sqref="P8"/>
    </sheetView>
  </sheetViews>
  <sheetFormatPr baseColWidth="10" defaultRowHeight="15"/>
  <cols>
    <col min="1" max="1" width="21.7109375" style="413" customWidth="1"/>
    <col min="2" max="2" width="24.28515625" style="413" customWidth="1"/>
    <col min="3" max="6" width="27.42578125" style="413" customWidth="1"/>
    <col min="7" max="7" width="15.28515625" style="413" customWidth="1"/>
    <col min="8" max="8" width="13.7109375" style="244" bestFit="1" customWidth="1"/>
    <col min="9" max="9" width="15.28515625" style="413" customWidth="1"/>
    <col min="10" max="10" width="18.85546875" style="244" customWidth="1"/>
    <col min="11" max="11" width="11.42578125" style="413"/>
    <col min="12" max="12" width="13.7109375" style="244" bestFit="1" customWidth="1"/>
    <col min="13" max="13" width="11.42578125" style="413"/>
    <col min="14" max="14" width="13.7109375" style="244" bestFit="1" customWidth="1"/>
    <col min="15" max="15" width="15.28515625" style="413" customWidth="1"/>
    <col min="16" max="16" width="18.28515625" style="244" customWidth="1"/>
    <col min="17" max="17" width="14.140625" style="413" hidden="1" customWidth="1"/>
    <col min="18" max="18" width="17" style="413" customWidth="1"/>
    <col min="19" max="20" width="14.140625" style="413" customWidth="1"/>
    <col min="21" max="21" width="17" style="413" customWidth="1"/>
    <col min="22" max="16384" width="11.42578125" style="413"/>
  </cols>
  <sheetData>
    <row r="1" spans="1:21" ht="18.75">
      <c r="B1" s="293"/>
      <c r="C1" s="293"/>
      <c r="D1" s="293"/>
      <c r="E1" s="293"/>
      <c r="F1" s="293"/>
      <c r="G1" s="293" t="s">
        <v>1436</v>
      </c>
      <c r="J1" s="293"/>
      <c r="K1" s="293"/>
      <c r="L1" s="293"/>
      <c r="M1" s="293"/>
      <c r="N1" s="293"/>
      <c r="O1" s="293"/>
      <c r="P1" s="293"/>
      <c r="Q1" s="293"/>
      <c r="R1" s="293"/>
      <c r="S1" s="293"/>
      <c r="T1" s="293"/>
      <c r="U1" s="293"/>
    </row>
    <row r="2" spans="1:21" ht="18.75">
      <c r="A2" s="280" t="s">
        <v>1351</v>
      </c>
      <c r="B2" s="293"/>
      <c r="C2" s="293"/>
      <c r="D2" s="293"/>
      <c r="E2" s="293"/>
      <c r="F2" s="293"/>
      <c r="G2" s="293"/>
      <c r="J2" s="293"/>
      <c r="K2" s="293"/>
      <c r="L2" s="293"/>
      <c r="M2" s="293"/>
      <c r="N2" s="293"/>
      <c r="O2" s="293"/>
      <c r="P2" s="293"/>
      <c r="Q2" s="293"/>
      <c r="R2" s="293"/>
      <c r="S2" s="293"/>
      <c r="T2" s="293"/>
      <c r="U2" s="293"/>
    </row>
    <row r="3" spans="1:21">
      <c r="A3" s="1031" t="s">
        <v>1435</v>
      </c>
      <c r="B3" s="1031"/>
      <c r="C3" s="1031"/>
      <c r="D3" s="1031"/>
      <c r="E3" s="1031"/>
      <c r="F3" s="1031"/>
      <c r="G3" s="1031"/>
      <c r="H3" s="1031"/>
      <c r="I3" s="1031"/>
      <c r="J3" s="1031"/>
      <c r="K3" s="1031"/>
      <c r="L3" s="1031"/>
      <c r="M3" s="1031"/>
      <c r="N3" s="1031"/>
      <c r="O3" s="1031"/>
      <c r="P3" s="1031"/>
      <c r="Q3" s="1031"/>
      <c r="R3" s="1031"/>
      <c r="S3" s="1031"/>
      <c r="T3" s="1031"/>
      <c r="U3" s="1031"/>
    </row>
    <row r="4" spans="1:21" ht="15" customHeight="1">
      <c r="A4" s="972" t="s">
        <v>98</v>
      </c>
      <c r="B4" s="943" t="s">
        <v>113</v>
      </c>
      <c r="C4" s="918" t="s">
        <v>87</v>
      </c>
      <c r="D4" s="918" t="s">
        <v>88</v>
      </c>
      <c r="E4" s="957" t="s">
        <v>393</v>
      </c>
      <c r="F4" s="918" t="s">
        <v>89</v>
      </c>
      <c r="G4" s="972" t="s">
        <v>101</v>
      </c>
      <c r="H4" s="972"/>
      <c r="I4" s="972"/>
      <c r="J4" s="972"/>
      <c r="K4" s="972"/>
      <c r="L4" s="972"/>
      <c r="M4" s="972"/>
      <c r="N4" s="972"/>
      <c r="O4" s="973" t="s">
        <v>102</v>
      </c>
      <c r="P4" s="973"/>
      <c r="Q4" s="943" t="s">
        <v>103</v>
      </c>
      <c r="R4" s="943" t="s">
        <v>104</v>
      </c>
      <c r="S4" s="943" t="s">
        <v>111</v>
      </c>
      <c r="T4" s="943" t="s">
        <v>110</v>
      </c>
      <c r="U4" s="924" t="s">
        <v>90</v>
      </c>
    </row>
    <row r="5" spans="1:21" ht="15" customHeight="1">
      <c r="A5" s="972"/>
      <c r="B5" s="944"/>
      <c r="C5" s="919"/>
      <c r="D5" s="919"/>
      <c r="E5" s="958"/>
      <c r="F5" s="919"/>
      <c r="G5" s="972" t="s">
        <v>105</v>
      </c>
      <c r="H5" s="972"/>
      <c r="I5" s="972" t="s">
        <v>106</v>
      </c>
      <c r="J5" s="972"/>
      <c r="K5" s="972" t="s">
        <v>107</v>
      </c>
      <c r="L5" s="972"/>
      <c r="M5" s="972" t="s">
        <v>108</v>
      </c>
      <c r="N5" s="972"/>
      <c r="O5" s="973"/>
      <c r="P5" s="973"/>
      <c r="Q5" s="944"/>
      <c r="R5" s="944"/>
      <c r="S5" s="944"/>
      <c r="T5" s="944"/>
      <c r="U5" s="925"/>
    </row>
    <row r="6" spans="1:21" ht="25.5">
      <c r="A6" s="972"/>
      <c r="B6" s="945"/>
      <c r="C6" s="920"/>
      <c r="D6" s="920"/>
      <c r="E6" s="959"/>
      <c r="F6" s="920"/>
      <c r="G6" s="340" t="s">
        <v>109</v>
      </c>
      <c r="H6" s="242" t="s">
        <v>12</v>
      </c>
      <c r="I6" s="340" t="s">
        <v>109</v>
      </c>
      <c r="J6" s="242" t="s">
        <v>12</v>
      </c>
      <c r="K6" s="340" t="s">
        <v>109</v>
      </c>
      <c r="L6" s="242" t="s">
        <v>12</v>
      </c>
      <c r="M6" s="340" t="s">
        <v>109</v>
      </c>
      <c r="N6" s="242" t="s">
        <v>12</v>
      </c>
      <c r="O6" s="340" t="s">
        <v>109</v>
      </c>
      <c r="P6" s="242" t="s">
        <v>12</v>
      </c>
      <c r="Q6" s="945"/>
      <c r="R6" s="945"/>
      <c r="S6" s="945"/>
      <c r="T6" s="945"/>
      <c r="U6" s="926"/>
    </row>
    <row r="7" spans="1:21" ht="150" customHeight="1">
      <c r="A7" s="1033" t="s">
        <v>1434</v>
      </c>
      <c r="B7" s="431" t="s">
        <v>1587</v>
      </c>
      <c r="C7" s="464" t="s">
        <v>1519</v>
      </c>
      <c r="D7" s="431" t="s">
        <v>1520</v>
      </c>
      <c r="E7" s="520">
        <v>10.1</v>
      </c>
      <c r="F7" s="475" t="s">
        <v>1631</v>
      </c>
      <c r="G7" s="477">
        <v>0.25</v>
      </c>
      <c r="H7" s="478"/>
      <c r="I7" s="477">
        <v>0.25</v>
      </c>
      <c r="J7" s="478"/>
      <c r="K7" s="477">
        <v>0.25</v>
      </c>
      <c r="L7" s="478"/>
      <c r="M7" s="477">
        <v>0.25</v>
      </c>
      <c r="N7" s="478"/>
      <c r="O7" s="479">
        <f>G7+I7+K7+M7</f>
        <v>1</v>
      </c>
      <c r="P7" s="478">
        <f>H7+J7+L7+N7</f>
        <v>0</v>
      </c>
      <c r="Q7" s="480"/>
      <c r="R7" s="480" t="s">
        <v>1726</v>
      </c>
      <c r="S7" s="480" t="s">
        <v>1727</v>
      </c>
      <c r="T7" s="480" t="s">
        <v>1698</v>
      </c>
      <c r="U7" s="480" t="s">
        <v>1728</v>
      </c>
    </row>
    <row r="8" spans="1:21" ht="140.25">
      <c r="A8" s="1034"/>
      <c r="B8" s="431" t="s">
        <v>1588</v>
      </c>
      <c r="C8" s="464" t="s">
        <v>1521</v>
      </c>
      <c r="D8" s="431" t="s">
        <v>1522</v>
      </c>
      <c r="E8" s="520">
        <v>10.199999999999999</v>
      </c>
      <c r="F8" s="475" t="s">
        <v>1632</v>
      </c>
      <c r="G8" s="477">
        <v>0.25</v>
      </c>
      <c r="H8" s="478">
        <f>'5. ACTIVIDADES ESPECIALES'!$D$49/4</f>
        <v>3155</v>
      </c>
      <c r="I8" s="477">
        <v>0.25</v>
      </c>
      <c r="J8" s="478">
        <f>'5. ACTIVIDADES ESPECIALES'!$D$49/4</f>
        <v>3155</v>
      </c>
      <c r="K8" s="477">
        <v>0.25</v>
      </c>
      <c r="L8" s="478">
        <f>'5. ACTIVIDADES ESPECIALES'!$D$49/4</f>
        <v>3155</v>
      </c>
      <c r="M8" s="477">
        <v>0.25</v>
      </c>
      <c r="N8" s="478">
        <f>'5. ACTIVIDADES ESPECIALES'!$D$49/4</f>
        <v>3155</v>
      </c>
      <c r="O8" s="479">
        <f>G8+I8+K8+M8</f>
        <v>1</v>
      </c>
      <c r="P8" s="876">
        <f t="shared" ref="P8" si="0">H8+J8+L8+N8</f>
        <v>12620</v>
      </c>
      <c r="Q8" s="480"/>
      <c r="R8" s="480" t="s">
        <v>1729</v>
      </c>
      <c r="S8" s="480" t="s">
        <v>1730</v>
      </c>
      <c r="T8" s="480" t="s">
        <v>1698</v>
      </c>
      <c r="U8" s="480" t="s">
        <v>1731</v>
      </c>
    </row>
    <row r="9" spans="1:21" ht="153">
      <c r="A9" s="1034"/>
      <c r="B9" s="431" t="s">
        <v>1589</v>
      </c>
      <c r="C9" s="464" t="s">
        <v>1523</v>
      </c>
      <c r="D9" s="431" t="s">
        <v>1524</v>
      </c>
      <c r="E9" s="520">
        <v>10.3</v>
      </c>
      <c r="F9" s="490" t="s">
        <v>1547</v>
      </c>
      <c r="G9" s="477">
        <v>0.25</v>
      </c>
      <c r="H9" s="478"/>
      <c r="I9" s="477">
        <v>0.25</v>
      </c>
      <c r="J9" s="478"/>
      <c r="K9" s="477">
        <v>0.25</v>
      </c>
      <c r="L9" s="478"/>
      <c r="M9" s="477">
        <v>0.25</v>
      </c>
      <c r="N9" s="478"/>
      <c r="O9" s="479">
        <f>G9+I9+K9+M9</f>
        <v>1</v>
      </c>
      <c r="P9" s="478">
        <f>H9+J9+L9+N9</f>
        <v>0</v>
      </c>
      <c r="Q9" s="480"/>
      <c r="R9" s="480" t="s">
        <v>1732</v>
      </c>
      <c r="S9" s="480" t="s">
        <v>1733</v>
      </c>
      <c r="T9" s="480" t="s">
        <v>1698</v>
      </c>
      <c r="U9" s="480" t="s">
        <v>1728</v>
      </c>
    </row>
    <row r="10" spans="1:21" ht="15.75" customHeight="1">
      <c r="A10" s="1034"/>
      <c r="B10" s="960" t="s">
        <v>1746</v>
      </c>
      <c r="C10" s="961"/>
      <c r="D10" s="961"/>
      <c r="E10" s="961"/>
      <c r="F10" s="961"/>
      <c r="G10" s="961"/>
      <c r="H10" s="961"/>
      <c r="I10" s="961"/>
      <c r="J10" s="961"/>
      <c r="K10" s="961"/>
      <c r="L10" s="961"/>
      <c r="M10" s="961"/>
      <c r="N10" s="961"/>
      <c r="O10" s="961"/>
      <c r="P10" s="961"/>
      <c r="Q10" s="961"/>
      <c r="R10" s="961"/>
      <c r="S10" s="961"/>
      <c r="T10" s="961"/>
      <c r="U10" s="962"/>
    </row>
    <row r="11" spans="1:21" ht="63.75">
      <c r="A11" s="1034"/>
      <c r="B11" s="464" t="s">
        <v>1587</v>
      </c>
      <c r="C11" s="464" t="s">
        <v>1842</v>
      </c>
      <c r="D11" s="526" t="s">
        <v>1839</v>
      </c>
      <c r="E11" s="855">
        <v>10.4</v>
      </c>
      <c r="F11" s="475" t="s">
        <v>1904</v>
      </c>
      <c r="G11" s="572">
        <v>0.25</v>
      </c>
      <c r="H11" s="522"/>
      <c r="I11" s="572">
        <v>0.25</v>
      </c>
      <c r="J11" s="522"/>
      <c r="K11" s="572">
        <v>0.25</v>
      </c>
      <c r="L11" s="522"/>
      <c r="M11" s="572">
        <v>0.25</v>
      </c>
      <c r="N11" s="522"/>
      <c r="O11" s="572">
        <v>1</v>
      </c>
      <c r="P11" s="522"/>
      <c r="Q11" s="573"/>
      <c r="R11" s="573"/>
      <c r="S11" s="573"/>
      <c r="T11" s="573"/>
      <c r="U11" s="508" t="s">
        <v>1751</v>
      </c>
    </row>
    <row r="12" spans="1:21" ht="51">
      <c r="A12" s="1034"/>
      <c r="B12" s="464" t="s">
        <v>1588</v>
      </c>
      <c r="C12" s="464" t="s">
        <v>1840</v>
      </c>
      <c r="D12" s="526" t="s">
        <v>1841</v>
      </c>
      <c r="E12" s="855">
        <v>10.5</v>
      </c>
      <c r="F12" s="475" t="s">
        <v>1905</v>
      </c>
      <c r="G12" s="572">
        <v>0.25</v>
      </c>
      <c r="H12" s="522"/>
      <c r="I12" s="572">
        <v>0.25</v>
      </c>
      <c r="J12" s="522"/>
      <c r="K12" s="572">
        <v>0.25</v>
      </c>
      <c r="L12" s="522"/>
      <c r="M12" s="572">
        <v>0.25</v>
      </c>
      <c r="N12" s="522"/>
      <c r="O12" s="572">
        <v>1</v>
      </c>
      <c r="P12" s="522"/>
      <c r="Q12" s="573"/>
      <c r="R12" s="573"/>
      <c r="S12" s="573"/>
      <c r="T12" s="573"/>
      <c r="U12" s="508" t="s">
        <v>1751</v>
      </c>
    </row>
    <row r="13" spans="1:21" ht="51">
      <c r="A13" s="1034"/>
      <c r="B13" s="464" t="s">
        <v>1589</v>
      </c>
      <c r="C13" s="464"/>
      <c r="D13" s="526" t="s">
        <v>1841</v>
      </c>
      <c r="E13" s="855">
        <v>10.6</v>
      </c>
      <c r="F13" s="475" t="s">
        <v>1906</v>
      </c>
      <c r="G13" s="572">
        <v>0.25</v>
      </c>
      <c r="H13" s="522"/>
      <c r="I13" s="572">
        <v>0.25</v>
      </c>
      <c r="J13" s="522"/>
      <c r="K13" s="572">
        <v>0.25</v>
      </c>
      <c r="L13" s="522"/>
      <c r="M13" s="572">
        <v>0.25</v>
      </c>
      <c r="N13" s="522"/>
      <c r="O13" s="572">
        <v>1</v>
      </c>
      <c r="P13" s="522"/>
      <c r="Q13" s="573"/>
      <c r="R13" s="573"/>
      <c r="S13" s="573"/>
      <c r="T13" s="573"/>
      <c r="U13" s="508" t="s">
        <v>1751</v>
      </c>
    </row>
    <row r="14" spans="1:21" ht="15.75" customHeight="1">
      <c r="A14" s="1034"/>
      <c r="B14" s="1025" t="s">
        <v>2827</v>
      </c>
      <c r="C14" s="1025"/>
      <c r="D14" s="1025"/>
      <c r="E14" s="1025"/>
      <c r="F14" s="1025"/>
      <c r="G14" s="1025"/>
      <c r="H14" s="1025"/>
      <c r="I14" s="1025"/>
      <c r="J14" s="1025"/>
      <c r="K14" s="1025"/>
      <c r="L14" s="1025"/>
      <c r="M14" s="1025"/>
      <c r="N14" s="1025"/>
      <c r="O14" s="1025"/>
      <c r="P14" s="1025"/>
      <c r="Q14" s="1025"/>
      <c r="R14" s="1025"/>
      <c r="S14" s="1025"/>
      <c r="T14" s="1025"/>
      <c r="U14" s="1025"/>
    </row>
    <row r="15" spans="1:21" ht="127.5">
      <c r="A15" s="1034"/>
      <c r="B15" s="431" t="s">
        <v>1587</v>
      </c>
      <c r="C15" s="464" t="s">
        <v>1519</v>
      </c>
      <c r="D15" s="431" t="s">
        <v>1520</v>
      </c>
      <c r="E15" s="520">
        <v>10.1</v>
      </c>
      <c r="F15" s="475" t="s">
        <v>1631</v>
      </c>
      <c r="G15" s="477">
        <v>0.25</v>
      </c>
      <c r="H15" s="478"/>
      <c r="I15" s="477">
        <v>0.25</v>
      </c>
      <c r="J15" s="478"/>
      <c r="K15" s="477">
        <v>0.25</v>
      </c>
      <c r="L15" s="478"/>
      <c r="M15" s="477">
        <v>0.25</v>
      </c>
      <c r="N15" s="478"/>
      <c r="O15" s="479">
        <f>G15+I15+K15+M15</f>
        <v>1</v>
      </c>
      <c r="P15" s="478">
        <f t="shared" ref="P15:P17" si="1">H15+J15+L15+N15</f>
        <v>0</v>
      </c>
      <c r="Q15" s="480"/>
      <c r="R15" s="480" t="s">
        <v>1726</v>
      </c>
      <c r="S15" s="480" t="s">
        <v>1727</v>
      </c>
      <c r="T15" s="480" t="s">
        <v>1698</v>
      </c>
      <c r="U15" s="480" t="s">
        <v>1728</v>
      </c>
    </row>
    <row r="16" spans="1:21" ht="140.25">
      <c r="A16" s="1034"/>
      <c r="B16" s="431" t="s">
        <v>1588</v>
      </c>
      <c r="C16" s="464" t="s">
        <v>1521</v>
      </c>
      <c r="D16" s="431" t="s">
        <v>1522</v>
      </c>
      <c r="E16" s="520">
        <v>10.199999999999999</v>
      </c>
      <c r="F16" s="475" t="s">
        <v>1632</v>
      </c>
      <c r="G16" s="477">
        <v>0.25</v>
      </c>
      <c r="H16" s="478"/>
      <c r="I16" s="477">
        <v>0.25</v>
      </c>
      <c r="J16" s="478"/>
      <c r="K16" s="477">
        <v>0.25</v>
      </c>
      <c r="L16" s="478"/>
      <c r="M16" s="477">
        <v>0.25</v>
      </c>
      <c r="N16" s="478"/>
      <c r="O16" s="479">
        <f>G16+I16+K16+M16</f>
        <v>1</v>
      </c>
      <c r="P16" s="478">
        <f t="shared" si="1"/>
        <v>0</v>
      </c>
      <c r="Q16" s="480"/>
      <c r="R16" s="480" t="s">
        <v>1729</v>
      </c>
      <c r="S16" s="480" t="s">
        <v>1730</v>
      </c>
      <c r="T16" s="480" t="s">
        <v>1698</v>
      </c>
      <c r="U16" s="480" t="s">
        <v>1731</v>
      </c>
    </row>
    <row r="17" spans="1:21" ht="153">
      <c r="A17" s="1034"/>
      <c r="B17" s="431" t="s">
        <v>1589</v>
      </c>
      <c r="C17" s="464" t="s">
        <v>1523</v>
      </c>
      <c r="D17" s="431" t="s">
        <v>1524</v>
      </c>
      <c r="E17" s="520">
        <v>10.3</v>
      </c>
      <c r="F17" s="490" t="s">
        <v>1547</v>
      </c>
      <c r="G17" s="477">
        <v>0.25</v>
      </c>
      <c r="H17" s="478"/>
      <c r="I17" s="477">
        <v>0.25</v>
      </c>
      <c r="J17" s="478"/>
      <c r="K17" s="477">
        <v>0.25</v>
      </c>
      <c r="L17" s="478"/>
      <c r="M17" s="477">
        <v>0.25</v>
      </c>
      <c r="N17" s="478"/>
      <c r="O17" s="479">
        <f>G17+I17+K17+M17</f>
        <v>1</v>
      </c>
      <c r="P17" s="478">
        <f t="shared" si="1"/>
        <v>0</v>
      </c>
      <c r="Q17" s="480"/>
      <c r="R17" s="480" t="s">
        <v>1732</v>
      </c>
      <c r="S17" s="480" t="s">
        <v>1733</v>
      </c>
      <c r="T17" s="480" t="s">
        <v>1698</v>
      </c>
      <c r="U17" s="480" t="s">
        <v>1728</v>
      </c>
    </row>
    <row r="18" spans="1:21" ht="15.75" hidden="1" customHeight="1">
      <c r="A18" s="462"/>
      <c r="B18" s="462"/>
      <c r="C18" s="518"/>
      <c r="D18" s="518"/>
      <c r="E18" s="518"/>
      <c r="F18" s="537"/>
      <c r="G18" s="537"/>
      <c r="H18" s="538"/>
      <c r="I18" s="537"/>
      <c r="J18" s="538"/>
      <c r="K18" s="537"/>
      <c r="L18" s="538"/>
      <c r="M18" s="537"/>
      <c r="N18" s="538"/>
      <c r="O18" s="537"/>
      <c r="P18" s="538"/>
      <c r="Q18" s="537"/>
      <c r="R18" s="537"/>
      <c r="S18" s="537"/>
      <c r="T18" s="537"/>
      <c r="U18" s="537"/>
    </row>
    <row r="19" spans="1:21" ht="15.75" hidden="1" customHeight="1">
      <c r="A19" s="462"/>
      <c r="B19" s="463"/>
      <c r="C19" s="289"/>
      <c r="D19" s="289"/>
      <c r="E19" s="289"/>
      <c r="F19" s="290"/>
      <c r="G19" s="290"/>
      <c r="H19" s="405"/>
      <c r="I19" s="290"/>
      <c r="J19" s="405"/>
      <c r="K19" s="290"/>
      <c r="L19" s="405"/>
      <c r="M19" s="290"/>
      <c r="N19" s="405"/>
      <c r="O19" s="290"/>
      <c r="P19" s="405"/>
      <c r="Q19" s="290"/>
      <c r="R19" s="290"/>
      <c r="S19" s="290"/>
      <c r="T19" s="290"/>
      <c r="U19" s="290"/>
    </row>
    <row r="20" spans="1:21" ht="15.75" hidden="1">
      <c r="A20" s="462"/>
      <c r="B20" s="1032"/>
      <c r="C20" s="289"/>
      <c r="D20" s="289"/>
      <c r="E20" s="289"/>
      <c r="F20" s="290"/>
      <c r="G20" s="290"/>
      <c r="H20" s="405"/>
      <c r="I20" s="290"/>
      <c r="J20" s="405"/>
      <c r="K20" s="290"/>
      <c r="L20" s="405"/>
      <c r="M20" s="290"/>
      <c r="N20" s="405"/>
      <c r="O20" s="290"/>
      <c r="P20" s="405"/>
      <c r="Q20" s="290"/>
      <c r="R20" s="290"/>
      <c r="S20" s="290"/>
      <c r="T20" s="290"/>
      <c r="U20" s="290"/>
    </row>
    <row r="21" spans="1:21" ht="15.75" hidden="1">
      <c r="A21" s="462"/>
      <c r="B21" s="1032"/>
      <c r="C21" s="289"/>
      <c r="D21" s="289"/>
      <c r="E21" s="289"/>
      <c r="F21" s="290"/>
      <c r="G21" s="290"/>
      <c r="H21" s="405"/>
      <c r="I21" s="290"/>
      <c r="J21" s="405"/>
      <c r="K21" s="290"/>
      <c r="L21" s="405"/>
      <c r="M21" s="290"/>
      <c r="N21" s="405"/>
      <c r="O21" s="290"/>
      <c r="P21" s="405"/>
      <c r="Q21" s="290"/>
      <c r="R21" s="290"/>
      <c r="S21" s="290"/>
      <c r="T21" s="290"/>
      <c r="U21" s="406"/>
    </row>
    <row r="22" spans="1:21" ht="15.75" hidden="1">
      <c r="A22" s="462"/>
      <c r="B22" s="1032"/>
      <c r="C22" s="289"/>
      <c r="D22" s="289"/>
      <c r="E22" s="289"/>
      <c r="F22" s="290"/>
      <c r="G22" s="290"/>
      <c r="H22" s="405"/>
      <c r="I22" s="290"/>
      <c r="J22" s="405"/>
      <c r="K22" s="290"/>
      <c r="L22" s="405"/>
      <c r="M22" s="290"/>
      <c r="N22" s="405"/>
      <c r="O22" s="290"/>
      <c r="P22" s="405"/>
      <c r="Q22" s="290"/>
      <c r="R22" s="290"/>
      <c r="S22" s="290"/>
      <c r="T22" s="290"/>
      <c r="U22" s="406"/>
    </row>
    <row r="23" spans="1:21" ht="15.75" hidden="1">
      <c r="A23" s="462"/>
      <c r="B23" s="1032"/>
      <c r="C23" s="289"/>
      <c r="D23" s="289"/>
      <c r="E23" s="289"/>
      <c r="F23" s="290"/>
      <c r="G23" s="290"/>
      <c r="H23" s="405"/>
      <c r="I23" s="290"/>
      <c r="J23" s="405"/>
      <c r="K23" s="290"/>
      <c r="L23" s="405"/>
      <c r="M23" s="290"/>
      <c r="N23" s="405"/>
      <c r="O23" s="290"/>
      <c r="P23" s="405"/>
      <c r="Q23" s="290"/>
      <c r="R23" s="290"/>
      <c r="S23" s="290"/>
      <c r="T23" s="290"/>
      <c r="U23" s="406"/>
    </row>
    <row r="24" spans="1:21" ht="15.75" hidden="1">
      <c r="A24" s="462"/>
      <c r="B24" s="1032"/>
      <c r="C24" s="289"/>
      <c r="D24" s="289"/>
      <c r="E24" s="289"/>
      <c r="F24" s="290"/>
      <c r="G24" s="290"/>
      <c r="H24" s="405"/>
      <c r="I24" s="290"/>
      <c r="J24" s="405"/>
      <c r="K24" s="407"/>
      <c r="L24" s="405"/>
      <c r="M24" s="290"/>
      <c r="N24" s="405"/>
      <c r="O24" s="408"/>
      <c r="P24" s="405"/>
      <c r="Q24" s="290"/>
      <c r="R24" s="290"/>
      <c r="S24" s="290"/>
      <c r="T24" s="290"/>
      <c r="U24" s="290"/>
    </row>
    <row r="25" spans="1:21" ht="15.75" hidden="1">
      <c r="A25" s="462"/>
      <c r="B25" s="1032"/>
      <c r="C25" s="289"/>
      <c r="D25" s="289"/>
      <c r="E25" s="289"/>
      <c r="F25" s="290"/>
      <c r="G25" s="290"/>
      <c r="H25" s="405"/>
      <c r="I25" s="290"/>
      <c r="J25" s="405"/>
      <c r="K25" s="407"/>
      <c r="L25" s="405"/>
      <c r="M25" s="290"/>
      <c r="N25" s="405"/>
      <c r="O25" s="408"/>
      <c r="P25" s="405"/>
      <c r="Q25" s="290"/>
      <c r="R25" s="290"/>
      <c r="S25" s="290"/>
      <c r="T25" s="290"/>
      <c r="U25" s="290"/>
    </row>
    <row r="26" spans="1:21" ht="15.75" hidden="1">
      <c r="A26" s="462"/>
      <c r="B26" s="1032"/>
      <c r="C26" s="289"/>
      <c r="D26" s="289"/>
      <c r="E26" s="289"/>
      <c r="F26" s="290"/>
      <c r="G26" s="290"/>
      <c r="H26" s="405"/>
      <c r="I26" s="290"/>
      <c r="J26" s="405"/>
      <c r="K26" s="407"/>
      <c r="L26" s="405"/>
      <c r="M26" s="290"/>
      <c r="N26" s="405"/>
      <c r="O26" s="408"/>
      <c r="P26" s="405"/>
      <c r="Q26" s="290"/>
      <c r="R26" s="290"/>
      <c r="S26" s="290"/>
      <c r="T26" s="290"/>
      <c r="U26" s="290"/>
    </row>
    <row r="27" spans="1:21" ht="15.75" hidden="1">
      <c r="A27" s="462"/>
      <c r="B27" s="1032"/>
      <c r="C27" s="289"/>
      <c r="D27" s="289"/>
      <c r="E27" s="289"/>
      <c r="F27" s="290"/>
      <c r="G27" s="290"/>
      <c r="H27" s="405"/>
      <c r="I27" s="290"/>
      <c r="J27" s="405"/>
      <c r="K27" s="407"/>
      <c r="L27" s="405"/>
      <c r="M27" s="290"/>
      <c r="N27" s="405"/>
      <c r="O27" s="408"/>
      <c r="P27" s="405"/>
      <c r="Q27" s="290"/>
      <c r="R27" s="290"/>
      <c r="S27" s="290"/>
      <c r="T27" s="290"/>
      <c r="U27" s="290"/>
    </row>
    <row r="28" spans="1:21" ht="15.75" hidden="1">
      <c r="A28" s="462"/>
      <c r="B28" s="1032"/>
      <c r="C28" s="289"/>
      <c r="D28" s="289"/>
      <c r="E28" s="289"/>
      <c r="F28" s="290"/>
      <c r="G28" s="290"/>
      <c r="H28" s="405"/>
      <c r="I28" s="290"/>
      <c r="J28" s="405"/>
      <c r="K28" s="407"/>
      <c r="L28" s="405"/>
      <c r="M28" s="290"/>
      <c r="N28" s="405"/>
      <c r="O28" s="408"/>
      <c r="P28" s="405"/>
      <c r="Q28" s="290"/>
      <c r="R28" s="290"/>
      <c r="S28" s="290"/>
      <c r="T28" s="290"/>
      <c r="U28" s="290"/>
    </row>
    <row r="29" spans="1:21" ht="15.75" hidden="1">
      <c r="A29" s="462"/>
      <c r="B29" s="1032"/>
      <c r="C29" s="289"/>
      <c r="D29" s="289"/>
      <c r="E29" s="424"/>
      <c r="F29" s="290"/>
      <c r="G29" s="290"/>
      <c r="H29" s="405"/>
      <c r="I29" s="290"/>
      <c r="J29" s="405"/>
      <c r="K29" s="407"/>
      <c r="L29" s="405"/>
      <c r="M29" s="290"/>
      <c r="N29" s="405"/>
      <c r="O29" s="408"/>
      <c r="P29" s="405"/>
      <c r="Q29" s="290"/>
      <c r="R29" s="290"/>
      <c r="S29" s="290"/>
      <c r="T29" s="290"/>
      <c r="U29" s="290"/>
    </row>
    <row r="30" spans="1:21" ht="15.75" hidden="1">
      <c r="A30" s="462"/>
      <c r="B30" s="1028"/>
      <c r="C30" s="289"/>
      <c r="D30" s="289"/>
      <c r="E30" s="424"/>
      <c r="F30" s="290"/>
      <c r="G30" s="290"/>
      <c r="H30" s="405"/>
      <c r="I30" s="290"/>
      <c r="J30" s="405"/>
      <c r="K30" s="407"/>
      <c r="L30" s="405"/>
      <c r="M30" s="290"/>
      <c r="N30" s="405"/>
      <c r="O30" s="408"/>
      <c r="P30" s="405"/>
      <c r="Q30" s="290"/>
      <c r="R30" s="290"/>
      <c r="S30" s="290"/>
      <c r="T30" s="290"/>
      <c r="U30" s="290"/>
    </row>
    <row r="31" spans="1:21" ht="15.75" hidden="1">
      <c r="A31" s="462"/>
      <c r="B31" s="1029"/>
      <c r="C31" s="289"/>
      <c r="D31" s="289"/>
      <c r="E31" s="424"/>
      <c r="F31" s="290"/>
      <c r="G31" s="290"/>
      <c r="H31" s="405"/>
      <c r="I31" s="290"/>
      <c r="J31" s="405"/>
      <c r="K31" s="407"/>
      <c r="L31" s="405"/>
      <c r="M31" s="290"/>
      <c r="N31" s="405"/>
      <c r="O31" s="408"/>
      <c r="P31" s="405"/>
      <c r="Q31" s="290"/>
      <c r="R31" s="290"/>
      <c r="S31" s="290"/>
      <c r="T31" s="290"/>
      <c r="U31" s="290"/>
    </row>
    <row r="32" spans="1:21" ht="15.75" hidden="1">
      <c r="A32" s="462"/>
      <c r="B32" s="1029"/>
      <c r="C32" s="289"/>
      <c r="D32" s="289"/>
      <c r="E32" s="424"/>
      <c r="F32" s="290"/>
      <c r="G32" s="290"/>
      <c r="H32" s="405"/>
      <c r="I32" s="290"/>
      <c r="J32" s="405"/>
      <c r="K32" s="407"/>
      <c r="L32" s="405"/>
      <c r="M32" s="290"/>
      <c r="N32" s="405"/>
      <c r="O32" s="408"/>
      <c r="P32" s="405"/>
      <c r="Q32" s="290"/>
      <c r="R32" s="290"/>
      <c r="S32" s="290"/>
      <c r="T32" s="290"/>
      <c r="U32" s="290"/>
    </row>
    <row r="33" spans="1:21" ht="15.75" hidden="1">
      <c r="A33" s="462"/>
      <c r="B33" s="1029"/>
      <c r="C33" s="289"/>
      <c r="D33" s="289"/>
      <c r="E33" s="424"/>
      <c r="F33" s="290"/>
      <c r="G33" s="290"/>
      <c r="H33" s="405"/>
      <c r="I33" s="290"/>
      <c r="J33" s="405"/>
      <c r="K33" s="407"/>
      <c r="L33" s="405"/>
      <c r="M33" s="290"/>
      <c r="N33" s="405"/>
      <c r="O33" s="408"/>
      <c r="P33" s="405"/>
      <c r="Q33" s="290"/>
      <c r="R33" s="290"/>
      <c r="S33" s="290"/>
      <c r="T33" s="290"/>
      <c r="U33" s="290"/>
    </row>
    <row r="34" spans="1:21" ht="15.75" hidden="1">
      <c r="A34" s="462"/>
      <c r="B34" s="1030"/>
      <c r="C34" s="289"/>
      <c r="D34" s="289"/>
      <c r="E34" s="424"/>
      <c r="F34" s="290"/>
      <c r="G34" s="290"/>
      <c r="H34" s="405"/>
      <c r="I34" s="290"/>
      <c r="J34" s="405"/>
      <c r="K34" s="407"/>
      <c r="L34" s="405"/>
      <c r="M34" s="290"/>
      <c r="N34" s="405"/>
      <c r="O34" s="408"/>
      <c r="P34" s="405"/>
      <c r="Q34" s="290"/>
      <c r="R34" s="290"/>
      <c r="S34" s="290"/>
      <c r="T34" s="290"/>
      <c r="U34" s="290"/>
    </row>
    <row r="35" spans="1:21" ht="15.75" hidden="1">
      <c r="A35" s="462"/>
      <c r="B35" s="1028"/>
      <c r="C35" s="289"/>
      <c r="D35" s="289"/>
      <c r="E35" s="424"/>
      <c r="F35" s="290"/>
      <c r="G35" s="290"/>
      <c r="H35" s="405"/>
      <c r="I35" s="290"/>
      <c r="J35" s="405"/>
      <c r="K35" s="407"/>
      <c r="L35" s="405"/>
      <c r="M35" s="290"/>
      <c r="N35" s="405"/>
      <c r="O35" s="408"/>
      <c r="P35" s="405"/>
      <c r="Q35" s="290"/>
      <c r="R35" s="290"/>
      <c r="S35" s="290"/>
      <c r="T35" s="290"/>
      <c r="U35" s="290"/>
    </row>
    <row r="36" spans="1:21" ht="15.75" hidden="1">
      <c r="A36" s="462"/>
      <c r="B36" s="1029"/>
      <c r="C36" s="289"/>
      <c r="D36" s="289"/>
      <c r="E36" s="424"/>
      <c r="F36" s="290"/>
      <c r="G36" s="290"/>
      <c r="H36" s="405"/>
      <c r="I36" s="290"/>
      <c r="J36" s="405"/>
      <c r="K36" s="407"/>
      <c r="L36" s="405"/>
      <c r="M36" s="290"/>
      <c r="N36" s="405"/>
      <c r="O36" s="408"/>
      <c r="P36" s="405"/>
      <c r="Q36" s="290"/>
      <c r="R36" s="290"/>
      <c r="S36" s="290"/>
      <c r="T36" s="290"/>
      <c r="U36" s="290"/>
    </row>
    <row r="37" spans="1:21" ht="15.75" hidden="1">
      <c r="A37" s="462"/>
      <c r="B37" s="1029"/>
      <c r="C37" s="289"/>
      <c r="D37" s="289"/>
      <c r="E37" s="289"/>
      <c r="F37" s="290"/>
      <c r="G37" s="290"/>
      <c r="H37" s="405"/>
      <c r="I37" s="290"/>
      <c r="J37" s="405"/>
      <c r="K37" s="407"/>
      <c r="L37" s="405"/>
      <c r="M37" s="290"/>
      <c r="N37" s="405"/>
      <c r="O37" s="408"/>
      <c r="P37" s="405"/>
      <c r="Q37" s="290"/>
      <c r="R37" s="290"/>
      <c r="S37" s="290"/>
      <c r="T37" s="290"/>
      <c r="U37" s="290"/>
    </row>
    <row r="38" spans="1:21" ht="15.75" hidden="1">
      <c r="A38" s="462"/>
      <c r="B38" s="1029"/>
      <c r="C38" s="289"/>
      <c r="D38" s="289"/>
      <c r="E38" s="289"/>
      <c r="F38" s="290"/>
      <c r="G38" s="290"/>
      <c r="H38" s="405"/>
      <c r="I38" s="290"/>
      <c r="J38" s="405"/>
      <c r="K38" s="407"/>
      <c r="L38" s="405"/>
      <c r="M38" s="290"/>
      <c r="N38" s="405"/>
      <c r="O38" s="408"/>
      <c r="P38" s="405"/>
      <c r="Q38" s="290"/>
      <c r="R38" s="290"/>
      <c r="S38" s="290"/>
      <c r="T38" s="290"/>
      <c r="U38" s="290"/>
    </row>
    <row r="39" spans="1:21" ht="15.75" hidden="1">
      <c r="A39" s="462"/>
      <c r="B39" s="1030"/>
      <c r="C39" s="289"/>
      <c r="D39" s="289"/>
      <c r="E39" s="289"/>
      <c r="F39" s="290"/>
      <c r="G39" s="290"/>
      <c r="H39" s="405"/>
      <c r="I39" s="290"/>
      <c r="J39" s="405"/>
      <c r="K39" s="407"/>
      <c r="L39" s="405"/>
      <c r="M39" s="290"/>
      <c r="N39" s="405"/>
      <c r="O39" s="408"/>
      <c r="P39" s="405"/>
      <c r="Q39" s="290"/>
      <c r="R39" s="290"/>
      <c r="S39" s="290"/>
      <c r="T39" s="290"/>
      <c r="U39" s="290"/>
    </row>
    <row r="40" spans="1:21" ht="15.75" hidden="1">
      <c r="A40" s="462"/>
      <c r="B40" s="1032"/>
      <c r="C40" s="423"/>
      <c r="D40" s="289"/>
      <c r="E40" s="289"/>
      <c r="F40" s="290"/>
      <c r="G40" s="290"/>
      <c r="H40" s="405"/>
      <c r="I40" s="290"/>
      <c r="J40" s="405"/>
      <c r="K40" s="407"/>
      <c r="L40" s="405"/>
      <c r="M40" s="290"/>
      <c r="N40" s="405"/>
      <c r="O40" s="408"/>
      <c r="P40" s="405"/>
      <c r="Q40" s="290"/>
      <c r="R40" s="290"/>
      <c r="S40" s="290"/>
      <c r="T40" s="290"/>
      <c r="U40" s="290"/>
    </row>
    <row r="41" spans="1:21" ht="15.75" hidden="1">
      <c r="A41" s="462"/>
      <c r="B41" s="1032"/>
      <c r="C41" s="423"/>
      <c r="D41" s="289"/>
      <c r="E41" s="289"/>
      <c r="F41" s="290"/>
      <c r="G41" s="290"/>
      <c r="H41" s="405"/>
      <c r="I41" s="290"/>
      <c r="J41" s="405"/>
      <c r="K41" s="407"/>
      <c r="L41" s="405"/>
      <c r="M41" s="290"/>
      <c r="N41" s="405"/>
      <c r="O41" s="408"/>
      <c r="P41" s="405"/>
      <c r="Q41" s="290"/>
      <c r="R41" s="290"/>
      <c r="S41" s="290"/>
      <c r="T41" s="290"/>
      <c r="U41" s="290"/>
    </row>
    <row r="42" spans="1:21" ht="15.75" hidden="1">
      <c r="A42" s="462"/>
      <c r="B42" s="1032"/>
      <c r="C42" s="423"/>
      <c r="D42" s="289"/>
      <c r="E42" s="289"/>
      <c r="F42" s="290"/>
      <c r="G42" s="290"/>
      <c r="H42" s="405"/>
      <c r="I42" s="290"/>
      <c r="J42" s="405"/>
      <c r="K42" s="407"/>
      <c r="L42" s="405"/>
      <c r="M42" s="290"/>
      <c r="N42" s="405"/>
      <c r="O42" s="408"/>
      <c r="P42" s="405"/>
      <c r="Q42" s="290"/>
      <c r="R42" s="290"/>
      <c r="S42" s="290"/>
      <c r="T42" s="290"/>
      <c r="U42" s="290"/>
    </row>
    <row r="43" spans="1:21" ht="15.75" hidden="1">
      <c r="A43" s="462"/>
      <c r="B43" s="1032"/>
      <c r="C43" s="423"/>
      <c r="D43" s="289"/>
      <c r="E43" s="289"/>
      <c r="F43" s="290"/>
      <c r="G43" s="290"/>
      <c r="H43" s="405"/>
      <c r="I43" s="290"/>
      <c r="J43" s="405"/>
      <c r="K43" s="407"/>
      <c r="L43" s="405"/>
      <c r="M43" s="290"/>
      <c r="N43" s="405"/>
      <c r="O43" s="408"/>
      <c r="P43" s="405"/>
      <c r="Q43" s="290"/>
      <c r="R43" s="290"/>
      <c r="S43" s="290"/>
      <c r="T43" s="290"/>
      <c r="U43" s="290"/>
    </row>
    <row r="44" spans="1:21" ht="15.75" hidden="1">
      <c r="A44" s="462"/>
      <c r="B44" s="1032"/>
      <c r="C44" s="423"/>
      <c r="D44" s="289"/>
      <c r="E44" s="289"/>
      <c r="F44" s="290"/>
      <c r="G44" s="290"/>
      <c r="H44" s="405"/>
      <c r="I44" s="290"/>
      <c r="J44" s="405"/>
      <c r="K44" s="407"/>
      <c r="L44" s="405"/>
      <c r="M44" s="290"/>
      <c r="N44" s="405"/>
      <c r="O44" s="408"/>
      <c r="P44" s="405"/>
      <c r="Q44" s="290"/>
      <c r="R44" s="290"/>
      <c r="S44" s="290"/>
      <c r="T44" s="290"/>
      <c r="U44" s="290"/>
    </row>
    <row r="45" spans="1:21" ht="15.75" hidden="1">
      <c r="A45" s="462"/>
      <c r="B45" s="1032"/>
      <c r="C45" s="423"/>
      <c r="D45" s="289"/>
      <c r="E45" s="289"/>
      <c r="F45" s="290"/>
      <c r="G45" s="290"/>
      <c r="H45" s="405"/>
      <c r="I45" s="290"/>
      <c r="J45" s="405"/>
      <c r="K45" s="407"/>
      <c r="L45" s="405"/>
      <c r="M45" s="290"/>
      <c r="N45" s="405"/>
      <c r="O45" s="408"/>
      <c r="P45" s="405"/>
      <c r="Q45" s="290"/>
      <c r="R45" s="290"/>
      <c r="S45" s="290"/>
      <c r="T45" s="290"/>
      <c r="U45" s="290"/>
    </row>
    <row r="46" spans="1:21" ht="15.75" hidden="1">
      <c r="A46" s="462"/>
      <c r="B46" s="1032"/>
      <c r="C46" s="423"/>
      <c r="D46" s="289"/>
      <c r="E46" s="289"/>
      <c r="F46" s="290"/>
      <c r="G46" s="290"/>
      <c r="H46" s="405"/>
      <c r="I46" s="290"/>
      <c r="J46" s="405"/>
      <c r="K46" s="407"/>
      <c r="L46" s="405"/>
      <c r="M46" s="290"/>
      <c r="N46" s="405"/>
      <c r="O46" s="408"/>
      <c r="P46" s="405"/>
      <c r="Q46" s="290"/>
      <c r="R46" s="290"/>
      <c r="S46" s="290"/>
      <c r="T46" s="290"/>
      <c r="U46" s="290"/>
    </row>
    <row r="47" spans="1:21" ht="15.75" hidden="1">
      <c r="A47" s="462"/>
      <c r="B47" s="1032"/>
      <c r="C47" s="423"/>
      <c r="D47" s="289"/>
      <c r="E47" s="289"/>
      <c r="F47" s="290"/>
      <c r="G47" s="290"/>
      <c r="H47" s="405"/>
      <c r="I47" s="290"/>
      <c r="J47" s="405"/>
      <c r="K47" s="407"/>
      <c r="L47" s="405"/>
      <c r="M47" s="290"/>
      <c r="N47" s="405"/>
      <c r="O47" s="408"/>
      <c r="P47" s="405"/>
      <c r="Q47" s="290"/>
      <c r="R47" s="290"/>
      <c r="S47" s="290"/>
      <c r="T47" s="290"/>
      <c r="U47" s="290"/>
    </row>
    <row r="48" spans="1:21" ht="15.75" hidden="1">
      <c r="A48" s="462"/>
      <c r="B48" s="1032"/>
      <c r="C48" s="423"/>
      <c r="D48" s="289"/>
      <c r="E48" s="289"/>
      <c r="F48" s="290"/>
      <c r="G48" s="290"/>
      <c r="H48" s="405"/>
      <c r="I48" s="290"/>
      <c r="J48" s="405"/>
      <c r="K48" s="407"/>
      <c r="L48" s="405"/>
      <c r="M48" s="290"/>
      <c r="N48" s="405"/>
      <c r="O48" s="408"/>
      <c r="P48" s="405"/>
      <c r="Q48" s="290"/>
      <c r="R48" s="290"/>
      <c r="S48" s="290"/>
      <c r="T48" s="290"/>
      <c r="U48" s="290"/>
    </row>
    <row r="49" spans="1:21" ht="15.75" hidden="1">
      <c r="A49" s="463"/>
      <c r="B49" s="1032"/>
      <c r="C49" s="423"/>
      <c r="D49" s="289"/>
      <c r="E49" s="289"/>
      <c r="F49" s="290"/>
      <c r="G49" s="290"/>
      <c r="H49" s="405"/>
      <c r="I49" s="290"/>
      <c r="J49" s="405"/>
      <c r="K49" s="407"/>
      <c r="L49" s="405"/>
      <c r="M49" s="290"/>
      <c r="N49" s="405"/>
      <c r="O49" s="408"/>
      <c r="P49" s="405"/>
      <c r="Q49" s="290"/>
      <c r="R49" s="290"/>
      <c r="S49" s="290"/>
      <c r="T49" s="290"/>
      <c r="U49" s="290"/>
    </row>
    <row r="50" spans="1:21" ht="15.75">
      <c r="A50" s="299"/>
      <c r="B50" s="300"/>
      <c r="C50" s="299" t="s">
        <v>1437</v>
      </c>
      <c r="D50" s="300"/>
      <c r="E50" s="300"/>
      <c r="F50" s="301"/>
      <c r="G50" s="291">
        <f t="shared" ref="G50:P50" si="2">SUM(G7:G49)</f>
        <v>2.25</v>
      </c>
      <c r="H50" s="292">
        <f t="shared" si="2"/>
        <v>3155</v>
      </c>
      <c r="I50" s="291">
        <f t="shared" si="2"/>
        <v>2.25</v>
      </c>
      <c r="J50" s="292">
        <f t="shared" si="2"/>
        <v>3155</v>
      </c>
      <c r="K50" s="291">
        <f t="shared" si="2"/>
        <v>2.25</v>
      </c>
      <c r="L50" s="292">
        <f t="shared" si="2"/>
        <v>3155</v>
      </c>
      <c r="M50" s="291">
        <f t="shared" si="2"/>
        <v>2.25</v>
      </c>
      <c r="N50" s="292">
        <f t="shared" si="2"/>
        <v>3155</v>
      </c>
      <c r="O50" s="292">
        <f t="shared" si="2"/>
        <v>9</v>
      </c>
      <c r="P50" s="292">
        <f t="shared" si="2"/>
        <v>12620</v>
      </c>
      <c r="Q50" s="274"/>
      <c r="R50" s="274"/>
      <c r="S50" s="274"/>
      <c r="T50" s="274"/>
      <c r="U50" s="274"/>
    </row>
    <row r="56" spans="1:21">
      <c r="H56" s="413"/>
      <c r="J56" s="413"/>
      <c r="L56" s="413"/>
      <c r="N56" s="413"/>
      <c r="P56" s="413"/>
    </row>
    <row r="57" spans="1:21">
      <c r="H57" s="413"/>
      <c r="J57" s="413"/>
      <c r="L57" s="413"/>
      <c r="N57" s="413"/>
      <c r="P57" s="413"/>
    </row>
    <row r="58" spans="1:21">
      <c r="H58" s="413"/>
      <c r="J58" s="413"/>
      <c r="L58" s="413"/>
      <c r="N58" s="413"/>
      <c r="P58" s="413"/>
    </row>
    <row r="59" spans="1:21">
      <c r="H59" s="413"/>
      <c r="J59" s="413"/>
      <c r="L59" s="413"/>
      <c r="N59" s="413"/>
      <c r="P59" s="413"/>
    </row>
    <row r="60" spans="1:21">
      <c r="H60" s="413"/>
      <c r="J60" s="413"/>
      <c r="L60" s="413"/>
      <c r="N60" s="413"/>
      <c r="P60" s="413"/>
    </row>
    <row r="61" spans="1:21">
      <c r="H61" s="413"/>
      <c r="J61" s="413"/>
      <c r="L61" s="413"/>
      <c r="N61" s="413"/>
      <c r="P61" s="413"/>
    </row>
    <row r="62" spans="1:21">
      <c r="H62" s="413"/>
      <c r="J62" s="413"/>
      <c r="L62" s="413"/>
      <c r="N62" s="413"/>
      <c r="P62" s="413"/>
    </row>
    <row r="63" spans="1:21">
      <c r="H63" s="413"/>
      <c r="J63" s="413"/>
      <c r="L63" s="413"/>
      <c r="N63" s="413"/>
      <c r="P63" s="413"/>
    </row>
    <row r="64" spans="1:21">
      <c r="H64" s="413"/>
      <c r="J64" s="413"/>
      <c r="L64" s="413"/>
      <c r="N64" s="413"/>
      <c r="P64" s="413"/>
    </row>
    <row r="65" spans="8:16">
      <c r="H65" s="413"/>
      <c r="J65" s="413"/>
      <c r="L65" s="413"/>
      <c r="N65" s="413"/>
      <c r="P65" s="413"/>
    </row>
    <row r="66" spans="8:16">
      <c r="H66" s="413"/>
      <c r="J66" s="413"/>
      <c r="L66" s="413"/>
      <c r="N66" s="413"/>
      <c r="P66" s="413"/>
    </row>
    <row r="67" spans="8:16">
      <c r="H67" s="413"/>
      <c r="J67" s="413"/>
      <c r="L67" s="413"/>
      <c r="N67" s="413"/>
      <c r="P67" s="413"/>
    </row>
    <row r="68" spans="8:16">
      <c r="H68" s="413"/>
      <c r="J68" s="413"/>
      <c r="L68" s="413"/>
      <c r="N68" s="413"/>
      <c r="P68" s="413"/>
    </row>
  </sheetData>
  <mergeCells count="27">
    <mergeCell ref="T4:T6"/>
    <mergeCell ref="U4:U6"/>
    <mergeCell ref="G5:H5"/>
    <mergeCell ref="I5:J5"/>
    <mergeCell ref="B35:B39"/>
    <mergeCell ref="M5:N5"/>
    <mergeCell ref="B20:B24"/>
    <mergeCell ref="B25:B29"/>
    <mergeCell ref="B30:B34"/>
    <mergeCell ref="B10:U10"/>
    <mergeCell ref="B14:U14"/>
    <mergeCell ref="B40:B44"/>
    <mergeCell ref="B45:B49"/>
    <mergeCell ref="A7:A17"/>
    <mergeCell ref="A3:U3"/>
    <mergeCell ref="A4:A6"/>
    <mergeCell ref="B4:B6"/>
    <mergeCell ref="C4:C6"/>
    <mergeCell ref="D4:D6"/>
    <mergeCell ref="E4:E6"/>
    <mergeCell ref="F4:F6"/>
    <mergeCell ref="G4:N4"/>
    <mergeCell ref="O4:P5"/>
    <mergeCell ref="Q4:Q6"/>
    <mergeCell ref="R4:R6"/>
    <mergeCell ref="S4:S6"/>
    <mergeCell ref="K5:L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97"/>
  <sheetViews>
    <sheetView topLeftCell="F1" zoomScale="80" zoomScaleNormal="80" workbookViewId="0">
      <pane ySplit="7" topLeftCell="A31" activePane="bottomLeft" state="frozen"/>
      <selection activeCell="Q6" sqref="Q6"/>
      <selection pane="bottomLeft" activeCell="P33" sqref="P33"/>
    </sheetView>
  </sheetViews>
  <sheetFormatPr baseColWidth="10" defaultColWidth="12.5703125" defaultRowHeight="15"/>
  <cols>
    <col min="1" max="2" width="21.7109375" customWidth="1"/>
    <col min="3" max="6" width="27.42578125" customWidth="1"/>
    <col min="7" max="7" width="15.28515625" customWidth="1"/>
    <col min="8" max="8" width="17.85546875" customWidth="1"/>
    <col min="9" max="9" width="15.28515625" customWidth="1"/>
    <col min="10" max="10" width="21" customWidth="1"/>
    <col min="11" max="11" width="15.28515625" customWidth="1"/>
    <col min="12" max="12" width="19.7109375" customWidth="1"/>
    <col min="13" max="13" width="15.28515625" customWidth="1"/>
    <col min="14" max="14" width="16.140625" customWidth="1"/>
    <col min="15" max="15" width="15.28515625" customWidth="1"/>
    <col min="16" max="16" width="19.85546875" customWidth="1"/>
    <col min="17" max="17" width="14.28515625" hidden="1" customWidth="1"/>
    <col min="18" max="18" width="21.28515625" customWidth="1"/>
    <col min="19" max="20" width="14.28515625" customWidth="1"/>
    <col min="21" max="21" width="15.7109375" customWidth="1"/>
  </cols>
  <sheetData>
    <row r="1" spans="1:21" s="286" customFormat="1" ht="18.75">
      <c r="A1" s="845"/>
      <c r="B1" s="845"/>
      <c r="C1" s="845"/>
      <c r="D1" s="845"/>
      <c r="E1" s="845"/>
      <c r="F1" s="845"/>
      <c r="G1" s="846" t="s">
        <v>1408</v>
      </c>
      <c r="H1" s="845"/>
      <c r="I1" s="845"/>
      <c r="J1" s="845"/>
      <c r="K1" s="845"/>
      <c r="L1" s="846"/>
      <c r="M1" s="846"/>
      <c r="N1" s="846"/>
      <c r="O1" s="846"/>
      <c r="P1" s="846"/>
      <c r="Q1" s="846"/>
      <c r="R1" s="846"/>
      <c r="S1" s="846"/>
      <c r="T1" s="846"/>
      <c r="U1" s="846"/>
    </row>
    <row r="2" spans="1:21" s="286" customFormat="1" ht="18.75">
      <c r="A2" s="847" t="s">
        <v>1356</v>
      </c>
      <c r="B2" s="845"/>
      <c r="C2" s="845"/>
      <c r="D2" s="845"/>
      <c r="E2" s="845"/>
      <c r="F2" s="845"/>
      <c r="G2" s="846"/>
      <c r="H2" s="845"/>
      <c r="I2" s="845"/>
      <c r="J2" s="845"/>
      <c r="K2" s="845"/>
      <c r="L2" s="846"/>
      <c r="M2" s="846"/>
      <c r="N2" s="846"/>
      <c r="O2" s="846"/>
      <c r="P2" s="846"/>
      <c r="Q2" s="846"/>
      <c r="R2" s="846"/>
      <c r="S2" s="846"/>
      <c r="T2" s="846"/>
      <c r="U2" s="846"/>
    </row>
    <row r="3" spans="1:21" s="286" customFormat="1" ht="27.75" customHeight="1">
      <c r="A3" s="1035" t="s">
        <v>1410</v>
      </c>
      <c r="B3" s="1035"/>
      <c r="C3" s="1035"/>
      <c r="D3" s="1035"/>
      <c r="E3" s="1035"/>
      <c r="F3" s="1035"/>
      <c r="G3" s="1035"/>
      <c r="H3" s="1035"/>
      <c r="I3" s="1035"/>
      <c r="J3" s="1035"/>
      <c r="K3" s="1035"/>
      <c r="L3" s="1035"/>
      <c r="M3" s="1035"/>
      <c r="N3" s="1035"/>
      <c r="O3" s="1035"/>
      <c r="P3" s="1035"/>
      <c r="Q3" s="1035"/>
      <c r="R3" s="1035"/>
      <c r="S3" s="1035"/>
      <c r="T3" s="1035"/>
      <c r="U3" s="1035"/>
    </row>
    <row r="4" spans="1:21" s="335" customFormat="1">
      <c r="A4" s="1039" t="s">
        <v>1413</v>
      </c>
      <c r="B4" s="1039"/>
      <c r="C4" s="1039"/>
      <c r="D4" s="1039"/>
      <c r="E4" s="1039"/>
      <c r="F4" s="1039"/>
      <c r="G4" s="1039"/>
      <c r="H4" s="1039"/>
      <c r="I4" s="1039"/>
      <c r="J4" s="1039"/>
      <c r="K4" s="1039"/>
      <c r="L4" s="1039"/>
      <c r="M4" s="1039"/>
      <c r="N4" s="1039"/>
      <c r="O4" s="1039"/>
      <c r="P4" s="1039"/>
      <c r="Q4" s="1039"/>
      <c r="R4" s="1039"/>
      <c r="S4" s="1039"/>
      <c r="T4" s="1039"/>
      <c r="U4" s="1039"/>
    </row>
    <row r="5" spans="1:21" s="66" customFormat="1" ht="23.25" customHeight="1">
      <c r="A5" s="972" t="s">
        <v>98</v>
      </c>
      <c r="B5" s="972" t="s">
        <v>113</v>
      </c>
      <c r="C5" s="918" t="s">
        <v>87</v>
      </c>
      <c r="D5" s="918" t="s">
        <v>88</v>
      </c>
      <c r="E5" s="957" t="s">
        <v>393</v>
      </c>
      <c r="F5" s="918" t="s">
        <v>89</v>
      </c>
      <c r="G5" s="972" t="s">
        <v>101</v>
      </c>
      <c r="H5" s="972"/>
      <c r="I5" s="972"/>
      <c r="J5" s="972"/>
      <c r="K5" s="972"/>
      <c r="L5" s="972"/>
      <c r="M5" s="972"/>
      <c r="N5" s="972"/>
      <c r="O5" s="973" t="s">
        <v>102</v>
      </c>
      <c r="P5" s="973"/>
      <c r="Q5" s="943" t="s">
        <v>103</v>
      </c>
      <c r="R5" s="943" t="s">
        <v>104</v>
      </c>
      <c r="S5" s="943" t="s">
        <v>111</v>
      </c>
      <c r="T5" s="943" t="s">
        <v>110</v>
      </c>
      <c r="U5" s="924" t="s">
        <v>90</v>
      </c>
    </row>
    <row r="6" spans="1:21" s="66" customFormat="1" ht="15" customHeight="1">
      <c r="A6" s="972"/>
      <c r="B6" s="972"/>
      <c r="C6" s="919"/>
      <c r="D6" s="919"/>
      <c r="E6" s="958"/>
      <c r="F6" s="919"/>
      <c r="G6" s="972" t="s">
        <v>105</v>
      </c>
      <c r="H6" s="972"/>
      <c r="I6" s="972" t="s">
        <v>106</v>
      </c>
      <c r="J6" s="972"/>
      <c r="K6" s="972" t="s">
        <v>107</v>
      </c>
      <c r="L6" s="972"/>
      <c r="M6" s="972" t="s">
        <v>108</v>
      </c>
      <c r="N6" s="972"/>
      <c r="O6" s="973"/>
      <c r="P6" s="973"/>
      <c r="Q6" s="944"/>
      <c r="R6" s="944"/>
      <c r="S6" s="944"/>
      <c r="T6" s="944"/>
      <c r="U6" s="925"/>
    </row>
    <row r="7" spans="1:21" s="67" customFormat="1" ht="24" customHeight="1">
      <c r="A7" s="972"/>
      <c r="B7" s="972"/>
      <c r="C7" s="920"/>
      <c r="D7" s="920"/>
      <c r="E7" s="959"/>
      <c r="F7" s="920"/>
      <c r="G7" s="326" t="s">
        <v>109</v>
      </c>
      <c r="H7" s="242" t="s">
        <v>12</v>
      </c>
      <c r="I7" s="326" t="s">
        <v>109</v>
      </c>
      <c r="J7" s="242" t="s">
        <v>12</v>
      </c>
      <c r="K7" s="326" t="s">
        <v>109</v>
      </c>
      <c r="L7" s="242" t="s">
        <v>12</v>
      </c>
      <c r="M7" s="326" t="s">
        <v>109</v>
      </c>
      <c r="N7" s="242" t="s">
        <v>12</v>
      </c>
      <c r="O7" s="326" t="s">
        <v>109</v>
      </c>
      <c r="P7" s="242" t="s">
        <v>12</v>
      </c>
      <c r="Q7" s="945"/>
      <c r="R7" s="945"/>
      <c r="S7" s="945"/>
      <c r="T7" s="945"/>
      <c r="U7" s="926"/>
    </row>
    <row r="8" spans="1:21" s="271" customFormat="1" ht="15.75">
      <c r="A8" s="305"/>
      <c r="B8" s="306"/>
      <c r="C8" s="306"/>
      <c r="D8" s="306"/>
      <c r="E8" s="306"/>
      <c r="F8" s="306"/>
      <c r="G8" s="306"/>
      <c r="H8" s="305" t="s">
        <v>1408</v>
      </c>
      <c r="I8" s="306"/>
      <c r="J8" s="306"/>
      <c r="K8" s="306"/>
      <c r="L8" s="306"/>
      <c r="M8" s="306"/>
      <c r="N8" s="306"/>
      <c r="O8" s="306"/>
      <c r="P8" s="306"/>
      <c r="Q8" s="306"/>
      <c r="R8" s="306"/>
      <c r="S8" s="306"/>
      <c r="T8" s="306"/>
      <c r="U8" s="307"/>
    </row>
    <row r="9" spans="1:21" ht="165.75" customHeight="1">
      <c r="A9" s="1036" t="s">
        <v>1411</v>
      </c>
      <c r="B9" s="431" t="s">
        <v>1558</v>
      </c>
      <c r="C9" s="471" t="s">
        <v>1461</v>
      </c>
      <c r="D9" s="435" t="s">
        <v>1462</v>
      </c>
      <c r="E9" s="491" t="s">
        <v>3073</v>
      </c>
      <c r="F9" s="475" t="s">
        <v>1653</v>
      </c>
      <c r="G9" s="503">
        <v>0.25</v>
      </c>
      <c r="H9" s="504"/>
      <c r="I9" s="503">
        <v>0.25</v>
      </c>
      <c r="J9" s="504"/>
      <c r="K9" s="503">
        <v>0.25</v>
      </c>
      <c r="L9" s="504"/>
      <c r="M9" s="503">
        <v>0.25</v>
      </c>
      <c r="N9" s="504"/>
      <c r="O9" s="505">
        <f>G9+I9+K9+M9</f>
        <v>1</v>
      </c>
      <c r="P9" s="506">
        <f>H9+J9+L9+N9</f>
        <v>0</v>
      </c>
      <c r="Q9" s="287"/>
      <c r="R9" s="508" t="s">
        <v>1654</v>
      </c>
      <c r="S9" s="507" t="s">
        <v>1683</v>
      </c>
      <c r="T9" s="508" t="s">
        <v>1665</v>
      </c>
      <c r="U9" s="508" t="s">
        <v>1690</v>
      </c>
    </row>
    <row r="10" spans="1:21" ht="156" customHeight="1">
      <c r="A10" s="1037"/>
      <c r="B10" s="431" t="s">
        <v>1559</v>
      </c>
      <c r="C10" s="471" t="s">
        <v>1463</v>
      </c>
      <c r="D10" s="431" t="s">
        <v>1464</v>
      </c>
      <c r="E10" s="491" t="s">
        <v>3074</v>
      </c>
      <c r="F10" s="475" t="s">
        <v>1651</v>
      </c>
      <c r="G10" s="503">
        <v>0.25</v>
      </c>
      <c r="H10" s="504">
        <f>'3. EQUIPO DE OFICINA'!$D$10/4</f>
        <v>30400</v>
      </c>
      <c r="I10" s="503">
        <v>0.25</v>
      </c>
      <c r="J10" s="504">
        <f>'3. EQUIPO DE OFICINA'!$D$10/4</f>
        <v>30400</v>
      </c>
      <c r="K10" s="503">
        <v>0.25</v>
      </c>
      <c r="L10" s="504">
        <f>'3. EQUIPO DE OFICINA'!$D$10/4</f>
        <v>30400</v>
      </c>
      <c r="M10" s="503">
        <v>0.25</v>
      </c>
      <c r="N10" s="504">
        <f>'3. EQUIPO DE OFICINA'!$D$10/4</f>
        <v>30400</v>
      </c>
      <c r="O10" s="505">
        <f>G10+I10+K10+M10</f>
        <v>1</v>
      </c>
      <c r="P10" s="879">
        <f t="shared" ref="P10" si="0">H10+J10+L10+N10</f>
        <v>121600</v>
      </c>
      <c r="Q10" s="287"/>
      <c r="R10" s="508" t="s">
        <v>1699</v>
      </c>
      <c r="S10" s="507" t="s">
        <v>1686</v>
      </c>
      <c r="T10" s="287" t="s">
        <v>1665</v>
      </c>
      <c r="U10" s="508" t="s">
        <v>1700</v>
      </c>
    </row>
    <row r="11" spans="1:21" s="413" customFormat="1" ht="129" customHeight="1">
      <c r="A11" s="1037"/>
      <c r="B11" s="431" t="s">
        <v>1560</v>
      </c>
      <c r="C11" s="464" t="s">
        <v>1465</v>
      </c>
      <c r="D11" s="431" t="s">
        <v>1466</v>
      </c>
      <c r="E11" s="491" t="s">
        <v>3075</v>
      </c>
      <c r="F11" s="475" t="s">
        <v>1652</v>
      </c>
      <c r="G11" s="477">
        <v>0.25</v>
      </c>
      <c r="H11" s="478"/>
      <c r="I11" s="477">
        <v>0.25</v>
      </c>
      <c r="J11" s="478"/>
      <c r="K11" s="477">
        <v>0.25</v>
      </c>
      <c r="L11" s="478"/>
      <c r="M11" s="477">
        <v>0.25</v>
      </c>
      <c r="N11" s="478"/>
      <c r="O11" s="479">
        <f>G11+I11+K11+M11</f>
        <v>1</v>
      </c>
      <c r="P11" s="506">
        <f>H11+J11+L11+N11</f>
        <v>0</v>
      </c>
      <c r="Q11" s="480"/>
      <c r="R11" s="480" t="s">
        <v>1734</v>
      </c>
      <c r="S11" s="508" t="s">
        <v>1683</v>
      </c>
      <c r="T11" s="480" t="s">
        <v>1636</v>
      </c>
      <c r="U11" s="508" t="s">
        <v>1700</v>
      </c>
    </row>
    <row r="12" spans="1:21" s="413" customFormat="1" ht="18">
      <c r="A12" s="1037"/>
      <c r="B12" s="960" t="s">
        <v>1746</v>
      </c>
      <c r="C12" s="961"/>
      <c r="D12" s="961"/>
      <c r="E12" s="961"/>
      <c r="F12" s="961"/>
      <c r="G12" s="961"/>
      <c r="H12" s="961"/>
      <c r="I12" s="961"/>
      <c r="J12" s="961"/>
      <c r="K12" s="961"/>
      <c r="L12" s="961"/>
      <c r="M12" s="961"/>
      <c r="N12" s="961"/>
      <c r="O12" s="961"/>
      <c r="P12" s="961"/>
      <c r="Q12" s="961"/>
      <c r="R12" s="961"/>
      <c r="S12" s="961"/>
      <c r="T12" s="961"/>
      <c r="U12" s="962"/>
    </row>
    <row r="13" spans="1:21" s="413" customFormat="1" ht="135">
      <c r="A13" s="1037"/>
      <c r="B13" s="527" t="s">
        <v>1558</v>
      </c>
      <c r="C13" s="435" t="s">
        <v>1843</v>
      </c>
      <c r="D13" s="431" t="s">
        <v>1844</v>
      </c>
      <c r="E13" s="542">
        <v>11.4</v>
      </c>
      <c r="F13" s="528" t="s">
        <v>1845</v>
      </c>
      <c r="G13" s="261">
        <v>0.25</v>
      </c>
      <c r="H13" s="411">
        <f>('3. EQUIPO DE OFICINA'!$D$32+'4. EQUIPO TECNOLÓGICOS'!$D$35)/4</f>
        <v>71125</v>
      </c>
      <c r="I13" s="261">
        <v>0.25</v>
      </c>
      <c r="J13" s="411">
        <f>(('3. EQUIPO DE OFICINA'!$D$32+'4. EQUIPO TECNOLÓGICOS'!$D$35)/4)+'5. ACTIVIDADES ESPECIALES'!D67</f>
        <v>101125</v>
      </c>
      <c r="K13" s="261">
        <v>0.25</v>
      </c>
      <c r="L13" s="411">
        <f>('3. EQUIPO DE OFICINA'!$D$32+'4. EQUIPO TECNOLÓGICOS'!$D$35)/4</f>
        <v>71125</v>
      </c>
      <c r="M13" s="261">
        <v>0.25</v>
      </c>
      <c r="N13" s="411">
        <f>('3. EQUIPO DE OFICINA'!$D$32+'4. EQUIPO TECNOLÓGICOS'!$D$35)/4</f>
        <v>71125</v>
      </c>
      <c r="O13" s="418">
        <v>1</v>
      </c>
      <c r="P13" s="881">
        <f>H13+J13+L13+N13</f>
        <v>314500</v>
      </c>
      <c r="Q13" s="287"/>
      <c r="R13" s="287" t="s">
        <v>1846</v>
      </c>
      <c r="S13" s="529" t="s">
        <v>1847</v>
      </c>
      <c r="T13" s="287" t="s">
        <v>1848</v>
      </c>
      <c r="U13" s="342" t="s">
        <v>1751</v>
      </c>
    </row>
    <row r="14" spans="1:21" s="413" customFormat="1" ht="204.75">
      <c r="A14" s="1037"/>
      <c r="B14" s="527" t="s">
        <v>1559</v>
      </c>
      <c r="C14" s="435" t="s">
        <v>1849</v>
      </c>
      <c r="D14" s="431" t="s">
        <v>1850</v>
      </c>
      <c r="E14" s="542">
        <v>11.5</v>
      </c>
      <c r="F14" s="528" t="s">
        <v>1851</v>
      </c>
      <c r="G14" s="261">
        <v>0.25</v>
      </c>
      <c r="H14" s="411">
        <f>'7. Infraestructura'!F18</f>
        <v>4000000</v>
      </c>
      <c r="I14" s="261">
        <v>0.25</v>
      </c>
      <c r="J14" s="411">
        <f>'7. Infraestructura'!$F$17/3</f>
        <v>7333333.333333333</v>
      </c>
      <c r="K14" s="261">
        <v>0.25</v>
      </c>
      <c r="L14" s="411">
        <f>'7. Infraestructura'!$F$17/3</f>
        <v>7333333.333333333</v>
      </c>
      <c r="M14" s="261">
        <v>0.25</v>
      </c>
      <c r="N14" s="411">
        <f>'7. Infraestructura'!$F$17/3</f>
        <v>7333333.333333333</v>
      </c>
      <c r="O14" s="418">
        <v>1</v>
      </c>
      <c r="P14" s="881">
        <f>H14+L14+J14+N14</f>
        <v>25999999.999999996</v>
      </c>
      <c r="Q14" s="287"/>
      <c r="R14" s="287" t="s">
        <v>1852</v>
      </c>
      <c r="S14" s="529" t="s">
        <v>1853</v>
      </c>
      <c r="T14" s="287"/>
      <c r="U14" s="342" t="s">
        <v>1751</v>
      </c>
    </row>
    <row r="15" spans="1:21" s="413" customFormat="1" ht="150">
      <c r="A15" s="1037"/>
      <c r="B15" s="527" t="s">
        <v>1560</v>
      </c>
      <c r="C15" s="431" t="s">
        <v>1854</v>
      </c>
      <c r="D15" s="431" t="s">
        <v>1855</v>
      </c>
      <c r="E15" s="542">
        <v>11.6</v>
      </c>
      <c r="F15" s="528" t="s">
        <v>1856</v>
      </c>
      <c r="G15" s="261">
        <v>0.25</v>
      </c>
      <c r="H15" s="411"/>
      <c r="I15" s="261">
        <v>0.25</v>
      </c>
      <c r="J15" s="411"/>
      <c r="K15" s="261">
        <v>0.25</v>
      </c>
      <c r="L15" s="411"/>
      <c r="M15" s="261">
        <v>0.25</v>
      </c>
      <c r="N15" s="411"/>
      <c r="O15" s="418">
        <v>1</v>
      </c>
      <c r="P15" s="405"/>
      <c r="Q15" s="287"/>
      <c r="R15" s="287"/>
      <c r="S15" s="529" t="s">
        <v>1857</v>
      </c>
      <c r="T15" s="287"/>
      <c r="U15" s="342" t="s">
        <v>1751</v>
      </c>
    </row>
    <row r="16" spans="1:21" s="413" customFormat="1" ht="18">
      <c r="A16" s="1037"/>
      <c r="B16" s="999" t="s">
        <v>1969</v>
      </c>
      <c r="C16" s="1000"/>
      <c r="D16" s="1000"/>
      <c r="E16" s="1000"/>
      <c r="F16" s="1000"/>
      <c r="G16" s="1000"/>
      <c r="H16" s="1000"/>
      <c r="I16" s="1000"/>
      <c r="J16" s="1000"/>
      <c r="K16" s="1000"/>
      <c r="L16" s="1000"/>
      <c r="M16" s="1000"/>
      <c r="N16" s="1000"/>
      <c r="O16" s="1000"/>
      <c r="P16" s="1000"/>
      <c r="Q16" s="1000"/>
      <c r="R16" s="1000"/>
      <c r="S16" s="1000"/>
      <c r="T16" s="1000"/>
      <c r="U16" s="1001"/>
    </row>
    <row r="17" spans="1:21" s="413" customFormat="1" ht="192">
      <c r="A17" s="1037"/>
      <c r="B17" s="953" t="s">
        <v>2395</v>
      </c>
      <c r="C17" s="656" t="s">
        <v>2396</v>
      </c>
      <c r="D17" s="657" t="s">
        <v>2397</v>
      </c>
      <c r="E17" s="658" t="s">
        <v>2457</v>
      </c>
      <c r="F17" s="659" t="s">
        <v>2398</v>
      </c>
      <c r="G17" s="660">
        <v>0.25</v>
      </c>
      <c r="H17" s="661"/>
      <c r="I17" s="660">
        <v>0.25</v>
      </c>
      <c r="J17" s="661"/>
      <c r="K17" s="660">
        <v>0.25</v>
      </c>
      <c r="L17" s="661"/>
      <c r="M17" s="660">
        <v>0.25</v>
      </c>
      <c r="N17" s="661"/>
      <c r="O17" s="662">
        <f>G17+I17+K17+M17</f>
        <v>1</v>
      </c>
      <c r="P17" s="663"/>
      <c r="Q17" s="655"/>
      <c r="R17" s="602" t="s">
        <v>2399</v>
      </c>
      <c r="S17" s="602" t="s">
        <v>2400</v>
      </c>
      <c r="T17" s="602" t="s">
        <v>2401</v>
      </c>
      <c r="U17" s="602" t="s">
        <v>2402</v>
      </c>
    </row>
    <row r="18" spans="1:21" s="413" customFormat="1" ht="144">
      <c r="A18" s="1037"/>
      <c r="B18" s="954"/>
      <c r="C18" s="656" t="s">
        <v>2403</v>
      </c>
      <c r="D18" s="657" t="s">
        <v>2404</v>
      </c>
      <c r="E18" s="658" t="s">
        <v>2461</v>
      </c>
      <c r="F18" s="659" t="s">
        <v>2405</v>
      </c>
      <c r="G18" s="660">
        <v>0.17</v>
      </c>
      <c r="H18" s="661">
        <f>P18*0.17</f>
        <v>32895</v>
      </c>
      <c r="I18" s="660">
        <v>0.83</v>
      </c>
      <c r="J18" s="661">
        <f>P18*0.83</f>
        <v>160605</v>
      </c>
      <c r="K18" s="655"/>
      <c r="L18" s="661"/>
      <c r="M18" s="655"/>
      <c r="N18" s="661"/>
      <c r="O18" s="662">
        <f>G18+I18+K18+M18</f>
        <v>1</v>
      </c>
      <c r="P18" s="882">
        <f>'3. EQUIPO DE OFICINA'!D55+'3. EQUIPO DE OFICINA'!D79+'4. EQUIPO TECNOLÓGICOS'!D60</f>
        <v>193500</v>
      </c>
      <c r="Q18" s="655"/>
      <c r="R18" s="602" t="s">
        <v>2406</v>
      </c>
      <c r="S18" s="602" t="s">
        <v>2407</v>
      </c>
      <c r="T18" s="602" t="s">
        <v>1928</v>
      </c>
      <c r="U18" s="602" t="s">
        <v>2408</v>
      </c>
    </row>
    <row r="19" spans="1:21" s="413" customFormat="1" ht="72">
      <c r="A19" s="1037"/>
      <c r="B19" s="954"/>
      <c r="C19" s="658"/>
      <c r="D19" s="658"/>
      <c r="E19" s="658" t="s">
        <v>2466</v>
      </c>
      <c r="F19" s="659" t="s">
        <v>2409</v>
      </c>
      <c r="G19" s="660"/>
      <c r="H19" s="661"/>
      <c r="I19" s="660">
        <v>1</v>
      </c>
      <c r="J19" s="661">
        <v>253000</v>
      </c>
      <c r="K19" s="655"/>
      <c r="L19" s="661"/>
      <c r="M19" s="655"/>
      <c r="N19" s="661"/>
      <c r="O19" s="662">
        <f>G19+I19+K19+M19</f>
        <v>1</v>
      </c>
      <c r="P19" s="890">
        <f>H19+J19+L19+N19</f>
        <v>253000</v>
      </c>
      <c r="Q19" s="655"/>
      <c r="R19" s="602" t="s">
        <v>2410</v>
      </c>
      <c r="S19" s="602" t="s">
        <v>2411</v>
      </c>
      <c r="T19" s="602" t="s">
        <v>1928</v>
      </c>
      <c r="U19" s="602" t="s">
        <v>2408</v>
      </c>
    </row>
    <row r="20" spans="1:21" s="413" customFormat="1" ht="198">
      <c r="A20" s="1037"/>
      <c r="B20" s="954"/>
      <c r="C20" s="678" t="s">
        <v>2412</v>
      </c>
      <c r="D20" s="678" t="s">
        <v>2413</v>
      </c>
      <c r="E20" s="73" t="s">
        <v>3058</v>
      </c>
      <c r="F20" s="73" t="s">
        <v>2415</v>
      </c>
      <c r="G20" s="856">
        <v>0.25</v>
      </c>
      <c r="H20" s="867">
        <v>92250</v>
      </c>
      <c r="I20" s="856">
        <v>0.25</v>
      </c>
      <c r="J20" s="867">
        <v>92250</v>
      </c>
      <c r="K20" s="856">
        <v>0.25</v>
      </c>
      <c r="L20" s="867">
        <v>92250</v>
      </c>
      <c r="M20" s="856">
        <v>0.25</v>
      </c>
      <c r="N20" s="867">
        <v>92250</v>
      </c>
      <c r="O20" s="600">
        <f t="shared" ref="O20:P21" si="1">+G20+I20+K20+M20</f>
        <v>1</v>
      </c>
      <c r="P20" s="883">
        <f t="shared" si="1"/>
        <v>369000</v>
      </c>
      <c r="Q20" s="677"/>
      <c r="R20" s="680" t="s">
        <v>2416</v>
      </c>
      <c r="S20" s="680" t="s">
        <v>2417</v>
      </c>
      <c r="T20" s="680" t="s">
        <v>2418</v>
      </c>
      <c r="U20" s="679" t="s">
        <v>2203</v>
      </c>
    </row>
    <row r="21" spans="1:21" s="413" customFormat="1" ht="198">
      <c r="A21" s="1037"/>
      <c r="B21" s="954"/>
      <c r="C21" s="678" t="s">
        <v>2419</v>
      </c>
      <c r="D21" s="678" t="s">
        <v>2420</v>
      </c>
      <c r="E21" s="73" t="s">
        <v>3059</v>
      </c>
      <c r="F21" s="681" t="s">
        <v>2422</v>
      </c>
      <c r="G21" s="856">
        <v>0.25</v>
      </c>
      <c r="H21" s="867">
        <f>P21*0.25</f>
        <v>239875</v>
      </c>
      <c r="I21" s="856">
        <v>0.25</v>
      </c>
      <c r="J21" s="867">
        <f>P21*0.25</f>
        <v>239875</v>
      </c>
      <c r="K21" s="856">
        <v>0.25</v>
      </c>
      <c r="L21" s="867">
        <f>P21*0.25</f>
        <v>239875</v>
      </c>
      <c r="M21" s="856">
        <v>0.25</v>
      </c>
      <c r="N21" s="867">
        <f>P21*0.25</f>
        <v>239875</v>
      </c>
      <c r="O21" s="600">
        <f t="shared" si="1"/>
        <v>1</v>
      </c>
      <c r="P21" s="883">
        <f>'4. EQUIPO TECNOLÓGICOS'!D132</f>
        <v>959500</v>
      </c>
      <c r="Q21" s="677"/>
      <c r="R21" s="680" t="s">
        <v>2423</v>
      </c>
      <c r="S21" s="680" t="s">
        <v>2424</v>
      </c>
      <c r="T21" s="680" t="s">
        <v>2418</v>
      </c>
      <c r="U21" s="679" t="s">
        <v>2203</v>
      </c>
    </row>
    <row r="22" spans="1:21" s="413" customFormat="1" ht="72">
      <c r="A22" s="1037"/>
      <c r="B22" s="953" t="s">
        <v>2425</v>
      </c>
      <c r="C22" s="656" t="s">
        <v>2426</v>
      </c>
      <c r="D22" s="657" t="s">
        <v>2427</v>
      </c>
      <c r="E22" s="658" t="s">
        <v>3060</v>
      </c>
      <c r="F22" s="664" t="s">
        <v>2428</v>
      </c>
      <c r="G22" s="665"/>
      <c r="H22" s="666"/>
      <c r="I22" s="634"/>
      <c r="J22" s="666"/>
      <c r="K22" s="634">
        <v>1</v>
      </c>
      <c r="L22" s="666">
        <f>'2. CONTRATACION DE PERSONAL'!$D$135</f>
        <v>16323.585416666665</v>
      </c>
      <c r="M22" s="634"/>
      <c r="N22" s="666"/>
      <c r="O22" s="667">
        <f>G22+I22+K22+M22</f>
        <v>1</v>
      </c>
      <c r="P22" s="884">
        <f>H22+J22+L22+N22</f>
        <v>16323.585416666665</v>
      </c>
      <c r="Q22" s="655"/>
      <c r="R22" s="602" t="s">
        <v>2429</v>
      </c>
      <c r="S22" s="601" t="s">
        <v>2266</v>
      </c>
      <c r="T22" s="601" t="s">
        <v>1928</v>
      </c>
      <c r="U22" s="602" t="s">
        <v>2267</v>
      </c>
    </row>
    <row r="23" spans="1:21" s="413" customFormat="1" ht="76.5">
      <c r="A23" s="1037"/>
      <c r="B23" s="954"/>
      <c r="C23" s="656"/>
      <c r="D23" s="657"/>
      <c r="E23" s="658" t="s">
        <v>3061</v>
      </c>
      <c r="F23" s="664" t="s">
        <v>2430</v>
      </c>
      <c r="G23" s="857">
        <v>1</v>
      </c>
      <c r="H23" s="858">
        <v>33775</v>
      </c>
      <c r="I23" s="859">
        <v>2</v>
      </c>
      <c r="J23" s="858">
        <v>80650</v>
      </c>
      <c r="K23" s="859">
        <v>1</v>
      </c>
      <c r="L23" s="860">
        <v>22275</v>
      </c>
      <c r="M23" s="859">
        <v>1</v>
      </c>
      <c r="N23" s="861">
        <v>23175</v>
      </c>
      <c r="O23" s="862">
        <f>G23+I23+K23+M23</f>
        <v>5</v>
      </c>
      <c r="P23" s="885">
        <f t="shared" ref="P23:P25" si="2">H23+J23+L23+N23</f>
        <v>159875</v>
      </c>
      <c r="Q23" s="863"/>
      <c r="R23" s="864" t="s">
        <v>2429</v>
      </c>
      <c r="S23" s="865" t="s">
        <v>2266</v>
      </c>
      <c r="T23" s="865" t="s">
        <v>1928</v>
      </c>
      <c r="U23" s="864" t="s">
        <v>2267</v>
      </c>
    </row>
    <row r="24" spans="1:21" s="413" customFormat="1" ht="89.25">
      <c r="A24" s="1037"/>
      <c r="B24" s="954"/>
      <c r="C24" s="658"/>
      <c r="D24" s="658"/>
      <c r="E24" s="658" t="s">
        <v>3062</v>
      </c>
      <c r="F24" s="670" t="s">
        <v>2431</v>
      </c>
      <c r="G24" s="857">
        <v>1</v>
      </c>
      <c r="H24" s="860">
        <f>'5. ACTIVIDADES ESPECIALES'!D127</f>
        <v>75000</v>
      </c>
      <c r="I24" s="857"/>
      <c r="J24" s="860"/>
      <c r="K24" s="857"/>
      <c r="L24" s="860"/>
      <c r="M24" s="857"/>
      <c r="N24" s="860"/>
      <c r="O24" s="862">
        <f t="shared" ref="O24:O25" si="3">G24+I24+K24+M24</f>
        <v>1</v>
      </c>
      <c r="P24" s="885">
        <f t="shared" si="2"/>
        <v>75000</v>
      </c>
      <c r="Q24" s="863"/>
      <c r="R24" s="865" t="s">
        <v>2432</v>
      </c>
      <c r="S24" s="865" t="s">
        <v>2433</v>
      </c>
      <c r="T24" s="865" t="s">
        <v>2306</v>
      </c>
      <c r="U24" s="864" t="s">
        <v>2434</v>
      </c>
    </row>
    <row r="25" spans="1:21" s="413" customFormat="1" ht="114.75">
      <c r="A25" s="1037"/>
      <c r="B25" s="954"/>
      <c r="C25" s="658"/>
      <c r="D25" s="658"/>
      <c r="E25" s="658" t="s">
        <v>3063</v>
      </c>
      <c r="F25" s="671" t="s">
        <v>2435</v>
      </c>
      <c r="G25" s="857">
        <v>2</v>
      </c>
      <c r="H25" s="860">
        <f>'5. ACTIVIDADES ESPECIALES'!D142</f>
        <v>75000</v>
      </c>
      <c r="I25" s="857"/>
      <c r="J25" s="860"/>
      <c r="K25" s="857"/>
      <c r="L25" s="860"/>
      <c r="M25" s="857"/>
      <c r="N25" s="860"/>
      <c r="O25" s="862">
        <f t="shared" si="3"/>
        <v>2</v>
      </c>
      <c r="P25" s="885">
        <f t="shared" si="2"/>
        <v>75000</v>
      </c>
      <c r="Q25" s="863"/>
      <c r="R25" s="865" t="s">
        <v>2436</v>
      </c>
      <c r="S25" s="865" t="s">
        <v>2433</v>
      </c>
      <c r="T25" s="865" t="s">
        <v>2437</v>
      </c>
      <c r="U25" s="864" t="s">
        <v>2438</v>
      </c>
    </row>
    <row r="26" spans="1:21" s="413" customFormat="1" ht="126">
      <c r="A26" s="1037"/>
      <c r="B26" s="954"/>
      <c r="C26" s="678" t="s">
        <v>2439</v>
      </c>
      <c r="D26" s="678" t="s">
        <v>2440</v>
      </c>
      <c r="E26" s="73" t="s">
        <v>3064</v>
      </c>
      <c r="F26" s="758" t="s">
        <v>2441</v>
      </c>
      <c r="G26" s="866">
        <v>1</v>
      </c>
      <c r="H26" s="867">
        <f>'5. ACTIVIDADES ESPECIALES'!D228+'2. CONTRATACION DE PERSONAL'!D196</f>
        <v>1929898.7250000001</v>
      </c>
      <c r="I26" s="866"/>
      <c r="J26" s="868"/>
      <c r="K26" s="869"/>
      <c r="L26" s="869">
        <v>0</v>
      </c>
      <c r="M26" s="869"/>
      <c r="N26" s="869">
        <v>0</v>
      </c>
      <c r="O26" s="791">
        <f t="shared" ref="O26:P26" si="4">+G26+I26+K26+M26</f>
        <v>1</v>
      </c>
      <c r="P26" s="886">
        <f t="shared" si="4"/>
        <v>1929898.7250000001</v>
      </c>
      <c r="Q26" s="870"/>
      <c r="R26" s="741" t="s">
        <v>2442</v>
      </c>
      <c r="S26" s="741" t="s">
        <v>2443</v>
      </c>
      <c r="T26" s="741" t="s">
        <v>2444</v>
      </c>
      <c r="U26" s="742" t="s">
        <v>2203</v>
      </c>
    </row>
    <row r="27" spans="1:21" s="413" customFormat="1" ht="18">
      <c r="A27" s="1037"/>
      <c r="B27" s="960" t="s">
        <v>2151</v>
      </c>
      <c r="C27" s="961"/>
      <c r="D27" s="961"/>
      <c r="E27" s="961"/>
      <c r="F27" s="961"/>
      <c r="G27" s="961"/>
      <c r="H27" s="961"/>
      <c r="I27" s="961"/>
      <c r="J27" s="961"/>
      <c r="K27" s="961"/>
      <c r="L27" s="961"/>
      <c r="M27" s="961"/>
      <c r="N27" s="961"/>
      <c r="O27" s="961"/>
      <c r="P27" s="961"/>
      <c r="Q27" s="961"/>
      <c r="R27" s="961"/>
      <c r="S27" s="961"/>
      <c r="T27" s="961"/>
      <c r="U27" s="962"/>
    </row>
    <row r="28" spans="1:21" s="413" customFormat="1" ht="135">
      <c r="A28" s="1037"/>
      <c r="B28" s="527" t="s">
        <v>1558</v>
      </c>
      <c r="C28" s="631" t="s">
        <v>2445</v>
      </c>
      <c r="D28" s="631" t="s">
        <v>2446</v>
      </c>
      <c r="E28" s="541" t="s">
        <v>2834</v>
      </c>
      <c r="F28" s="528" t="s">
        <v>1845</v>
      </c>
      <c r="G28" s="410">
        <v>0.25</v>
      </c>
      <c r="H28" s="411">
        <v>0</v>
      </c>
      <c r="I28" s="287">
        <v>25</v>
      </c>
      <c r="J28" s="411">
        <v>0</v>
      </c>
      <c r="K28" s="287">
        <v>25</v>
      </c>
      <c r="L28" s="411">
        <v>0</v>
      </c>
      <c r="M28" s="287">
        <v>25</v>
      </c>
      <c r="N28" s="411">
        <v>0</v>
      </c>
      <c r="O28" s="418">
        <v>1</v>
      </c>
      <c r="P28" s="405">
        <v>0</v>
      </c>
      <c r="Q28" s="287"/>
      <c r="R28" s="287"/>
      <c r="S28" s="260" t="s">
        <v>2149</v>
      </c>
      <c r="T28" s="260" t="s">
        <v>2447</v>
      </c>
      <c r="U28" s="321" t="s">
        <v>2151</v>
      </c>
    </row>
    <row r="29" spans="1:21" s="413" customFormat="1" ht="199.5">
      <c r="A29" s="1037"/>
      <c r="B29" s="527" t="s">
        <v>1559</v>
      </c>
      <c r="C29" s="632" t="s">
        <v>2448</v>
      </c>
      <c r="D29" s="631" t="s">
        <v>2449</v>
      </c>
      <c r="E29" s="541" t="s">
        <v>2835</v>
      </c>
      <c r="F29" s="528" t="s">
        <v>1851</v>
      </c>
      <c r="G29" s="410">
        <v>0.25</v>
      </c>
      <c r="H29" s="411"/>
      <c r="I29" s="287">
        <v>25</v>
      </c>
      <c r="J29" s="411">
        <f>'7. Infraestructura'!D25</f>
        <v>47000000</v>
      </c>
      <c r="K29" s="287">
        <v>25</v>
      </c>
      <c r="L29" s="411">
        <v>0</v>
      </c>
      <c r="M29" s="287">
        <v>25</v>
      </c>
      <c r="N29" s="411">
        <v>0</v>
      </c>
      <c r="O29" s="418">
        <v>1</v>
      </c>
      <c r="P29" s="405">
        <f>J29</f>
        <v>47000000</v>
      </c>
      <c r="Q29" s="287"/>
      <c r="R29" s="287"/>
      <c r="S29" s="260" t="s">
        <v>2149</v>
      </c>
      <c r="T29" s="260" t="s">
        <v>2447</v>
      </c>
      <c r="U29" s="321" t="s">
        <v>2151</v>
      </c>
    </row>
    <row r="30" spans="1:21" s="413" customFormat="1" ht="150">
      <c r="A30" s="1037"/>
      <c r="B30" s="527" t="s">
        <v>1560</v>
      </c>
      <c r="C30" s="632" t="s">
        <v>2450</v>
      </c>
      <c r="D30" s="631" t="s">
        <v>2451</v>
      </c>
      <c r="E30" s="541" t="s">
        <v>2836</v>
      </c>
      <c r="F30" s="528" t="s">
        <v>1856</v>
      </c>
      <c r="G30" s="410">
        <v>0.25</v>
      </c>
      <c r="H30" s="411">
        <v>0</v>
      </c>
      <c r="I30" s="287">
        <v>25</v>
      </c>
      <c r="J30" s="411">
        <v>0</v>
      </c>
      <c r="K30" s="287">
        <v>25</v>
      </c>
      <c r="L30" s="411">
        <v>0</v>
      </c>
      <c r="M30" s="287">
        <v>25</v>
      </c>
      <c r="N30" s="411">
        <v>0</v>
      </c>
      <c r="O30" s="418">
        <v>1</v>
      </c>
      <c r="P30" s="405">
        <v>0</v>
      </c>
      <c r="Q30" s="287"/>
      <c r="R30" s="287"/>
      <c r="S30" s="260" t="s">
        <v>2149</v>
      </c>
      <c r="T30" s="260" t="s">
        <v>2447</v>
      </c>
      <c r="U30" s="321" t="s">
        <v>2151</v>
      </c>
    </row>
    <row r="31" spans="1:21" s="413" customFormat="1" ht="18">
      <c r="A31" s="1037"/>
      <c r="B31" s="960" t="s">
        <v>2827</v>
      </c>
      <c r="C31" s="961"/>
      <c r="D31" s="961"/>
      <c r="E31" s="961"/>
      <c r="F31" s="961"/>
      <c r="G31" s="961"/>
      <c r="H31" s="961"/>
      <c r="I31" s="961"/>
      <c r="J31" s="961"/>
      <c r="K31" s="961"/>
      <c r="L31" s="961"/>
      <c r="M31" s="961"/>
      <c r="N31" s="961"/>
      <c r="O31" s="961"/>
      <c r="P31" s="961"/>
      <c r="Q31" s="961"/>
      <c r="R31" s="961"/>
      <c r="S31" s="961"/>
      <c r="T31" s="961"/>
      <c r="U31" s="962"/>
    </row>
    <row r="32" spans="1:21" s="413" customFormat="1" ht="89.25">
      <c r="A32" s="1037"/>
      <c r="B32" s="687" t="s">
        <v>1558</v>
      </c>
      <c r="C32" s="687" t="s">
        <v>2729</v>
      </c>
      <c r="D32" s="687" t="s">
        <v>2730</v>
      </c>
      <c r="E32" s="708" t="s">
        <v>3044</v>
      </c>
      <c r="F32" s="695" t="s">
        <v>2731</v>
      </c>
      <c r="G32" s="843">
        <v>0.25</v>
      </c>
      <c r="H32" s="738"/>
      <c r="I32" s="843">
        <v>0.25</v>
      </c>
      <c r="J32" s="738"/>
      <c r="K32" s="843">
        <v>0.25</v>
      </c>
      <c r="L32" s="738"/>
      <c r="M32" s="843">
        <v>0.25</v>
      </c>
      <c r="N32" s="738"/>
      <c r="O32" s="739">
        <f>G32+I32+K32+M32</f>
        <v>1</v>
      </c>
      <c r="P32" s="738">
        <f>H32+J32+L32+N32</f>
        <v>0</v>
      </c>
      <c r="Q32" s="844"/>
      <c r="R32" s="691" t="s">
        <v>1654</v>
      </c>
      <c r="S32" s="691" t="s">
        <v>2732</v>
      </c>
      <c r="T32" s="691" t="s">
        <v>2733</v>
      </c>
      <c r="U32" s="691" t="s">
        <v>2630</v>
      </c>
    </row>
    <row r="33" spans="1:21" s="413" customFormat="1" ht="89.25">
      <c r="A33" s="1037"/>
      <c r="B33" s="687" t="s">
        <v>2734</v>
      </c>
      <c r="C33" s="692" t="s">
        <v>2735</v>
      </c>
      <c r="D33" s="687" t="s">
        <v>2736</v>
      </c>
      <c r="E33" s="708" t="s">
        <v>3043</v>
      </c>
      <c r="F33" s="695" t="s">
        <v>2737</v>
      </c>
      <c r="G33" s="843">
        <v>0.25</v>
      </c>
      <c r="H33" s="738">
        <f>'3. EQUIPO DE OFICINA'!$D$100/4</f>
        <v>27700</v>
      </c>
      <c r="I33" s="843">
        <v>0.25</v>
      </c>
      <c r="J33" s="738">
        <f>'3. EQUIPO DE OFICINA'!$D$100/4</f>
        <v>27700</v>
      </c>
      <c r="K33" s="843">
        <v>0.25</v>
      </c>
      <c r="L33" s="738">
        <f>'3. EQUIPO DE OFICINA'!$D$100/4</f>
        <v>27700</v>
      </c>
      <c r="M33" s="843">
        <v>0.25</v>
      </c>
      <c r="N33" s="738">
        <f>'3. EQUIPO DE OFICINA'!$D$100/4</f>
        <v>27700</v>
      </c>
      <c r="O33" s="739">
        <f>G33+I33+K33+M33</f>
        <v>1</v>
      </c>
      <c r="P33" s="874">
        <f t="shared" ref="P33:P34" si="5">H33+J33+L33+N33</f>
        <v>110800</v>
      </c>
      <c r="Q33" s="844"/>
      <c r="R33" s="707" t="s">
        <v>2738</v>
      </c>
      <c r="S33" s="691" t="s">
        <v>2739</v>
      </c>
      <c r="T33" s="691" t="s">
        <v>2740</v>
      </c>
      <c r="U33" s="691" t="s">
        <v>2741</v>
      </c>
    </row>
    <row r="34" spans="1:21" s="413" customFormat="1" ht="114.75">
      <c r="A34" s="1037"/>
      <c r="B34" s="687" t="s">
        <v>1560</v>
      </c>
      <c r="C34" s="707" t="s">
        <v>2742</v>
      </c>
      <c r="D34" s="687" t="s">
        <v>2743</v>
      </c>
      <c r="E34" s="708" t="s">
        <v>3045</v>
      </c>
      <c r="F34" s="695" t="s">
        <v>1652</v>
      </c>
      <c r="G34" s="477">
        <v>0.25</v>
      </c>
      <c r="H34" s="478"/>
      <c r="I34" s="477">
        <v>0.25</v>
      </c>
      <c r="J34" s="478"/>
      <c r="K34" s="477">
        <v>0.25</v>
      </c>
      <c r="L34" s="478"/>
      <c r="M34" s="477">
        <v>0.25</v>
      </c>
      <c r="N34" s="478"/>
      <c r="O34" s="479">
        <f>G34+I34+K34+M34</f>
        <v>1</v>
      </c>
      <c r="P34" s="738">
        <f t="shared" si="5"/>
        <v>0</v>
      </c>
      <c r="Q34" s="480"/>
      <c r="R34" s="480" t="s">
        <v>2744</v>
      </c>
      <c r="S34" s="691" t="s">
        <v>2745</v>
      </c>
      <c r="T34" s="480" t="s">
        <v>1636</v>
      </c>
      <c r="U34" s="691" t="s">
        <v>2741</v>
      </c>
    </row>
    <row r="35" spans="1:21" ht="15.75" hidden="1" customHeight="1">
      <c r="A35" s="1037"/>
      <c r="B35" s="443"/>
      <c r="C35" s="436"/>
      <c r="D35" s="436"/>
      <c r="E35" s="436"/>
      <c r="F35" s="436"/>
      <c r="G35" s="539"/>
      <c r="H35" s="540"/>
      <c r="I35" s="436"/>
      <c r="J35" s="540"/>
      <c r="K35" s="436"/>
      <c r="L35" s="540"/>
      <c r="M35" s="436"/>
      <c r="N35" s="540"/>
      <c r="O35" s="537"/>
      <c r="P35" s="538"/>
      <c r="Q35" s="436"/>
      <c r="R35" s="436"/>
      <c r="S35" s="436"/>
      <c r="T35" s="436"/>
      <c r="U35" s="436"/>
    </row>
    <row r="36" spans="1:21" ht="15.75" hidden="1" customHeight="1">
      <c r="A36" s="1037"/>
      <c r="B36" s="443"/>
      <c r="C36" s="287"/>
      <c r="D36" s="287"/>
      <c r="E36" s="287"/>
      <c r="F36" s="287"/>
      <c r="G36" s="410"/>
      <c r="H36" s="411"/>
      <c r="I36" s="287"/>
      <c r="J36" s="411"/>
      <c r="K36" s="287"/>
      <c r="L36" s="411"/>
      <c r="M36" s="287"/>
      <c r="N36" s="411"/>
      <c r="O36" s="290"/>
      <c r="P36" s="405"/>
      <c r="Q36" s="287"/>
      <c r="R36" s="287"/>
      <c r="S36" s="287"/>
      <c r="T36" s="287"/>
      <c r="U36" s="287"/>
    </row>
    <row r="37" spans="1:21" ht="15.75" hidden="1" customHeight="1">
      <c r="A37" s="1037"/>
      <c r="B37" s="444"/>
      <c r="C37" s="287"/>
      <c r="D37" s="287"/>
      <c r="E37" s="287"/>
      <c r="F37" s="287"/>
      <c r="G37" s="410"/>
      <c r="H37" s="411"/>
      <c r="I37" s="287"/>
      <c r="J37" s="411"/>
      <c r="K37" s="287"/>
      <c r="L37" s="411"/>
      <c r="M37" s="287"/>
      <c r="N37" s="411"/>
      <c r="O37" s="290"/>
      <c r="P37" s="405"/>
      <c r="Q37" s="287"/>
      <c r="R37" s="287"/>
      <c r="S37" s="287"/>
      <c r="T37" s="287"/>
      <c r="U37" s="287"/>
    </row>
    <row r="38" spans="1:21" ht="15.75" hidden="1" customHeight="1">
      <c r="A38" s="1037"/>
      <c r="B38" s="953"/>
      <c r="C38" s="287"/>
      <c r="D38" s="287"/>
      <c r="E38" s="287"/>
      <c r="F38" s="287"/>
      <c r="G38" s="410"/>
      <c r="H38" s="411"/>
      <c r="I38" s="287"/>
      <c r="J38" s="411"/>
      <c r="K38" s="287"/>
      <c r="L38" s="411"/>
      <c r="M38" s="287"/>
      <c r="N38" s="411"/>
      <c r="O38" s="290"/>
      <c r="P38" s="405"/>
      <c r="Q38" s="287"/>
      <c r="R38" s="287"/>
      <c r="S38" s="287"/>
      <c r="T38" s="287"/>
      <c r="U38" s="287"/>
    </row>
    <row r="39" spans="1:21" s="413" customFormat="1" ht="15.75" hidden="1" customHeight="1">
      <c r="A39" s="1037"/>
      <c r="B39" s="954"/>
      <c r="C39" s="287"/>
      <c r="D39" s="287"/>
      <c r="E39" s="287"/>
      <c r="F39" s="287"/>
      <c r="G39" s="410"/>
      <c r="H39" s="411"/>
      <c r="I39" s="287"/>
      <c r="J39" s="411"/>
      <c r="K39" s="287"/>
      <c r="L39" s="411"/>
      <c r="M39" s="287"/>
      <c r="N39" s="411"/>
      <c r="O39" s="290"/>
      <c r="P39" s="405"/>
      <c r="Q39" s="287"/>
      <c r="R39" s="287"/>
      <c r="S39" s="287"/>
      <c r="T39" s="287"/>
      <c r="U39" s="287"/>
    </row>
    <row r="40" spans="1:21" s="413" customFormat="1" ht="15.75" hidden="1" customHeight="1">
      <c r="A40" s="1037"/>
      <c r="B40" s="954"/>
      <c r="C40" s="287"/>
      <c r="D40" s="287"/>
      <c r="E40" s="287"/>
      <c r="F40" s="287"/>
      <c r="G40" s="410"/>
      <c r="H40" s="411"/>
      <c r="I40" s="287"/>
      <c r="J40" s="411"/>
      <c r="K40" s="287"/>
      <c r="L40" s="411"/>
      <c r="M40" s="287"/>
      <c r="N40" s="411"/>
      <c r="O40" s="290"/>
      <c r="P40" s="405"/>
      <c r="Q40" s="287"/>
      <c r="R40" s="287"/>
      <c r="S40" s="287"/>
      <c r="T40" s="287"/>
      <c r="U40" s="287"/>
    </row>
    <row r="41" spans="1:21" s="413" customFormat="1" ht="15.75" hidden="1" customHeight="1">
      <c r="A41" s="1037"/>
      <c r="B41" s="954"/>
      <c r="C41" s="287"/>
      <c r="D41" s="287"/>
      <c r="E41" s="287"/>
      <c r="F41" s="287"/>
      <c r="G41" s="410"/>
      <c r="H41" s="411"/>
      <c r="I41" s="287"/>
      <c r="J41" s="411"/>
      <c r="K41" s="287"/>
      <c r="L41" s="411"/>
      <c r="M41" s="287"/>
      <c r="N41" s="411"/>
      <c r="O41" s="290"/>
      <c r="P41" s="405"/>
      <c r="Q41" s="287"/>
      <c r="R41" s="287"/>
      <c r="S41" s="287"/>
      <c r="T41" s="287"/>
      <c r="U41" s="287"/>
    </row>
    <row r="42" spans="1:21" ht="15.75" hidden="1" customHeight="1">
      <c r="A42" s="1037"/>
      <c r="B42" s="954"/>
      <c r="C42" s="287"/>
      <c r="D42" s="287"/>
      <c r="E42" s="287"/>
      <c r="F42" s="287"/>
      <c r="G42" s="410"/>
      <c r="H42" s="411"/>
      <c r="I42" s="287"/>
      <c r="J42" s="411"/>
      <c r="K42" s="287"/>
      <c r="L42" s="411"/>
      <c r="M42" s="287"/>
      <c r="N42" s="411"/>
      <c r="O42" s="290"/>
      <c r="P42" s="405"/>
      <c r="Q42" s="287"/>
      <c r="R42" s="287"/>
      <c r="S42" s="287"/>
      <c r="T42" s="287"/>
      <c r="U42" s="287"/>
    </row>
    <row r="43" spans="1:21" ht="15.75" hidden="1" customHeight="1">
      <c r="A43" s="1037"/>
      <c r="B43" s="955"/>
      <c r="C43" s="287"/>
      <c r="D43" s="287"/>
      <c r="E43" s="287"/>
      <c r="F43" s="287"/>
      <c r="G43" s="410"/>
      <c r="H43" s="411"/>
      <c r="I43" s="287"/>
      <c r="J43" s="411"/>
      <c r="K43" s="287"/>
      <c r="L43" s="411"/>
      <c r="M43" s="287"/>
      <c r="N43" s="411"/>
      <c r="O43" s="290"/>
      <c r="P43" s="405"/>
      <c r="Q43" s="287"/>
      <c r="R43" s="287"/>
      <c r="S43" s="287"/>
      <c r="T43" s="287"/>
      <c r="U43" s="287"/>
    </row>
    <row r="44" spans="1:21" s="413" customFormat="1" ht="15.75" hidden="1" customHeight="1">
      <c r="A44" s="1037"/>
      <c r="B44" s="953"/>
      <c r="C44" s="287"/>
      <c r="D44" s="287"/>
      <c r="E44" s="287"/>
      <c r="F44" s="287"/>
      <c r="G44" s="410"/>
      <c r="H44" s="411"/>
      <c r="I44" s="287"/>
      <c r="J44" s="411"/>
      <c r="K44" s="287"/>
      <c r="L44" s="411"/>
      <c r="M44" s="287"/>
      <c r="N44" s="411"/>
      <c r="O44" s="290"/>
      <c r="P44" s="405"/>
      <c r="Q44" s="287"/>
      <c r="R44" s="287"/>
      <c r="S44" s="287"/>
      <c r="T44" s="287"/>
      <c r="U44" s="287"/>
    </row>
    <row r="45" spans="1:21" s="413" customFormat="1" ht="15.75" hidden="1" customHeight="1">
      <c r="A45" s="1037"/>
      <c r="B45" s="954"/>
      <c r="C45" s="287"/>
      <c r="D45" s="287"/>
      <c r="E45" s="287"/>
      <c r="F45" s="287"/>
      <c r="G45" s="410"/>
      <c r="H45" s="411"/>
      <c r="I45" s="287"/>
      <c r="J45" s="411"/>
      <c r="K45" s="287"/>
      <c r="L45" s="411"/>
      <c r="M45" s="287"/>
      <c r="N45" s="411"/>
      <c r="O45" s="290"/>
      <c r="P45" s="405"/>
      <c r="Q45" s="287"/>
      <c r="R45" s="287"/>
      <c r="S45" s="287"/>
      <c r="T45" s="287"/>
      <c r="U45" s="287"/>
    </row>
    <row r="46" spans="1:21" s="413" customFormat="1" ht="15.75" hidden="1" customHeight="1">
      <c r="A46" s="1037"/>
      <c r="B46" s="954"/>
      <c r="C46" s="287"/>
      <c r="D46" s="287"/>
      <c r="E46" s="287"/>
      <c r="F46" s="287"/>
      <c r="G46" s="410"/>
      <c r="H46" s="411"/>
      <c r="I46" s="287"/>
      <c r="J46" s="411"/>
      <c r="K46" s="287"/>
      <c r="L46" s="411"/>
      <c r="M46" s="287"/>
      <c r="N46" s="411"/>
      <c r="O46" s="290"/>
      <c r="P46" s="405"/>
      <c r="Q46" s="287"/>
      <c r="R46" s="287"/>
      <c r="S46" s="287"/>
      <c r="T46" s="287"/>
      <c r="U46" s="287"/>
    </row>
    <row r="47" spans="1:21" s="413" customFormat="1" ht="15.75" hidden="1" customHeight="1">
      <c r="A47" s="1037"/>
      <c r="B47" s="954"/>
      <c r="C47" s="287"/>
      <c r="D47" s="287"/>
      <c r="E47" s="287"/>
      <c r="F47" s="287"/>
      <c r="G47" s="410"/>
      <c r="H47" s="411"/>
      <c r="I47" s="287"/>
      <c r="J47" s="411"/>
      <c r="K47" s="287"/>
      <c r="L47" s="411"/>
      <c r="M47" s="287"/>
      <c r="N47" s="411"/>
      <c r="O47" s="290"/>
      <c r="P47" s="405"/>
      <c r="Q47" s="287"/>
      <c r="R47" s="287"/>
      <c r="S47" s="287"/>
      <c r="T47" s="287"/>
      <c r="U47" s="287"/>
    </row>
    <row r="48" spans="1:21" s="413" customFormat="1" ht="15.75" hidden="1" customHeight="1">
      <c r="A48" s="1037"/>
      <c r="B48" s="954"/>
      <c r="C48" s="287"/>
      <c r="D48" s="287"/>
      <c r="E48" s="287"/>
      <c r="F48" s="287"/>
      <c r="G48" s="410"/>
      <c r="H48" s="411"/>
      <c r="I48" s="287"/>
      <c r="J48" s="411"/>
      <c r="K48" s="287"/>
      <c r="L48" s="411"/>
      <c r="M48" s="287"/>
      <c r="N48" s="411"/>
      <c r="O48" s="290"/>
      <c r="P48" s="405"/>
      <c r="Q48" s="287"/>
      <c r="R48" s="287"/>
      <c r="S48" s="287"/>
      <c r="T48" s="287"/>
      <c r="U48" s="287"/>
    </row>
    <row r="49" spans="1:21" ht="15.75" hidden="1" customHeight="1">
      <c r="A49" s="1038"/>
      <c r="B49" s="955"/>
      <c r="C49" s="287"/>
      <c r="D49" s="287"/>
      <c r="E49" s="287"/>
      <c r="F49" s="287"/>
      <c r="G49" s="287"/>
      <c r="H49" s="411"/>
      <c r="I49" s="287"/>
      <c r="J49" s="411"/>
      <c r="K49" s="287"/>
      <c r="L49" s="411"/>
      <c r="M49" s="287"/>
      <c r="N49" s="411"/>
      <c r="O49" s="290"/>
      <c r="P49" s="405"/>
      <c r="Q49" s="287"/>
      <c r="R49" s="287"/>
      <c r="S49" s="287"/>
      <c r="T49" s="287"/>
      <c r="U49" s="287"/>
    </row>
    <row r="50" spans="1:21" ht="15.75" hidden="1">
      <c r="A50" s="953" t="s">
        <v>1412</v>
      </c>
      <c r="B50" s="953"/>
      <c r="C50" s="287"/>
      <c r="D50" s="287"/>
      <c r="E50" s="287"/>
      <c r="F50" s="287"/>
      <c r="G50" s="410"/>
      <c r="H50" s="411"/>
      <c r="I50" s="287"/>
      <c r="J50" s="411"/>
      <c r="K50" s="287"/>
      <c r="L50" s="411"/>
      <c r="M50" s="287"/>
      <c r="N50" s="411"/>
      <c r="O50" s="290"/>
      <c r="P50" s="405"/>
      <c r="Q50" s="287"/>
      <c r="R50" s="287"/>
      <c r="S50" s="287"/>
      <c r="T50" s="287"/>
      <c r="U50" s="287"/>
    </row>
    <row r="51" spans="1:21" s="413" customFormat="1" ht="15.75" hidden="1">
      <c r="A51" s="954"/>
      <c r="B51" s="954"/>
      <c r="C51" s="287"/>
      <c r="D51" s="287"/>
      <c r="E51" s="287"/>
      <c r="F51" s="287"/>
      <c r="G51" s="410"/>
      <c r="H51" s="411"/>
      <c r="I51" s="287"/>
      <c r="J51" s="411"/>
      <c r="K51" s="287"/>
      <c r="L51" s="411"/>
      <c r="M51" s="287"/>
      <c r="N51" s="411"/>
      <c r="O51" s="290"/>
      <c r="P51" s="405"/>
      <c r="Q51" s="287"/>
      <c r="R51" s="287"/>
      <c r="S51" s="287"/>
      <c r="T51" s="287"/>
      <c r="U51" s="287"/>
    </row>
    <row r="52" spans="1:21" s="413" customFormat="1" ht="15.75" hidden="1">
      <c r="A52" s="954"/>
      <c r="B52" s="954"/>
      <c r="C52" s="287"/>
      <c r="D52" s="287"/>
      <c r="E52" s="287"/>
      <c r="F52" s="287"/>
      <c r="G52" s="410"/>
      <c r="H52" s="411"/>
      <c r="I52" s="287"/>
      <c r="J52" s="411"/>
      <c r="K52" s="287"/>
      <c r="L52" s="411"/>
      <c r="M52" s="287"/>
      <c r="N52" s="411"/>
      <c r="O52" s="290"/>
      <c r="P52" s="405"/>
      <c r="Q52" s="287"/>
      <c r="R52" s="287"/>
      <c r="S52" s="287"/>
      <c r="T52" s="287"/>
      <c r="U52" s="287"/>
    </row>
    <row r="53" spans="1:21" s="413" customFormat="1" ht="15.75" hidden="1">
      <c r="A53" s="954"/>
      <c r="B53" s="954"/>
      <c r="C53" s="287"/>
      <c r="D53" s="287"/>
      <c r="E53" s="287"/>
      <c r="F53" s="287"/>
      <c r="G53" s="410"/>
      <c r="H53" s="411"/>
      <c r="I53" s="287"/>
      <c r="J53" s="411"/>
      <c r="K53" s="287"/>
      <c r="L53" s="411"/>
      <c r="M53" s="287"/>
      <c r="N53" s="411"/>
      <c r="O53" s="290"/>
      <c r="P53" s="405"/>
      <c r="Q53" s="287"/>
      <c r="R53" s="287"/>
      <c r="S53" s="287"/>
      <c r="T53" s="287"/>
      <c r="U53" s="287"/>
    </row>
    <row r="54" spans="1:21" s="413" customFormat="1" ht="15.75" hidden="1">
      <c r="A54" s="954"/>
      <c r="B54" s="954"/>
      <c r="C54" s="287"/>
      <c r="D54" s="287"/>
      <c r="E54" s="287"/>
      <c r="F54" s="287"/>
      <c r="G54" s="410"/>
      <c r="H54" s="411"/>
      <c r="I54" s="287"/>
      <c r="J54" s="411"/>
      <c r="K54" s="287"/>
      <c r="L54" s="411"/>
      <c r="M54" s="287"/>
      <c r="N54" s="411"/>
      <c r="O54" s="290"/>
      <c r="P54" s="405"/>
      <c r="Q54" s="287"/>
      <c r="R54" s="287"/>
      <c r="S54" s="287"/>
      <c r="T54" s="287"/>
      <c r="U54" s="287"/>
    </row>
    <row r="55" spans="1:21" s="413" customFormat="1" ht="15.75" hidden="1">
      <c r="A55" s="954"/>
      <c r="B55" s="955"/>
      <c r="C55" s="287"/>
      <c r="D55" s="287"/>
      <c r="E55" s="287"/>
      <c r="F55" s="287"/>
      <c r="G55" s="410"/>
      <c r="H55" s="411"/>
      <c r="I55" s="287"/>
      <c r="J55" s="411"/>
      <c r="K55" s="287"/>
      <c r="L55" s="411"/>
      <c r="M55" s="287"/>
      <c r="N55" s="411"/>
      <c r="O55" s="290"/>
      <c r="P55" s="405"/>
      <c r="Q55" s="287"/>
      <c r="R55" s="287"/>
      <c r="S55" s="287"/>
      <c r="T55" s="287"/>
      <c r="U55" s="287"/>
    </row>
    <row r="56" spans="1:21" ht="15.75" hidden="1">
      <c r="A56" s="954"/>
      <c r="B56" s="953"/>
      <c r="C56" s="287"/>
      <c r="D56" s="287"/>
      <c r="E56" s="287"/>
      <c r="F56" s="287"/>
      <c r="G56" s="287"/>
      <c r="H56" s="411"/>
      <c r="I56" s="287"/>
      <c r="J56" s="411"/>
      <c r="K56" s="287"/>
      <c r="L56" s="411"/>
      <c r="M56" s="287"/>
      <c r="N56" s="411"/>
      <c r="O56" s="290"/>
      <c r="P56" s="405"/>
      <c r="Q56" s="287"/>
      <c r="R56" s="287"/>
      <c r="S56" s="287"/>
      <c r="T56" s="287"/>
      <c r="U56" s="287"/>
    </row>
    <row r="57" spans="1:21" s="413" customFormat="1" ht="15.75" hidden="1">
      <c r="A57" s="954"/>
      <c r="B57" s="954"/>
      <c r="C57" s="287"/>
      <c r="D57" s="287"/>
      <c r="E57" s="287"/>
      <c r="F57" s="287"/>
      <c r="G57" s="287"/>
      <c r="H57" s="411"/>
      <c r="I57" s="287"/>
      <c r="J57" s="411"/>
      <c r="K57" s="287"/>
      <c r="L57" s="411"/>
      <c r="M57" s="287"/>
      <c r="N57" s="411"/>
      <c r="O57" s="290"/>
      <c r="P57" s="405"/>
      <c r="Q57" s="287"/>
      <c r="R57" s="287"/>
      <c r="S57" s="287"/>
      <c r="T57" s="287"/>
      <c r="U57" s="287"/>
    </row>
    <row r="58" spans="1:21" s="413" customFormat="1" ht="15.75" hidden="1">
      <c r="A58" s="954"/>
      <c r="B58" s="954"/>
      <c r="C58" s="287"/>
      <c r="D58" s="287"/>
      <c r="E58" s="287"/>
      <c r="F58" s="287"/>
      <c r="G58" s="287"/>
      <c r="H58" s="411"/>
      <c r="I58" s="287"/>
      <c r="J58" s="411"/>
      <c r="K58" s="287"/>
      <c r="L58" s="411"/>
      <c r="M58" s="287"/>
      <c r="N58" s="411"/>
      <c r="O58" s="290"/>
      <c r="P58" s="405"/>
      <c r="Q58" s="287"/>
      <c r="R58" s="287"/>
      <c r="S58" s="287"/>
      <c r="T58" s="287"/>
      <c r="U58" s="287"/>
    </row>
    <row r="59" spans="1:21" s="413" customFormat="1" ht="15.75" hidden="1">
      <c r="A59" s="954"/>
      <c r="B59" s="954"/>
      <c r="C59" s="287"/>
      <c r="D59" s="287"/>
      <c r="E59" s="287"/>
      <c r="F59" s="287"/>
      <c r="G59" s="287"/>
      <c r="H59" s="411"/>
      <c r="I59" s="287"/>
      <c r="J59" s="411"/>
      <c r="K59" s="287"/>
      <c r="L59" s="411"/>
      <c r="M59" s="287"/>
      <c r="N59" s="411"/>
      <c r="O59" s="290"/>
      <c r="P59" s="405"/>
      <c r="Q59" s="287"/>
      <c r="R59" s="287"/>
      <c r="S59" s="287"/>
      <c r="T59" s="287"/>
      <c r="U59" s="287"/>
    </row>
    <row r="60" spans="1:21" ht="15.75" hidden="1">
      <c r="A60" s="954"/>
      <c r="B60" s="954"/>
      <c r="C60" s="287"/>
      <c r="D60" s="287"/>
      <c r="E60" s="287"/>
      <c r="F60" s="287"/>
      <c r="G60" s="287"/>
      <c r="H60" s="411"/>
      <c r="I60" s="287"/>
      <c r="J60" s="411"/>
      <c r="K60" s="287"/>
      <c r="L60" s="411"/>
      <c r="M60" s="287"/>
      <c r="N60" s="411"/>
      <c r="O60" s="290"/>
      <c r="P60" s="405"/>
      <c r="Q60" s="287"/>
      <c r="R60" s="287"/>
      <c r="S60" s="287"/>
      <c r="T60" s="287"/>
      <c r="U60" s="287"/>
    </row>
    <row r="61" spans="1:21" ht="15.75" hidden="1">
      <c r="A61" s="955"/>
      <c r="B61" s="955"/>
      <c r="C61" s="287"/>
      <c r="D61" s="287"/>
      <c r="E61" s="287"/>
      <c r="F61" s="287"/>
      <c r="G61" s="287"/>
      <c r="H61" s="411"/>
      <c r="I61" s="287"/>
      <c r="J61" s="411"/>
      <c r="K61" s="287"/>
      <c r="L61" s="411"/>
      <c r="M61" s="287"/>
      <c r="N61" s="411"/>
      <c r="O61" s="290"/>
      <c r="P61" s="405"/>
      <c r="Q61" s="287"/>
      <c r="R61" s="287"/>
      <c r="S61" s="287"/>
      <c r="T61" s="287"/>
      <c r="U61" s="406"/>
    </row>
    <row r="62" spans="1:21" ht="15.75">
      <c r="A62" s="308"/>
      <c r="B62" s="309"/>
      <c r="C62" s="308" t="s">
        <v>1409</v>
      </c>
      <c r="D62" s="309"/>
      <c r="E62" s="309"/>
      <c r="F62" s="310"/>
      <c r="G62" s="275">
        <f t="shared" ref="G62:P62" si="6">SUM(G9:G61)</f>
        <v>8.92</v>
      </c>
      <c r="H62" s="243">
        <f t="shared" si="6"/>
        <v>6607918.7249999996</v>
      </c>
      <c r="I62" s="275">
        <f t="shared" si="6"/>
        <v>81.83</v>
      </c>
      <c r="J62" s="243">
        <f t="shared" si="6"/>
        <v>55318938.333333336</v>
      </c>
      <c r="K62" s="275">
        <f t="shared" si="6"/>
        <v>80</v>
      </c>
      <c r="L62" s="243">
        <f t="shared" si="6"/>
        <v>7833281.9187499993</v>
      </c>
      <c r="M62" s="275">
        <f t="shared" si="6"/>
        <v>79</v>
      </c>
      <c r="N62" s="243">
        <f t="shared" si="6"/>
        <v>7817858.333333333</v>
      </c>
      <c r="O62" s="243">
        <f t="shared" si="6"/>
        <v>27</v>
      </c>
      <c r="P62" s="243">
        <f t="shared" si="6"/>
        <v>77577997.310416669</v>
      </c>
      <c r="Q62" s="275"/>
      <c r="R62" s="275"/>
      <c r="S62" s="275"/>
      <c r="T62" s="275"/>
      <c r="U62" s="288"/>
    </row>
    <row r="82" s="271" customFormat="1" ht="12"/>
    <row r="83" s="271" customFormat="1" ht="12"/>
    <row r="96" s="271" customFormat="1" ht="12"/>
    <row r="97" s="271" customFormat="1" ht="12"/>
  </sheetData>
  <mergeCells count="31">
    <mergeCell ref="B31:U31"/>
    <mergeCell ref="B27:U27"/>
    <mergeCell ref="B12:U12"/>
    <mergeCell ref="B17:B21"/>
    <mergeCell ref="B22:B26"/>
    <mergeCell ref="B16:U16"/>
    <mergeCell ref="U5:U7"/>
    <mergeCell ref="O5:P6"/>
    <mergeCell ref="Q5:Q7"/>
    <mergeCell ref="R5:R7"/>
    <mergeCell ref="F5:F7"/>
    <mergeCell ref="G5:N5"/>
    <mergeCell ref="G6:H6"/>
    <mergeCell ref="S5:S7"/>
    <mergeCell ref="T5:T7"/>
    <mergeCell ref="A3:U3"/>
    <mergeCell ref="B38:B43"/>
    <mergeCell ref="B44:B49"/>
    <mergeCell ref="B56:B61"/>
    <mergeCell ref="B50:B55"/>
    <mergeCell ref="A5:A7"/>
    <mergeCell ref="B5:B7"/>
    <mergeCell ref="C5:C7"/>
    <mergeCell ref="D5:D7"/>
    <mergeCell ref="A9:A49"/>
    <mergeCell ref="A50:A61"/>
    <mergeCell ref="A4:U4"/>
    <mergeCell ref="E5:E7"/>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34"/>
  <sheetViews>
    <sheetView topLeftCell="F1" zoomScale="70" zoomScaleNormal="70" workbookViewId="0">
      <pane ySplit="6" topLeftCell="A7" activePane="bottomLeft" state="frozen"/>
      <selection activeCell="R5" sqref="R5"/>
      <selection pane="bottomLeft" activeCell="P8" sqref="P8"/>
    </sheetView>
  </sheetViews>
  <sheetFormatPr baseColWidth="10" defaultRowHeight="15"/>
  <cols>
    <col min="1" max="2" width="21.7109375" customWidth="1"/>
    <col min="3" max="6" width="27.42578125" customWidth="1"/>
    <col min="7" max="7" width="15.28515625" customWidth="1"/>
    <col min="8" max="8" width="13.5703125" style="244" bestFit="1" customWidth="1"/>
    <col min="9" max="9" width="15.28515625" customWidth="1"/>
    <col min="10" max="10" width="18.85546875" style="244" customWidth="1"/>
    <col min="12" max="12" width="14.85546875" style="244" customWidth="1"/>
    <col min="14" max="14" width="15.140625" style="244" customWidth="1"/>
    <col min="15" max="15" width="15.28515625" customWidth="1"/>
    <col min="16" max="16" width="18.28515625" style="244" customWidth="1"/>
    <col min="17" max="17" width="14.140625" hidden="1" customWidth="1"/>
    <col min="18" max="20" width="14.140625" customWidth="1"/>
    <col min="21" max="21" width="17" customWidth="1"/>
  </cols>
  <sheetData>
    <row r="1" spans="1:21" ht="18.75">
      <c r="B1" s="293"/>
      <c r="C1" s="293"/>
      <c r="D1" s="293"/>
      <c r="E1" s="293"/>
      <c r="G1" s="293" t="s">
        <v>1414</v>
      </c>
      <c r="I1" s="293"/>
      <c r="J1" s="293"/>
      <c r="K1" s="293"/>
      <c r="L1" s="293"/>
      <c r="M1" s="293"/>
      <c r="N1" s="293"/>
      <c r="O1" s="293"/>
      <c r="P1" s="293"/>
      <c r="Q1" s="293"/>
      <c r="R1" s="293"/>
      <c r="S1" s="293"/>
      <c r="T1" s="293"/>
      <c r="U1" s="293"/>
    </row>
    <row r="2" spans="1:21" s="413" customFormat="1" ht="18.75">
      <c r="A2" s="413" t="s">
        <v>1352</v>
      </c>
      <c r="B2" s="293"/>
      <c r="C2" s="293"/>
      <c r="D2" s="293"/>
      <c r="E2" s="293"/>
      <c r="G2" s="293"/>
      <c r="H2" s="244"/>
      <c r="I2" s="293"/>
      <c r="J2" s="293"/>
      <c r="K2" s="293"/>
      <c r="L2" s="293"/>
      <c r="M2" s="293"/>
      <c r="N2" s="293"/>
      <c r="O2" s="293"/>
      <c r="P2" s="293"/>
      <c r="Q2" s="293"/>
      <c r="R2" s="293"/>
      <c r="S2" s="293"/>
      <c r="T2" s="293"/>
      <c r="U2" s="293"/>
    </row>
    <row r="3" spans="1:21">
      <c r="A3" s="280" t="s">
        <v>1416</v>
      </c>
      <c r="B3" s="280"/>
      <c r="C3" s="280"/>
      <c r="D3" s="280"/>
      <c r="E3" s="280"/>
      <c r="F3" s="280"/>
      <c r="G3" s="280"/>
      <c r="H3" s="280"/>
      <c r="I3" s="280"/>
      <c r="J3" s="280"/>
      <c r="K3" s="280"/>
      <c r="L3" s="280"/>
      <c r="M3" s="280"/>
      <c r="N3" s="280"/>
      <c r="O3" s="280"/>
      <c r="P3" s="280"/>
      <c r="Q3" s="280"/>
      <c r="R3" s="280"/>
      <c r="S3" s="280"/>
      <c r="T3" s="280"/>
      <c r="U3" s="280"/>
    </row>
    <row r="4" spans="1:21" ht="15" customHeight="1">
      <c r="A4" s="972" t="s">
        <v>98</v>
      </c>
      <c r="B4" s="943" t="s">
        <v>113</v>
      </c>
      <c r="C4" s="918" t="s">
        <v>87</v>
      </c>
      <c r="D4" s="918" t="s">
        <v>88</v>
      </c>
      <c r="E4" s="957" t="s">
        <v>393</v>
      </c>
      <c r="F4" s="918" t="s">
        <v>89</v>
      </c>
      <c r="G4" s="972" t="s">
        <v>101</v>
      </c>
      <c r="H4" s="972"/>
      <c r="I4" s="972"/>
      <c r="J4" s="972"/>
      <c r="K4" s="972"/>
      <c r="L4" s="972"/>
      <c r="M4" s="972"/>
      <c r="N4" s="972"/>
      <c r="O4" s="973" t="s">
        <v>102</v>
      </c>
      <c r="P4" s="973"/>
      <c r="Q4" s="943" t="s">
        <v>103</v>
      </c>
      <c r="R4" s="943" t="s">
        <v>104</v>
      </c>
      <c r="S4" s="943" t="s">
        <v>111</v>
      </c>
      <c r="T4" s="943" t="s">
        <v>110</v>
      </c>
      <c r="U4" s="924" t="s">
        <v>90</v>
      </c>
    </row>
    <row r="5" spans="1:21" ht="15" customHeight="1">
      <c r="A5" s="972"/>
      <c r="B5" s="944"/>
      <c r="C5" s="919"/>
      <c r="D5" s="919"/>
      <c r="E5" s="958"/>
      <c r="F5" s="919"/>
      <c r="G5" s="972" t="s">
        <v>105</v>
      </c>
      <c r="H5" s="972"/>
      <c r="I5" s="972" t="s">
        <v>106</v>
      </c>
      <c r="J5" s="972"/>
      <c r="K5" s="972" t="s">
        <v>107</v>
      </c>
      <c r="L5" s="972"/>
      <c r="M5" s="972" t="s">
        <v>108</v>
      </c>
      <c r="N5" s="972"/>
      <c r="O5" s="973"/>
      <c r="P5" s="973"/>
      <c r="Q5" s="944"/>
      <c r="R5" s="944"/>
      <c r="S5" s="944"/>
      <c r="T5" s="944"/>
      <c r="U5" s="925"/>
    </row>
    <row r="6" spans="1:21" ht="25.5">
      <c r="A6" s="972"/>
      <c r="B6" s="945"/>
      <c r="C6" s="920"/>
      <c r="D6" s="920"/>
      <c r="E6" s="959"/>
      <c r="F6" s="920"/>
      <c r="G6" s="253" t="s">
        <v>109</v>
      </c>
      <c r="H6" s="242" t="s">
        <v>12</v>
      </c>
      <c r="I6" s="253" t="s">
        <v>109</v>
      </c>
      <c r="J6" s="242" t="s">
        <v>12</v>
      </c>
      <c r="K6" s="253" t="s">
        <v>109</v>
      </c>
      <c r="L6" s="242" t="s">
        <v>12</v>
      </c>
      <c r="M6" s="253" t="s">
        <v>109</v>
      </c>
      <c r="N6" s="242" t="s">
        <v>12</v>
      </c>
      <c r="O6" s="253" t="s">
        <v>109</v>
      </c>
      <c r="P6" s="242" t="s">
        <v>12</v>
      </c>
      <c r="Q6" s="945"/>
      <c r="R6" s="945"/>
      <c r="S6" s="945"/>
      <c r="T6" s="945"/>
      <c r="U6" s="926"/>
    </row>
    <row r="7" spans="1:21" ht="63.75">
      <c r="A7" s="1040" t="s">
        <v>1415</v>
      </c>
      <c r="B7" s="431" t="s">
        <v>1561</v>
      </c>
      <c r="C7" s="471" t="s">
        <v>1467</v>
      </c>
      <c r="D7" s="431" t="s">
        <v>1468</v>
      </c>
      <c r="E7" s="493" t="s">
        <v>3000</v>
      </c>
      <c r="F7" s="475" t="s">
        <v>1655</v>
      </c>
      <c r="G7" s="509">
        <v>0.25</v>
      </c>
      <c r="H7" s="521">
        <f>'2. CONTRATACION DE PERSONAL'!$D$10/4</f>
        <v>1843019.5724999998</v>
      </c>
      <c r="I7" s="509">
        <v>0.25</v>
      </c>
      <c r="J7" s="521">
        <f>'2. CONTRATACION DE PERSONAL'!$D$10/4</f>
        <v>1843019.5724999998</v>
      </c>
      <c r="K7" s="509">
        <v>0.25</v>
      </c>
      <c r="L7" s="521">
        <f>'2. CONTRATACION DE PERSONAL'!$D$10/4</f>
        <v>1843019.5724999998</v>
      </c>
      <c r="M7" s="509">
        <v>0.25</v>
      </c>
      <c r="N7" s="521">
        <f>'2. CONTRATACION DE PERSONAL'!$D$10/4</f>
        <v>1843019.5724999998</v>
      </c>
      <c r="O7" s="509">
        <f>G7+I7+K7+M7</f>
        <v>1</v>
      </c>
      <c r="P7" s="876">
        <f t="shared" ref="P7:P9" si="0">H7+J7+L7+N7</f>
        <v>7372078.2899999991</v>
      </c>
      <c r="Q7" s="342"/>
      <c r="R7" s="508" t="s">
        <v>1659</v>
      </c>
      <c r="S7" s="508" t="s">
        <v>1660</v>
      </c>
      <c r="T7" s="508" t="s">
        <v>1661</v>
      </c>
      <c r="U7" s="508" t="s">
        <v>1662</v>
      </c>
    </row>
    <row r="8" spans="1:21" ht="51.75">
      <c r="A8" s="1041"/>
      <c r="B8" s="431" t="s">
        <v>1562</v>
      </c>
      <c r="C8" s="471" t="s">
        <v>1469</v>
      </c>
      <c r="D8" s="437" t="s">
        <v>1470</v>
      </c>
      <c r="E8" s="493" t="s">
        <v>3001</v>
      </c>
      <c r="F8" s="475" t="s">
        <v>1656</v>
      </c>
      <c r="G8" s="509"/>
      <c r="H8" s="403"/>
      <c r="I8" s="509">
        <v>1</v>
      </c>
      <c r="J8" s="521">
        <f>'1. TALLERES SEMINARIOS'!D88</f>
        <v>7860</v>
      </c>
      <c r="K8" s="509"/>
      <c r="L8" s="403"/>
      <c r="M8" s="509"/>
      <c r="N8" s="403"/>
      <c r="O8" s="509">
        <f t="shared" ref="O8:O9" si="1">G8+I8+K8+M8</f>
        <v>1</v>
      </c>
      <c r="P8" s="876">
        <f t="shared" si="0"/>
        <v>7860</v>
      </c>
      <c r="Q8" s="342"/>
      <c r="R8" s="508" t="s">
        <v>1701</v>
      </c>
      <c r="S8" s="508" t="s">
        <v>1601</v>
      </c>
      <c r="T8" s="508" t="s">
        <v>1636</v>
      </c>
      <c r="U8" s="508" t="s">
        <v>1617</v>
      </c>
    </row>
    <row r="9" spans="1:21" ht="51">
      <c r="A9" s="1041"/>
      <c r="B9" s="431" t="s">
        <v>1563</v>
      </c>
      <c r="C9" s="464" t="s">
        <v>1471</v>
      </c>
      <c r="D9" s="431" t="s">
        <v>1472</v>
      </c>
      <c r="E9" s="493" t="s">
        <v>3002</v>
      </c>
      <c r="F9" s="475" t="s">
        <v>1657</v>
      </c>
      <c r="G9" s="509">
        <v>0.25</v>
      </c>
      <c r="H9" s="403"/>
      <c r="I9" s="509">
        <v>0.25</v>
      </c>
      <c r="J9" s="403"/>
      <c r="K9" s="509">
        <v>0.25</v>
      </c>
      <c r="L9" s="403"/>
      <c r="M9" s="509">
        <v>0.25</v>
      </c>
      <c r="N9" s="403"/>
      <c r="O9" s="509">
        <f t="shared" si="1"/>
        <v>1</v>
      </c>
      <c r="P9" s="405">
        <f t="shared" si="0"/>
        <v>0</v>
      </c>
      <c r="Q9" s="342"/>
      <c r="R9" s="508" t="s">
        <v>1701</v>
      </c>
      <c r="S9" s="508" t="s">
        <v>1601</v>
      </c>
      <c r="T9" s="508" t="s">
        <v>1636</v>
      </c>
      <c r="U9" s="508" t="s">
        <v>1617</v>
      </c>
    </row>
    <row r="10" spans="1:21" s="413" customFormat="1" ht="76.5">
      <c r="A10" s="1041"/>
      <c r="B10" s="431" t="s">
        <v>1564</v>
      </c>
      <c r="C10" s="464" t="s">
        <v>1473</v>
      </c>
      <c r="D10" s="431" t="s">
        <v>1474</v>
      </c>
      <c r="E10" s="493" t="s">
        <v>3003</v>
      </c>
      <c r="F10" s="475" t="s">
        <v>1658</v>
      </c>
      <c r="G10" s="509">
        <v>0.25</v>
      </c>
      <c r="H10" s="403"/>
      <c r="I10" s="509">
        <v>0.25</v>
      </c>
      <c r="J10" s="403"/>
      <c r="K10" s="509">
        <v>0.25</v>
      </c>
      <c r="L10" s="403"/>
      <c r="M10" s="509">
        <v>0.25</v>
      </c>
      <c r="N10" s="403"/>
      <c r="O10" s="509">
        <f t="shared" ref="O10" si="2">G10+I10+K10+M10</f>
        <v>1</v>
      </c>
      <c r="P10" s="405">
        <f>H10+J10+L10+N10</f>
        <v>0</v>
      </c>
      <c r="Q10" s="342"/>
      <c r="R10" s="508" t="s">
        <v>1663</v>
      </c>
      <c r="S10" s="508" t="s">
        <v>1735</v>
      </c>
      <c r="T10" s="508" t="s">
        <v>1636</v>
      </c>
      <c r="U10" s="508" t="s">
        <v>1736</v>
      </c>
    </row>
    <row r="11" spans="1:21" s="413" customFormat="1" ht="15.75" customHeight="1">
      <c r="A11" s="1041"/>
      <c r="B11" s="1043" t="s">
        <v>1746</v>
      </c>
      <c r="C11" s="1044"/>
      <c r="D11" s="1044"/>
      <c r="E11" s="1044"/>
      <c r="F11" s="1044"/>
      <c r="G11" s="1044"/>
      <c r="H11" s="1044"/>
      <c r="I11" s="1044"/>
      <c r="J11" s="1044"/>
      <c r="K11" s="1044"/>
      <c r="L11" s="1044"/>
      <c r="M11" s="1044"/>
      <c r="N11" s="1044"/>
      <c r="O11" s="1044"/>
      <c r="P11" s="1044"/>
      <c r="Q11" s="1044"/>
      <c r="R11" s="1044"/>
      <c r="S11" s="1044"/>
      <c r="T11" s="1044"/>
      <c r="U11" s="1045"/>
    </row>
    <row r="12" spans="1:21" s="413" customFormat="1" ht="78.75">
      <c r="A12" s="1041"/>
      <c r="B12" s="527" t="s">
        <v>1562</v>
      </c>
      <c r="C12" s="529" t="s">
        <v>1858</v>
      </c>
      <c r="D12" s="529" t="s">
        <v>1859</v>
      </c>
      <c r="E12" s="533" t="s">
        <v>3012</v>
      </c>
      <c r="F12" s="571" t="s">
        <v>1656</v>
      </c>
      <c r="G12" s="261">
        <v>0.25</v>
      </c>
      <c r="H12" s="403"/>
      <c r="I12" s="261">
        <v>0.25</v>
      </c>
      <c r="J12" s="403"/>
      <c r="K12" s="261">
        <v>0.25</v>
      </c>
      <c r="L12" s="403"/>
      <c r="M12" s="261">
        <v>0.25</v>
      </c>
      <c r="N12" s="403"/>
      <c r="O12" s="418">
        <v>1</v>
      </c>
      <c r="P12" s="405"/>
      <c r="Q12" s="342"/>
      <c r="R12" s="342"/>
      <c r="S12" s="529" t="s">
        <v>1861</v>
      </c>
      <c r="T12" s="342"/>
      <c r="U12" s="342" t="s">
        <v>1751</v>
      </c>
    </row>
    <row r="13" spans="1:21" s="413" customFormat="1" ht="78.75">
      <c r="A13" s="1041"/>
      <c r="B13" s="527" t="s">
        <v>1563</v>
      </c>
      <c r="C13" s="529" t="s">
        <v>1862</v>
      </c>
      <c r="D13" s="529" t="s">
        <v>1863</v>
      </c>
      <c r="E13" s="533" t="s">
        <v>3013</v>
      </c>
      <c r="F13" s="571" t="s">
        <v>1657</v>
      </c>
      <c r="G13" s="261">
        <v>0.25</v>
      </c>
      <c r="H13" s="403"/>
      <c r="I13" s="261">
        <v>0.25</v>
      </c>
      <c r="J13" s="403"/>
      <c r="K13" s="261">
        <v>0.25</v>
      </c>
      <c r="L13" s="403"/>
      <c r="M13" s="261">
        <v>0.25</v>
      </c>
      <c r="N13" s="403"/>
      <c r="O13" s="418">
        <v>1</v>
      </c>
      <c r="P13" s="405"/>
      <c r="Q13" s="342"/>
      <c r="R13" s="342"/>
      <c r="S13" s="529" t="s">
        <v>1865</v>
      </c>
      <c r="T13" s="342"/>
      <c r="U13" s="342" t="s">
        <v>1751</v>
      </c>
    </row>
    <row r="14" spans="1:21" s="413" customFormat="1" ht="78.75">
      <c r="A14" s="1041"/>
      <c r="B14" s="527" t="s">
        <v>1564</v>
      </c>
      <c r="C14" s="529" t="s">
        <v>1866</v>
      </c>
      <c r="D14" s="529" t="s">
        <v>1867</v>
      </c>
      <c r="E14" s="533" t="s">
        <v>3014</v>
      </c>
      <c r="F14" s="571" t="s">
        <v>1658</v>
      </c>
      <c r="G14" s="261">
        <v>0.25</v>
      </c>
      <c r="H14" s="403"/>
      <c r="I14" s="261">
        <v>0.25</v>
      </c>
      <c r="J14" s="403"/>
      <c r="K14" s="261">
        <v>0.25</v>
      </c>
      <c r="L14" s="403"/>
      <c r="M14" s="261">
        <v>0.25</v>
      </c>
      <c r="N14" s="403"/>
      <c r="O14" s="418">
        <v>1</v>
      </c>
      <c r="P14" s="405"/>
      <c r="Q14" s="342"/>
      <c r="R14" s="342"/>
      <c r="S14" s="529" t="s">
        <v>1869</v>
      </c>
      <c r="T14" s="342"/>
      <c r="U14" s="342" t="s">
        <v>1751</v>
      </c>
    </row>
    <row r="15" spans="1:21" s="413" customFormat="1" ht="18">
      <c r="A15" s="1041"/>
      <c r="B15" s="999" t="s">
        <v>1969</v>
      </c>
      <c r="C15" s="1000"/>
      <c r="D15" s="1000"/>
      <c r="E15" s="1000"/>
      <c r="F15" s="1000"/>
      <c r="G15" s="1000"/>
      <c r="H15" s="1000"/>
      <c r="I15" s="1000"/>
      <c r="J15" s="1000"/>
      <c r="K15" s="1000"/>
      <c r="L15" s="1000"/>
      <c r="M15" s="1000"/>
      <c r="N15" s="1000"/>
      <c r="O15" s="1000"/>
      <c r="P15" s="1000"/>
      <c r="Q15" s="1000"/>
      <c r="R15" s="1000"/>
      <c r="S15" s="1000"/>
      <c r="T15" s="1000"/>
      <c r="U15" s="1001"/>
    </row>
    <row r="16" spans="1:21" s="413" customFormat="1" ht="96.75">
      <c r="A16" s="1041"/>
      <c r="B16" s="953" t="s">
        <v>2452</v>
      </c>
      <c r="C16" s="672" t="s">
        <v>1465</v>
      </c>
      <c r="D16" s="672" t="s">
        <v>2453</v>
      </c>
      <c r="E16" s="654"/>
      <c r="F16" s="673" t="s">
        <v>2454</v>
      </c>
      <c r="G16" s="652"/>
      <c r="H16" s="653"/>
      <c r="I16" s="652"/>
      <c r="J16" s="653"/>
      <c r="K16" s="652"/>
      <c r="L16" s="653"/>
      <c r="M16" s="652"/>
      <c r="N16" s="653"/>
      <c r="O16" s="662"/>
      <c r="P16" s="663"/>
      <c r="Q16" s="654"/>
      <c r="R16" s="654"/>
      <c r="S16" s="654"/>
      <c r="T16" s="654"/>
      <c r="U16" s="654"/>
    </row>
    <row r="17" spans="1:21" s="413" customFormat="1" ht="132">
      <c r="A17" s="1041"/>
      <c r="B17" s="954"/>
      <c r="C17" s="670" t="s">
        <v>2455</v>
      </c>
      <c r="D17" s="674" t="s">
        <v>2456</v>
      </c>
      <c r="E17" s="658" t="s">
        <v>3065</v>
      </c>
      <c r="F17" s="670" t="s">
        <v>2458</v>
      </c>
      <c r="G17" s="675">
        <v>1</v>
      </c>
      <c r="H17" s="666"/>
      <c r="I17" s="669"/>
      <c r="J17" s="666"/>
      <c r="K17" s="669"/>
      <c r="L17" s="666"/>
      <c r="M17" s="669"/>
      <c r="N17" s="666"/>
      <c r="O17" s="667">
        <f t="shared" ref="O17:P17" si="3">G17+I17+K17+M17</f>
        <v>1</v>
      </c>
      <c r="P17" s="668">
        <f t="shared" si="3"/>
        <v>0</v>
      </c>
      <c r="Q17" s="655"/>
      <c r="R17" s="601" t="s">
        <v>2432</v>
      </c>
      <c r="S17" s="601" t="s">
        <v>2433</v>
      </c>
      <c r="T17" s="601" t="s">
        <v>2306</v>
      </c>
      <c r="U17" s="602" t="s">
        <v>2434</v>
      </c>
    </row>
    <row r="18" spans="1:21" s="413" customFormat="1" ht="72">
      <c r="A18" s="1041"/>
      <c r="B18" s="954"/>
      <c r="C18" s="670" t="s">
        <v>2459</v>
      </c>
      <c r="D18" s="674" t="s">
        <v>2460</v>
      </c>
      <c r="E18" s="658" t="s">
        <v>3066</v>
      </c>
      <c r="F18" s="659" t="s">
        <v>2462</v>
      </c>
      <c r="G18" s="652"/>
      <c r="H18" s="653"/>
      <c r="I18" s="652">
        <v>0.25</v>
      </c>
      <c r="J18" s="653"/>
      <c r="K18" s="652">
        <v>0.5</v>
      </c>
      <c r="L18" s="653"/>
      <c r="M18" s="652">
        <v>0.25</v>
      </c>
      <c r="N18" s="653"/>
      <c r="O18" s="662">
        <f>G18+I18+K18+M18</f>
        <v>1</v>
      </c>
      <c r="P18" s="663"/>
      <c r="Q18" s="654"/>
      <c r="R18" s="591" t="s">
        <v>2272</v>
      </c>
      <c r="S18" s="591" t="s">
        <v>2273</v>
      </c>
      <c r="T18" s="591" t="s">
        <v>2068</v>
      </c>
      <c r="U18" s="591" t="s">
        <v>2463</v>
      </c>
    </row>
    <row r="19" spans="1:21" s="413" customFormat="1" ht="96">
      <c r="A19" s="1041"/>
      <c r="B19" s="954"/>
      <c r="C19" s="670" t="s">
        <v>2464</v>
      </c>
      <c r="D19" s="674" t="s">
        <v>2465</v>
      </c>
      <c r="E19" s="658" t="s">
        <v>3067</v>
      </c>
      <c r="F19" s="659" t="s">
        <v>2467</v>
      </c>
      <c r="G19" s="652">
        <v>0.25</v>
      </c>
      <c r="H19" s="653"/>
      <c r="I19" s="652">
        <v>0.25</v>
      </c>
      <c r="J19" s="653"/>
      <c r="K19" s="652">
        <v>0.25</v>
      </c>
      <c r="L19" s="653"/>
      <c r="M19" s="652">
        <v>0.25</v>
      </c>
      <c r="N19" s="653"/>
      <c r="O19" s="662">
        <f>G19+I19+K19+M19</f>
        <v>1</v>
      </c>
      <c r="P19" s="663"/>
      <c r="Q19" s="654"/>
      <c r="R19" s="654" t="s">
        <v>2468</v>
      </c>
      <c r="S19" s="654" t="s">
        <v>1601</v>
      </c>
      <c r="T19" s="591" t="s">
        <v>2068</v>
      </c>
      <c r="U19" s="591" t="s">
        <v>2463</v>
      </c>
    </row>
    <row r="20" spans="1:21" s="413" customFormat="1" ht="15.75" customHeight="1">
      <c r="A20" s="1041"/>
      <c r="B20" s="984" t="s">
        <v>2151</v>
      </c>
      <c r="C20" s="985"/>
      <c r="D20" s="985"/>
      <c r="E20" s="985"/>
      <c r="F20" s="985"/>
      <c r="G20" s="985"/>
      <c r="H20" s="985"/>
      <c r="I20" s="985"/>
      <c r="J20" s="985"/>
      <c r="K20" s="985"/>
      <c r="L20" s="985"/>
      <c r="M20" s="985"/>
      <c r="N20" s="985"/>
      <c r="O20" s="985"/>
      <c r="P20" s="985"/>
      <c r="Q20" s="985"/>
      <c r="R20" s="985"/>
      <c r="S20" s="985"/>
      <c r="T20" s="985"/>
      <c r="U20" s="986"/>
    </row>
    <row r="21" spans="1:21" s="413" customFormat="1" ht="76.5">
      <c r="A21" s="1041"/>
      <c r="B21" s="527" t="s">
        <v>1561</v>
      </c>
      <c r="C21" s="631" t="s">
        <v>2454</v>
      </c>
      <c r="D21" s="631" t="s">
        <v>2469</v>
      </c>
      <c r="E21" s="533" t="s">
        <v>3008</v>
      </c>
      <c r="F21" s="528" t="s">
        <v>2470</v>
      </c>
      <c r="G21" s="402">
        <v>0.25</v>
      </c>
      <c r="H21" s="403">
        <v>0</v>
      </c>
      <c r="I21" s="402">
        <v>0.25</v>
      </c>
      <c r="J21" s="403">
        <v>0</v>
      </c>
      <c r="K21" s="402">
        <v>0.25</v>
      </c>
      <c r="L21" s="403">
        <v>0</v>
      </c>
      <c r="M21" s="402">
        <v>0.25</v>
      </c>
      <c r="N21" s="403">
        <v>0</v>
      </c>
      <c r="O21" s="418">
        <v>1</v>
      </c>
      <c r="P21" s="405">
        <v>0</v>
      </c>
      <c r="Q21" s="342"/>
      <c r="R21" s="676"/>
      <c r="S21" s="260" t="s">
        <v>2149</v>
      </c>
      <c r="T21" s="260" t="s">
        <v>2447</v>
      </c>
      <c r="U21" s="321" t="s">
        <v>2151</v>
      </c>
    </row>
    <row r="22" spans="1:21" s="413" customFormat="1" ht="75">
      <c r="A22" s="1041"/>
      <c r="B22" s="527" t="s">
        <v>1562</v>
      </c>
      <c r="C22" s="632" t="s">
        <v>2471</v>
      </c>
      <c r="D22" s="631" t="s">
        <v>2472</v>
      </c>
      <c r="E22" s="533" t="s">
        <v>3009</v>
      </c>
      <c r="F22" s="528" t="s">
        <v>1860</v>
      </c>
      <c r="G22" s="402">
        <v>0.25</v>
      </c>
      <c r="H22" s="403">
        <v>0</v>
      </c>
      <c r="I22" s="402">
        <v>0.25</v>
      </c>
      <c r="J22" s="403">
        <v>0</v>
      </c>
      <c r="K22" s="402">
        <v>0.25</v>
      </c>
      <c r="L22" s="403">
        <v>0</v>
      </c>
      <c r="M22" s="402">
        <v>0.25</v>
      </c>
      <c r="N22" s="403">
        <v>0</v>
      </c>
      <c r="O22" s="418">
        <v>1</v>
      </c>
      <c r="P22" s="405">
        <v>0</v>
      </c>
      <c r="Q22" s="342"/>
      <c r="R22" s="342"/>
      <c r="S22" s="260" t="s">
        <v>2149</v>
      </c>
      <c r="T22" s="260" t="s">
        <v>2447</v>
      </c>
      <c r="U22" s="321" t="s">
        <v>2151</v>
      </c>
    </row>
    <row r="23" spans="1:21" s="413" customFormat="1" ht="63.75">
      <c r="A23" s="1041"/>
      <c r="B23" s="527" t="s">
        <v>1563</v>
      </c>
      <c r="C23" s="632" t="s">
        <v>1862</v>
      </c>
      <c r="D23" s="631" t="s">
        <v>2473</v>
      </c>
      <c r="E23" s="533" t="s">
        <v>3010</v>
      </c>
      <c r="F23" s="528" t="s">
        <v>1864</v>
      </c>
      <c r="G23" s="402">
        <v>0.25</v>
      </c>
      <c r="H23" s="403">
        <v>0</v>
      </c>
      <c r="I23" s="402">
        <v>0.25</v>
      </c>
      <c r="J23" s="403">
        <v>0</v>
      </c>
      <c r="K23" s="402">
        <v>0.25</v>
      </c>
      <c r="L23" s="403">
        <v>0</v>
      </c>
      <c r="M23" s="402">
        <v>0.25</v>
      </c>
      <c r="N23" s="403">
        <v>0</v>
      </c>
      <c r="O23" s="418">
        <v>1</v>
      </c>
      <c r="P23" s="405">
        <v>0</v>
      </c>
      <c r="Q23" s="342"/>
      <c r="R23" s="342"/>
      <c r="S23" s="260" t="s">
        <v>2149</v>
      </c>
      <c r="T23" s="260" t="s">
        <v>2447</v>
      </c>
      <c r="U23" s="321" t="s">
        <v>2151</v>
      </c>
    </row>
    <row r="24" spans="1:21" s="413" customFormat="1" ht="76.5">
      <c r="A24" s="1041"/>
      <c r="B24" s="527" t="s">
        <v>1564</v>
      </c>
      <c r="C24" s="632" t="s">
        <v>2474</v>
      </c>
      <c r="D24" s="631" t="s">
        <v>2475</v>
      </c>
      <c r="E24" s="533" t="s">
        <v>3011</v>
      </c>
      <c r="F24" s="528" t="s">
        <v>1868</v>
      </c>
      <c r="G24" s="402">
        <v>0.25</v>
      </c>
      <c r="H24" s="403">
        <v>0</v>
      </c>
      <c r="I24" s="402">
        <v>0.25</v>
      </c>
      <c r="J24" s="403">
        <v>0</v>
      </c>
      <c r="K24" s="402">
        <v>0.25</v>
      </c>
      <c r="L24" s="403">
        <v>0</v>
      </c>
      <c r="M24" s="402">
        <v>0.25</v>
      </c>
      <c r="N24" s="403">
        <v>0</v>
      </c>
      <c r="O24" s="418">
        <v>1</v>
      </c>
      <c r="P24" s="405">
        <v>0</v>
      </c>
      <c r="Q24" s="342"/>
      <c r="R24" s="342"/>
      <c r="S24" s="260" t="s">
        <v>2149</v>
      </c>
      <c r="T24" s="260" t="s">
        <v>2447</v>
      </c>
      <c r="U24" s="321" t="s">
        <v>2151</v>
      </c>
    </row>
    <row r="25" spans="1:21" s="413" customFormat="1" ht="15.75" customHeight="1">
      <c r="A25" s="1041"/>
      <c r="B25" s="984" t="s">
        <v>2827</v>
      </c>
      <c r="C25" s="985"/>
      <c r="D25" s="985"/>
      <c r="E25" s="985"/>
      <c r="F25" s="985"/>
      <c r="G25" s="985"/>
      <c r="H25" s="985"/>
      <c r="I25" s="985"/>
      <c r="J25" s="985"/>
      <c r="K25" s="985"/>
      <c r="L25" s="985"/>
      <c r="M25" s="985"/>
      <c r="N25" s="985"/>
      <c r="O25" s="985"/>
      <c r="P25" s="985"/>
      <c r="Q25" s="985"/>
      <c r="R25" s="985"/>
      <c r="S25" s="985"/>
      <c r="T25" s="985"/>
      <c r="U25" s="986"/>
    </row>
    <row r="26" spans="1:21" s="413" customFormat="1" ht="102">
      <c r="A26" s="1041"/>
      <c r="B26" s="687" t="s">
        <v>1561</v>
      </c>
      <c r="C26" s="700" t="s">
        <v>2746</v>
      </c>
      <c r="D26" s="687" t="s">
        <v>2747</v>
      </c>
      <c r="E26" s="705" t="s">
        <v>3004</v>
      </c>
      <c r="F26" s="695" t="s">
        <v>1655</v>
      </c>
      <c r="G26" s="709">
        <v>0.25</v>
      </c>
      <c r="H26" s="478"/>
      <c r="I26" s="709">
        <v>0.25</v>
      </c>
      <c r="J26" s="478"/>
      <c r="K26" s="709">
        <v>0.25</v>
      </c>
      <c r="L26" s="478"/>
      <c r="M26" s="709">
        <v>0.25</v>
      </c>
      <c r="N26" s="478"/>
      <c r="O26" s="709">
        <f>G26+I26+K26+M26</f>
        <v>1</v>
      </c>
      <c r="P26" s="522">
        <f t="shared" ref="O26:P29" si="4">H26+J26+L26+N26</f>
        <v>0</v>
      </c>
      <c r="Q26" s="710"/>
      <c r="R26" s="691" t="s">
        <v>2748</v>
      </c>
      <c r="S26" s="691" t="s">
        <v>2749</v>
      </c>
      <c r="T26" s="691" t="s">
        <v>1661</v>
      </c>
      <c r="U26" s="691" t="s">
        <v>2750</v>
      </c>
    </row>
    <row r="27" spans="1:21" s="413" customFormat="1" ht="89.25">
      <c r="A27" s="1041"/>
      <c r="B27" s="687" t="s">
        <v>1562</v>
      </c>
      <c r="C27" s="700" t="s">
        <v>2751</v>
      </c>
      <c r="D27" s="687" t="s">
        <v>2752</v>
      </c>
      <c r="E27" s="705" t="s">
        <v>3005</v>
      </c>
      <c r="F27" s="695" t="s">
        <v>2753</v>
      </c>
      <c r="G27" s="709">
        <v>0.25</v>
      </c>
      <c r="H27" s="711"/>
      <c r="I27" s="709">
        <v>0.25</v>
      </c>
      <c r="J27" s="478"/>
      <c r="K27" s="709">
        <v>0.25</v>
      </c>
      <c r="L27" s="711"/>
      <c r="M27" s="709">
        <v>0.25</v>
      </c>
      <c r="N27" s="711"/>
      <c r="O27" s="709">
        <f t="shared" si="4"/>
        <v>1</v>
      </c>
      <c r="P27" s="522">
        <f t="shared" si="4"/>
        <v>0</v>
      </c>
      <c r="Q27" s="710"/>
      <c r="R27" s="691" t="s">
        <v>2754</v>
      </c>
      <c r="S27" s="691" t="s">
        <v>2755</v>
      </c>
      <c r="T27" s="691" t="s">
        <v>1636</v>
      </c>
      <c r="U27" s="691" t="s">
        <v>2750</v>
      </c>
    </row>
    <row r="28" spans="1:21" s="413" customFormat="1" ht="153">
      <c r="A28" s="1041"/>
      <c r="B28" s="687" t="s">
        <v>1563</v>
      </c>
      <c r="C28" s="694" t="s">
        <v>2756</v>
      </c>
      <c r="D28" s="687" t="s">
        <v>2757</v>
      </c>
      <c r="E28" s="705" t="s">
        <v>3006</v>
      </c>
      <c r="F28" s="695" t="s">
        <v>2758</v>
      </c>
      <c r="G28" s="709">
        <v>0.25</v>
      </c>
      <c r="H28" s="711"/>
      <c r="I28" s="709">
        <v>0.25</v>
      </c>
      <c r="J28" s="711"/>
      <c r="K28" s="709">
        <v>0.25</v>
      </c>
      <c r="L28" s="711"/>
      <c r="M28" s="709">
        <v>0.25</v>
      </c>
      <c r="N28" s="711"/>
      <c r="O28" s="709">
        <f t="shared" si="4"/>
        <v>1</v>
      </c>
      <c r="P28" s="405">
        <f t="shared" si="4"/>
        <v>0</v>
      </c>
      <c r="Q28" s="710"/>
      <c r="R28" s="691" t="s">
        <v>2759</v>
      </c>
      <c r="S28" s="691" t="s">
        <v>1601</v>
      </c>
      <c r="T28" s="691" t="s">
        <v>1636</v>
      </c>
      <c r="U28" s="691" t="s">
        <v>2750</v>
      </c>
    </row>
    <row r="29" spans="1:21" s="413" customFormat="1" ht="153">
      <c r="A29" s="1041"/>
      <c r="B29" s="687" t="s">
        <v>1564</v>
      </c>
      <c r="C29" s="694" t="s">
        <v>2760</v>
      </c>
      <c r="D29" s="687" t="s">
        <v>2761</v>
      </c>
      <c r="E29" s="705" t="s">
        <v>3007</v>
      </c>
      <c r="F29" s="695" t="s">
        <v>2762</v>
      </c>
      <c r="G29" s="709">
        <v>0.25</v>
      </c>
      <c r="H29" s="711"/>
      <c r="I29" s="709">
        <v>0.25</v>
      </c>
      <c r="J29" s="711"/>
      <c r="K29" s="709">
        <v>0.25</v>
      </c>
      <c r="L29" s="711"/>
      <c r="M29" s="709">
        <v>0.25</v>
      </c>
      <c r="N29" s="711"/>
      <c r="O29" s="709">
        <f t="shared" si="4"/>
        <v>1</v>
      </c>
      <c r="P29" s="405">
        <f t="shared" si="4"/>
        <v>0</v>
      </c>
      <c r="Q29" s="710"/>
      <c r="R29" s="691" t="s">
        <v>2763</v>
      </c>
      <c r="S29" s="712" t="s">
        <v>2764</v>
      </c>
      <c r="T29" s="691" t="s">
        <v>1636</v>
      </c>
      <c r="U29" s="691" t="s">
        <v>2765</v>
      </c>
    </row>
    <row r="30" spans="1:21" ht="15.75" hidden="1" customHeight="1">
      <c r="A30" s="1041"/>
      <c r="B30" s="443"/>
      <c r="C30" s="434"/>
      <c r="D30" s="434"/>
      <c r="E30" s="434"/>
      <c r="F30" s="434"/>
      <c r="G30" s="543"/>
      <c r="H30" s="544"/>
      <c r="I30" s="543"/>
      <c r="J30" s="544"/>
      <c r="K30" s="543"/>
      <c r="L30" s="544"/>
      <c r="M30" s="543"/>
      <c r="N30" s="544"/>
      <c r="O30" s="545"/>
      <c r="P30" s="538"/>
      <c r="Q30" s="434"/>
      <c r="R30" s="434"/>
      <c r="S30" s="434"/>
      <c r="T30" s="434"/>
      <c r="U30" s="434"/>
    </row>
    <row r="31" spans="1:21" ht="15.75" hidden="1" customHeight="1">
      <c r="A31" s="1041"/>
      <c r="B31" s="443"/>
      <c r="C31" s="342"/>
      <c r="D31" s="342"/>
      <c r="E31" s="342"/>
      <c r="F31" s="342"/>
      <c r="G31" s="402"/>
      <c r="H31" s="403"/>
      <c r="I31" s="402"/>
      <c r="J31" s="403"/>
      <c r="K31" s="402"/>
      <c r="L31" s="403"/>
      <c r="M31" s="402"/>
      <c r="N31" s="403"/>
      <c r="O31" s="418"/>
      <c r="P31" s="405"/>
      <c r="Q31" s="342"/>
      <c r="R31" s="342"/>
      <c r="S31" s="342"/>
      <c r="T31" s="342"/>
      <c r="U31" s="342"/>
    </row>
    <row r="32" spans="1:21" ht="15.75" hidden="1" customHeight="1">
      <c r="A32" s="1041"/>
      <c r="B32" s="443"/>
      <c r="C32" s="342"/>
      <c r="D32" s="342"/>
      <c r="E32" s="342"/>
      <c r="F32" s="342"/>
      <c r="G32" s="402"/>
      <c r="H32" s="403"/>
      <c r="I32" s="402"/>
      <c r="J32" s="403"/>
      <c r="K32" s="402"/>
      <c r="L32" s="403"/>
      <c r="M32" s="402"/>
      <c r="N32" s="403"/>
      <c r="O32" s="418"/>
      <c r="P32" s="405"/>
      <c r="Q32" s="342"/>
      <c r="R32" s="342"/>
      <c r="S32" s="342"/>
      <c r="T32" s="342"/>
      <c r="U32" s="342"/>
    </row>
    <row r="33" spans="1:21" ht="15.75" hidden="1" customHeight="1">
      <c r="A33" s="1042"/>
      <c r="B33" s="444"/>
      <c r="C33" s="342"/>
      <c r="D33" s="342"/>
      <c r="E33" s="342"/>
      <c r="F33" s="342"/>
      <c r="G33" s="402"/>
      <c r="H33" s="403"/>
      <c r="I33" s="402"/>
      <c r="J33" s="403"/>
      <c r="K33" s="402"/>
      <c r="L33" s="403"/>
      <c r="M33" s="402"/>
      <c r="N33" s="403"/>
      <c r="O33" s="290"/>
      <c r="P33" s="405"/>
      <c r="Q33" s="342"/>
      <c r="R33" s="342"/>
      <c r="S33" s="342"/>
      <c r="T33" s="342"/>
      <c r="U33" s="342"/>
    </row>
    <row r="34" spans="1:21" ht="15.6" customHeight="1">
      <c r="A34" s="299"/>
      <c r="B34" s="300"/>
      <c r="C34" s="299" t="s">
        <v>483</v>
      </c>
      <c r="D34" s="300"/>
      <c r="E34" s="300"/>
      <c r="F34" s="301"/>
      <c r="G34" s="523">
        <f t="shared" ref="G34:P34" si="5">SUM(G7:G33)</f>
        <v>4.75</v>
      </c>
      <c r="H34" s="524">
        <f t="shared" si="5"/>
        <v>1843019.5724999998</v>
      </c>
      <c r="I34" s="523">
        <f t="shared" si="5"/>
        <v>5</v>
      </c>
      <c r="J34" s="524">
        <f t="shared" si="5"/>
        <v>1850879.5724999998</v>
      </c>
      <c r="K34" s="523">
        <f t="shared" si="5"/>
        <v>4.25</v>
      </c>
      <c r="L34" s="524">
        <f t="shared" si="5"/>
        <v>1843019.5724999998</v>
      </c>
      <c r="M34" s="523">
        <f t="shared" si="5"/>
        <v>4</v>
      </c>
      <c r="N34" s="524">
        <f t="shared" si="5"/>
        <v>1843019.5724999998</v>
      </c>
      <c r="O34" s="524">
        <f t="shared" si="5"/>
        <v>18</v>
      </c>
      <c r="P34" s="524">
        <f t="shared" si="5"/>
        <v>7379938.2899999991</v>
      </c>
      <c r="Q34" s="275"/>
      <c r="R34" s="275"/>
      <c r="S34" s="275"/>
      <c r="T34" s="275"/>
      <c r="U34" s="275"/>
    </row>
  </sheetData>
  <mergeCells count="23">
    <mergeCell ref="B25:U25"/>
    <mergeCell ref="B20:U20"/>
    <mergeCell ref="O4:P5"/>
    <mergeCell ref="Q4:Q6"/>
    <mergeCell ref="R4:R6"/>
    <mergeCell ref="S4:S6"/>
    <mergeCell ref="T4:T6"/>
    <mergeCell ref="A7:A33"/>
    <mergeCell ref="A4:A6"/>
    <mergeCell ref="B4:B6"/>
    <mergeCell ref="C4:C6"/>
    <mergeCell ref="D4:D6"/>
    <mergeCell ref="B11:U11"/>
    <mergeCell ref="B16:B19"/>
    <mergeCell ref="B15:U15"/>
    <mergeCell ref="F4:F6"/>
    <mergeCell ref="E4:E6"/>
    <mergeCell ref="U4:U6"/>
    <mergeCell ref="G5:H5"/>
    <mergeCell ref="I5:J5"/>
    <mergeCell ref="K5:L5"/>
    <mergeCell ref="M5:N5"/>
    <mergeCell ref="G4:N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46"/>
  <sheetViews>
    <sheetView zoomScale="70" zoomScaleNormal="70" workbookViewId="0">
      <pane ySplit="7" topLeftCell="A29" activePane="bottomLeft" state="frozen"/>
      <selection activeCell="A7" sqref="A7"/>
      <selection pane="bottomLeft" activeCell="S30" sqref="S30"/>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44" bestFit="1" customWidth="1"/>
    <col min="9" max="9" width="15.28515625" customWidth="1"/>
    <col min="10" max="10" width="18.85546875" style="244" customWidth="1"/>
    <col min="12" max="12" width="14.85546875" style="244" bestFit="1" customWidth="1"/>
    <col min="14" max="14" width="14.85546875" style="244" bestFit="1" customWidth="1"/>
    <col min="15" max="15" width="15.28515625" customWidth="1"/>
    <col min="16" max="16" width="18.28515625" style="244" customWidth="1"/>
    <col min="17" max="17" width="14.140625" hidden="1" customWidth="1"/>
    <col min="18" max="20" width="14.140625" customWidth="1"/>
    <col min="21" max="21" width="17" customWidth="1"/>
  </cols>
  <sheetData>
    <row r="1" spans="1:21" ht="18" customHeight="1">
      <c r="A1" s="733"/>
      <c r="B1" s="769"/>
      <c r="C1" s="769"/>
      <c r="D1" s="769"/>
      <c r="E1" s="769"/>
      <c r="F1" s="769"/>
      <c r="G1" s="770" t="s">
        <v>1358</v>
      </c>
      <c r="H1" s="736"/>
      <c r="I1" s="733"/>
      <c r="J1" s="769"/>
      <c r="K1" s="769"/>
      <c r="L1" s="769"/>
      <c r="M1" s="769"/>
      <c r="N1" s="769"/>
      <c r="O1" s="769"/>
      <c r="P1" s="769"/>
      <c r="Q1" s="769"/>
      <c r="R1" s="769"/>
      <c r="S1" s="769"/>
      <c r="T1" s="769"/>
      <c r="U1" s="769"/>
    </row>
    <row r="2" spans="1:21" ht="18" customHeight="1">
      <c r="A2" s="733"/>
      <c r="B2" s="769"/>
      <c r="C2" s="769"/>
      <c r="D2" s="769"/>
      <c r="E2" s="769"/>
      <c r="F2" s="769"/>
      <c r="G2" s="770"/>
      <c r="H2" s="736"/>
      <c r="I2" s="733"/>
      <c r="J2" s="769"/>
      <c r="K2" s="769"/>
      <c r="L2" s="769"/>
      <c r="M2" s="769"/>
      <c r="N2" s="769"/>
      <c r="O2" s="769"/>
      <c r="P2" s="769"/>
      <c r="Q2" s="769"/>
      <c r="R2" s="769"/>
      <c r="S2" s="769"/>
      <c r="T2" s="769"/>
      <c r="U2" s="769"/>
    </row>
    <row r="3" spans="1:21" ht="18" customHeight="1">
      <c r="A3" s="771" t="s">
        <v>1351</v>
      </c>
      <c r="B3" s="769"/>
      <c r="C3" s="769"/>
      <c r="D3" s="769"/>
      <c r="E3" s="769"/>
      <c r="F3" s="769"/>
      <c r="G3" s="770"/>
      <c r="H3" s="736"/>
      <c r="I3" s="733"/>
      <c r="J3" s="769"/>
      <c r="K3" s="769"/>
      <c r="L3" s="769"/>
      <c r="M3" s="769"/>
      <c r="N3" s="769"/>
      <c r="O3" s="769"/>
      <c r="P3" s="769"/>
      <c r="Q3" s="769"/>
      <c r="R3" s="769"/>
      <c r="S3" s="769"/>
      <c r="T3" s="769"/>
      <c r="U3" s="769"/>
    </row>
    <row r="4" spans="1:21" ht="33" customHeight="1">
      <c r="A4" s="1046" t="s">
        <v>1357</v>
      </c>
      <c r="B4" s="1046"/>
      <c r="C4" s="1046"/>
      <c r="D4" s="1046"/>
      <c r="E4" s="1046"/>
      <c r="F4" s="1046"/>
      <c r="G4" s="1046"/>
      <c r="H4" s="1046"/>
      <c r="I4" s="1046"/>
      <c r="J4" s="1046"/>
      <c r="K4" s="1046"/>
      <c r="L4" s="1046"/>
      <c r="M4" s="1046"/>
      <c r="N4" s="1046"/>
      <c r="O4" s="1046"/>
      <c r="P4" s="1046"/>
      <c r="Q4" s="1046"/>
      <c r="R4" s="1046"/>
      <c r="S4" s="1046"/>
      <c r="T4" s="1046"/>
      <c r="U4" s="1046"/>
    </row>
    <row r="5" spans="1:21" ht="14.45" customHeight="1">
      <c r="A5" s="943" t="s">
        <v>98</v>
      </c>
      <c r="B5" s="943" t="s">
        <v>113</v>
      </c>
      <c r="C5" s="918" t="s">
        <v>87</v>
      </c>
      <c r="D5" s="918" t="s">
        <v>88</v>
      </c>
      <c r="E5" s="957" t="s">
        <v>393</v>
      </c>
      <c r="F5" s="918" t="s">
        <v>89</v>
      </c>
      <c r="G5" s="921" t="s">
        <v>101</v>
      </c>
      <c r="H5" s="922"/>
      <c r="I5" s="922"/>
      <c r="J5" s="922"/>
      <c r="K5" s="922"/>
      <c r="L5" s="922"/>
      <c r="M5" s="922"/>
      <c r="N5" s="923"/>
      <c r="O5" s="973" t="s">
        <v>102</v>
      </c>
      <c r="P5" s="973"/>
      <c r="Q5" s="943" t="s">
        <v>103</v>
      </c>
      <c r="R5" s="943" t="s">
        <v>104</v>
      </c>
      <c r="S5" s="943" t="s">
        <v>111</v>
      </c>
      <c r="T5" s="943" t="s">
        <v>110</v>
      </c>
      <c r="U5" s="924" t="s">
        <v>90</v>
      </c>
    </row>
    <row r="6" spans="1:21" ht="14.45" customHeight="1">
      <c r="A6" s="944"/>
      <c r="B6" s="944"/>
      <c r="C6" s="919"/>
      <c r="D6" s="919"/>
      <c r="E6" s="958"/>
      <c r="F6" s="919"/>
      <c r="G6" s="252" t="s">
        <v>105</v>
      </c>
      <c r="H6" s="252"/>
      <c r="I6" s="252" t="s">
        <v>106</v>
      </c>
      <c r="J6" s="252"/>
      <c r="K6" s="252" t="s">
        <v>107</v>
      </c>
      <c r="L6" s="252"/>
      <c r="M6" s="252" t="s">
        <v>108</v>
      </c>
      <c r="N6" s="252"/>
      <c r="O6" s="973"/>
      <c r="P6" s="973"/>
      <c r="Q6" s="944"/>
      <c r="R6" s="944"/>
      <c r="S6" s="944"/>
      <c r="T6" s="944"/>
      <c r="U6" s="925"/>
    </row>
    <row r="7" spans="1:21" ht="25.5">
      <c r="A7" s="945"/>
      <c r="B7" s="945"/>
      <c r="C7" s="920"/>
      <c r="D7" s="920"/>
      <c r="E7" s="959"/>
      <c r="F7" s="920"/>
      <c r="G7" s="253" t="s">
        <v>109</v>
      </c>
      <c r="H7" s="242" t="s">
        <v>12</v>
      </c>
      <c r="I7" s="253" t="s">
        <v>109</v>
      </c>
      <c r="J7" s="242" t="s">
        <v>12</v>
      </c>
      <c r="K7" s="253" t="s">
        <v>109</v>
      </c>
      <c r="L7" s="242" t="s">
        <v>12</v>
      </c>
      <c r="M7" s="253" t="s">
        <v>109</v>
      </c>
      <c r="N7" s="242" t="s">
        <v>12</v>
      </c>
      <c r="O7" s="343" t="s">
        <v>109</v>
      </c>
      <c r="P7" s="242" t="s">
        <v>12</v>
      </c>
      <c r="Q7" s="945"/>
      <c r="R7" s="945"/>
      <c r="S7" s="945"/>
      <c r="T7" s="945"/>
      <c r="U7" s="926"/>
    </row>
    <row r="8" spans="1:21" ht="15.6" customHeight="1">
      <c r="A8" s="337"/>
      <c r="B8" s="254"/>
      <c r="C8" s="254"/>
      <c r="D8" s="254"/>
      <c r="E8" s="254"/>
      <c r="F8" s="254"/>
      <c r="G8" s="254"/>
      <c r="H8" s="311" t="s">
        <v>116</v>
      </c>
      <c r="I8" s="254"/>
      <c r="J8" s="254"/>
      <c r="K8" s="254"/>
      <c r="L8" s="254"/>
      <c r="M8" s="254"/>
      <c r="N8" s="254"/>
      <c r="O8" s="254"/>
      <c r="P8" s="254"/>
      <c r="Q8" s="254"/>
      <c r="R8" s="254"/>
      <c r="S8" s="254"/>
      <c r="T8" s="254"/>
      <c r="U8" s="254"/>
    </row>
    <row r="9" spans="1:21" s="413" customFormat="1" ht="15.6" customHeight="1">
      <c r="A9" s="1047" t="s">
        <v>1417</v>
      </c>
      <c r="B9" s="960" t="s">
        <v>1745</v>
      </c>
      <c r="C9" s="961"/>
      <c r="D9" s="961"/>
      <c r="E9" s="961"/>
      <c r="F9" s="961"/>
      <c r="G9" s="961"/>
      <c r="H9" s="961"/>
      <c r="I9" s="961"/>
      <c r="J9" s="961"/>
      <c r="K9" s="961"/>
      <c r="L9" s="961"/>
      <c r="M9" s="961"/>
      <c r="N9" s="961"/>
      <c r="O9" s="961"/>
      <c r="P9" s="961"/>
      <c r="Q9" s="961"/>
      <c r="R9" s="961"/>
      <c r="S9" s="961"/>
      <c r="T9" s="961"/>
      <c r="U9" s="962"/>
    </row>
    <row r="10" spans="1:21" ht="179.25" customHeight="1">
      <c r="A10" s="1048"/>
      <c r="B10" s="431" t="s">
        <v>1553</v>
      </c>
      <c r="C10" s="471" t="s">
        <v>1451</v>
      </c>
      <c r="D10" s="431" t="s">
        <v>1452</v>
      </c>
      <c r="E10" s="493" t="s">
        <v>2890</v>
      </c>
      <c r="F10" s="510" t="s">
        <v>1667</v>
      </c>
      <c r="G10" s="511">
        <v>0.25</v>
      </c>
      <c r="H10" s="398">
        <f>P10/2</f>
        <v>164500</v>
      </c>
      <c r="I10" s="511">
        <v>0.25</v>
      </c>
      <c r="J10" s="398">
        <f>H10</f>
        <v>164500</v>
      </c>
      <c r="K10" s="511">
        <v>0.25</v>
      </c>
      <c r="L10" s="398"/>
      <c r="M10" s="511">
        <v>0.25</v>
      </c>
      <c r="N10" s="398"/>
      <c r="O10" s="511">
        <f>G10+I10+K10+M10</f>
        <v>1</v>
      </c>
      <c r="P10" s="405">
        <f>'4. EQUIPO TECNOLÓGICOS'!D10</f>
        <v>329000</v>
      </c>
      <c r="Q10" s="342"/>
      <c r="R10" s="508" t="s">
        <v>1664</v>
      </c>
      <c r="S10" s="508" t="s">
        <v>1601</v>
      </c>
      <c r="T10" s="508" t="s">
        <v>1665</v>
      </c>
      <c r="U10" s="508" t="s">
        <v>1666</v>
      </c>
    </row>
    <row r="11" spans="1:21" ht="77.25">
      <c r="A11" s="1048"/>
      <c r="B11" s="431" t="s">
        <v>1554</v>
      </c>
      <c r="C11" s="471" t="s">
        <v>1453</v>
      </c>
      <c r="D11" s="431" t="s">
        <v>1454</v>
      </c>
      <c r="E11" s="493" t="s">
        <v>2891</v>
      </c>
      <c r="F11" s="510" t="s">
        <v>1668</v>
      </c>
      <c r="G11" s="511">
        <v>0.25</v>
      </c>
      <c r="H11" s="398"/>
      <c r="I11" s="511">
        <v>0.25</v>
      </c>
      <c r="J11" s="398"/>
      <c r="K11" s="511">
        <v>0.25</v>
      </c>
      <c r="L11" s="398"/>
      <c r="M11" s="511">
        <v>0.25</v>
      </c>
      <c r="N11" s="398"/>
      <c r="O11" s="511">
        <f t="shared" ref="O11:O34" si="0">G11+I11+K11+M11</f>
        <v>1</v>
      </c>
      <c r="P11" s="405">
        <f>H11+J11+L11+N11</f>
        <v>0</v>
      </c>
      <c r="Q11" s="342"/>
      <c r="R11" s="508" t="s">
        <v>1672</v>
      </c>
      <c r="S11" s="508" t="s">
        <v>1601</v>
      </c>
      <c r="T11" s="508" t="s">
        <v>1673</v>
      </c>
      <c r="U11" s="508" t="s">
        <v>1617</v>
      </c>
    </row>
    <row r="12" spans="1:21" ht="64.5">
      <c r="A12" s="1048"/>
      <c r="B12" s="431" t="s">
        <v>1555</v>
      </c>
      <c r="C12" s="464" t="s">
        <v>1455</v>
      </c>
      <c r="D12" s="431" t="s">
        <v>1456</v>
      </c>
      <c r="E12" s="493" t="s">
        <v>2892</v>
      </c>
      <c r="F12" s="510" t="s">
        <v>1669</v>
      </c>
      <c r="G12" s="511">
        <v>0.25</v>
      </c>
      <c r="H12" s="398"/>
      <c r="I12" s="511">
        <v>0.25</v>
      </c>
      <c r="J12" s="398"/>
      <c r="K12" s="511">
        <v>0.25</v>
      </c>
      <c r="L12" s="398"/>
      <c r="M12" s="511">
        <v>0.25</v>
      </c>
      <c r="N12" s="398"/>
      <c r="O12" s="511">
        <f t="shared" si="0"/>
        <v>1</v>
      </c>
      <c r="P12" s="405">
        <f>H12+J12+L12+N12</f>
        <v>0</v>
      </c>
      <c r="Q12" s="342"/>
      <c r="R12" s="508" t="s">
        <v>1674</v>
      </c>
      <c r="S12" s="508" t="s">
        <v>1601</v>
      </c>
      <c r="T12" s="508" t="s">
        <v>1673</v>
      </c>
      <c r="U12" s="508" t="s">
        <v>1617</v>
      </c>
    </row>
    <row r="13" spans="1:21" ht="75.75" customHeight="1">
      <c r="A13" s="1048"/>
      <c r="B13" s="431" t="s">
        <v>1556</v>
      </c>
      <c r="C13" s="464" t="s">
        <v>1457</v>
      </c>
      <c r="D13" s="431" t="s">
        <v>1458</v>
      </c>
      <c r="E13" s="493" t="s">
        <v>2893</v>
      </c>
      <c r="F13" s="510" t="s">
        <v>1670</v>
      </c>
      <c r="G13" s="511">
        <v>0.25</v>
      </c>
      <c r="H13" s="398"/>
      <c r="I13" s="511">
        <v>0.25</v>
      </c>
      <c r="J13" s="398"/>
      <c r="K13" s="511">
        <v>0.25</v>
      </c>
      <c r="L13" s="398"/>
      <c r="M13" s="511">
        <v>0.25</v>
      </c>
      <c r="N13" s="398"/>
      <c r="O13" s="511">
        <f t="shared" si="0"/>
        <v>1</v>
      </c>
      <c r="P13" s="405">
        <f>H13+J13+L13+N13</f>
        <v>0</v>
      </c>
      <c r="Q13" s="342"/>
      <c r="R13" s="508" t="s">
        <v>1674</v>
      </c>
      <c r="S13" s="508" t="s">
        <v>1601</v>
      </c>
      <c r="T13" s="508" t="s">
        <v>1673</v>
      </c>
      <c r="U13" s="508" t="s">
        <v>1617</v>
      </c>
    </row>
    <row r="14" spans="1:21" s="413" customFormat="1" ht="75.75" customHeight="1">
      <c r="A14" s="1048"/>
      <c r="B14" s="431" t="s">
        <v>1557</v>
      </c>
      <c r="C14" s="464" t="s">
        <v>1459</v>
      </c>
      <c r="D14" s="431" t="s">
        <v>1460</v>
      </c>
      <c r="E14" s="493" t="s">
        <v>2894</v>
      </c>
      <c r="F14" s="475" t="s">
        <v>1671</v>
      </c>
      <c r="G14" s="511">
        <v>0.25</v>
      </c>
      <c r="H14" s="398"/>
      <c r="I14" s="511">
        <v>0.25</v>
      </c>
      <c r="J14" s="398"/>
      <c r="K14" s="511">
        <v>0.25</v>
      </c>
      <c r="L14" s="398"/>
      <c r="M14" s="511">
        <v>0.25</v>
      </c>
      <c r="N14" s="398"/>
      <c r="O14" s="511">
        <f t="shared" si="0"/>
        <v>1</v>
      </c>
      <c r="P14" s="405">
        <f>H14+J14+L14+N14</f>
        <v>0</v>
      </c>
      <c r="Q14" s="342"/>
      <c r="R14" s="508" t="s">
        <v>1737</v>
      </c>
      <c r="S14" s="508" t="s">
        <v>1738</v>
      </c>
      <c r="T14" s="508" t="s">
        <v>1739</v>
      </c>
      <c r="U14" s="508" t="s">
        <v>1740</v>
      </c>
    </row>
    <row r="15" spans="1:21" s="413" customFormat="1" ht="18">
      <c r="A15" s="1048"/>
      <c r="B15" s="960" t="s">
        <v>1746</v>
      </c>
      <c r="C15" s="961"/>
      <c r="D15" s="961"/>
      <c r="E15" s="961"/>
      <c r="F15" s="961"/>
      <c r="G15" s="961"/>
      <c r="H15" s="961"/>
      <c r="I15" s="961"/>
      <c r="J15" s="961"/>
      <c r="K15" s="961"/>
      <c r="L15" s="961"/>
      <c r="M15" s="961"/>
      <c r="N15" s="961"/>
      <c r="O15" s="961"/>
      <c r="P15" s="961"/>
      <c r="Q15" s="961"/>
      <c r="R15" s="961"/>
      <c r="S15" s="961"/>
      <c r="T15" s="961"/>
      <c r="U15" s="962"/>
    </row>
    <row r="16" spans="1:21" s="413" customFormat="1" ht="75.75" customHeight="1">
      <c r="A16" s="1048"/>
      <c r="B16" s="527" t="s">
        <v>1553</v>
      </c>
      <c r="C16" s="435" t="s">
        <v>1843</v>
      </c>
      <c r="D16" s="431" t="s">
        <v>1844</v>
      </c>
      <c r="E16" s="533" t="s">
        <v>2895</v>
      </c>
      <c r="F16" s="528" t="s">
        <v>1667</v>
      </c>
      <c r="G16" s="404">
        <v>0.25</v>
      </c>
      <c r="H16" s="398"/>
      <c r="I16" s="404">
        <v>0.25</v>
      </c>
      <c r="J16" s="398"/>
      <c r="K16" s="404">
        <v>0.25</v>
      </c>
      <c r="L16" s="398"/>
      <c r="M16" s="404">
        <v>0.25</v>
      </c>
      <c r="N16" s="398"/>
      <c r="O16" s="511">
        <f t="shared" si="0"/>
        <v>1</v>
      </c>
      <c r="P16" s="405">
        <f t="shared" ref="P16:P20" si="1">H16+J16+L16+N16</f>
        <v>0</v>
      </c>
      <c r="Q16" s="342"/>
      <c r="R16" s="508"/>
      <c r="S16" s="508"/>
      <c r="T16" s="508"/>
      <c r="U16" s="508"/>
    </row>
    <row r="17" spans="1:21" s="413" customFormat="1" ht="75.75" customHeight="1">
      <c r="A17" s="1048"/>
      <c r="B17" s="527" t="s">
        <v>1554</v>
      </c>
      <c r="C17" s="435" t="s">
        <v>1849</v>
      </c>
      <c r="D17" s="431" t="s">
        <v>1850</v>
      </c>
      <c r="E17" s="533" t="s">
        <v>2896</v>
      </c>
      <c r="F17" s="571" t="s">
        <v>1668</v>
      </c>
      <c r="G17" s="261">
        <v>0.25</v>
      </c>
      <c r="H17" s="398"/>
      <c r="I17" s="261">
        <v>0.25</v>
      </c>
      <c r="J17" s="398"/>
      <c r="K17" s="261">
        <v>0.25</v>
      </c>
      <c r="L17" s="398"/>
      <c r="M17" s="261">
        <v>0.25</v>
      </c>
      <c r="N17" s="398"/>
      <c r="O17" s="511">
        <f t="shared" si="0"/>
        <v>1</v>
      </c>
      <c r="P17" s="405">
        <f t="shared" si="1"/>
        <v>0</v>
      </c>
      <c r="Q17" s="342"/>
      <c r="R17" s="508"/>
      <c r="S17" s="508" t="s">
        <v>1870</v>
      </c>
      <c r="T17" s="508"/>
      <c r="U17" s="508" t="s">
        <v>1751</v>
      </c>
    </row>
    <row r="18" spans="1:21" s="413" customFormat="1" ht="75.75" customHeight="1">
      <c r="A18" s="1048"/>
      <c r="B18" s="527" t="s">
        <v>1555</v>
      </c>
      <c r="C18" s="431" t="s">
        <v>1854</v>
      </c>
      <c r="D18" s="431" t="s">
        <v>1855</v>
      </c>
      <c r="E18" s="533" t="s">
        <v>2897</v>
      </c>
      <c r="F18" s="571" t="s">
        <v>1669</v>
      </c>
      <c r="G18" s="261">
        <v>0.25</v>
      </c>
      <c r="H18" s="398"/>
      <c r="I18" s="261">
        <v>0.25</v>
      </c>
      <c r="J18" s="398">
        <f>'1. TALLERES SEMINARIOS'!$D$109</f>
        <v>69150</v>
      </c>
      <c r="K18" s="261">
        <v>0.25</v>
      </c>
      <c r="L18" s="398"/>
      <c r="M18" s="261">
        <v>0.25</v>
      </c>
      <c r="N18" s="398"/>
      <c r="O18" s="511">
        <f t="shared" si="0"/>
        <v>1</v>
      </c>
      <c r="P18" s="881">
        <f t="shared" si="1"/>
        <v>69150</v>
      </c>
      <c r="Q18" s="342"/>
      <c r="R18" s="508"/>
      <c r="S18" s="508" t="s">
        <v>1871</v>
      </c>
      <c r="T18" s="508"/>
      <c r="U18" s="508" t="s">
        <v>1751</v>
      </c>
    </row>
    <row r="19" spans="1:21" s="413" customFormat="1" ht="75.75" customHeight="1">
      <c r="A19" s="1048"/>
      <c r="B19" s="527" t="s">
        <v>1556</v>
      </c>
      <c r="C19" s="431" t="s">
        <v>1872</v>
      </c>
      <c r="D19" s="431" t="s">
        <v>1873</v>
      </c>
      <c r="E19" s="533" t="s">
        <v>2898</v>
      </c>
      <c r="F19" s="571" t="s">
        <v>1670</v>
      </c>
      <c r="G19" s="261">
        <v>0.25</v>
      </c>
      <c r="H19" s="398"/>
      <c r="I19" s="261">
        <v>0.25</v>
      </c>
      <c r="J19" s="398"/>
      <c r="K19" s="261">
        <v>0.25</v>
      </c>
      <c r="L19" s="398"/>
      <c r="M19" s="261">
        <v>0.25</v>
      </c>
      <c r="N19" s="737">
        <f>'5. ACTIVIDADES ESPECIALES'!$D$80</f>
        <v>1585140</v>
      </c>
      <c r="O19" s="511">
        <f t="shared" si="0"/>
        <v>1</v>
      </c>
      <c r="P19" s="876">
        <f t="shared" si="1"/>
        <v>1585140</v>
      </c>
      <c r="Q19" s="508"/>
      <c r="R19" s="508" t="s">
        <v>1874</v>
      </c>
      <c r="S19" s="508" t="s">
        <v>1875</v>
      </c>
      <c r="T19" s="508" t="s">
        <v>1876</v>
      </c>
      <c r="U19" s="508" t="s">
        <v>1751</v>
      </c>
    </row>
    <row r="20" spans="1:21" s="413" customFormat="1" ht="75.75" customHeight="1">
      <c r="A20" s="1048"/>
      <c r="B20" s="527" t="s">
        <v>1557</v>
      </c>
      <c r="C20" s="431" t="s">
        <v>1877</v>
      </c>
      <c r="D20" s="431" t="s">
        <v>1878</v>
      </c>
      <c r="E20" s="570" t="s">
        <v>2899</v>
      </c>
      <c r="F20" s="571" t="s">
        <v>1671</v>
      </c>
      <c r="G20" s="404"/>
      <c r="H20" s="398"/>
      <c r="I20" s="404"/>
      <c r="J20" s="398"/>
      <c r="K20" s="404"/>
      <c r="L20" s="398"/>
      <c r="M20" s="404"/>
      <c r="N20" s="398"/>
      <c r="O20" s="511">
        <f t="shared" si="0"/>
        <v>0</v>
      </c>
      <c r="P20" s="405">
        <f t="shared" si="1"/>
        <v>0</v>
      </c>
      <c r="Q20" s="342"/>
      <c r="R20" s="508"/>
      <c r="S20" s="508" t="s">
        <v>1879</v>
      </c>
      <c r="T20" s="508"/>
      <c r="U20" s="508" t="s">
        <v>1751</v>
      </c>
    </row>
    <row r="21" spans="1:21" s="413" customFormat="1" ht="18">
      <c r="A21" s="1048"/>
      <c r="B21" s="960" t="s">
        <v>1969</v>
      </c>
      <c r="C21" s="961"/>
      <c r="D21" s="961"/>
      <c r="E21" s="961"/>
      <c r="F21" s="961"/>
      <c r="G21" s="961"/>
      <c r="H21" s="961"/>
      <c r="I21" s="961"/>
      <c r="J21" s="961"/>
      <c r="K21" s="961"/>
      <c r="L21" s="961"/>
      <c r="M21" s="961"/>
      <c r="N21" s="961"/>
      <c r="O21" s="961"/>
      <c r="P21" s="961"/>
      <c r="Q21" s="961"/>
      <c r="R21" s="961"/>
      <c r="S21" s="961"/>
      <c r="T21" s="961"/>
      <c r="U21" s="962"/>
    </row>
    <row r="22" spans="1:21" s="413" customFormat="1" ht="114.75">
      <c r="A22" s="1048"/>
      <c r="B22" s="1056" t="s">
        <v>2476</v>
      </c>
      <c r="C22" s="772" t="s">
        <v>2477</v>
      </c>
      <c r="D22" s="773" t="s">
        <v>2478</v>
      </c>
      <c r="E22" s="515" t="s">
        <v>2414</v>
      </c>
      <c r="F22" s="774" t="s">
        <v>2479</v>
      </c>
      <c r="G22" s="775">
        <v>0.25</v>
      </c>
      <c r="H22" s="776"/>
      <c r="I22" s="775">
        <v>0.25</v>
      </c>
      <c r="J22" s="776"/>
      <c r="K22" s="775">
        <v>0.25</v>
      </c>
      <c r="L22" s="776"/>
      <c r="M22" s="775">
        <v>0.25</v>
      </c>
      <c r="N22" s="777"/>
      <c r="O22" s="511">
        <f t="shared" si="0"/>
        <v>1</v>
      </c>
      <c r="P22" s="522">
        <f t="shared" ref="P22:P28" si="2">H22+J22+L22+N22</f>
        <v>0</v>
      </c>
      <c r="Q22" s="515"/>
      <c r="R22" s="742" t="s">
        <v>2480</v>
      </c>
      <c r="S22" s="742" t="s">
        <v>2481</v>
      </c>
      <c r="T22" s="742" t="s">
        <v>1977</v>
      </c>
      <c r="U22" s="742" t="s">
        <v>2482</v>
      </c>
    </row>
    <row r="23" spans="1:21" s="413" customFormat="1" ht="76.5">
      <c r="A23" s="1048"/>
      <c r="B23" s="1057"/>
      <c r="C23" s="772"/>
      <c r="D23" s="773"/>
      <c r="E23" s="515" t="s">
        <v>2421</v>
      </c>
      <c r="F23" s="778" t="s">
        <v>2483</v>
      </c>
      <c r="G23" s="775">
        <v>0.25</v>
      </c>
      <c r="H23" s="776"/>
      <c r="I23" s="775">
        <v>0.25</v>
      </c>
      <c r="J23" s="776"/>
      <c r="K23" s="775">
        <v>0.25</v>
      </c>
      <c r="L23" s="776"/>
      <c r="M23" s="775">
        <v>0.25</v>
      </c>
      <c r="N23" s="777"/>
      <c r="O23" s="511">
        <f t="shared" si="0"/>
        <v>1</v>
      </c>
      <c r="P23" s="522">
        <f t="shared" si="2"/>
        <v>0</v>
      </c>
      <c r="Q23" s="515"/>
      <c r="R23" s="742" t="s">
        <v>2484</v>
      </c>
      <c r="S23" s="742" t="s">
        <v>2485</v>
      </c>
      <c r="T23" s="742" t="s">
        <v>1977</v>
      </c>
      <c r="U23" s="742" t="s">
        <v>2486</v>
      </c>
    </row>
    <row r="24" spans="1:21" s="413" customFormat="1" ht="89.25">
      <c r="A24" s="1048"/>
      <c r="B24" s="1057"/>
      <c r="C24" s="772" t="s">
        <v>2487</v>
      </c>
      <c r="D24" s="773" t="s">
        <v>2488</v>
      </c>
      <c r="E24" s="515" t="s">
        <v>3068</v>
      </c>
      <c r="F24" s="779" t="s">
        <v>2489</v>
      </c>
      <c r="G24" s="775">
        <v>0.25</v>
      </c>
      <c r="H24" s="776"/>
      <c r="I24" s="775">
        <v>0.25</v>
      </c>
      <c r="J24" s="776"/>
      <c r="K24" s="775">
        <v>0.25</v>
      </c>
      <c r="L24" s="776"/>
      <c r="M24" s="775">
        <v>0.25</v>
      </c>
      <c r="N24" s="777"/>
      <c r="O24" s="511">
        <f t="shared" si="0"/>
        <v>1</v>
      </c>
      <c r="P24" s="522">
        <f t="shared" si="2"/>
        <v>0</v>
      </c>
      <c r="Q24" s="515"/>
      <c r="R24" s="742" t="s">
        <v>2490</v>
      </c>
      <c r="S24" s="742" t="s">
        <v>2491</v>
      </c>
      <c r="T24" s="742" t="s">
        <v>1977</v>
      </c>
      <c r="U24" s="742" t="s">
        <v>2492</v>
      </c>
    </row>
    <row r="25" spans="1:21" s="413" customFormat="1" ht="89.25">
      <c r="A25" s="1048"/>
      <c r="B25" s="1057"/>
      <c r="C25" s="780" t="s">
        <v>2493</v>
      </c>
      <c r="D25" s="781" t="s">
        <v>2494</v>
      </c>
      <c r="E25" s="515" t="s">
        <v>3069</v>
      </c>
      <c r="F25" s="742" t="s">
        <v>2495</v>
      </c>
      <c r="G25" s="775">
        <v>0.25</v>
      </c>
      <c r="H25" s="776"/>
      <c r="I25" s="775">
        <v>0.25</v>
      </c>
      <c r="J25" s="776"/>
      <c r="K25" s="775">
        <v>0.25</v>
      </c>
      <c r="L25" s="776"/>
      <c r="M25" s="775">
        <v>0.25</v>
      </c>
      <c r="N25" s="777"/>
      <c r="O25" s="511">
        <f t="shared" si="0"/>
        <v>1</v>
      </c>
      <c r="P25" s="522">
        <f t="shared" si="2"/>
        <v>0</v>
      </c>
      <c r="Q25" s="515"/>
      <c r="R25" s="742" t="s">
        <v>2490</v>
      </c>
      <c r="S25" s="742" t="s">
        <v>2491</v>
      </c>
      <c r="T25" s="742" t="s">
        <v>1977</v>
      </c>
      <c r="U25" s="742" t="s">
        <v>2496</v>
      </c>
    </row>
    <row r="26" spans="1:21" s="413" customFormat="1" ht="76.5">
      <c r="A26" s="1048"/>
      <c r="B26" s="1057"/>
      <c r="C26" s="772" t="s">
        <v>2497</v>
      </c>
      <c r="D26" s="773" t="s">
        <v>2498</v>
      </c>
      <c r="E26" s="515" t="s">
        <v>3070</v>
      </c>
      <c r="F26" s="742" t="s">
        <v>2499</v>
      </c>
      <c r="G26" s="775">
        <v>1</v>
      </c>
      <c r="H26" s="776"/>
      <c r="I26" s="782"/>
      <c r="J26" s="776"/>
      <c r="K26" s="782"/>
      <c r="L26" s="776"/>
      <c r="M26" s="782"/>
      <c r="N26" s="776"/>
      <c r="O26" s="511">
        <f t="shared" si="0"/>
        <v>1</v>
      </c>
      <c r="P26" s="522">
        <f t="shared" si="2"/>
        <v>0</v>
      </c>
      <c r="Q26" s="515"/>
      <c r="R26" s="742" t="s">
        <v>2500</v>
      </c>
      <c r="S26" s="515" t="s">
        <v>2501</v>
      </c>
      <c r="T26" s="742" t="s">
        <v>1977</v>
      </c>
      <c r="U26" s="773" t="s">
        <v>2502</v>
      </c>
    </row>
    <row r="27" spans="1:21" s="413" customFormat="1" ht="140.25">
      <c r="A27" s="1048"/>
      <c r="B27" s="1057"/>
      <c r="C27" s="742" t="s">
        <v>2503</v>
      </c>
      <c r="D27" s="783" t="s">
        <v>2504</v>
      </c>
      <c r="E27" s="783" t="s">
        <v>3071</v>
      </c>
      <c r="F27" s="742" t="s">
        <v>2505</v>
      </c>
      <c r="G27" s="775">
        <v>0.25</v>
      </c>
      <c r="H27" s="784"/>
      <c r="I27" s="775">
        <v>0.25</v>
      </c>
      <c r="J27" s="784"/>
      <c r="K27" s="775">
        <v>0.25</v>
      </c>
      <c r="L27" s="784"/>
      <c r="M27" s="775">
        <v>0.25</v>
      </c>
      <c r="N27" s="784"/>
      <c r="O27" s="511">
        <f t="shared" si="0"/>
        <v>1</v>
      </c>
      <c r="P27" s="522">
        <f t="shared" si="2"/>
        <v>0</v>
      </c>
      <c r="Q27" s="515"/>
      <c r="R27" s="741" t="s">
        <v>2506</v>
      </c>
      <c r="S27" s="741" t="s">
        <v>2507</v>
      </c>
      <c r="T27" s="741" t="s">
        <v>2508</v>
      </c>
      <c r="U27" s="742" t="s">
        <v>2203</v>
      </c>
    </row>
    <row r="28" spans="1:21" s="413" customFormat="1" ht="114.75">
      <c r="A28" s="1048"/>
      <c r="B28" s="1057"/>
      <c r="C28" s="742"/>
      <c r="D28" s="783" t="s">
        <v>2509</v>
      </c>
      <c r="E28" s="783" t="s">
        <v>3072</v>
      </c>
      <c r="F28" s="758" t="s">
        <v>2510</v>
      </c>
      <c r="G28" s="785">
        <v>0</v>
      </c>
      <c r="H28" s="785"/>
      <c r="I28" s="786">
        <v>0.5</v>
      </c>
      <c r="J28" s="785">
        <v>47200</v>
      </c>
      <c r="K28" s="786">
        <v>0.5</v>
      </c>
      <c r="L28" s="785">
        <v>47200</v>
      </c>
      <c r="M28" s="785">
        <v>0</v>
      </c>
      <c r="N28" s="785"/>
      <c r="O28" s="511">
        <f t="shared" si="0"/>
        <v>1</v>
      </c>
      <c r="P28" s="876">
        <f t="shared" si="2"/>
        <v>94400</v>
      </c>
      <c r="Q28" s="515"/>
      <c r="R28" s="741" t="s">
        <v>2511</v>
      </c>
      <c r="S28" s="741" t="s">
        <v>2512</v>
      </c>
      <c r="T28" s="741" t="s">
        <v>2513</v>
      </c>
      <c r="U28" s="742" t="s">
        <v>2514</v>
      </c>
    </row>
    <row r="29" spans="1:21" s="413" customFormat="1" ht="15.75" customHeight="1">
      <c r="A29" s="1048"/>
      <c r="B29" s="1053" t="s">
        <v>2151</v>
      </c>
      <c r="C29" s="1054"/>
      <c r="D29" s="1054"/>
      <c r="E29" s="1054"/>
      <c r="F29" s="1054"/>
      <c r="G29" s="1054"/>
      <c r="H29" s="1054"/>
      <c r="I29" s="1054"/>
      <c r="J29" s="1054"/>
      <c r="K29" s="1054"/>
      <c r="L29" s="1054"/>
      <c r="M29" s="1054"/>
      <c r="N29" s="1054"/>
      <c r="O29" s="1054"/>
      <c r="P29" s="1054"/>
      <c r="Q29" s="1054"/>
      <c r="R29" s="1054"/>
      <c r="S29" s="1054"/>
      <c r="T29" s="1054"/>
      <c r="U29" s="1055"/>
    </row>
    <row r="30" spans="1:21" s="413" customFormat="1" ht="178.5">
      <c r="A30" s="1048"/>
      <c r="B30" s="431" t="s">
        <v>1553</v>
      </c>
      <c r="C30" s="765" t="s">
        <v>2515</v>
      </c>
      <c r="D30" s="471" t="s">
        <v>2516</v>
      </c>
      <c r="E30" s="493"/>
      <c r="F30" s="766" t="s">
        <v>1667</v>
      </c>
      <c r="G30" s="768">
        <v>0.25</v>
      </c>
      <c r="H30" s="737"/>
      <c r="I30" s="768">
        <v>0.25</v>
      </c>
      <c r="J30" s="737">
        <f>P30</f>
        <v>39000</v>
      </c>
      <c r="K30" s="768">
        <v>0.25</v>
      </c>
      <c r="L30" s="737"/>
      <c r="M30" s="768">
        <v>0.25</v>
      </c>
      <c r="N30" s="737"/>
      <c r="O30" s="511"/>
      <c r="P30" s="522">
        <f>'4. EQUIPO TECNOLÓGICOS'!D157</f>
        <v>39000</v>
      </c>
      <c r="Q30" s="508"/>
      <c r="R30" s="508" t="s">
        <v>3080</v>
      </c>
      <c r="S30" s="508" t="s">
        <v>3079</v>
      </c>
      <c r="T30" s="508" t="s">
        <v>2157</v>
      </c>
      <c r="U30" s="508" t="s">
        <v>2151</v>
      </c>
    </row>
    <row r="31" spans="1:21" s="413" customFormat="1" ht="76.5">
      <c r="A31" s="1048"/>
      <c r="B31" s="431" t="s">
        <v>1554</v>
      </c>
      <c r="C31" s="767" t="s">
        <v>2517</v>
      </c>
      <c r="D31" s="431" t="s">
        <v>2518</v>
      </c>
      <c r="E31" s="508"/>
      <c r="F31" s="475" t="s">
        <v>1668</v>
      </c>
      <c r="G31" s="507"/>
      <c r="H31" s="737"/>
      <c r="I31" s="507"/>
      <c r="J31" s="737"/>
      <c r="K31" s="507"/>
      <c r="L31" s="737"/>
      <c r="M31" s="507"/>
      <c r="N31" s="737"/>
      <c r="O31" s="511"/>
      <c r="P31" s="522">
        <f t="shared" ref="P31:P34" si="3">H31+J31+L31+N31</f>
        <v>0</v>
      </c>
      <c r="Q31" s="508"/>
      <c r="R31" s="508"/>
      <c r="S31" s="508"/>
      <c r="T31" s="508"/>
      <c r="U31" s="508"/>
    </row>
    <row r="32" spans="1:21" s="413" customFormat="1" ht="90">
      <c r="A32" s="1048"/>
      <c r="B32" s="431" t="s">
        <v>1555</v>
      </c>
      <c r="C32" s="767" t="s">
        <v>2519</v>
      </c>
      <c r="D32" s="431" t="s">
        <v>2520</v>
      </c>
      <c r="E32" s="508"/>
      <c r="F32" s="475" t="s">
        <v>1669</v>
      </c>
      <c r="G32" s="507"/>
      <c r="H32" s="737"/>
      <c r="I32" s="507"/>
      <c r="J32" s="737"/>
      <c r="K32" s="507"/>
      <c r="L32" s="737"/>
      <c r="M32" s="507"/>
      <c r="N32" s="737"/>
      <c r="O32" s="511"/>
      <c r="P32" s="522">
        <f t="shared" si="3"/>
        <v>0</v>
      </c>
      <c r="Q32" s="508"/>
      <c r="R32" s="508"/>
      <c r="S32" s="508"/>
      <c r="T32" s="508"/>
      <c r="U32" s="508"/>
    </row>
    <row r="33" spans="1:21" s="413" customFormat="1" ht="76.5">
      <c r="A33" s="1048"/>
      <c r="B33" s="431" t="s">
        <v>1556</v>
      </c>
      <c r="C33" s="474" t="s">
        <v>2521</v>
      </c>
      <c r="D33" s="746" t="s">
        <v>2522</v>
      </c>
      <c r="E33" s="508" t="s">
        <v>2900</v>
      </c>
      <c r="F33" s="475" t="s">
        <v>1670</v>
      </c>
      <c r="G33" s="768">
        <v>0.25</v>
      </c>
      <c r="H33" s="737">
        <v>0</v>
      </c>
      <c r="I33" s="768">
        <v>0.25</v>
      </c>
      <c r="J33" s="737">
        <v>0</v>
      </c>
      <c r="K33" s="768">
        <v>0.25</v>
      </c>
      <c r="L33" s="737">
        <v>0</v>
      </c>
      <c r="M33" s="768">
        <v>0.25</v>
      </c>
      <c r="N33" s="737">
        <v>0</v>
      </c>
      <c r="O33" s="511">
        <f t="shared" si="0"/>
        <v>1</v>
      </c>
      <c r="P33" s="522">
        <f t="shared" si="3"/>
        <v>0</v>
      </c>
      <c r="Q33" s="508"/>
      <c r="R33" s="508"/>
      <c r="S33" s="480" t="s">
        <v>2149</v>
      </c>
      <c r="T33" s="480" t="s">
        <v>2157</v>
      </c>
      <c r="U33" s="483" t="s">
        <v>2151</v>
      </c>
    </row>
    <row r="34" spans="1:21" s="413" customFormat="1" ht="51">
      <c r="A34" s="1048"/>
      <c r="B34" s="431" t="s">
        <v>1557</v>
      </c>
      <c r="C34" s="474" t="s">
        <v>2523</v>
      </c>
      <c r="D34" s="746" t="s">
        <v>2524</v>
      </c>
      <c r="E34" s="508" t="s">
        <v>2901</v>
      </c>
      <c r="F34" s="475" t="s">
        <v>1671</v>
      </c>
      <c r="G34" s="768">
        <v>0.25</v>
      </c>
      <c r="H34" s="737">
        <v>0</v>
      </c>
      <c r="I34" s="768">
        <v>0.25</v>
      </c>
      <c r="J34" s="737">
        <v>0</v>
      </c>
      <c r="K34" s="768">
        <v>0.25</v>
      </c>
      <c r="L34" s="737">
        <v>0</v>
      </c>
      <c r="M34" s="768">
        <v>0.25</v>
      </c>
      <c r="N34" s="737">
        <v>0</v>
      </c>
      <c r="O34" s="511">
        <f t="shared" si="0"/>
        <v>1</v>
      </c>
      <c r="P34" s="522">
        <f t="shared" si="3"/>
        <v>0</v>
      </c>
      <c r="Q34" s="508"/>
      <c r="R34" s="508"/>
      <c r="S34" s="480" t="s">
        <v>2149</v>
      </c>
      <c r="T34" s="480" t="s">
        <v>2157</v>
      </c>
      <c r="U34" s="483" t="s">
        <v>2151</v>
      </c>
    </row>
    <row r="35" spans="1:21" s="413" customFormat="1" ht="15.75" customHeight="1">
      <c r="A35" s="1048"/>
      <c r="B35" s="1050" t="s">
        <v>2827</v>
      </c>
      <c r="C35" s="1051"/>
      <c r="D35" s="1051"/>
      <c r="E35" s="1051"/>
      <c r="F35" s="1051"/>
      <c r="G35" s="1051"/>
      <c r="H35" s="1051"/>
      <c r="I35" s="1051"/>
      <c r="J35" s="1051"/>
      <c r="K35" s="1051"/>
      <c r="L35" s="1051"/>
      <c r="M35" s="1051"/>
      <c r="N35" s="1051"/>
      <c r="O35" s="1051"/>
      <c r="P35" s="1051"/>
      <c r="Q35" s="1051"/>
      <c r="R35" s="1051"/>
      <c r="S35" s="1051"/>
      <c r="T35" s="1051"/>
      <c r="U35" s="1052"/>
    </row>
    <row r="36" spans="1:21" s="413" customFormat="1" ht="39">
      <c r="A36" s="1048"/>
      <c r="B36" s="687" t="s">
        <v>1555</v>
      </c>
      <c r="C36" s="694" t="s">
        <v>2766</v>
      </c>
      <c r="D36" s="687" t="s">
        <v>2767</v>
      </c>
      <c r="E36" s="705" t="s">
        <v>2902</v>
      </c>
      <c r="F36" s="713" t="s">
        <v>2768</v>
      </c>
      <c r="G36" s="714">
        <v>0.25</v>
      </c>
      <c r="H36" s="748"/>
      <c r="I36" s="714">
        <v>0.25</v>
      </c>
      <c r="J36" s="748"/>
      <c r="K36" s="714">
        <v>0.25</v>
      </c>
      <c r="L36" s="748"/>
      <c r="M36" s="714">
        <v>0.25</v>
      </c>
      <c r="N36" s="748"/>
      <c r="O36" s="714">
        <f t="shared" ref="O36:O38" si="4">G36+I36+K36+M36</f>
        <v>1</v>
      </c>
      <c r="P36" s="405">
        <f t="shared" ref="P36:P38" si="5">H36+J36+L36+N36</f>
        <v>0</v>
      </c>
      <c r="Q36" s="749"/>
      <c r="R36" s="691" t="s">
        <v>1674</v>
      </c>
      <c r="S36" s="691" t="s">
        <v>1601</v>
      </c>
      <c r="T36" s="691" t="s">
        <v>2769</v>
      </c>
      <c r="U36" s="691" t="s">
        <v>2060</v>
      </c>
    </row>
    <row r="37" spans="1:21" s="413" customFormat="1" ht="89.25">
      <c r="A37" s="1048"/>
      <c r="B37" s="687" t="s">
        <v>1556</v>
      </c>
      <c r="C37" s="694" t="s">
        <v>2770</v>
      </c>
      <c r="D37" s="687" t="s">
        <v>2771</v>
      </c>
      <c r="E37" s="705" t="s">
        <v>2903</v>
      </c>
      <c r="F37" s="695" t="s">
        <v>2772</v>
      </c>
      <c r="G37" s="714">
        <v>0.25</v>
      </c>
      <c r="H37" s="748"/>
      <c r="I37" s="714">
        <v>0.25</v>
      </c>
      <c r="J37" s="748"/>
      <c r="K37" s="714">
        <v>0.25</v>
      </c>
      <c r="L37" s="748"/>
      <c r="M37" s="714">
        <v>0.25</v>
      </c>
      <c r="N37" s="748"/>
      <c r="O37" s="714">
        <f t="shared" si="4"/>
        <v>1</v>
      </c>
      <c r="P37" s="405">
        <f t="shared" si="5"/>
        <v>0</v>
      </c>
      <c r="Q37" s="749"/>
      <c r="R37" s="691" t="s">
        <v>2773</v>
      </c>
      <c r="S37" s="691" t="s">
        <v>2774</v>
      </c>
      <c r="T37" s="691" t="s">
        <v>2775</v>
      </c>
      <c r="U37" s="691" t="s">
        <v>2667</v>
      </c>
    </row>
    <row r="38" spans="1:21" s="413" customFormat="1" ht="89.25">
      <c r="A38" s="1048"/>
      <c r="B38" s="687" t="s">
        <v>1557</v>
      </c>
      <c r="C38" s="694" t="s">
        <v>2776</v>
      </c>
      <c r="D38" s="687" t="s">
        <v>2777</v>
      </c>
      <c r="E38" s="705" t="s">
        <v>2904</v>
      </c>
      <c r="F38" s="695" t="s">
        <v>2778</v>
      </c>
      <c r="G38" s="714">
        <v>0.25</v>
      </c>
      <c r="H38" s="748"/>
      <c r="I38" s="714">
        <v>0.25</v>
      </c>
      <c r="J38" s="748"/>
      <c r="K38" s="714">
        <v>0.25</v>
      </c>
      <c r="L38" s="748"/>
      <c r="M38" s="714">
        <v>0.25</v>
      </c>
      <c r="N38" s="748"/>
      <c r="O38" s="714">
        <f t="shared" si="4"/>
        <v>1</v>
      </c>
      <c r="P38" s="405">
        <f t="shared" si="5"/>
        <v>0</v>
      </c>
      <c r="Q38" s="749"/>
      <c r="R38" s="691" t="s">
        <v>2779</v>
      </c>
      <c r="S38" s="691" t="s">
        <v>2780</v>
      </c>
      <c r="T38" s="691" t="s">
        <v>2781</v>
      </c>
      <c r="U38" s="691" t="s">
        <v>2782</v>
      </c>
    </row>
    <row r="39" spans="1:21" ht="15.75" hidden="1" customHeight="1">
      <c r="A39" s="1048"/>
      <c r="B39" s="447"/>
      <c r="C39" s="434"/>
      <c r="D39" s="434"/>
      <c r="E39" s="434"/>
      <c r="F39" s="434"/>
      <c r="G39" s="546"/>
      <c r="H39" s="534"/>
      <c r="I39" s="546"/>
      <c r="J39" s="534"/>
      <c r="K39" s="546"/>
      <c r="L39" s="534"/>
      <c r="M39" s="546"/>
      <c r="N39" s="534"/>
      <c r="O39" s="547"/>
      <c r="P39" s="538"/>
      <c r="Q39" s="434"/>
      <c r="R39" s="434"/>
      <c r="S39" s="434"/>
      <c r="T39" s="434"/>
      <c r="U39" s="434"/>
    </row>
    <row r="40" spans="1:21" ht="15.75" hidden="1" customHeight="1">
      <c r="A40" s="1048"/>
      <c r="B40" s="447"/>
      <c r="C40" s="342"/>
      <c r="D40" s="342"/>
      <c r="E40" s="342"/>
      <c r="F40" s="73"/>
      <c r="G40" s="395"/>
      <c r="H40" s="398"/>
      <c r="I40" s="395"/>
      <c r="J40" s="398"/>
      <c r="K40" s="395"/>
      <c r="L40" s="398"/>
      <c r="M40" s="395"/>
      <c r="N40" s="398"/>
      <c r="O40" s="415"/>
      <c r="P40" s="405"/>
      <c r="Q40" s="342"/>
      <c r="R40" s="342"/>
      <c r="S40" s="342"/>
      <c r="T40" s="342"/>
      <c r="U40" s="342"/>
    </row>
    <row r="41" spans="1:21" ht="15.75" hidden="1" customHeight="1">
      <c r="A41" s="1048"/>
      <c r="B41" s="447"/>
      <c r="C41" s="342"/>
      <c r="D41" s="342"/>
      <c r="E41" s="342"/>
      <c r="F41" s="342"/>
      <c r="G41" s="395"/>
      <c r="H41" s="398"/>
      <c r="I41" s="395"/>
      <c r="J41" s="398"/>
      <c r="K41" s="395"/>
      <c r="L41" s="398"/>
      <c r="M41" s="395"/>
      <c r="N41" s="398"/>
      <c r="O41" s="415"/>
      <c r="P41" s="405"/>
      <c r="Q41" s="342"/>
      <c r="R41" s="342"/>
      <c r="S41" s="342"/>
      <c r="T41" s="342"/>
      <c r="U41" s="342"/>
    </row>
    <row r="42" spans="1:21" ht="15.75" hidden="1" customHeight="1">
      <c r="A42" s="1048"/>
      <c r="B42" s="447"/>
      <c r="C42" s="342"/>
      <c r="D42" s="342"/>
      <c r="E42" s="342"/>
      <c r="F42" s="342"/>
      <c r="G42" s="404"/>
      <c r="H42" s="398"/>
      <c r="I42" s="404"/>
      <c r="J42" s="398"/>
      <c r="K42" s="404"/>
      <c r="L42" s="398"/>
      <c r="M42" s="404"/>
      <c r="N42" s="398"/>
      <c r="O42" s="415"/>
      <c r="P42" s="405"/>
      <c r="Q42" s="395"/>
      <c r="R42" s="395"/>
      <c r="S42" s="395"/>
      <c r="T42" s="395"/>
      <c r="U42" s="342"/>
    </row>
    <row r="43" spans="1:21" ht="15.75" hidden="1" customHeight="1">
      <c r="A43" s="1048"/>
      <c r="B43" s="447"/>
      <c r="C43" s="342"/>
      <c r="D43" s="342"/>
      <c r="E43" s="342"/>
      <c r="F43" s="342"/>
      <c r="G43" s="395"/>
      <c r="H43" s="398"/>
      <c r="I43" s="395"/>
      <c r="J43" s="398"/>
      <c r="K43" s="395"/>
      <c r="L43" s="398"/>
      <c r="M43" s="395"/>
      <c r="N43" s="398"/>
      <c r="O43" s="416"/>
      <c r="P43" s="417"/>
      <c r="Q43" s="342"/>
      <c r="R43" s="342"/>
      <c r="S43" s="342"/>
      <c r="T43" s="342"/>
      <c r="U43" s="342"/>
    </row>
    <row r="44" spans="1:21" ht="15.75" hidden="1" customHeight="1">
      <c r="A44" s="1048"/>
      <c r="B44" s="447"/>
      <c r="C44" s="342"/>
      <c r="D44" s="342"/>
      <c r="E44" s="342"/>
      <c r="F44" s="342"/>
      <c r="G44" s="395"/>
      <c r="H44" s="398"/>
      <c r="I44" s="395"/>
      <c r="J44" s="398"/>
      <c r="K44" s="395"/>
      <c r="L44" s="398"/>
      <c r="M44" s="395"/>
      <c r="N44" s="398"/>
      <c r="O44" s="416"/>
      <c r="P44" s="417"/>
      <c r="Q44" s="342"/>
      <c r="R44" s="342"/>
      <c r="S44" s="342"/>
      <c r="T44" s="342"/>
      <c r="U44" s="414"/>
    </row>
    <row r="45" spans="1:21" ht="15.75" hidden="1" customHeight="1">
      <c r="A45" s="1049"/>
      <c r="B45" s="448"/>
      <c r="C45" s="342"/>
      <c r="D45" s="342"/>
      <c r="E45" s="342"/>
      <c r="F45" s="342"/>
      <c r="G45" s="395"/>
      <c r="H45" s="398"/>
      <c r="I45" s="395"/>
      <c r="J45" s="398"/>
      <c r="K45" s="395"/>
      <c r="L45" s="398"/>
      <c r="M45" s="395"/>
      <c r="N45" s="398"/>
      <c r="O45" s="415"/>
      <c r="P45" s="405"/>
      <c r="Q45" s="395"/>
      <c r="R45" s="395"/>
      <c r="S45" s="395"/>
      <c r="T45" s="395"/>
      <c r="U45" s="342"/>
    </row>
    <row r="46" spans="1:21" ht="15.6" customHeight="1">
      <c r="A46" s="312" t="s">
        <v>117</v>
      </c>
      <c r="B46" s="251"/>
      <c r="C46" s="251"/>
      <c r="D46" s="251"/>
      <c r="E46" s="251"/>
      <c r="F46" s="251"/>
      <c r="G46" s="787">
        <f t="shared" ref="G46:O46" si="6">SUM(G10:G45)</f>
        <v>6</v>
      </c>
      <c r="H46" s="245">
        <f t="shared" si="6"/>
        <v>164500</v>
      </c>
      <c r="I46" s="787">
        <f t="shared" si="6"/>
        <v>5.5</v>
      </c>
      <c r="J46" s="245">
        <f t="shared" si="6"/>
        <v>319850</v>
      </c>
      <c r="K46" s="80">
        <f t="shared" si="6"/>
        <v>5.5</v>
      </c>
      <c r="L46" s="245">
        <f t="shared" si="6"/>
        <v>47200</v>
      </c>
      <c r="M46" s="80">
        <f t="shared" si="6"/>
        <v>5</v>
      </c>
      <c r="N46" s="245">
        <f t="shared" si="6"/>
        <v>1585140</v>
      </c>
      <c r="O46" s="245">
        <f t="shared" si="6"/>
        <v>21</v>
      </c>
      <c r="P46" s="245">
        <f>SUM(P10:P45)</f>
        <v>2116690</v>
      </c>
      <c r="Q46" s="68"/>
      <c r="R46" s="68"/>
      <c r="S46" s="68"/>
      <c r="T46" s="68"/>
      <c r="U46" s="68"/>
    </row>
  </sheetData>
  <mergeCells count="21">
    <mergeCell ref="A9:A45"/>
    <mergeCell ref="B9:U9"/>
    <mergeCell ref="B35:U35"/>
    <mergeCell ref="B29:U29"/>
    <mergeCell ref="O5:P6"/>
    <mergeCell ref="B15:U15"/>
    <mergeCell ref="B22:B28"/>
    <mergeCell ref="B21:U21"/>
    <mergeCell ref="A4:U4"/>
    <mergeCell ref="F5:F7"/>
    <mergeCell ref="D5:D7"/>
    <mergeCell ref="C5:C7"/>
    <mergeCell ref="B5:B7"/>
    <mergeCell ref="A5:A7"/>
    <mergeCell ref="E5:E7"/>
    <mergeCell ref="G5:N5"/>
    <mergeCell ref="Q5:Q7"/>
    <mergeCell ref="R5:R7"/>
    <mergeCell ref="S5:S7"/>
    <mergeCell ref="T5:T7"/>
    <mergeCell ref="U5:U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69"/>
  <sheetViews>
    <sheetView zoomScale="70" zoomScaleNormal="70" workbookViewId="0">
      <pane ySplit="6" topLeftCell="A7" activePane="bottomLeft" state="frozen"/>
      <selection activeCell="R7" sqref="R7"/>
      <selection pane="bottomLeft" activeCell="P23" sqref="P23"/>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9.28515625" customWidth="1"/>
    <col min="19" max="20" width="14.28515625" customWidth="1"/>
    <col min="21" max="21" width="15.7109375" customWidth="1"/>
  </cols>
  <sheetData>
    <row r="1" spans="1:21" ht="18.75">
      <c r="A1" s="1068" t="s">
        <v>1349</v>
      </c>
      <c r="B1" s="1068"/>
      <c r="C1" s="1068"/>
      <c r="D1" s="1068"/>
      <c r="E1" s="1068"/>
      <c r="F1" s="1068"/>
      <c r="G1" s="1068"/>
      <c r="H1" s="1068"/>
      <c r="I1" s="1068"/>
      <c r="J1" s="1068"/>
      <c r="K1" s="1068"/>
      <c r="L1" s="1068"/>
      <c r="M1" s="1068"/>
      <c r="N1" s="1068"/>
      <c r="O1" s="1068"/>
      <c r="P1" s="1068"/>
      <c r="Q1" s="1068"/>
      <c r="R1" s="1068"/>
      <c r="S1" s="1068"/>
      <c r="T1" s="1068"/>
      <c r="U1" s="1068"/>
    </row>
    <row r="2" spans="1:21">
      <c r="A2" s="1069" t="s">
        <v>1418</v>
      </c>
      <c r="B2" s="1069"/>
      <c r="C2" s="1069"/>
      <c r="D2" s="1069"/>
      <c r="E2" s="1069"/>
      <c r="F2" s="1069"/>
      <c r="G2" s="1069"/>
      <c r="H2" s="1069"/>
      <c r="I2" s="1069"/>
      <c r="J2" s="1069"/>
      <c r="K2" s="1069"/>
      <c r="L2" s="1069"/>
      <c r="M2" s="1069"/>
      <c r="N2" s="1069"/>
      <c r="O2" s="1069"/>
      <c r="P2" s="1069"/>
      <c r="Q2" s="1069"/>
      <c r="R2" s="1069"/>
      <c r="S2" s="1069"/>
      <c r="T2" s="1069"/>
      <c r="U2" s="1069"/>
    </row>
    <row r="3" spans="1:21" ht="13.5" customHeight="1">
      <c r="A3" s="328" t="s">
        <v>1419</v>
      </c>
      <c r="B3" s="329"/>
      <c r="C3" s="329"/>
      <c r="D3" s="329"/>
      <c r="E3" s="329"/>
      <c r="F3" s="329"/>
      <c r="G3" s="329"/>
      <c r="H3" s="329"/>
      <c r="I3" s="329"/>
      <c r="J3" s="329"/>
      <c r="K3" s="329"/>
      <c r="L3" s="329"/>
      <c r="M3" s="329"/>
      <c r="N3" s="329"/>
      <c r="O3" s="329"/>
      <c r="P3" s="329"/>
      <c r="Q3" s="329"/>
      <c r="R3" s="329"/>
      <c r="S3" s="329"/>
      <c r="T3" s="329"/>
      <c r="U3" s="329"/>
    </row>
    <row r="4" spans="1:21" ht="15" customHeight="1">
      <c r="A4" s="972" t="s">
        <v>98</v>
      </c>
      <c r="B4" s="972" t="s">
        <v>113</v>
      </c>
      <c r="C4" s="918" t="s">
        <v>87</v>
      </c>
      <c r="D4" s="918" t="s">
        <v>88</v>
      </c>
      <c r="E4" s="957" t="s">
        <v>393</v>
      </c>
      <c r="F4" s="918" t="s">
        <v>89</v>
      </c>
      <c r="G4" s="972" t="s">
        <v>101</v>
      </c>
      <c r="H4" s="972"/>
      <c r="I4" s="972"/>
      <c r="J4" s="972"/>
      <c r="K4" s="972"/>
      <c r="L4" s="972"/>
      <c r="M4" s="972"/>
      <c r="N4" s="972"/>
      <c r="O4" s="973" t="s">
        <v>102</v>
      </c>
      <c r="P4" s="973"/>
      <c r="Q4" s="943" t="s">
        <v>103</v>
      </c>
      <c r="R4" s="943" t="s">
        <v>104</v>
      </c>
      <c r="S4" s="943" t="s">
        <v>111</v>
      </c>
      <c r="T4" s="943" t="s">
        <v>110</v>
      </c>
      <c r="U4" s="924" t="s">
        <v>90</v>
      </c>
    </row>
    <row r="5" spans="1:21" ht="15" customHeight="1">
      <c r="A5" s="972"/>
      <c r="B5" s="972"/>
      <c r="C5" s="919"/>
      <c r="D5" s="919"/>
      <c r="E5" s="958"/>
      <c r="F5" s="919"/>
      <c r="G5" s="972" t="s">
        <v>105</v>
      </c>
      <c r="H5" s="972"/>
      <c r="I5" s="972" t="s">
        <v>106</v>
      </c>
      <c r="J5" s="972"/>
      <c r="K5" s="972" t="s">
        <v>107</v>
      </c>
      <c r="L5" s="972"/>
      <c r="M5" s="972" t="s">
        <v>108</v>
      </c>
      <c r="N5" s="972"/>
      <c r="O5" s="973"/>
      <c r="P5" s="973"/>
      <c r="Q5" s="944"/>
      <c r="R5" s="944"/>
      <c r="S5" s="944"/>
      <c r="T5" s="944"/>
      <c r="U5" s="925"/>
    </row>
    <row r="6" spans="1:21" ht="25.5">
      <c r="A6" s="972"/>
      <c r="B6" s="972"/>
      <c r="C6" s="920"/>
      <c r="D6" s="920"/>
      <c r="E6" s="959"/>
      <c r="F6" s="920"/>
      <c r="G6" s="326" t="s">
        <v>109</v>
      </c>
      <c r="H6" s="242" t="s">
        <v>12</v>
      </c>
      <c r="I6" s="326" t="s">
        <v>109</v>
      </c>
      <c r="J6" s="242" t="s">
        <v>12</v>
      </c>
      <c r="K6" s="326" t="s">
        <v>109</v>
      </c>
      <c r="L6" s="242" t="s">
        <v>12</v>
      </c>
      <c r="M6" s="326" t="s">
        <v>109</v>
      </c>
      <c r="N6" s="242" t="s">
        <v>12</v>
      </c>
      <c r="O6" s="326" t="s">
        <v>109</v>
      </c>
      <c r="P6" s="242" t="s">
        <v>12</v>
      </c>
      <c r="Q6" s="945"/>
      <c r="R6" s="945"/>
      <c r="S6" s="945"/>
      <c r="T6" s="945"/>
      <c r="U6" s="926"/>
    </row>
    <row r="7" spans="1:21" ht="15.75">
      <c r="A7" s="1070" t="s">
        <v>1349</v>
      </c>
      <c r="B7" s="1071"/>
      <c r="C7" s="1071"/>
      <c r="D7" s="1071"/>
      <c r="E7" s="1071"/>
      <c r="F7" s="1071"/>
      <c r="G7" s="1071"/>
      <c r="H7" s="1071"/>
      <c r="I7" s="1071"/>
      <c r="J7" s="1071"/>
      <c r="K7" s="1071"/>
      <c r="L7" s="1071"/>
      <c r="M7" s="1071"/>
      <c r="N7" s="1071"/>
      <c r="O7" s="1071"/>
      <c r="P7" s="1071"/>
      <c r="Q7" s="1071"/>
      <c r="R7" s="1071"/>
      <c r="S7" s="1071"/>
      <c r="T7" s="1071"/>
      <c r="U7" s="1072"/>
    </row>
    <row r="8" spans="1:21" s="413" customFormat="1" ht="15.75">
      <c r="A8" s="1061" t="s">
        <v>1421</v>
      </c>
      <c r="B8" s="1058" t="s">
        <v>1745</v>
      </c>
      <c r="C8" s="1058"/>
      <c r="D8" s="1058"/>
      <c r="E8" s="1058"/>
      <c r="F8" s="1058"/>
      <c r="G8" s="1058"/>
      <c r="H8" s="1058"/>
      <c r="I8" s="1058"/>
      <c r="J8" s="1058"/>
      <c r="K8" s="1058"/>
      <c r="L8" s="1058"/>
      <c r="M8" s="1058"/>
      <c r="N8" s="1058"/>
      <c r="O8" s="1058"/>
      <c r="P8" s="1058"/>
      <c r="Q8" s="1058"/>
      <c r="R8" s="1058"/>
      <c r="S8" s="1058"/>
      <c r="T8" s="1058"/>
      <c r="U8" s="1059"/>
    </row>
    <row r="9" spans="1:21" ht="89.25">
      <c r="A9" s="1062"/>
      <c r="B9" s="431" t="s">
        <v>1593</v>
      </c>
      <c r="C9" s="471" t="s">
        <v>1531</v>
      </c>
      <c r="D9" s="435" t="s">
        <v>1532</v>
      </c>
      <c r="E9" s="493" t="s">
        <v>2868</v>
      </c>
      <c r="F9" s="474" t="s">
        <v>1675</v>
      </c>
      <c r="G9" s="511">
        <v>0.25</v>
      </c>
      <c r="H9" s="398"/>
      <c r="I9" s="511">
        <v>0.25</v>
      </c>
      <c r="J9" s="398"/>
      <c r="K9" s="511">
        <v>0.25</v>
      </c>
      <c r="L9" s="398"/>
      <c r="M9" s="511">
        <v>0.25</v>
      </c>
      <c r="N9" s="398"/>
      <c r="O9" s="511">
        <f t="shared" ref="O9:O27" si="0">G9+I9+K9+M9</f>
        <v>1</v>
      </c>
      <c r="P9" s="405">
        <f>H9+J9+L9+N9</f>
        <v>0</v>
      </c>
      <c r="Q9" s="342"/>
      <c r="R9" s="508" t="s">
        <v>1674</v>
      </c>
      <c r="S9" s="508" t="s">
        <v>1601</v>
      </c>
      <c r="T9" s="508" t="s">
        <v>1673</v>
      </c>
      <c r="U9" s="508" t="s">
        <v>1617</v>
      </c>
    </row>
    <row r="10" spans="1:21" s="413" customFormat="1" ht="63.75">
      <c r="A10" s="1062"/>
      <c r="B10" s="431" t="s">
        <v>1594</v>
      </c>
      <c r="C10" s="471" t="s">
        <v>1533</v>
      </c>
      <c r="D10" s="431" t="s">
        <v>1534</v>
      </c>
      <c r="E10" s="493" t="s">
        <v>2869</v>
      </c>
      <c r="F10" s="474" t="s">
        <v>1676</v>
      </c>
      <c r="G10" s="511">
        <v>0.25</v>
      </c>
      <c r="H10" s="398"/>
      <c r="I10" s="511">
        <v>0.25</v>
      </c>
      <c r="J10" s="398"/>
      <c r="K10" s="511">
        <v>0.25</v>
      </c>
      <c r="L10" s="398"/>
      <c r="M10" s="511">
        <v>0.25</v>
      </c>
      <c r="N10" s="398"/>
      <c r="O10" s="511">
        <f t="shared" si="0"/>
        <v>1</v>
      </c>
      <c r="P10" s="405">
        <f t="shared" ref="P10:P27" si="1">H10+J10+L10+N10</f>
        <v>0</v>
      </c>
      <c r="Q10" s="342"/>
      <c r="R10" s="508" t="s">
        <v>1674</v>
      </c>
      <c r="S10" s="508" t="s">
        <v>1601</v>
      </c>
      <c r="T10" s="508" t="s">
        <v>1673</v>
      </c>
      <c r="U10" s="508" t="s">
        <v>1617</v>
      </c>
    </row>
    <row r="11" spans="1:21" s="413" customFormat="1" ht="51">
      <c r="A11" s="1062"/>
      <c r="B11" s="431" t="s">
        <v>1595</v>
      </c>
      <c r="C11" s="464" t="s">
        <v>1535</v>
      </c>
      <c r="D11" s="431" t="s">
        <v>1536</v>
      </c>
      <c r="E11" s="493" t="s">
        <v>2870</v>
      </c>
      <c r="F11" s="474" t="s">
        <v>1677</v>
      </c>
      <c r="G11" s="511"/>
      <c r="H11" s="398"/>
      <c r="I11" s="511"/>
      <c r="J11" s="398"/>
      <c r="K11" s="511"/>
      <c r="L11" s="398"/>
      <c r="M11" s="511"/>
      <c r="N11" s="398"/>
      <c r="O11" s="511">
        <f t="shared" si="0"/>
        <v>0</v>
      </c>
      <c r="P11" s="405">
        <f t="shared" si="1"/>
        <v>0</v>
      </c>
      <c r="Q11" s="342"/>
      <c r="R11" s="508"/>
      <c r="S11" s="508"/>
      <c r="T11" s="508"/>
      <c r="U11" s="508"/>
    </row>
    <row r="12" spans="1:21" s="413" customFormat="1" ht="15.75" customHeight="1">
      <c r="A12" s="1062"/>
      <c r="B12" s="1058" t="s">
        <v>1746</v>
      </c>
      <c r="C12" s="1058"/>
      <c r="D12" s="1058"/>
      <c r="E12" s="1058"/>
      <c r="F12" s="1058"/>
      <c r="G12" s="1058"/>
      <c r="H12" s="1058"/>
      <c r="I12" s="1058"/>
      <c r="J12" s="1058"/>
      <c r="K12" s="1058"/>
      <c r="L12" s="1058"/>
      <c r="M12" s="1058"/>
      <c r="N12" s="1058"/>
      <c r="O12" s="1058"/>
      <c r="P12" s="1058"/>
      <c r="Q12" s="1058"/>
      <c r="R12" s="1058"/>
      <c r="S12" s="1058"/>
      <c r="T12" s="1058"/>
      <c r="U12" s="1059"/>
    </row>
    <row r="13" spans="1:21" s="413" customFormat="1" ht="102">
      <c r="A13" s="1062"/>
      <c r="B13" s="431" t="s">
        <v>1593</v>
      </c>
      <c r="C13" s="529" t="s">
        <v>1880</v>
      </c>
      <c r="D13" s="530" t="s">
        <v>1881</v>
      </c>
      <c r="E13" s="508" t="s">
        <v>2871</v>
      </c>
      <c r="F13" s="475" t="s">
        <v>1675</v>
      </c>
      <c r="G13" s="477">
        <v>0.25</v>
      </c>
      <c r="H13" s="750"/>
      <c r="I13" s="477">
        <v>0.25</v>
      </c>
      <c r="J13" s="750"/>
      <c r="K13" s="477">
        <v>0.25</v>
      </c>
      <c r="L13" s="750"/>
      <c r="M13" s="477">
        <v>0.25</v>
      </c>
      <c r="N13" s="750"/>
      <c r="O13" s="511">
        <f t="shared" si="0"/>
        <v>1</v>
      </c>
      <c r="P13" s="405">
        <f t="shared" si="1"/>
        <v>0</v>
      </c>
      <c r="Q13" s="751"/>
      <c r="R13" s="751"/>
      <c r="S13" s="529" t="s">
        <v>1882</v>
      </c>
      <c r="T13" s="751"/>
      <c r="U13" s="508" t="s">
        <v>1751</v>
      </c>
    </row>
    <row r="14" spans="1:21" s="413" customFormat="1" ht="63.75">
      <c r="A14" s="1062"/>
      <c r="B14" s="431" t="s">
        <v>1594</v>
      </c>
      <c r="C14" s="529" t="s">
        <v>1883</v>
      </c>
      <c r="D14" s="529" t="s">
        <v>1884</v>
      </c>
      <c r="E14" s="508" t="s">
        <v>2872</v>
      </c>
      <c r="F14" s="475" t="s">
        <v>1676</v>
      </c>
      <c r="G14" s="477">
        <v>0.25</v>
      </c>
      <c r="H14" s="750"/>
      <c r="I14" s="477">
        <v>0.25</v>
      </c>
      <c r="J14" s="750"/>
      <c r="K14" s="477">
        <v>0.25</v>
      </c>
      <c r="L14" s="750"/>
      <c r="M14" s="477">
        <v>0.25</v>
      </c>
      <c r="N14" s="750"/>
      <c r="O14" s="511">
        <f t="shared" si="0"/>
        <v>1</v>
      </c>
      <c r="P14" s="405">
        <f t="shared" si="1"/>
        <v>0</v>
      </c>
      <c r="Q14" s="751"/>
      <c r="R14" s="751"/>
      <c r="S14" s="529" t="s">
        <v>1885</v>
      </c>
      <c r="T14" s="751"/>
      <c r="U14" s="508" t="s">
        <v>1751</v>
      </c>
    </row>
    <row r="15" spans="1:21" s="413" customFormat="1" ht="51">
      <c r="A15" s="1062"/>
      <c r="B15" s="431" t="s">
        <v>1595</v>
      </c>
      <c r="C15" s="529" t="s">
        <v>1886</v>
      </c>
      <c r="D15" s="529" t="s">
        <v>1887</v>
      </c>
      <c r="E15" s="508" t="s">
        <v>2873</v>
      </c>
      <c r="F15" s="475" t="s">
        <v>1677</v>
      </c>
      <c r="G15" s="477">
        <v>0.25</v>
      </c>
      <c r="H15" s="750"/>
      <c r="I15" s="477">
        <v>0.25</v>
      </c>
      <c r="J15" s="750"/>
      <c r="K15" s="477">
        <v>0.25</v>
      </c>
      <c r="L15" s="750"/>
      <c r="M15" s="477">
        <v>0.25</v>
      </c>
      <c r="N15" s="750"/>
      <c r="O15" s="511">
        <f t="shared" si="0"/>
        <v>1</v>
      </c>
      <c r="P15" s="405">
        <f t="shared" si="1"/>
        <v>0</v>
      </c>
      <c r="Q15" s="751"/>
      <c r="R15" s="751"/>
      <c r="S15" s="529" t="s">
        <v>1888</v>
      </c>
      <c r="T15" s="751"/>
      <c r="U15" s="508" t="s">
        <v>1751</v>
      </c>
    </row>
    <row r="16" spans="1:21" s="413" customFormat="1" ht="15.75" customHeight="1">
      <c r="A16" s="1062"/>
      <c r="B16" s="1058" t="s">
        <v>1969</v>
      </c>
      <c r="C16" s="1058"/>
      <c r="D16" s="1058"/>
      <c r="E16" s="1058"/>
      <c r="F16" s="1058"/>
      <c r="G16" s="1058"/>
      <c r="H16" s="1058"/>
      <c r="I16" s="1058"/>
      <c r="J16" s="1058"/>
      <c r="K16" s="1058"/>
      <c r="L16" s="1058"/>
      <c r="M16" s="1058"/>
      <c r="N16" s="1058"/>
      <c r="O16" s="1058"/>
      <c r="P16" s="1058"/>
      <c r="Q16" s="1058"/>
      <c r="R16" s="1058"/>
      <c r="S16" s="1058"/>
      <c r="T16" s="1058"/>
      <c r="U16" s="1059"/>
    </row>
    <row r="17" spans="1:21" s="413" customFormat="1" ht="76.5">
      <c r="A17" s="1062"/>
      <c r="B17" s="1060" t="s">
        <v>2525</v>
      </c>
      <c r="C17" s="740" t="s">
        <v>2526</v>
      </c>
      <c r="D17" s="741" t="s">
        <v>2098</v>
      </c>
      <c r="E17" s="515" t="s">
        <v>2874</v>
      </c>
      <c r="F17" s="742" t="s">
        <v>2527</v>
      </c>
      <c r="G17" s="752">
        <v>0.25</v>
      </c>
      <c r="H17" s="753"/>
      <c r="I17" s="752">
        <v>0.25</v>
      </c>
      <c r="J17" s="753"/>
      <c r="K17" s="752">
        <v>0.25</v>
      </c>
      <c r="L17" s="753"/>
      <c r="M17" s="752">
        <v>0.25</v>
      </c>
      <c r="N17" s="754"/>
      <c r="O17" s="511">
        <f t="shared" si="0"/>
        <v>1</v>
      </c>
      <c r="P17" s="405">
        <f t="shared" si="1"/>
        <v>0</v>
      </c>
      <c r="Q17" s="508"/>
      <c r="R17" s="474" t="s">
        <v>2528</v>
      </c>
      <c r="S17" s="474" t="s">
        <v>2491</v>
      </c>
      <c r="T17" s="755" t="s">
        <v>2306</v>
      </c>
      <c r="U17" s="474" t="s">
        <v>2496</v>
      </c>
    </row>
    <row r="18" spans="1:21" s="413" customFormat="1" ht="76.5">
      <c r="A18" s="1062"/>
      <c r="B18" s="1060"/>
      <c r="C18" s="740" t="s">
        <v>2529</v>
      </c>
      <c r="D18" s="741" t="s">
        <v>2530</v>
      </c>
      <c r="E18" s="515" t="s">
        <v>2875</v>
      </c>
      <c r="F18" s="742" t="s">
        <v>2531</v>
      </c>
      <c r="G18" s="752">
        <v>0.25</v>
      </c>
      <c r="H18" s="753"/>
      <c r="I18" s="752">
        <v>0.25</v>
      </c>
      <c r="J18" s="753"/>
      <c r="K18" s="752">
        <v>0.25</v>
      </c>
      <c r="L18" s="753"/>
      <c r="M18" s="752">
        <v>0.25</v>
      </c>
      <c r="N18" s="754"/>
      <c r="O18" s="511">
        <f t="shared" si="0"/>
        <v>1</v>
      </c>
      <c r="P18" s="405">
        <f t="shared" si="1"/>
        <v>0</v>
      </c>
      <c r="Q18" s="751"/>
      <c r="R18" s="755" t="s">
        <v>2532</v>
      </c>
      <c r="S18" s="755" t="s">
        <v>1601</v>
      </c>
      <c r="T18" s="755" t="s">
        <v>2533</v>
      </c>
      <c r="U18" s="755" t="s">
        <v>2023</v>
      </c>
    </row>
    <row r="19" spans="1:21" s="413" customFormat="1" ht="51">
      <c r="A19" s="1062"/>
      <c r="B19" s="1060"/>
      <c r="C19" s="742" t="s">
        <v>2534</v>
      </c>
      <c r="D19" s="741" t="s">
        <v>2535</v>
      </c>
      <c r="E19" s="515" t="s">
        <v>2876</v>
      </c>
      <c r="F19" s="742" t="s">
        <v>2536</v>
      </c>
      <c r="G19" s="752">
        <v>0.5</v>
      </c>
      <c r="H19" s="753"/>
      <c r="I19" s="752">
        <v>0.5</v>
      </c>
      <c r="J19" s="753"/>
      <c r="K19" s="752"/>
      <c r="L19" s="753"/>
      <c r="M19" s="752"/>
      <c r="N19" s="754"/>
      <c r="O19" s="511">
        <f t="shared" si="0"/>
        <v>1</v>
      </c>
      <c r="P19" s="405">
        <f t="shared" si="1"/>
        <v>0</v>
      </c>
      <c r="Q19" s="751"/>
      <c r="R19" s="755" t="s">
        <v>2537</v>
      </c>
      <c r="S19" s="755" t="s">
        <v>2538</v>
      </c>
      <c r="T19" s="755" t="s">
        <v>2539</v>
      </c>
      <c r="U19" s="755" t="s">
        <v>2540</v>
      </c>
    </row>
    <row r="20" spans="1:21" s="413" customFormat="1" ht="15.75">
      <c r="A20" s="1062"/>
      <c r="B20" s="1058" t="s">
        <v>2151</v>
      </c>
      <c r="C20" s="1058"/>
      <c r="D20" s="1058"/>
      <c r="E20" s="1058"/>
      <c r="F20" s="1058"/>
      <c r="G20" s="1058"/>
      <c r="H20" s="1058"/>
      <c r="I20" s="1058"/>
      <c r="J20" s="1058"/>
      <c r="K20" s="1058"/>
      <c r="L20" s="1058"/>
      <c r="M20" s="1058"/>
      <c r="N20" s="1058"/>
      <c r="O20" s="1058"/>
      <c r="P20" s="1058"/>
      <c r="Q20" s="1058"/>
      <c r="R20" s="1058"/>
      <c r="S20" s="1058"/>
      <c r="T20" s="1058"/>
      <c r="U20" s="1059"/>
    </row>
    <row r="21" spans="1:21" s="413" customFormat="1" ht="102">
      <c r="A21" s="1062"/>
      <c r="B21" s="431" t="s">
        <v>1593</v>
      </c>
      <c r="C21" s="746" t="s">
        <v>2541</v>
      </c>
      <c r="D21" s="746" t="s">
        <v>2542</v>
      </c>
      <c r="E21" s="508" t="s">
        <v>2884</v>
      </c>
      <c r="F21" s="474" t="s">
        <v>1675</v>
      </c>
      <c r="G21" s="756">
        <v>0.25</v>
      </c>
      <c r="H21" s="750">
        <v>0</v>
      </c>
      <c r="I21" s="756">
        <v>0.25</v>
      </c>
      <c r="J21" s="750">
        <v>0</v>
      </c>
      <c r="K21" s="756">
        <v>0.25</v>
      </c>
      <c r="L21" s="750">
        <v>0</v>
      </c>
      <c r="M21" s="756">
        <v>0.25</v>
      </c>
      <c r="N21" s="750">
        <v>0</v>
      </c>
      <c r="O21" s="511">
        <f t="shared" si="0"/>
        <v>1</v>
      </c>
      <c r="P21" s="405">
        <f t="shared" si="1"/>
        <v>0</v>
      </c>
      <c r="Q21" s="751"/>
      <c r="R21" s="751"/>
      <c r="S21" s="480" t="s">
        <v>2149</v>
      </c>
      <c r="T21" s="480" t="s">
        <v>2157</v>
      </c>
      <c r="U21" s="483" t="s">
        <v>2151</v>
      </c>
    </row>
    <row r="22" spans="1:21" s="413" customFormat="1" ht="63.75">
      <c r="A22" s="1062"/>
      <c r="B22" s="431" t="s">
        <v>1594</v>
      </c>
      <c r="C22" s="474" t="s">
        <v>2543</v>
      </c>
      <c r="D22" s="746" t="s">
        <v>2544</v>
      </c>
      <c r="E22" s="508" t="s">
        <v>2885</v>
      </c>
      <c r="F22" s="474" t="s">
        <v>1676</v>
      </c>
      <c r="G22" s="756">
        <v>0.25</v>
      </c>
      <c r="H22" s="750">
        <v>0</v>
      </c>
      <c r="I22" s="756">
        <v>0.25</v>
      </c>
      <c r="J22" s="750">
        <v>0</v>
      </c>
      <c r="K22" s="756">
        <v>0.25</v>
      </c>
      <c r="L22" s="750">
        <v>0</v>
      </c>
      <c r="M22" s="756">
        <v>0.25</v>
      </c>
      <c r="N22" s="750">
        <v>0</v>
      </c>
      <c r="O22" s="511">
        <f t="shared" si="0"/>
        <v>1</v>
      </c>
      <c r="P22" s="405">
        <f t="shared" si="1"/>
        <v>0</v>
      </c>
      <c r="Q22" s="751"/>
      <c r="R22" s="751"/>
      <c r="S22" s="480" t="s">
        <v>2149</v>
      </c>
      <c r="T22" s="480" t="s">
        <v>2157</v>
      </c>
      <c r="U22" s="483" t="s">
        <v>2151</v>
      </c>
    </row>
    <row r="23" spans="1:21" s="413" customFormat="1" ht="127.5">
      <c r="A23" s="1062"/>
      <c r="B23" s="431" t="s">
        <v>1595</v>
      </c>
      <c r="C23" s="474" t="s">
        <v>2545</v>
      </c>
      <c r="D23" s="746" t="s">
        <v>2546</v>
      </c>
      <c r="E23" s="508" t="s">
        <v>2886</v>
      </c>
      <c r="F23" s="474" t="s">
        <v>1677</v>
      </c>
      <c r="G23" s="756">
        <v>0.25</v>
      </c>
      <c r="H23" s="750">
        <f>'5. ACTIVIDADES ESPECIALES'!$D$249/4</f>
        <v>19775</v>
      </c>
      <c r="I23" s="756">
        <v>0.25</v>
      </c>
      <c r="J23" s="750">
        <f>'5. ACTIVIDADES ESPECIALES'!$D$249/4</f>
        <v>19775</v>
      </c>
      <c r="K23" s="756">
        <v>0.25</v>
      </c>
      <c r="L23" s="750">
        <f>'5. ACTIVIDADES ESPECIALES'!$D$249/4</f>
        <v>19775</v>
      </c>
      <c r="M23" s="756">
        <v>0.25</v>
      </c>
      <c r="N23" s="750">
        <f>'5. ACTIVIDADES ESPECIALES'!$D$249/4</f>
        <v>19775</v>
      </c>
      <c r="O23" s="511">
        <f t="shared" si="0"/>
        <v>1</v>
      </c>
      <c r="P23" s="881">
        <f t="shared" si="1"/>
        <v>79100</v>
      </c>
      <c r="Q23" s="751"/>
      <c r="R23" s="751" t="s">
        <v>2547</v>
      </c>
      <c r="S23" s="480" t="s">
        <v>2149</v>
      </c>
      <c r="T23" s="480" t="s">
        <v>2157</v>
      </c>
      <c r="U23" s="483" t="s">
        <v>2151</v>
      </c>
    </row>
    <row r="24" spans="1:21" s="413" customFormat="1" ht="15.75" customHeight="1">
      <c r="A24" s="1062"/>
      <c r="B24" s="1058" t="s">
        <v>2827</v>
      </c>
      <c r="C24" s="1058"/>
      <c r="D24" s="1058"/>
      <c r="E24" s="1058"/>
      <c r="F24" s="1058"/>
      <c r="G24" s="1058"/>
      <c r="H24" s="1058"/>
      <c r="I24" s="1058"/>
      <c r="J24" s="1058"/>
      <c r="K24" s="1058"/>
      <c r="L24" s="1058"/>
      <c r="M24" s="1058"/>
      <c r="N24" s="1058"/>
      <c r="O24" s="1058"/>
      <c r="P24" s="1058">
        <f t="shared" ref="P24" si="2">H24+J24+L24+N24</f>
        <v>0</v>
      </c>
      <c r="Q24" s="1058"/>
      <c r="R24" s="1058"/>
      <c r="S24" s="1058"/>
      <c r="T24" s="1058"/>
      <c r="U24" s="1059"/>
    </row>
    <row r="25" spans="1:21" s="413" customFormat="1" ht="114.75">
      <c r="A25" s="1062"/>
      <c r="B25" s="687" t="s">
        <v>1593</v>
      </c>
      <c r="C25" s="700" t="s">
        <v>2783</v>
      </c>
      <c r="D25" s="692" t="s">
        <v>2784</v>
      </c>
      <c r="E25" s="705" t="s">
        <v>2887</v>
      </c>
      <c r="F25" s="689" t="s">
        <v>2785</v>
      </c>
      <c r="G25" s="714">
        <v>0.25</v>
      </c>
      <c r="H25" s="757"/>
      <c r="I25" s="714">
        <v>0.25</v>
      </c>
      <c r="J25" s="757"/>
      <c r="K25" s="714">
        <v>0.25</v>
      </c>
      <c r="L25" s="757"/>
      <c r="M25" s="714">
        <v>0.25</v>
      </c>
      <c r="N25" s="757"/>
      <c r="O25" s="511">
        <f t="shared" si="0"/>
        <v>1</v>
      </c>
      <c r="P25" s="405">
        <f t="shared" si="1"/>
        <v>0</v>
      </c>
      <c r="Q25" s="691"/>
      <c r="R25" s="691" t="s">
        <v>2786</v>
      </c>
      <c r="S25" s="691" t="s">
        <v>2787</v>
      </c>
      <c r="T25" s="691" t="s">
        <v>2788</v>
      </c>
      <c r="U25" s="691" t="s">
        <v>2789</v>
      </c>
    </row>
    <row r="26" spans="1:21" s="413" customFormat="1" ht="114.75">
      <c r="A26" s="1062"/>
      <c r="B26" s="687" t="s">
        <v>1594</v>
      </c>
      <c r="C26" s="700" t="s">
        <v>2790</v>
      </c>
      <c r="D26" s="687" t="s">
        <v>2791</v>
      </c>
      <c r="E26" s="705" t="s">
        <v>2888</v>
      </c>
      <c r="F26" s="689" t="s">
        <v>2792</v>
      </c>
      <c r="G26" s="714">
        <v>0.25</v>
      </c>
      <c r="H26" s="757"/>
      <c r="I26" s="714">
        <v>0.25</v>
      </c>
      <c r="J26" s="757"/>
      <c r="K26" s="714">
        <v>0.25</v>
      </c>
      <c r="L26" s="757"/>
      <c r="M26" s="714">
        <v>0.25</v>
      </c>
      <c r="N26" s="757"/>
      <c r="O26" s="511">
        <f t="shared" si="0"/>
        <v>1</v>
      </c>
      <c r="P26" s="405">
        <f t="shared" si="1"/>
        <v>0</v>
      </c>
      <c r="Q26" s="691"/>
      <c r="R26" s="691" t="s">
        <v>2793</v>
      </c>
      <c r="S26" s="691" t="s">
        <v>2794</v>
      </c>
      <c r="T26" s="691" t="s">
        <v>2795</v>
      </c>
      <c r="U26" s="691" t="s">
        <v>2789</v>
      </c>
    </row>
    <row r="27" spans="1:21" s="413" customFormat="1" ht="89.25">
      <c r="A27" s="1062"/>
      <c r="B27" s="687" t="s">
        <v>1595</v>
      </c>
      <c r="C27" s="694" t="s">
        <v>2796</v>
      </c>
      <c r="D27" s="687" t="s">
        <v>2677</v>
      </c>
      <c r="E27" s="705" t="s">
        <v>2889</v>
      </c>
      <c r="F27" s="689" t="s">
        <v>2797</v>
      </c>
      <c r="G27" s="714">
        <v>0.25</v>
      </c>
      <c r="H27" s="757"/>
      <c r="I27" s="714">
        <v>0.25</v>
      </c>
      <c r="J27" s="757"/>
      <c r="K27" s="714">
        <v>0.25</v>
      </c>
      <c r="L27" s="757"/>
      <c r="M27" s="714">
        <v>0.25</v>
      </c>
      <c r="N27" s="757"/>
      <c r="O27" s="511">
        <f t="shared" si="0"/>
        <v>1</v>
      </c>
      <c r="P27" s="405">
        <f t="shared" si="1"/>
        <v>0</v>
      </c>
      <c r="Q27" s="691"/>
      <c r="R27" s="691" t="s">
        <v>2798</v>
      </c>
      <c r="S27" s="691" t="s">
        <v>2799</v>
      </c>
      <c r="T27" s="691" t="s">
        <v>2800</v>
      </c>
      <c r="U27" s="691" t="s">
        <v>2801</v>
      </c>
    </row>
    <row r="28" spans="1:21" s="413" customFormat="1" ht="15.75" hidden="1" customHeight="1">
      <c r="A28" s="451"/>
      <c r="B28" s="466"/>
      <c r="C28" s="436"/>
      <c r="D28" s="436"/>
      <c r="E28" s="548"/>
      <c r="F28" s="436"/>
      <c r="G28" s="539"/>
      <c r="H28" s="540"/>
      <c r="I28" s="436"/>
      <c r="J28" s="540"/>
      <c r="K28" s="436"/>
      <c r="L28" s="540"/>
      <c r="M28" s="436"/>
      <c r="N28" s="540"/>
      <c r="O28" s="537"/>
      <c r="P28" s="538"/>
      <c r="Q28" s="436"/>
      <c r="R28" s="436"/>
      <c r="S28" s="436"/>
      <c r="T28" s="436"/>
      <c r="U28" s="436"/>
    </row>
    <row r="29" spans="1:21" s="413" customFormat="1" ht="15.75" hidden="1" customHeight="1">
      <c r="A29" s="451"/>
      <c r="B29" s="467"/>
      <c r="C29" s="287"/>
      <c r="D29" s="287"/>
      <c r="E29" s="323"/>
      <c r="F29" s="287"/>
      <c r="G29" s="410"/>
      <c r="H29" s="411"/>
      <c r="I29" s="287"/>
      <c r="J29" s="411"/>
      <c r="K29" s="287"/>
      <c r="L29" s="411"/>
      <c r="M29" s="287"/>
      <c r="N29" s="411"/>
      <c r="O29" s="290"/>
      <c r="P29" s="405"/>
      <c r="Q29" s="287"/>
      <c r="R29" s="287"/>
      <c r="S29" s="287"/>
      <c r="T29" s="287"/>
      <c r="U29" s="287"/>
    </row>
    <row r="30" spans="1:21" s="413" customFormat="1" ht="15.75" hidden="1" customHeight="1">
      <c r="A30" s="451"/>
      <c r="B30" s="467"/>
      <c r="C30" s="287"/>
      <c r="D30" s="287"/>
      <c r="E30" s="323"/>
      <c r="F30" s="287"/>
      <c r="G30" s="410"/>
      <c r="H30" s="411"/>
      <c r="I30" s="287"/>
      <c r="J30" s="411"/>
      <c r="K30" s="287"/>
      <c r="L30" s="411"/>
      <c r="M30" s="287"/>
      <c r="N30" s="411"/>
      <c r="O30" s="290"/>
      <c r="P30" s="405"/>
      <c r="Q30" s="287"/>
      <c r="R30" s="287"/>
      <c r="S30" s="287"/>
      <c r="T30" s="287"/>
      <c r="U30" s="287"/>
    </row>
    <row r="31" spans="1:21" ht="15.75" hidden="1" customHeight="1">
      <c r="A31" s="451"/>
      <c r="B31" s="467"/>
      <c r="C31" s="287"/>
      <c r="D31" s="287"/>
      <c r="E31" s="323"/>
      <c r="F31" s="287"/>
      <c r="G31" s="410"/>
      <c r="H31" s="411"/>
      <c r="I31" s="287"/>
      <c r="J31" s="411"/>
      <c r="K31" s="287"/>
      <c r="L31" s="411"/>
      <c r="M31" s="287"/>
      <c r="N31" s="411"/>
      <c r="O31" s="290"/>
      <c r="P31" s="405"/>
      <c r="Q31" s="287"/>
      <c r="R31" s="287"/>
      <c r="S31" s="287"/>
      <c r="T31" s="287"/>
      <c r="U31" s="287"/>
    </row>
    <row r="32" spans="1:21" ht="15.75" hidden="1">
      <c r="A32" s="451"/>
      <c r="B32" s="1064"/>
      <c r="C32" s="287"/>
      <c r="D32" s="287"/>
      <c r="E32" s="287"/>
      <c r="F32" s="287"/>
      <c r="G32" s="287"/>
      <c r="H32" s="411"/>
      <c r="I32" s="287"/>
      <c r="J32" s="411"/>
      <c r="K32" s="287"/>
      <c r="L32" s="411"/>
      <c r="M32" s="287"/>
      <c r="N32" s="411"/>
      <c r="O32" s="290"/>
      <c r="P32" s="405"/>
      <c r="Q32" s="287"/>
      <c r="R32" s="287"/>
      <c r="S32" s="287"/>
      <c r="T32" s="287"/>
      <c r="U32" s="287"/>
    </row>
    <row r="33" spans="1:21" ht="15.75" hidden="1">
      <c r="A33" s="451"/>
      <c r="B33" s="1064"/>
      <c r="C33" s="287"/>
      <c r="D33" s="287"/>
      <c r="E33" s="287"/>
      <c r="F33" s="287"/>
      <c r="G33" s="410"/>
      <c r="H33" s="411"/>
      <c r="I33" s="287"/>
      <c r="J33" s="411"/>
      <c r="K33" s="287"/>
      <c r="L33" s="411"/>
      <c r="M33" s="287"/>
      <c r="N33" s="411"/>
      <c r="O33" s="290"/>
      <c r="P33" s="405"/>
      <c r="Q33" s="287"/>
      <c r="R33" s="287"/>
      <c r="S33" s="287"/>
      <c r="T33" s="287"/>
      <c r="U33" s="287"/>
    </row>
    <row r="34" spans="1:21" s="413" customFormat="1" ht="15.75" hidden="1">
      <c r="A34" s="451"/>
      <c r="B34" s="1064"/>
      <c r="C34" s="287"/>
      <c r="D34" s="287"/>
      <c r="E34" s="287"/>
      <c r="F34" s="287"/>
      <c r="G34" s="410"/>
      <c r="H34" s="411"/>
      <c r="I34" s="287"/>
      <c r="J34" s="411"/>
      <c r="K34" s="287"/>
      <c r="L34" s="411"/>
      <c r="M34" s="287"/>
      <c r="N34" s="411"/>
      <c r="O34" s="290"/>
      <c r="P34" s="405"/>
      <c r="Q34" s="287"/>
      <c r="R34" s="287"/>
      <c r="S34" s="287"/>
      <c r="T34" s="287"/>
      <c r="U34" s="287"/>
    </row>
    <row r="35" spans="1:21" s="413" customFormat="1" ht="15.75" hidden="1">
      <c r="A35" s="451"/>
      <c r="B35" s="1064"/>
      <c r="C35" s="287"/>
      <c r="D35" s="287"/>
      <c r="E35" s="287"/>
      <c r="F35" s="287"/>
      <c r="G35" s="410"/>
      <c r="H35" s="411"/>
      <c r="I35" s="287"/>
      <c r="J35" s="411"/>
      <c r="K35" s="287"/>
      <c r="L35" s="411"/>
      <c r="M35" s="287"/>
      <c r="N35" s="411"/>
      <c r="O35" s="290"/>
      <c r="P35" s="405"/>
      <c r="Q35" s="287"/>
      <c r="R35" s="287"/>
      <c r="S35" s="287"/>
      <c r="T35" s="287"/>
      <c r="U35" s="287"/>
    </row>
    <row r="36" spans="1:21" s="413" customFormat="1" ht="15.75" hidden="1">
      <c r="A36" s="451"/>
      <c r="B36" s="1064"/>
      <c r="C36" s="287"/>
      <c r="D36" s="287"/>
      <c r="E36" s="287"/>
      <c r="F36" s="287"/>
      <c r="G36" s="410"/>
      <c r="H36" s="411"/>
      <c r="I36" s="287"/>
      <c r="J36" s="411"/>
      <c r="K36" s="287"/>
      <c r="L36" s="411"/>
      <c r="M36" s="287"/>
      <c r="N36" s="411"/>
      <c r="O36" s="290"/>
      <c r="P36" s="405"/>
      <c r="Q36" s="287"/>
      <c r="R36" s="287"/>
      <c r="S36" s="287"/>
      <c r="T36" s="287"/>
      <c r="U36" s="287"/>
    </row>
    <row r="37" spans="1:21" s="413" customFormat="1" ht="15.75" hidden="1">
      <c r="A37" s="451"/>
      <c r="B37" s="1064"/>
      <c r="C37" s="287"/>
      <c r="D37" s="287"/>
      <c r="E37" s="287"/>
      <c r="F37" s="287"/>
      <c r="G37" s="410"/>
      <c r="H37" s="411"/>
      <c r="I37" s="287"/>
      <c r="J37" s="411"/>
      <c r="K37" s="287"/>
      <c r="L37" s="411"/>
      <c r="M37" s="287"/>
      <c r="N37" s="411"/>
      <c r="O37" s="290"/>
      <c r="P37" s="405"/>
      <c r="Q37" s="287"/>
      <c r="R37" s="287"/>
      <c r="S37" s="287"/>
      <c r="T37" s="287"/>
      <c r="U37" s="287"/>
    </row>
    <row r="38" spans="1:21" s="413" customFormat="1" ht="15.75" hidden="1">
      <c r="A38" s="451"/>
      <c r="B38" s="1064"/>
      <c r="C38" s="287"/>
      <c r="D38" s="287"/>
      <c r="E38" s="287"/>
      <c r="F38" s="287"/>
      <c r="G38" s="410"/>
      <c r="H38" s="411"/>
      <c r="I38" s="287"/>
      <c r="J38" s="411"/>
      <c r="K38" s="287"/>
      <c r="L38" s="411"/>
      <c r="M38" s="287"/>
      <c r="N38" s="411"/>
      <c r="O38" s="290"/>
      <c r="P38" s="405"/>
      <c r="Q38" s="287"/>
      <c r="R38" s="287"/>
      <c r="S38" s="287"/>
      <c r="T38" s="287"/>
      <c r="U38" s="287"/>
    </row>
    <row r="39" spans="1:21" ht="15.75" hidden="1">
      <c r="A39" s="451"/>
      <c r="B39" s="1064"/>
      <c r="C39" s="287"/>
      <c r="D39" s="287"/>
      <c r="E39" s="287"/>
      <c r="F39" s="287"/>
      <c r="G39" s="287"/>
      <c r="H39" s="411"/>
      <c r="I39" s="287"/>
      <c r="J39" s="411"/>
      <c r="K39" s="287"/>
      <c r="L39" s="411"/>
      <c r="M39" s="287"/>
      <c r="N39" s="411"/>
      <c r="O39" s="290"/>
      <c r="P39" s="405"/>
      <c r="Q39" s="287"/>
      <c r="R39" s="287"/>
      <c r="S39" s="287"/>
      <c r="T39" s="287"/>
      <c r="U39" s="406"/>
    </row>
    <row r="40" spans="1:21" ht="15.75" hidden="1">
      <c r="A40" s="451"/>
      <c r="B40" s="1064"/>
      <c r="C40" s="287"/>
      <c r="D40" s="287"/>
      <c r="E40" s="287"/>
      <c r="F40" s="287"/>
      <c r="G40" s="287"/>
      <c r="H40" s="411"/>
      <c r="I40" s="287"/>
      <c r="J40" s="411"/>
      <c r="K40" s="287"/>
      <c r="L40" s="411"/>
      <c r="M40" s="287"/>
      <c r="N40" s="411"/>
      <c r="O40" s="290"/>
      <c r="P40" s="405"/>
      <c r="Q40" s="287"/>
      <c r="R40" s="287"/>
      <c r="S40" s="287"/>
      <c r="T40" s="287"/>
      <c r="U40" s="406"/>
    </row>
    <row r="41" spans="1:21" ht="15.75" hidden="1">
      <c r="A41" s="451"/>
      <c r="B41" s="1064"/>
      <c r="C41" s="287"/>
      <c r="D41" s="287"/>
      <c r="E41" s="287"/>
      <c r="F41" s="287"/>
      <c r="G41" s="287"/>
      <c r="H41" s="411"/>
      <c r="I41" s="287"/>
      <c r="J41" s="411"/>
      <c r="K41" s="287"/>
      <c r="L41" s="411"/>
      <c r="M41" s="287"/>
      <c r="N41" s="411"/>
      <c r="O41" s="290"/>
      <c r="P41" s="405"/>
      <c r="Q41" s="287"/>
      <c r="R41" s="287"/>
      <c r="S41" s="287"/>
      <c r="T41" s="287"/>
      <c r="U41" s="406"/>
    </row>
    <row r="42" spans="1:21" ht="15.75" hidden="1">
      <c r="A42" s="451"/>
      <c r="B42" s="1064"/>
      <c r="C42" s="287"/>
      <c r="D42" s="287"/>
      <c r="E42" s="287"/>
      <c r="F42" s="287"/>
      <c r="G42" s="287"/>
      <c r="H42" s="411"/>
      <c r="I42" s="287"/>
      <c r="J42" s="411"/>
      <c r="K42" s="287"/>
      <c r="L42" s="411"/>
      <c r="M42" s="287"/>
      <c r="N42" s="411"/>
      <c r="O42" s="290"/>
      <c r="P42" s="405"/>
      <c r="Q42" s="287"/>
      <c r="R42" s="287"/>
      <c r="S42" s="287"/>
      <c r="T42" s="287"/>
      <c r="U42" s="406"/>
    </row>
    <row r="43" spans="1:21" ht="15.75" hidden="1">
      <c r="A43" s="451"/>
      <c r="B43" s="1064"/>
      <c r="C43" s="287"/>
      <c r="D43" s="287"/>
      <c r="E43" s="287"/>
      <c r="F43" s="287"/>
      <c r="G43" s="287"/>
      <c r="H43" s="411"/>
      <c r="I43" s="287"/>
      <c r="J43" s="411"/>
      <c r="K43" s="287"/>
      <c r="L43" s="411"/>
      <c r="M43" s="287"/>
      <c r="N43" s="411"/>
      <c r="O43" s="290"/>
      <c r="P43" s="405"/>
      <c r="Q43" s="287"/>
      <c r="R43" s="287"/>
      <c r="S43" s="287"/>
      <c r="T43" s="287"/>
      <c r="U43" s="406"/>
    </row>
    <row r="44" spans="1:21" ht="15.75" hidden="1">
      <c r="A44" s="451"/>
      <c r="B44" s="1064"/>
      <c r="C44" s="419"/>
      <c r="D44" s="327"/>
      <c r="E44" s="327"/>
      <c r="F44" s="327"/>
      <c r="G44" s="287"/>
      <c r="H44" s="411"/>
      <c r="I44" s="287"/>
      <c r="J44" s="411"/>
      <c r="K44" s="287"/>
      <c r="L44" s="411"/>
      <c r="M44" s="287"/>
      <c r="N44" s="411"/>
      <c r="O44" s="290"/>
      <c r="P44" s="405"/>
      <c r="Q44" s="287"/>
      <c r="R44" s="287"/>
      <c r="S44" s="287"/>
      <c r="T44" s="287"/>
      <c r="U44" s="406"/>
    </row>
    <row r="45" spans="1:21" s="413" customFormat="1" ht="15.75" hidden="1">
      <c r="A45" s="451"/>
      <c r="B45" s="1064"/>
      <c r="C45" s="419"/>
      <c r="D45" s="327"/>
      <c r="E45" s="327"/>
      <c r="F45" s="327"/>
      <c r="G45" s="287"/>
      <c r="H45" s="411"/>
      <c r="I45" s="287"/>
      <c r="J45" s="411"/>
      <c r="K45" s="287"/>
      <c r="L45" s="411"/>
      <c r="M45" s="287"/>
      <c r="N45" s="411"/>
      <c r="O45" s="290"/>
      <c r="P45" s="405"/>
      <c r="Q45" s="287"/>
      <c r="R45" s="287"/>
      <c r="S45" s="287"/>
      <c r="T45" s="287"/>
      <c r="U45" s="406"/>
    </row>
    <row r="46" spans="1:21" s="413" customFormat="1" ht="15.75" hidden="1">
      <c r="A46" s="451"/>
      <c r="B46" s="1064"/>
      <c r="C46" s="419"/>
      <c r="D46" s="327"/>
      <c r="E46" s="327"/>
      <c r="F46" s="327"/>
      <c r="G46" s="287"/>
      <c r="H46" s="411"/>
      <c r="I46" s="287"/>
      <c r="J46" s="411"/>
      <c r="K46" s="287"/>
      <c r="L46" s="411"/>
      <c r="M46" s="287"/>
      <c r="N46" s="411"/>
      <c r="O46" s="290"/>
      <c r="P46" s="405"/>
      <c r="Q46" s="287"/>
      <c r="R46" s="287"/>
      <c r="S46" s="287"/>
      <c r="T46" s="287"/>
      <c r="U46" s="406"/>
    </row>
    <row r="47" spans="1:21" ht="15.75" hidden="1">
      <c r="A47" s="451"/>
      <c r="B47" s="1064"/>
      <c r="C47" s="419"/>
      <c r="D47" s="327"/>
      <c r="E47" s="322"/>
      <c r="F47" s="327"/>
      <c r="G47" s="287"/>
      <c r="H47" s="411"/>
      <c r="I47" s="287"/>
      <c r="J47" s="411"/>
      <c r="K47" s="287"/>
      <c r="L47" s="411"/>
      <c r="M47" s="287"/>
      <c r="N47" s="411"/>
      <c r="O47" s="290"/>
      <c r="P47" s="405"/>
      <c r="Q47" s="287"/>
      <c r="R47" s="287"/>
      <c r="S47" s="287"/>
      <c r="T47" s="287"/>
      <c r="U47" s="406"/>
    </row>
    <row r="48" spans="1:21" s="413" customFormat="1" ht="15.75" hidden="1">
      <c r="A48" s="452"/>
      <c r="B48" s="1064"/>
      <c r="C48" s="419"/>
      <c r="D48" s="327"/>
      <c r="E48" s="322"/>
      <c r="F48" s="327"/>
      <c r="G48" s="287"/>
      <c r="H48" s="411"/>
      <c r="I48" s="287"/>
      <c r="J48" s="411"/>
      <c r="K48" s="287"/>
      <c r="L48" s="411"/>
      <c r="M48" s="287"/>
      <c r="N48" s="411"/>
      <c r="O48" s="290"/>
      <c r="P48" s="405"/>
      <c r="Q48" s="287"/>
      <c r="R48" s="287"/>
      <c r="S48" s="287"/>
      <c r="T48" s="287"/>
      <c r="U48" s="406"/>
    </row>
    <row r="49" spans="1:21" ht="15.75" hidden="1">
      <c r="A49" s="1073" t="s">
        <v>1420</v>
      </c>
      <c r="B49" s="1063"/>
      <c r="C49" s="420"/>
      <c r="D49" s="287"/>
      <c r="E49" s="287"/>
      <c r="F49" s="287"/>
      <c r="G49" s="410"/>
      <c r="H49" s="411"/>
      <c r="I49" s="287"/>
      <c r="J49" s="411"/>
      <c r="K49" s="287"/>
      <c r="L49" s="411"/>
      <c r="M49" s="287"/>
      <c r="N49" s="411"/>
      <c r="O49" s="290"/>
      <c r="P49" s="405"/>
      <c r="Q49" s="287"/>
      <c r="R49" s="287"/>
      <c r="S49" s="287"/>
      <c r="T49" s="287"/>
      <c r="U49" s="287"/>
    </row>
    <row r="50" spans="1:21" s="413" customFormat="1" ht="15.75" hidden="1">
      <c r="A50" s="1073"/>
      <c r="B50" s="1063"/>
      <c r="C50" s="420"/>
      <c r="D50" s="287"/>
      <c r="E50" s="287"/>
      <c r="F50" s="287"/>
      <c r="G50" s="410"/>
      <c r="H50" s="411"/>
      <c r="I50" s="287"/>
      <c r="J50" s="411"/>
      <c r="K50" s="287"/>
      <c r="L50" s="411"/>
      <c r="M50" s="287"/>
      <c r="N50" s="411"/>
      <c r="O50" s="290"/>
      <c r="P50" s="405"/>
      <c r="Q50" s="287"/>
      <c r="R50" s="287"/>
      <c r="S50" s="287"/>
      <c r="T50" s="287"/>
      <c r="U50" s="287"/>
    </row>
    <row r="51" spans="1:21" s="413" customFormat="1" ht="15.75" hidden="1">
      <c r="A51" s="1073"/>
      <c r="B51" s="1063"/>
      <c r="C51" s="430"/>
      <c r="D51" s="287"/>
      <c r="E51" s="287"/>
      <c r="F51" s="287"/>
      <c r="G51" s="410"/>
      <c r="H51" s="411"/>
      <c r="I51" s="287"/>
      <c r="J51" s="411"/>
      <c r="K51" s="287"/>
      <c r="L51" s="411"/>
      <c r="M51" s="287"/>
      <c r="N51" s="411"/>
      <c r="O51" s="290"/>
      <c r="P51" s="405"/>
      <c r="Q51" s="287"/>
      <c r="R51" s="287"/>
      <c r="S51" s="287"/>
      <c r="T51" s="287"/>
      <c r="U51" s="287"/>
    </row>
    <row r="52" spans="1:21" s="413" customFormat="1" ht="15.75" hidden="1">
      <c r="A52" s="1073"/>
      <c r="B52" s="1063"/>
      <c r="C52" s="430"/>
      <c r="D52" s="287"/>
      <c r="E52" s="287"/>
      <c r="F52" s="287"/>
      <c r="G52" s="410"/>
      <c r="H52" s="411"/>
      <c r="I52" s="287"/>
      <c r="J52" s="411"/>
      <c r="K52" s="287"/>
      <c r="L52" s="411"/>
      <c r="M52" s="287"/>
      <c r="N52" s="411"/>
      <c r="O52" s="290"/>
      <c r="P52" s="405"/>
      <c r="Q52" s="287"/>
      <c r="R52" s="287"/>
      <c r="S52" s="287"/>
      <c r="T52" s="287"/>
      <c r="U52" s="287"/>
    </row>
    <row r="53" spans="1:21" s="413" customFormat="1" ht="15.75" hidden="1">
      <c r="A53" s="1073"/>
      <c r="B53" s="1063"/>
      <c r="C53" s="420"/>
      <c r="D53" s="287"/>
      <c r="E53" s="287"/>
      <c r="F53" s="287"/>
      <c r="G53" s="410"/>
      <c r="H53" s="411"/>
      <c r="I53" s="287"/>
      <c r="J53" s="411"/>
      <c r="K53" s="287"/>
      <c r="L53" s="411"/>
      <c r="M53" s="287"/>
      <c r="N53" s="411"/>
      <c r="O53" s="290"/>
      <c r="P53" s="405"/>
      <c r="Q53" s="287"/>
      <c r="R53" s="287"/>
      <c r="S53" s="287"/>
      <c r="T53" s="287"/>
      <c r="U53" s="287"/>
    </row>
    <row r="54" spans="1:21" s="413" customFormat="1" ht="15.75" hidden="1">
      <c r="A54" s="1073"/>
      <c r="B54" s="1063"/>
      <c r="C54" s="430"/>
      <c r="D54" s="287"/>
      <c r="E54" s="287"/>
      <c r="F54" s="287"/>
      <c r="G54" s="410"/>
      <c r="H54" s="411"/>
      <c r="I54" s="287"/>
      <c r="J54" s="411"/>
      <c r="K54" s="287"/>
      <c r="L54" s="411"/>
      <c r="M54" s="287"/>
      <c r="N54" s="411"/>
      <c r="O54" s="290"/>
      <c r="P54" s="405"/>
      <c r="Q54" s="287"/>
      <c r="R54" s="287"/>
      <c r="S54" s="287"/>
      <c r="T54" s="287"/>
      <c r="U54" s="287"/>
    </row>
    <row r="55" spans="1:21" s="413" customFormat="1" ht="15.75" hidden="1">
      <c r="A55" s="1073"/>
      <c r="B55" s="1063"/>
      <c r="C55" s="430"/>
      <c r="D55" s="287"/>
      <c r="E55" s="287"/>
      <c r="F55" s="287"/>
      <c r="G55" s="410"/>
      <c r="H55" s="411"/>
      <c r="I55" s="287"/>
      <c r="J55" s="411"/>
      <c r="K55" s="287"/>
      <c r="L55" s="411"/>
      <c r="M55" s="287"/>
      <c r="N55" s="411"/>
      <c r="O55" s="290"/>
      <c r="P55" s="405"/>
      <c r="Q55" s="287"/>
      <c r="R55" s="287"/>
      <c r="S55" s="287"/>
      <c r="T55" s="287"/>
      <c r="U55" s="287"/>
    </row>
    <row r="56" spans="1:21" s="413" customFormat="1" ht="15.75" hidden="1">
      <c r="A56" s="1073"/>
      <c r="B56" s="1063"/>
      <c r="C56" s="430"/>
      <c r="D56" s="287"/>
      <c r="E56" s="287"/>
      <c r="F56" s="287"/>
      <c r="G56" s="410"/>
      <c r="H56" s="411"/>
      <c r="I56" s="287"/>
      <c r="J56" s="411"/>
      <c r="K56" s="287"/>
      <c r="L56" s="411"/>
      <c r="M56" s="287"/>
      <c r="N56" s="411"/>
      <c r="O56" s="290"/>
      <c r="P56" s="405"/>
      <c r="Q56" s="287"/>
      <c r="R56" s="287"/>
      <c r="S56" s="287"/>
      <c r="T56" s="287"/>
      <c r="U56" s="287"/>
    </row>
    <row r="57" spans="1:21" s="413" customFormat="1" ht="15.75" hidden="1">
      <c r="A57" s="1073"/>
      <c r="B57" s="1063"/>
      <c r="C57" s="420"/>
      <c r="D57" s="287"/>
      <c r="E57" s="287"/>
      <c r="F57" s="287"/>
      <c r="G57" s="410"/>
      <c r="H57" s="411"/>
      <c r="I57" s="287"/>
      <c r="J57" s="411"/>
      <c r="K57" s="287"/>
      <c r="L57" s="411"/>
      <c r="M57" s="287"/>
      <c r="N57" s="411"/>
      <c r="O57" s="290"/>
      <c r="P57" s="405"/>
      <c r="Q57" s="287"/>
      <c r="R57" s="287"/>
      <c r="S57" s="287"/>
      <c r="T57" s="287"/>
      <c r="U57" s="287"/>
    </row>
    <row r="58" spans="1:21" s="413" customFormat="1" ht="15.75" hidden="1">
      <c r="A58" s="1073"/>
      <c r="B58" s="1063"/>
      <c r="C58" s="420"/>
      <c r="D58" s="287"/>
      <c r="E58" s="287"/>
      <c r="F58" s="287"/>
      <c r="G58" s="410"/>
      <c r="H58" s="411"/>
      <c r="I58" s="287"/>
      <c r="J58" s="411"/>
      <c r="K58" s="287"/>
      <c r="L58" s="411"/>
      <c r="M58" s="287"/>
      <c r="N58" s="411"/>
      <c r="O58" s="290"/>
      <c r="P58" s="405"/>
      <c r="Q58" s="287"/>
      <c r="R58" s="287"/>
      <c r="S58" s="287"/>
      <c r="T58" s="287"/>
      <c r="U58" s="287"/>
    </row>
    <row r="59" spans="1:21" s="413" customFormat="1" ht="15.75" hidden="1">
      <c r="A59" s="1073"/>
      <c r="B59" s="1063"/>
      <c r="C59" s="420"/>
      <c r="D59" s="287"/>
      <c r="E59" s="287"/>
      <c r="F59" s="287"/>
      <c r="G59" s="410"/>
      <c r="H59" s="411"/>
      <c r="I59" s="287"/>
      <c r="J59" s="411"/>
      <c r="K59" s="287"/>
      <c r="L59" s="411"/>
      <c r="M59" s="287"/>
      <c r="N59" s="411"/>
      <c r="O59" s="290"/>
      <c r="P59" s="405"/>
      <c r="Q59" s="287"/>
      <c r="R59" s="287"/>
      <c r="S59" s="287"/>
      <c r="T59" s="287"/>
      <c r="U59" s="287"/>
    </row>
    <row r="60" spans="1:21" s="413" customFormat="1" ht="15.75" hidden="1">
      <c r="A60" s="1073"/>
      <c r="B60" s="1063"/>
      <c r="C60" s="420"/>
      <c r="D60" s="287"/>
      <c r="E60" s="287"/>
      <c r="F60" s="287"/>
      <c r="G60" s="410"/>
      <c r="H60" s="411"/>
      <c r="I60" s="287"/>
      <c r="J60" s="411"/>
      <c r="K60" s="287"/>
      <c r="L60" s="411"/>
      <c r="M60" s="287"/>
      <c r="N60" s="411"/>
      <c r="O60" s="290"/>
      <c r="P60" s="405"/>
      <c r="Q60" s="287"/>
      <c r="R60" s="287"/>
      <c r="S60" s="287"/>
      <c r="T60" s="287"/>
      <c r="U60" s="287"/>
    </row>
    <row r="61" spans="1:21" s="413" customFormat="1" ht="15.75" hidden="1">
      <c r="A61" s="1073"/>
      <c r="B61" s="1063"/>
      <c r="C61" s="420"/>
      <c r="D61" s="287"/>
      <c r="E61" s="287"/>
      <c r="F61" s="287"/>
      <c r="G61" s="410"/>
      <c r="H61" s="411"/>
      <c r="I61" s="287"/>
      <c r="J61" s="411"/>
      <c r="K61" s="287"/>
      <c r="L61" s="411"/>
      <c r="M61" s="287"/>
      <c r="N61" s="411"/>
      <c r="O61" s="290"/>
      <c r="P61" s="405"/>
      <c r="Q61" s="287"/>
      <c r="R61" s="287"/>
      <c r="S61" s="287"/>
      <c r="T61" s="287"/>
      <c r="U61" s="287"/>
    </row>
    <row r="62" spans="1:21" s="413" customFormat="1" ht="15.75" hidden="1">
      <c r="A62" s="1073"/>
      <c r="B62" s="1063"/>
      <c r="C62" s="430"/>
      <c r="D62" s="287"/>
      <c r="E62" s="287"/>
      <c r="F62" s="287"/>
      <c r="G62" s="410"/>
      <c r="H62" s="411"/>
      <c r="I62" s="287"/>
      <c r="J62" s="411"/>
      <c r="K62" s="287"/>
      <c r="L62" s="411"/>
      <c r="M62" s="287"/>
      <c r="N62" s="411"/>
      <c r="O62" s="290"/>
      <c r="P62" s="405"/>
      <c r="Q62" s="287"/>
      <c r="R62" s="287"/>
      <c r="S62" s="287"/>
      <c r="T62" s="287"/>
      <c r="U62" s="287"/>
    </row>
    <row r="63" spans="1:21" s="413" customFormat="1" ht="15.75" hidden="1">
      <c r="A63" s="1073"/>
      <c r="B63" s="1063"/>
      <c r="C63" s="430"/>
      <c r="D63" s="287"/>
      <c r="E63" s="287"/>
      <c r="F63" s="287"/>
      <c r="G63" s="410"/>
      <c r="H63" s="411"/>
      <c r="I63" s="287"/>
      <c r="J63" s="411"/>
      <c r="K63" s="287"/>
      <c r="L63" s="411"/>
      <c r="M63" s="287"/>
      <c r="N63" s="411"/>
      <c r="O63" s="290"/>
      <c r="P63" s="405"/>
      <c r="Q63" s="287"/>
      <c r="R63" s="287"/>
      <c r="S63" s="287"/>
      <c r="T63" s="287"/>
      <c r="U63" s="287"/>
    </row>
    <row r="64" spans="1:21" s="413" customFormat="1" ht="15.75" hidden="1">
      <c r="A64" s="1073"/>
      <c r="B64" s="1063"/>
      <c r="C64" s="430"/>
      <c r="D64" s="287"/>
      <c r="E64" s="287"/>
      <c r="F64" s="287"/>
      <c r="G64" s="410"/>
      <c r="H64" s="411"/>
      <c r="I64" s="287"/>
      <c r="J64" s="411"/>
      <c r="K64" s="287"/>
      <c r="L64" s="411"/>
      <c r="M64" s="287"/>
      <c r="N64" s="411"/>
      <c r="O64" s="290"/>
      <c r="P64" s="405"/>
      <c r="Q64" s="287"/>
      <c r="R64" s="287"/>
      <c r="S64" s="287"/>
      <c r="T64" s="287"/>
      <c r="U64" s="287"/>
    </row>
    <row r="65" spans="1:21" s="413" customFormat="1" ht="15.75" hidden="1">
      <c r="A65" s="1073"/>
      <c r="B65" s="1063"/>
      <c r="C65" s="420"/>
      <c r="D65" s="287"/>
      <c r="E65" s="287"/>
      <c r="F65" s="287"/>
      <c r="G65" s="410"/>
      <c r="H65" s="411"/>
      <c r="I65" s="287"/>
      <c r="J65" s="411"/>
      <c r="K65" s="287"/>
      <c r="L65" s="411"/>
      <c r="M65" s="287"/>
      <c r="N65" s="411"/>
      <c r="O65" s="290"/>
      <c r="P65" s="405"/>
      <c r="Q65" s="287"/>
      <c r="R65" s="287"/>
      <c r="S65" s="287"/>
      <c r="T65" s="287"/>
      <c r="U65" s="287"/>
    </row>
    <row r="66" spans="1:21" s="413" customFormat="1" ht="15.75" hidden="1">
      <c r="A66" s="1073"/>
      <c r="B66" s="1063"/>
      <c r="C66" s="420"/>
      <c r="D66" s="287"/>
      <c r="E66" s="287"/>
      <c r="F66" s="287"/>
      <c r="G66" s="410"/>
      <c r="H66" s="411"/>
      <c r="I66" s="287"/>
      <c r="J66" s="411"/>
      <c r="K66" s="287"/>
      <c r="L66" s="411"/>
      <c r="M66" s="287"/>
      <c r="N66" s="411"/>
      <c r="O66" s="290"/>
      <c r="P66" s="405"/>
      <c r="Q66" s="287"/>
      <c r="R66" s="287"/>
      <c r="S66" s="287"/>
      <c r="T66" s="287"/>
      <c r="U66" s="287"/>
    </row>
    <row r="67" spans="1:21" s="413" customFormat="1" ht="15.75" hidden="1">
      <c r="A67" s="1073"/>
      <c r="B67" s="1063"/>
      <c r="C67" s="420"/>
      <c r="D67" s="287"/>
      <c r="E67" s="287"/>
      <c r="F67" s="287"/>
      <c r="G67" s="410"/>
      <c r="H67" s="411"/>
      <c r="I67" s="287"/>
      <c r="J67" s="411"/>
      <c r="K67" s="287"/>
      <c r="L67" s="411"/>
      <c r="M67" s="287"/>
      <c r="N67" s="411"/>
      <c r="O67" s="290"/>
      <c r="P67" s="405"/>
      <c r="Q67" s="287"/>
      <c r="R67" s="287"/>
      <c r="S67" s="287"/>
      <c r="T67" s="287"/>
      <c r="U67" s="287"/>
    </row>
    <row r="68" spans="1:21" ht="15.75" hidden="1">
      <c r="A68" s="1073"/>
      <c r="B68" s="1063"/>
      <c r="C68" s="420"/>
      <c r="D68" s="287"/>
      <c r="E68" s="287"/>
      <c r="F68" s="287"/>
      <c r="G68" s="410"/>
      <c r="H68" s="411"/>
      <c r="I68" s="287"/>
      <c r="J68" s="411"/>
      <c r="K68" s="287"/>
      <c r="L68" s="411"/>
      <c r="M68" s="287"/>
      <c r="N68" s="411"/>
      <c r="O68" s="290"/>
      <c r="P68" s="405"/>
      <c r="Q68" s="287"/>
      <c r="R68" s="287"/>
      <c r="S68" s="287"/>
      <c r="T68" s="287"/>
      <c r="U68" s="287"/>
    </row>
    <row r="69" spans="1:21" ht="15.75">
      <c r="A69" s="1065" t="s">
        <v>1350</v>
      </c>
      <c r="B69" s="1066"/>
      <c r="C69" s="1066"/>
      <c r="D69" s="1066"/>
      <c r="E69" s="1066"/>
      <c r="F69" s="1067"/>
      <c r="G69" s="764">
        <f t="shared" ref="G69:O69" si="3">SUM(G9:G68)</f>
        <v>3.75</v>
      </c>
      <c r="H69" s="243">
        <f t="shared" si="3"/>
        <v>19775</v>
      </c>
      <c r="I69" s="764">
        <f t="shared" si="3"/>
        <v>3.75</v>
      </c>
      <c r="J69" s="243">
        <f t="shared" si="3"/>
        <v>19775</v>
      </c>
      <c r="K69" s="764">
        <f t="shared" si="3"/>
        <v>3.25</v>
      </c>
      <c r="L69" s="243">
        <f t="shared" si="3"/>
        <v>19775</v>
      </c>
      <c r="M69" s="764">
        <f t="shared" si="3"/>
        <v>3.25</v>
      </c>
      <c r="N69" s="243">
        <f t="shared" si="3"/>
        <v>19775</v>
      </c>
      <c r="O69" s="764">
        <f t="shared" si="3"/>
        <v>14</v>
      </c>
      <c r="P69" s="243">
        <f>SUM(P9:P68)</f>
        <v>79100</v>
      </c>
      <c r="Q69" s="275"/>
      <c r="R69" s="275"/>
      <c r="S69" s="275"/>
      <c r="T69" s="275"/>
      <c r="U69" s="288"/>
    </row>
  </sheetData>
  <mergeCells count="33">
    <mergeCell ref="A69:F69"/>
    <mergeCell ref="A1:U1"/>
    <mergeCell ref="A2:U2"/>
    <mergeCell ref="A7:U7"/>
    <mergeCell ref="A49:A68"/>
    <mergeCell ref="T4:T6"/>
    <mergeCell ref="U4:U6"/>
    <mergeCell ref="G5:H5"/>
    <mergeCell ref="I5:J5"/>
    <mergeCell ref="K5:L5"/>
    <mergeCell ref="M5:N5"/>
    <mergeCell ref="G4:N4"/>
    <mergeCell ref="O4:P5"/>
    <mergeCell ref="S4:S6"/>
    <mergeCell ref="B60:B68"/>
    <mergeCell ref="F4:F6"/>
    <mergeCell ref="B4:B6"/>
    <mergeCell ref="C4:C6"/>
    <mergeCell ref="D4:D6"/>
    <mergeCell ref="E4:E6"/>
    <mergeCell ref="B32:B42"/>
    <mergeCell ref="B49:B59"/>
    <mergeCell ref="B43:B48"/>
    <mergeCell ref="B20:U20"/>
    <mergeCell ref="B24:U24"/>
    <mergeCell ref="A4:A6"/>
    <mergeCell ref="B12:U12"/>
    <mergeCell ref="B17:B19"/>
    <mergeCell ref="B16:U16"/>
    <mergeCell ref="A8:A27"/>
    <mergeCell ref="B8:U8"/>
    <mergeCell ref="R4:R6"/>
    <mergeCell ref="Q4:Q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44"/>
  <sheetViews>
    <sheetView topLeftCell="D1" zoomScale="70" zoomScaleNormal="70" workbookViewId="0">
      <pane ySplit="8" topLeftCell="A9" activePane="bottomLeft" state="frozen"/>
      <selection activeCell="K7" sqref="K7"/>
      <selection pane="bottomLeft" activeCell="P27" sqref="P27"/>
    </sheetView>
  </sheetViews>
  <sheetFormatPr baseColWidth="10" defaultRowHeight="15"/>
  <cols>
    <col min="1" max="1" width="35.7109375" customWidth="1"/>
    <col min="2" max="2" width="35.85546875" customWidth="1"/>
    <col min="3" max="6" width="27.42578125" customWidth="1"/>
    <col min="7" max="7" width="14.7109375" customWidth="1"/>
    <col min="8" max="8" width="14.7109375" style="244" customWidth="1"/>
    <col min="9" max="9" width="14.7109375" customWidth="1"/>
    <col min="10" max="10" width="14.7109375" style="244" customWidth="1"/>
    <col min="11" max="11" width="14.7109375" customWidth="1"/>
    <col min="12" max="12" width="14.7109375" style="244" customWidth="1"/>
    <col min="13" max="13" width="14.7109375" customWidth="1"/>
    <col min="14" max="14" width="14.7109375" style="244" customWidth="1"/>
    <col min="15" max="15" width="14.7109375" customWidth="1"/>
    <col min="16" max="16" width="14.7109375" style="244" customWidth="1"/>
    <col min="17" max="17" width="14.140625" hidden="1" customWidth="1"/>
    <col min="18" max="18" width="17.42578125" customWidth="1"/>
    <col min="19" max="20" width="14.140625" customWidth="1"/>
    <col min="21" max="21" width="17" customWidth="1"/>
  </cols>
  <sheetData>
    <row r="1" spans="1:27" ht="24.75" customHeight="1">
      <c r="A1" s="733"/>
      <c r="B1" s="733"/>
      <c r="C1" s="733"/>
      <c r="D1" s="733"/>
      <c r="E1" s="1076" t="s">
        <v>1360</v>
      </c>
      <c r="F1" s="1076"/>
      <c r="G1" s="1076"/>
      <c r="H1" s="1076"/>
      <c r="I1" s="1076"/>
      <c r="J1" s="1076"/>
      <c r="K1" s="1076"/>
      <c r="L1" s="1076"/>
      <c r="M1" s="734"/>
      <c r="N1" s="734"/>
      <c r="O1" s="734"/>
      <c r="P1" s="734"/>
      <c r="Q1" s="734"/>
      <c r="R1" s="734"/>
      <c r="S1" s="734"/>
      <c r="T1" s="734"/>
      <c r="U1" s="734"/>
      <c r="V1" s="298"/>
      <c r="W1" s="298"/>
      <c r="X1" s="298"/>
      <c r="Y1" s="298"/>
      <c r="Z1" s="298"/>
      <c r="AA1" s="298"/>
    </row>
    <row r="2" spans="1:27" ht="18.75">
      <c r="A2" s="735" t="s">
        <v>1359</v>
      </c>
      <c r="B2" s="733"/>
      <c r="C2" s="733"/>
      <c r="D2" s="733"/>
      <c r="E2" s="733"/>
      <c r="F2" s="733"/>
      <c r="G2" s="734"/>
      <c r="H2" s="736"/>
      <c r="I2" s="734"/>
      <c r="J2" s="734"/>
      <c r="K2" s="734"/>
      <c r="L2" s="734"/>
      <c r="M2" s="734"/>
      <c r="N2" s="734"/>
      <c r="O2" s="734"/>
      <c r="P2" s="734"/>
      <c r="Q2" s="734"/>
      <c r="R2" s="734"/>
      <c r="S2" s="734"/>
      <c r="T2" s="734"/>
      <c r="U2" s="734"/>
      <c r="V2" s="298"/>
      <c r="W2" s="298"/>
      <c r="X2" s="298"/>
      <c r="Y2" s="298"/>
      <c r="Z2" s="298"/>
      <c r="AA2" s="298"/>
    </row>
    <row r="3" spans="1:27" s="413" customFormat="1" ht="18.75">
      <c r="A3" s="735" t="s">
        <v>1422</v>
      </c>
      <c r="B3" s="733"/>
      <c r="C3" s="733"/>
      <c r="D3" s="733"/>
      <c r="E3" s="733"/>
      <c r="F3" s="733"/>
      <c r="G3" s="734"/>
      <c r="H3" s="736"/>
      <c r="I3" s="734"/>
      <c r="J3" s="734"/>
      <c r="K3" s="734"/>
      <c r="L3" s="734"/>
      <c r="M3" s="734"/>
      <c r="N3" s="734"/>
      <c r="O3" s="734"/>
      <c r="P3" s="734"/>
      <c r="Q3" s="734"/>
      <c r="R3" s="734"/>
      <c r="S3" s="734"/>
      <c r="T3" s="734"/>
      <c r="U3" s="734"/>
      <c r="V3" s="298"/>
      <c r="W3" s="298"/>
      <c r="X3" s="298"/>
      <c r="Y3" s="298"/>
      <c r="Z3" s="298"/>
      <c r="AA3" s="298"/>
    </row>
    <row r="4" spans="1:27" s="413" customFormat="1" ht="18.75">
      <c r="A4" s="735" t="s">
        <v>1423</v>
      </c>
      <c r="B4" s="733"/>
      <c r="C4" s="733"/>
      <c r="D4" s="733"/>
      <c r="E4" s="733"/>
      <c r="F4" s="733"/>
      <c r="G4" s="734"/>
      <c r="H4" s="736"/>
      <c r="I4" s="734"/>
      <c r="J4" s="734"/>
      <c r="K4" s="734"/>
      <c r="L4" s="734"/>
      <c r="M4" s="734"/>
      <c r="N4" s="734"/>
      <c r="O4" s="734"/>
      <c r="P4" s="734"/>
      <c r="Q4" s="734"/>
      <c r="R4" s="734"/>
      <c r="S4" s="734"/>
      <c r="T4" s="734"/>
      <c r="U4" s="734"/>
      <c r="V4" s="298"/>
      <c r="W4" s="298"/>
      <c r="X4" s="298"/>
      <c r="Y4" s="298"/>
      <c r="Z4" s="298"/>
      <c r="AA4" s="298"/>
    </row>
    <row r="5" spans="1:27" ht="18.75" customHeight="1">
      <c r="A5" s="1046" t="s">
        <v>1424</v>
      </c>
      <c r="B5" s="1077"/>
      <c r="C5" s="1077"/>
      <c r="D5" s="1077"/>
      <c r="E5" s="1077"/>
      <c r="F5" s="1077"/>
      <c r="G5" s="1077"/>
      <c r="H5" s="1077"/>
      <c r="I5" s="1077"/>
      <c r="J5" s="1077"/>
      <c r="K5" s="1077"/>
      <c r="L5" s="1077"/>
      <c r="M5" s="1077"/>
      <c r="N5" s="1077"/>
      <c r="O5" s="1077"/>
      <c r="P5" s="1077"/>
      <c r="Q5" s="1077"/>
      <c r="R5" s="1077"/>
      <c r="S5" s="1077"/>
      <c r="T5" s="1077"/>
      <c r="U5" s="1077"/>
    </row>
    <row r="6" spans="1:27" ht="15" customHeight="1">
      <c r="A6" s="972" t="s">
        <v>98</v>
      </c>
      <c r="B6" s="943" t="s">
        <v>113</v>
      </c>
      <c r="C6" s="918" t="s">
        <v>87</v>
      </c>
      <c r="D6" s="918" t="s">
        <v>88</v>
      </c>
      <c r="E6" s="957" t="s">
        <v>393</v>
      </c>
      <c r="F6" s="918" t="s">
        <v>89</v>
      </c>
      <c r="G6" s="972" t="s">
        <v>101</v>
      </c>
      <c r="H6" s="972"/>
      <c r="I6" s="972"/>
      <c r="J6" s="972"/>
      <c r="K6" s="972"/>
      <c r="L6" s="972"/>
      <c r="M6" s="972"/>
      <c r="N6" s="972"/>
      <c r="O6" s="973" t="s">
        <v>102</v>
      </c>
      <c r="P6" s="973"/>
      <c r="Q6" s="943" t="s">
        <v>103</v>
      </c>
      <c r="R6" s="943" t="s">
        <v>104</v>
      </c>
      <c r="S6" s="943" t="s">
        <v>111</v>
      </c>
      <c r="T6" s="943" t="s">
        <v>110</v>
      </c>
      <c r="U6" s="924" t="s">
        <v>90</v>
      </c>
    </row>
    <row r="7" spans="1:27" ht="15" customHeight="1">
      <c r="A7" s="972"/>
      <c r="B7" s="944"/>
      <c r="C7" s="919"/>
      <c r="D7" s="919"/>
      <c r="E7" s="958"/>
      <c r="F7" s="919"/>
      <c r="G7" s="972" t="s">
        <v>105</v>
      </c>
      <c r="H7" s="972"/>
      <c r="I7" s="972" t="s">
        <v>106</v>
      </c>
      <c r="J7" s="972"/>
      <c r="K7" s="972" t="s">
        <v>107</v>
      </c>
      <c r="L7" s="972"/>
      <c r="M7" s="972" t="s">
        <v>108</v>
      </c>
      <c r="N7" s="972"/>
      <c r="O7" s="973"/>
      <c r="P7" s="973"/>
      <c r="Q7" s="944"/>
      <c r="R7" s="944"/>
      <c r="S7" s="944"/>
      <c r="T7" s="944"/>
      <c r="U7" s="925"/>
    </row>
    <row r="8" spans="1:27" ht="25.5">
      <c r="A8" s="972"/>
      <c r="B8" s="945"/>
      <c r="C8" s="920"/>
      <c r="D8" s="920"/>
      <c r="E8" s="959"/>
      <c r="F8" s="920"/>
      <c r="G8" s="81" t="s">
        <v>109</v>
      </c>
      <c r="H8" s="242" t="s">
        <v>12</v>
      </c>
      <c r="I8" s="81" t="s">
        <v>109</v>
      </c>
      <c r="J8" s="242" t="s">
        <v>12</v>
      </c>
      <c r="K8" s="81" t="s">
        <v>109</v>
      </c>
      <c r="L8" s="242" t="s">
        <v>12</v>
      </c>
      <c r="M8" s="81" t="s">
        <v>109</v>
      </c>
      <c r="N8" s="242" t="s">
        <v>12</v>
      </c>
      <c r="O8" s="81" t="s">
        <v>109</v>
      </c>
      <c r="P8" s="242" t="s">
        <v>12</v>
      </c>
      <c r="Q8" s="945"/>
      <c r="R8" s="945"/>
      <c r="S8" s="945"/>
      <c r="T8" s="945"/>
      <c r="U8" s="926"/>
    </row>
    <row r="9" spans="1:27" s="413" customFormat="1" ht="15.75" customHeight="1">
      <c r="A9" s="927" t="s">
        <v>1425</v>
      </c>
      <c r="B9" s="966" t="s">
        <v>1745</v>
      </c>
      <c r="C9" s="967"/>
      <c r="D9" s="967"/>
      <c r="E9" s="967"/>
      <c r="F9" s="967"/>
      <c r="G9" s="967"/>
      <c r="H9" s="967"/>
      <c r="I9" s="967"/>
      <c r="J9" s="967"/>
      <c r="K9" s="967"/>
      <c r="L9" s="967"/>
      <c r="M9" s="967"/>
      <c r="N9" s="967"/>
      <c r="O9" s="967"/>
      <c r="P9" s="967"/>
      <c r="Q9" s="967"/>
      <c r="R9" s="967"/>
      <c r="S9" s="967"/>
      <c r="T9" s="967"/>
      <c r="U9" s="968"/>
    </row>
    <row r="10" spans="1:27" ht="136.5" customHeight="1">
      <c r="A10" s="928"/>
      <c r="B10" s="431" t="s">
        <v>1590</v>
      </c>
      <c r="C10" s="471" t="s">
        <v>1525</v>
      </c>
      <c r="D10" s="435" t="s">
        <v>1526</v>
      </c>
      <c r="E10" s="493" t="s">
        <v>2862</v>
      </c>
      <c r="F10" s="474" t="s">
        <v>1641</v>
      </c>
      <c r="G10" s="511">
        <v>0.25</v>
      </c>
      <c r="H10" s="737"/>
      <c r="I10" s="511">
        <v>0.25</v>
      </c>
      <c r="J10" s="737"/>
      <c r="K10" s="511">
        <v>0.25</v>
      </c>
      <c r="L10" s="737"/>
      <c r="M10" s="511">
        <v>0.25</v>
      </c>
      <c r="N10" s="737"/>
      <c r="O10" s="511">
        <f t="shared" ref="O10:O11" si="0">G10+I10+K10+M10</f>
        <v>1</v>
      </c>
      <c r="P10" s="522">
        <f>H10+J10+L10+N10</f>
        <v>0</v>
      </c>
      <c r="Q10" s="508"/>
      <c r="R10" s="508" t="s">
        <v>1741</v>
      </c>
      <c r="S10" s="508" t="s">
        <v>1742</v>
      </c>
      <c r="T10" s="508" t="s">
        <v>1743</v>
      </c>
      <c r="U10" s="508" t="s">
        <v>1744</v>
      </c>
    </row>
    <row r="11" spans="1:27" s="413" customFormat="1" ht="51">
      <c r="A11" s="928"/>
      <c r="B11" s="431" t="s">
        <v>1591</v>
      </c>
      <c r="C11" s="471" t="s">
        <v>1527</v>
      </c>
      <c r="D11" s="431" t="s">
        <v>1528</v>
      </c>
      <c r="E11" s="493" t="s">
        <v>2863</v>
      </c>
      <c r="F11" s="474" t="s">
        <v>1642</v>
      </c>
      <c r="G11" s="511"/>
      <c r="H11" s="737"/>
      <c r="I11" s="511">
        <v>0.5</v>
      </c>
      <c r="J11" s="737"/>
      <c r="K11" s="511">
        <v>0.25</v>
      </c>
      <c r="L11" s="737"/>
      <c r="M11" s="511">
        <v>0.25</v>
      </c>
      <c r="N11" s="737"/>
      <c r="O11" s="511">
        <f t="shared" si="0"/>
        <v>1</v>
      </c>
      <c r="P11" s="522">
        <f t="shared" ref="P11:P27" si="1">H11+J11+L11+N11</f>
        <v>0</v>
      </c>
      <c r="Q11" s="508"/>
      <c r="R11" s="508" t="s">
        <v>1678</v>
      </c>
      <c r="S11" s="508" t="s">
        <v>1679</v>
      </c>
      <c r="T11" s="508" t="s">
        <v>1665</v>
      </c>
      <c r="U11" s="508" t="s">
        <v>1617</v>
      </c>
    </row>
    <row r="12" spans="1:27" s="413" customFormat="1" ht="76.5">
      <c r="A12" s="928"/>
      <c r="B12" s="431" t="s">
        <v>1592</v>
      </c>
      <c r="C12" s="464" t="s">
        <v>1529</v>
      </c>
      <c r="D12" s="431" t="s">
        <v>1530</v>
      </c>
      <c r="E12" s="493" t="s">
        <v>2864</v>
      </c>
      <c r="F12" s="474" t="s">
        <v>1643</v>
      </c>
      <c r="G12" s="511">
        <v>0.25</v>
      </c>
      <c r="H12" s="737"/>
      <c r="I12" s="511">
        <v>0.25</v>
      </c>
      <c r="J12" s="737"/>
      <c r="K12" s="511">
        <v>0.25</v>
      </c>
      <c r="L12" s="737"/>
      <c r="M12" s="511">
        <v>0.25</v>
      </c>
      <c r="N12" s="737"/>
      <c r="O12" s="511">
        <f t="shared" ref="O12" si="2">G12+I12+K12+M12</f>
        <v>1</v>
      </c>
      <c r="P12" s="522">
        <f t="shared" si="1"/>
        <v>0</v>
      </c>
      <c r="Q12" s="508"/>
      <c r="R12" s="508" t="s">
        <v>1678</v>
      </c>
      <c r="S12" s="508" t="s">
        <v>1601</v>
      </c>
      <c r="T12" s="508" t="s">
        <v>1673</v>
      </c>
      <c r="U12" s="508" t="s">
        <v>1617</v>
      </c>
    </row>
    <row r="13" spans="1:27" s="413" customFormat="1" ht="15.75" customHeight="1">
      <c r="A13" s="928"/>
      <c r="B13" s="966" t="s">
        <v>1746</v>
      </c>
      <c r="C13" s="967"/>
      <c r="D13" s="967"/>
      <c r="E13" s="967"/>
      <c r="F13" s="967"/>
      <c r="G13" s="967"/>
      <c r="H13" s="967"/>
      <c r="I13" s="967"/>
      <c r="J13" s="967"/>
      <c r="K13" s="967"/>
      <c r="L13" s="967"/>
      <c r="M13" s="967"/>
      <c r="N13" s="967"/>
      <c r="O13" s="967"/>
      <c r="P13" s="967"/>
      <c r="Q13" s="967"/>
      <c r="R13" s="967"/>
      <c r="S13" s="967"/>
      <c r="T13" s="967"/>
      <c r="U13" s="968"/>
    </row>
    <row r="14" spans="1:27" s="413" customFormat="1" ht="51">
      <c r="A14" s="928"/>
      <c r="B14" s="431" t="s">
        <v>1590</v>
      </c>
      <c r="C14" s="529" t="s">
        <v>1889</v>
      </c>
      <c r="D14" s="530" t="s">
        <v>1890</v>
      </c>
      <c r="E14" s="508" t="s">
        <v>2866</v>
      </c>
      <c r="F14" s="475" t="s">
        <v>1641</v>
      </c>
      <c r="G14" s="477">
        <v>0.25</v>
      </c>
      <c r="H14" s="521"/>
      <c r="I14" s="477">
        <v>0.25</v>
      </c>
      <c r="J14" s="521"/>
      <c r="K14" s="477">
        <v>0.25</v>
      </c>
      <c r="L14" s="521"/>
      <c r="M14" s="477">
        <v>0.25</v>
      </c>
      <c r="N14" s="521"/>
      <c r="O14" s="572">
        <v>1</v>
      </c>
      <c r="P14" s="522">
        <f t="shared" si="1"/>
        <v>0</v>
      </c>
      <c r="Q14" s="508"/>
      <c r="R14" s="508"/>
      <c r="S14" s="529" t="s">
        <v>1891</v>
      </c>
      <c r="T14" s="508"/>
      <c r="U14" s="508" t="s">
        <v>1751</v>
      </c>
    </row>
    <row r="15" spans="1:27" s="413" customFormat="1" ht="51">
      <c r="A15" s="928"/>
      <c r="B15" s="431" t="s">
        <v>1591</v>
      </c>
      <c r="C15" s="529" t="s">
        <v>1892</v>
      </c>
      <c r="D15" s="529" t="s">
        <v>1893</v>
      </c>
      <c r="E15" s="508" t="s">
        <v>2865</v>
      </c>
      <c r="F15" s="474" t="s">
        <v>1642</v>
      </c>
      <c r="G15" s="477">
        <v>0.25</v>
      </c>
      <c r="H15" s="521"/>
      <c r="I15" s="477">
        <v>0.25</v>
      </c>
      <c r="J15" s="521"/>
      <c r="K15" s="477">
        <v>0.25</v>
      </c>
      <c r="L15" s="521"/>
      <c r="M15" s="477">
        <v>0.25</v>
      </c>
      <c r="N15" s="521"/>
      <c r="O15" s="572">
        <f>G15+I15+K15+M15</f>
        <v>1</v>
      </c>
      <c r="P15" s="522">
        <f t="shared" si="1"/>
        <v>0</v>
      </c>
      <c r="Q15" s="508"/>
      <c r="R15" s="508"/>
      <c r="S15" s="529" t="s">
        <v>1894</v>
      </c>
      <c r="T15" s="508"/>
      <c r="U15" s="508" t="s">
        <v>1751</v>
      </c>
    </row>
    <row r="16" spans="1:27" s="413" customFormat="1" ht="63.75">
      <c r="A16" s="928"/>
      <c r="B16" s="431" t="s">
        <v>1592</v>
      </c>
      <c r="C16" s="529" t="s">
        <v>1895</v>
      </c>
      <c r="D16" s="529" t="s">
        <v>1896</v>
      </c>
      <c r="E16" s="508" t="s">
        <v>2867</v>
      </c>
      <c r="F16" s="474" t="s">
        <v>1643</v>
      </c>
      <c r="G16" s="477">
        <v>0.25</v>
      </c>
      <c r="H16" s="521"/>
      <c r="I16" s="477">
        <v>0.25</v>
      </c>
      <c r="J16" s="521"/>
      <c r="K16" s="477">
        <v>0.25</v>
      </c>
      <c r="L16" s="521"/>
      <c r="M16" s="477">
        <v>0.25</v>
      </c>
      <c r="N16" s="521"/>
      <c r="O16" s="572">
        <f>G16+I16+K16+M16</f>
        <v>1</v>
      </c>
      <c r="P16" s="522">
        <f t="shared" si="1"/>
        <v>0</v>
      </c>
      <c r="Q16" s="508"/>
      <c r="R16" s="508"/>
      <c r="S16" s="529" t="s">
        <v>1897</v>
      </c>
      <c r="T16" s="508"/>
      <c r="U16" s="508" t="s">
        <v>1751</v>
      </c>
    </row>
    <row r="17" spans="1:21" s="413" customFormat="1" ht="15.75">
      <c r="A17" s="928"/>
      <c r="B17" s="966" t="s">
        <v>1969</v>
      </c>
      <c r="C17" s="967"/>
      <c r="D17" s="967"/>
      <c r="E17" s="967"/>
      <c r="F17" s="967"/>
      <c r="G17" s="967"/>
      <c r="H17" s="967"/>
      <c r="I17" s="967"/>
      <c r="J17" s="967"/>
      <c r="K17" s="967"/>
      <c r="L17" s="967"/>
      <c r="M17" s="967"/>
      <c r="N17" s="967"/>
      <c r="O17" s="967"/>
      <c r="P17" s="967"/>
      <c r="Q17" s="967"/>
      <c r="R17" s="967"/>
      <c r="S17" s="967"/>
      <c r="T17" s="967"/>
      <c r="U17" s="968"/>
    </row>
    <row r="18" spans="1:21" s="413" customFormat="1" ht="76.5">
      <c r="A18" s="928"/>
      <c r="B18" s="1075" t="s">
        <v>2548</v>
      </c>
      <c r="C18" s="742" t="s">
        <v>2549</v>
      </c>
      <c r="D18" s="742" t="s">
        <v>2550</v>
      </c>
      <c r="E18" s="515" t="s">
        <v>2879</v>
      </c>
      <c r="F18" s="742" t="s">
        <v>2877</v>
      </c>
      <c r="G18" s="743">
        <v>0.25</v>
      </c>
      <c r="H18" s="744"/>
      <c r="I18" s="743">
        <v>0.25</v>
      </c>
      <c r="J18" s="744"/>
      <c r="K18" s="743">
        <v>0.25</v>
      </c>
      <c r="L18" s="744"/>
      <c r="M18" s="743">
        <v>0.25</v>
      </c>
      <c r="N18" s="744"/>
      <c r="O18" s="572">
        <f t="shared" ref="O18:O19" si="3">G18+I18+K18+M18</f>
        <v>1</v>
      </c>
      <c r="P18" s="522">
        <f t="shared" si="1"/>
        <v>0</v>
      </c>
      <c r="Q18" s="515"/>
      <c r="R18" s="742" t="s">
        <v>2551</v>
      </c>
      <c r="S18" s="742" t="s">
        <v>2552</v>
      </c>
      <c r="T18" s="742" t="s">
        <v>2533</v>
      </c>
      <c r="U18" s="742" t="s">
        <v>1918</v>
      </c>
    </row>
    <row r="19" spans="1:21" s="413" customFormat="1" ht="76.5">
      <c r="A19" s="928"/>
      <c r="B19" s="1075"/>
      <c r="C19" s="742" t="s">
        <v>2553</v>
      </c>
      <c r="D19" s="742" t="s">
        <v>2554</v>
      </c>
      <c r="E19" s="515" t="s">
        <v>2880</v>
      </c>
      <c r="F19" s="758" t="s">
        <v>2878</v>
      </c>
      <c r="G19" s="743">
        <v>1</v>
      </c>
      <c r="H19" s="744"/>
      <c r="I19" s="743"/>
      <c r="J19" s="744"/>
      <c r="K19" s="743"/>
      <c r="L19" s="744"/>
      <c r="M19" s="743"/>
      <c r="N19" s="744"/>
      <c r="O19" s="572">
        <f t="shared" si="3"/>
        <v>1</v>
      </c>
      <c r="P19" s="522">
        <f t="shared" si="1"/>
        <v>0</v>
      </c>
      <c r="Q19" s="515"/>
      <c r="R19" s="742" t="s">
        <v>2555</v>
      </c>
      <c r="S19" s="742" t="s">
        <v>2556</v>
      </c>
      <c r="T19" s="742" t="s">
        <v>2306</v>
      </c>
      <c r="U19" s="742" t="s">
        <v>1918</v>
      </c>
    </row>
    <row r="20" spans="1:21" s="413" customFormat="1" ht="15.75">
      <c r="A20" s="928"/>
      <c r="B20" s="966" t="s">
        <v>2151</v>
      </c>
      <c r="C20" s="967"/>
      <c r="D20" s="967"/>
      <c r="E20" s="967"/>
      <c r="F20" s="967"/>
      <c r="G20" s="967"/>
      <c r="H20" s="967"/>
      <c r="I20" s="967"/>
      <c r="J20" s="967"/>
      <c r="K20" s="967"/>
      <c r="L20" s="967"/>
      <c r="M20" s="967"/>
      <c r="N20" s="967"/>
      <c r="O20" s="967"/>
      <c r="P20" s="967"/>
      <c r="Q20" s="967"/>
      <c r="R20" s="967"/>
      <c r="S20" s="967"/>
      <c r="T20" s="967"/>
      <c r="U20" s="968"/>
    </row>
    <row r="21" spans="1:21" s="413" customFormat="1" ht="47.25">
      <c r="A21" s="928"/>
      <c r="B21" s="431" t="s">
        <v>1590</v>
      </c>
      <c r="C21" s="746" t="s">
        <v>2557</v>
      </c>
      <c r="D21" s="746" t="s">
        <v>2558</v>
      </c>
      <c r="E21" s="508" t="s">
        <v>2881</v>
      </c>
      <c r="F21" s="475" t="s">
        <v>1641</v>
      </c>
      <c r="G21" s="509">
        <v>0.25</v>
      </c>
      <c r="H21" s="521">
        <v>0</v>
      </c>
      <c r="I21" s="509">
        <v>0.25</v>
      </c>
      <c r="J21" s="521">
        <v>0</v>
      </c>
      <c r="K21" s="509">
        <v>0.25</v>
      </c>
      <c r="L21" s="521">
        <v>0</v>
      </c>
      <c r="M21" s="509">
        <v>0.25</v>
      </c>
      <c r="N21" s="521">
        <v>0</v>
      </c>
      <c r="O21" s="572">
        <f t="shared" ref="O21:O23" si="4">G21+I21+K21+M21</f>
        <v>1</v>
      </c>
      <c r="P21" s="522">
        <f t="shared" si="1"/>
        <v>0</v>
      </c>
      <c r="Q21" s="342"/>
      <c r="R21" s="342"/>
      <c r="S21" s="260" t="s">
        <v>2149</v>
      </c>
      <c r="T21" s="260" t="s">
        <v>2157</v>
      </c>
      <c r="U21" s="321" t="s">
        <v>2151</v>
      </c>
    </row>
    <row r="22" spans="1:21" s="413" customFormat="1" ht="76.5">
      <c r="A22" s="928"/>
      <c r="B22" s="431" t="s">
        <v>1591</v>
      </c>
      <c r="C22" s="474" t="s">
        <v>2559</v>
      </c>
      <c r="D22" s="746" t="s">
        <v>2560</v>
      </c>
      <c r="E22" s="508" t="s">
        <v>2882</v>
      </c>
      <c r="F22" s="475" t="s">
        <v>1642</v>
      </c>
      <c r="G22" s="509">
        <v>0.25</v>
      </c>
      <c r="H22" s="521">
        <v>0</v>
      </c>
      <c r="I22" s="509">
        <v>0.25</v>
      </c>
      <c r="J22" s="521">
        <v>0</v>
      </c>
      <c r="K22" s="509">
        <v>0.25</v>
      </c>
      <c r="L22" s="521">
        <v>0</v>
      </c>
      <c r="M22" s="509">
        <v>0.25</v>
      </c>
      <c r="N22" s="521">
        <v>0</v>
      </c>
      <c r="O22" s="572">
        <f t="shared" si="4"/>
        <v>1</v>
      </c>
      <c r="P22" s="522">
        <f t="shared" si="1"/>
        <v>0</v>
      </c>
      <c r="Q22" s="342"/>
      <c r="R22" s="342"/>
      <c r="S22" s="260" t="s">
        <v>2149</v>
      </c>
      <c r="T22" s="260" t="s">
        <v>2162</v>
      </c>
      <c r="U22" s="321" t="s">
        <v>2151</v>
      </c>
    </row>
    <row r="23" spans="1:21" s="413" customFormat="1" ht="76.5">
      <c r="A23" s="928"/>
      <c r="B23" s="431" t="s">
        <v>1592</v>
      </c>
      <c r="C23" s="474" t="s">
        <v>2561</v>
      </c>
      <c r="D23" s="746" t="s">
        <v>2562</v>
      </c>
      <c r="E23" s="508" t="s">
        <v>2883</v>
      </c>
      <c r="F23" s="475" t="s">
        <v>1643</v>
      </c>
      <c r="G23" s="509">
        <v>0.25</v>
      </c>
      <c r="H23" s="521">
        <v>0</v>
      </c>
      <c r="I23" s="509">
        <v>0.25</v>
      </c>
      <c r="J23" s="521">
        <v>0</v>
      </c>
      <c r="K23" s="509">
        <v>0.25</v>
      </c>
      <c r="L23" s="521">
        <v>0</v>
      </c>
      <c r="M23" s="509">
        <v>0.25</v>
      </c>
      <c r="N23" s="521">
        <v>0</v>
      </c>
      <c r="O23" s="572">
        <f t="shared" si="4"/>
        <v>1</v>
      </c>
      <c r="P23" s="522">
        <f t="shared" si="1"/>
        <v>0</v>
      </c>
      <c r="Q23" s="342"/>
      <c r="R23" s="342"/>
      <c r="S23" s="260" t="s">
        <v>2149</v>
      </c>
      <c r="T23" s="260" t="s">
        <v>2150</v>
      </c>
      <c r="U23" s="321" t="s">
        <v>2151</v>
      </c>
    </row>
    <row r="24" spans="1:21" s="413" customFormat="1" ht="15.75">
      <c r="A24" s="928"/>
      <c r="B24" s="966" t="s">
        <v>2827</v>
      </c>
      <c r="C24" s="967"/>
      <c r="D24" s="967"/>
      <c r="E24" s="967"/>
      <c r="F24" s="967"/>
      <c r="G24" s="967"/>
      <c r="H24" s="967"/>
      <c r="I24" s="967"/>
      <c r="J24" s="967"/>
      <c r="K24" s="967"/>
      <c r="L24" s="967"/>
      <c r="M24" s="967"/>
      <c r="N24" s="967"/>
      <c r="O24" s="967"/>
      <c r="P24" s="967"/>
      <c r="Q24" s="967"/>
      <c r="R24" s="967"/>
      <c r="S24" s="967"/>
      <c r="T24" s="967"/>
      <c r="U24" s="968"/>
    </row>
    <row r="25" spans="1:21" s="413" customFormat="1" ht="89.25">
      <c r="A25" s="928"/>
      <c r="B25" s="760" t="s">
        <v>1590</v>
      </c>
      <c r="C25" s="761" t="s">
        <v>2802</v>
      </c>
      <c r="D25" s="762" t="s">
        <v>2803</v>
      </c>
      <c r="E25" s="705" t="s">
        <v>2859</v>
      </c>
      <c r="F25" s="759" t="s">
        <v>2804</v>
      </c>
      <c r="G25" s="511">
        <v>0.25</v>
      </c>
      <c r="H25" s="398"/>
      <c r="I25" s="511">
        <v>0.25</v>
      </c>
      <c r="J25" s="398"/>
      <c r="K25" s="511">
        <v>0.25</v>
      </c>
      <c r="L25" s="398"/>
      <c r="M25" s="511">
        <v>0.25</v>
      </c>
      <c r="N25" s="398"/>
      <c r="O25" s="572">
        <f t="shared" ref="O25:O27" si="5">G25+I25+K25+M25</f>
        <v>1</v>
      </c>
      <c r="P25" s="522">
        <f t="shared" si="1"/>
        <v>0</v>
      </c>
      <c r="Q25" s="342"/>
      <c r="R25" s="508" t="s">
        <v>2805</v>
      </c>
      <c r="S25" s="508" t="s">
        <v>2806</v>
      </c>
      <c r="T25" s="508" t="s">
        <v>2807</v>
      </c>
      <c r="U25" s="508" t="s">
        <v>2808</v>
      </c>
    </row>
    <row r="26" spans="1:21" s="413" customFormat="1" ht="63.75">
      <c r="A26" s="928"/>
      <c r="B26" s="760" t="s">
        <v>1591</v>
      </c>
      <c r="C26" s="761" t="s">
        <v>2809</v>
      </c>
      <c r="D26" s="760" t="s">
        <v>2810</v>
      </c>
      <c r="E26" s="705" t="s">
        <v>2860</v>
      </c>
      <c r="F26" s="474" t="s">
        <v>2811</v>
      </c>
      <c r="G26" s="511">
        <v>0.25</v>
      </c>
      <c r="H26" s="398"/>
      <c r="I26" s="511">
        <v>0.25</v>
      </c>
      <c r="J26" s="398"/>
      <c r="K26" s="511">
        <v>0.25</v>
      </c>
      <c r="L26" s="398"/>
      <c r="M26" s="511">
        <v>0.25</v>
      </c>
      <c r="N26" s="398"/>
      <c r="O26" s="572">
        <f t="shared" si="5"/>
        <v>1</v>
      </c>
      <c r="P26" s="522">
        <f t="shared" si="1"/>
        <v>0</v>
      </c>
      <c r="Q26" s="342"/>
      <c r="R26" s="508" t="s">
        <v>1678</v>
      </c>
      <c r="S26" s="508" t="s">
        <v>2812</v>
      </c>
      <c r="T26" s="508" t="s">
        <v>2775</v>
      </c>
      <c r="U26" s="508" t="s">
        <v>2727</v>
      </c>
    </row>
    <row r="27" spans="1:21" s="413" customFormat="1" ht="63.75">
      <c r="A27" s="928"/>
      <c r="B27" s="760" t="s">
        <v>2813</v>
      </c>
      <c r="C27" s="763" t="s">
        <v>2814</v>
      </c>
      <c r="D27" s="760" t="s">
        <v>2815</v>
      </c>
      <c r="E27" s="705" t="s">
        <v>2861</v>
      </c>
      <c r="F27" s="759" t="s">
        <v>2816</v>
      </c>
      <c r="G27" s="511">
        <v>0</v>
      </c>
      <c r="H27" s="398"/>
      <c r="I27" s="511">
        <v>0</v>
      </c>
      <c r="J27" s="522">
        <f>'1. TALLERES SEMINARIOS'!D338</f>
        <v>3145</v>
      </c>
      <c r="K27" s="511">
        <v>0</v>
      </c>
      <c r="L27" s="398"/>
      <c r="M27" s="511">
        <v>1</v>
      </c>
      <c r="N27" s="398"/>
      <c r="O27" s="572">
        <f t="shared" si="5"/>
        <v>1</v>
      </c>
      <c r="P27" s="876">
        <f t="shared" si="1"/>
        <v>3145</v>
      </c>
      <c r="Q27" s="342"/>
      <c r="R27" s="508" t="s">
        <v>2817</v>
      </c>
      <c r="S27" s="508" t="s">
        <v>1601</v>
      </c>
      <c r="T27" s="508" t="s">
        <v>2818</v>
      </c>
      <c r="U27" s="508" t="s">
        <v>2789</v>
      </c>
    </row>
    <row r="28" spans="1:21" s="413" customFormat="1" ht="15.75" hidden="1" customHeight="1">
      <c r="A28" s="447"/>
      <c r="B28" s="448"/>
      <c r="C28" s="434"/>
      <c r="D28" s="434"/>
      <c r="E28" s="342"/>
      <c r="F28" s="342"/>
      <c r="G28" s="402"/>
      <c r="H28" s="403"/>
      <c r="I28" s="402"/>
      <c r="J28" s="403"/>
      <c r="K28" s="402"/>
      <c r="L28" s="403"/>
      <c r="M28" s="402"/>
      <c r="N28" s="403"/>
      <c r="O28" s="421"/>
      <c r="P28" s="405"/>
      <c r="Q28" s="342"/>
      <c r="R28" s="342"/>
      <c r="S28" s="342"/>
      <c r="T28" s="342"/>
      <c r="U28" s="342"/>
    </row>
    <row r="29" spans="1:21" s="413" customFormat="1" ht="15.75" hidden="1" customHeight="1">
      <c r="A29" s="447"/>
      <c r="B29" s="465"/>
      <c r="C29" s="342"/>
      <c r="D29" s="342"/>
      <c r="E29" s="342"/>
      <c r="F29" s="342"/>
      <c r="G29" s="402"/>
      <c r="H29" s="403"/>
      <c r="I29" s="402"/>
      <c r="J29" s="403"/>
      <c r="K29" s="402"/>
      <c r="L29" s="403"/>
      <c r="M29" s="402"/>
      <c r="N29" s="403"/>
      <c r="O29" s="421"/>
      <c r="P29" s="405"/>
      <c r="Q29" s="342"/>
      <c r="R29" s="342"/>
      <c r="S29" s="342"/>
      <c r="T29" s="342"/>
      <c r="U29" s="342"/>
    </row>
    <row r="30" spans="1:21" s="413" customFormat="1" ht="15.75" hidden="1" customHeight="1">
      <c r="A30" s="447"/>
      <c r="B30" s="465"/>
      <c r="C30" s="342"/>
      <c r="D30" s="342"/>
      <c r="E30" s="342"/>
      <c r="F30" s="342"/>
      <c r="G30" s="402"/>
      <c r="H30" s="403"/>
      <c r="I30" s="402"/>
      <c r="J30" s="403"/>
      <c r="K30" s="402"/>
      <c r="L30" s="403"/>
      <c r="M30" s="402"/>
      <c r="N30" s="403"/>
      <c r="O30" s="421"/>
      <c r="P30" s="405"/>
      <c r="Q30" s="342"/>
      <c r="R30" s="342"/>
      <c r="S30" s="342"/>
      <c r="T30" s="342"/>
      <c r="U30" s="342"/>
    </row>
    <row r="31" spans="1:21" ht="15.75" hidden="1" customHeight="1">
      <c r="A31" s="448"/>
      <c r="B31" s="465"/>
      <c r="C31" s="342"/>
      <c r="D31" s="342"/>
      <c r="E31" s="342"/>
      <c r="F31" s="342"/>
      <c r="G31" s="402"/>
      <c r="H31" s="403"/>
      <c r="I31" s="402"/>
      <c r="J31" s="403"/>
      <c r="K31" s="402"/>
      <c r="L31" s="403"/>
      <c r="M31" s="402"/>
      <c r="N31" s="403"/>
      <c r="O31" s="415"/>
      <c r="P31" s="405"/>
      <c r="Q31" s="342"/>
      <c r="R31" s="342"/>
      <c r="S31" s="342"/>
      <c r="T31" s="342"/>
      <c r="U31" s="342"/>
    </row>
    <row r="32" spans="1:21" s="413" customFormat="1" ht="15.75" hidden="1">
      <c r="A32" s="927" t="s">
        <v>1427</v>
      </c>
      <c r="B32" s="927"/>
      <c r="C32" s="342"/>
      <c r="D32" s="342"/>
      <c r="E32" s="342"/>
      <c r="F32" s="342"/>
      <c r="G32" s="402"/>
      <c r="H32" s="403"/>
      <c r="I32" s="402"/>
      <c r="J32" s="403"/>
      <c r="K32" s="402"/>
      <c r="L32" s="403"/>
      <c r="M32" s="402"/>
      <c r="N32" s="403"/>
      <c r="O32" s="415"/>
      <c r="P32" s="405"/>
      <c r="Q32" s="342"/>
      <c r="R32" s="342"/>
      <c r="S32" s="342"/>
      <c r="T32" s="342"/>
      <c r="U32" s="342"/>
    </row>
    <row r="33" spans="1:21" s="413" customFormat="1" ht="15.75" hidden="1">
      <c r="A33" s="928"/>
      <c r="B33" s="928"/>
      <c r="C33" s="342"/>
      <c r="D33" s="342"/>
      <c r="E33" s="342"/>
      <c r="F33" s="342"/>
      <c r="G33" s="402"/>
      <c r="H33" s="403"/>
      <c r="I33" s="402"/>
      <c r="J33" s="403"/>
      <c r="K33" s="402"/>
      <c r="L33" s="403"/>
      <c r="M33" s="402"/>
      <c r="N33" s="403"/>
      <c r="O33" s="415"/>
      <c r="P33" s="405"/>
      <c r="Q33" s="342"/>
      <c r="R33" s="342"/>
      <c r="S33" s="342"/>
      <c r="T33" s="342"/>
      <c r="U33" s="342"/>
    </row>
    <row r="34" spans="1:21" s="413" customFormat="1" ht="15.75" hidden="1">
      <c r="A34" s="928"/>
      <c r="B34" s="928"/>
      <c r="C34" s="342"/>
      <c r="D34" s="342"/>
      <c r="E34" s="342"/>
      <c r="F34" s="342"/>
      <c r="G34" s="402"/>
      <c r="H34" s="403"/>
      <c r="I34" s="402"/>
      <c r="J34" s="403"/>
      <c r="K34" s="402"/>
      <c r="L34" s="403"/>
      <c r="M34" s="402"/>
      <c r="N34" s="403"/>
      <c r="O34" s="415"/>
      <c r="P34" s="405"/>
      <c r="Q34" s="342"/>
      <c r="R34" s="342"/>
      <c r="S34" s="342"/>
      <c r="T34" s="342"/>
      <c r="U34" s="342"/>
    </row>
    <row r="35" spans="1:21" s="413" customFormat="1" ht="15.75" hidden="1">
      <c r="A35" s="928"/>
      <c r="B35" s="928"/>
      <c r="C35" s="342"/>
      <c r="D35" s="342"/>
      <c r="E35" s="342"/>
      <c r="F35" s="342"/>
      <c r="G35" s="402"/>
      <c r="H35" s="403"/>
      <c r="I35" s="402"/>
      <c r="J35" s="403"/>
      <c r="K35" s="402"/>
      <c r="L35" s="403"/>
      <c r="M35" s="402"/>
      <c r="N35" s="403"/>
      <c r="O35" s="415"/>
      <c r="P35" s="405"/>
      <c r="Q35" s="342"/>
      <c r="R35" s="342"/>
      <c r="S35" s="342"/>
      <c r="T35" s="342"/>
      <c r="U35" s="342"/>
    </row>
    <row r="36" spans="1:21" s="413" customFormat="1" ht="15.75" hidden="1">
      <c r="A36" s="928"/>
      <c r="B36" s="928"/>
      <c r="C36" s="342"/>
      <c r="D36" s="342"/>
      <c r="E36" s="342"/>
      <c r="F36" s="342"/>
      <c r="G36" s="402"/>
      <c r="H36" s="403"/>
      <c r="I36" s="402"/>
      <c r="J36" s="403"/>
      <c r="K36" s="402"/>
      <c r="L36" s="403"/>
      <c r="M36" s="402"/>
      <c r="N36" s="403"/>
      <c r="O36" s="415"/>
      <c r="P36" s="405"/>
      <c r="Q36" s="342"/>
      <c r="R36" s="342"/>
      <c r="S36" s="342"/>
      <c r="T36" s="342"/>
      <c r="U36" s="342"/>
    </row>
    <row r="37" spans="1:21" s="413" customFormat="1" ht="15.75" hidden="1">
      <c r="A37" s="929"/>
      <c r="B37" s="929"/>
      <c r="C37" s="342"/>
      <c r="D37" s="342"/>
      <c r="E37" s="342"/>
      <c r="F37" s="342"/>
      <c r="G37" s="402"/>
      <c r="H37" s="403"/>
      <c r="I37" s="402"/>
      <c r="J37" s="403"/>
      <c r="K37" s="402"/>
      <c r="L37" s="403"/>
      <c r="M37" s="402"/>
      <c r="N37" s="403"/>
      <c r="O37" s="415"/>
      <c r="P37" s="405"/>
      <c r="Q37" s="342"/>
      <c r="R37" s="342"/>
      <c r="S37" s="342"/>
      <c r="T37" s="342"/>
      <c r="U37" s="342"/>
    </row>
    <row r="38" spans="1:21" s="413" customFormat="1" ht="15.75" hidden="1">
      <c r="A38" s="1074" t="s">
        <v>1428</v>
      </c>
      <c r="B38" s="927"/>
      <c r="C38" s="342"/>
      <c r="D38" s="342"/>
      <c r="E38" s="342"/>
      <c r="F38" s="342"/>
      <c r="G38" s="402"/>
      <c r="H38" s="403"/>
      <c r="I38" s="402"/>
      <c r="J38" s="403"/>
      <c r="K38" s="402"/>
      <c r="L38" s="403"/>
      <c r="M38" s="402"/>
      <c r="N38" s="403"/>
      <c r="O38" s="415"/>
      <c r="P38" s="405"/>
      <c r="Q38" s="342"/>
      <c r="R38" s="342"/>
      <c r="S38" s="342"/>
      <c r="T38" s="342"/>
      <c r="U38" s="342"/>
    </row>
    <row r="39" spans="1:21" s="413" customFormat="1" ht="15.75" hidden="1">
      <c r="A39" s="1074"/>
      <c r="B39" s="928"/>
      <c r="C39" s="342"/>
      <c r="D39" s="342"/>
      <c r="E39" s="342"/>
      <c r="F39" s="342"/>
      <c r="G39" s="402"/>
      <c r="H39" s="403"/>
      <c r="I39" s="402"/>
      <c r="J39" s="403"/>
      <c r="K39" s="402"/>
      <c r="L39" s="403"/>
      <c r="M39" s="402"/>
      <c r="N39" s="403"/>
      <c r="O39" s="415"/>
      <c r="P39" s="405"/>
      <c r="Q39" s="342"/>
      <c r="R39" s="342"/>
      <c r="S39" s="342"/>
      <c r="T39" s="342"/>
      <c r="U39" s="342"/>
    </row>
    <row r="40" spans="1:21" s="413" customFormat="1" ht="15.75" hidden="1">
      <c r="A40" s="1074"/>
      <c r="B40" s="928"/>
      <c r="C40" s="342"/>
      <c r="D40" s="342"/>
      <c r="E40" s="342"/>
      <c r="F40" s="342"/>
      <c r="G40" s="402"/>
      <c r="H40" s="403"/>
      <c r="I40" s="402"/>
      <c r="J40" s="403"/>
      <c r="K40" s="402"/>
      <c r="L40" s="403"/>
      <c r="M40" s="402"/>
      <c r="N40" s="403"/>
      <c r="O40" s="415"/>
      <c r="P40" s="405"/>
      <c r="Q40" s="342"/>
      <c r="R40" s="342"/>
      <c r="S40" s="342"/>
      <c r="T40" s="342"/>
      <c r="U40" s="342"/>
    </row>
    <row r="41" spans="1:21" s="413" customFormat="1" ht="15.75" hidden="1">
      <c r="A41" s="1074"/>
      <c r="B41" s="928"/>
      <c r="C41" s="342"/>
      <c r="D41" s="342"/>
      <c r="E41" s="342"/>
      <c r="F41" s="342"/>
      <c r="G41" s="402"/>
      <c r="H41" s="403"/>
      <c r="I41" s="402"/>
      <c r="J41" s="403"/>
      <c r="K41" s="402"/>
      <c r="L41" s="403"/>
      <c r="M41" s="402"/>
      <c r="N41" s="403"/>
      <c r="O41" s="415"/>
      <c r="P41" s="405"/>
      <c r="Q41" s="342"/>
      <c r="R41" s="342"/>
      <c r="S41" s="342"/>
      <c r="T41" s="342"/>
      <c r="U41" s="342"/>
    </row>
    <row r="42" spans="1:21" s="413" customFormat="1" ht="15.75" hidden="1">
      <c r="A42" s="1074"/>
      <c r="B42" s="928"/>
      <c r="C42" s="342"/>
      <c r="D42" s="342"/>
      <c r="E42" s="342"/>
      <c r="F42" s="342"/>
      <c r="G42" s="402"/>
      <c r="H42" s="403"/>
      <c r="I42" s="402"/>
      <c r="J42" s="403"/>
      <c r="K42" s="402"/>
      <c r="L42" s="403"/>
      <c r="M42" s="402"/>
      <c r="N42" s="403"/>
      <c r="O42" s="415"/>
      <c r="P42" s="405"/>
      <c r="Q42" s="342"/>
      <c r="R42" s="342"/>
      <c r="S42" s="342"/>
      <c r="T42" s="342"/>
      <c r="U42" s="342"/>
    </row>
    <row r="43" spans="1:21" ht="15.75" hidden="1">
      <c r="A43" s="1074"/>
      <c r="B43" s="929"/>
      <c r="C43" s="342"/>
      <c r="D43" s="342"/>
      <c r="E43" s="342"/>
      <c r="F43" s="342"/>
      <c r="G43" s="342"/>
      <c r="H43" s="403"/>
      <c r="I43" s="342"/>
      <c r="J43" s="403"/>
      <c r="K43" s="342"/>
      <c r="L43" s="403"/>
      <c r="M43" s="342"/>
      <c r="N43" s="403"/>
      <c r="O43" s="342"/>
      <c r="P43" s="403"/>
      <c r="Q43" s="342"/>
      <c r="R43" s="71"/>
      <c r="S43" s="342"/>
      <c r="T43" s="342"/>
      <c r="U43" s="342"/>
    </row>
    <row r="44" spans="1:21" ht="15.75">
      <c r="A44" s="302"/>
      <c r="B44" s="303"/>
      <c r="C44" s="303"/>
      <c r="D44" s="302" t="s">
        <v>1426</v>
      </c>
      <c r="E44" s="303"/>
      <c r="F44" s="304"/>
      <c r="G44" s="75">
        <f t="shared" ref="G44:P44" si="6">SUM(G10:G43)</f>
        <v>3.75</v>
      </c>
      <c r="H44" s="246">
        <f t="shared" si="6"/>
        <v>0</v>
      </c>
      <c r="I44" s="75">
        <f t="shared" si="6"/>
        <v>3.25</v>
      </c>
      <c r="J44" s="246">
        <f t="shared" si="6"/>
        <v>3145</v>
      </c>
      <c r="K44" s="75">
        <f t="shared" si="6"/>
        <v>3</v>
      </c>
      <c r="L44" s="246">
        <f t="shared" si="6"/>
        <v>0</v>
      </c>
      <c r="M44" s="75">
        <f t="shared" si="6"/>
        <v>4</v>
      </c>
      <c r="N44" s="246">
        <f t="shared" si="6"/>
        <v>0</v>
      </c>
      <c r="O44" s="246">
        <f t="shared" si="6"/>
        <v>14</v>
      </c>
      <c r="P44" s="246">
        <f t="shared" si="6"/>
        <v>3145</v>
      </c>
      <c r="Q44" s="68"/>
      <c r="R44" s="68"/>
      <c r="S44" s="68"/>
      <c r="T44" s="68"/>
      <c r="U44" s="68"/>
    </row>
  </sheetData>
  <mergeCells count="30">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38:A43"/>
    <mergeCell ref="B38:B43"/>
    <mergeCell ref="B6:B8"/>
    <mergeCell ref="C6:C8"/>
    <mergeCell ref="A32:A37"/>
    <mergeCell ref="B32:B37"/>
    <mergeCell ref="B13:U13"/>
    <mergeCell ref="B18:B19"/>
    <mergeCell ref="B17:U17"/>
    <mergeCell ref="B20:U20"/>
    <mergeCell ref="A9:A27"/>
    <mergeCell ref="B9:U9"/>
    <mergeCell ref="B24:U2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55" zoomScaleNormal="55" workbookViewId="0">
      <pane ySplit="11" topLeftCell="A540" activePane="bottomLeft" state="frozen"/>
      <selection activeCell="A11" sqref="A11"/>
      <selection pane="bottomLeft" activeCell="D190" sqref="D190:E190"/>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8" customWidth="1"/>
    <col min="25" max="25" width="34.28515625" style="178" customWidth="1"/>
    <col min="26" max="27" width="17.85546875" style="178" customWidth="1"/>
    <col min="28" max="28" width="22.28515625" style="178" customWidth="1"/>
    <col min="29" max="29" width="20.42578125" style="178" customWidth="1"/>
    <col min="30" max="30" width="17.85546875" style="178" customWidth="1"/>
    <col min="31" max="31" width="22.85546875" style="178" customWidth="1"/>
    <col min="32" max="32" width="23.85546875" style="178" customWidth="1"/>
    <col min="33" max="33" width="21.7109375" style="178" customWidth="1"/>
    <col min="34"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20.5703125" style="178" customWidth="1"/>
    <col min="43" max="16384" width="11.5703125" style="87"/>
  </cols>
  <sheetData>
    <row r="1" spans="1:569" ht="26.25" hidden="1">
      <c r="A1" s="190"/>
      <c r="B1" s="193"/>
      <c r="C1" s="190" t="s">
        <v>252</v>
      </c>
      <c r="D1" s="193" t="s">
        <v>253</v>
      </c>
      <c r="E1" s="184" t="s">
        <v>254</v>
      </c>
      <c r="F1" s="184" t="s">
        <v>501</v>
      </c>
      <c r="G1" s="184" t="s">
        <v>503</v>
      </c>
      <c r="H1" s="184" t="s">
        <v>505</v>
      </c>
      <c r="I1" s="184" t="s">
        <v>507</v>
      </c>
      <c r="J1" s="184" t="s">
        <v>509</v>
      </c>
      <c r="K1" s="184" t="s">
        <v>511</v>
      </c>
      <c r="L1" s="184" t="s">
        <v>255</v>
      </c>
      <c r="M1" s="184" t="s">
        <v>514</v>
      </c>
      <c r="N1" s="184" t="s">
        <v>256</v>
      </c>
      <c r="O1" s="184" t="s">
        <v>516</v>
      </c>
      <c r="P1" s="184" t="s">
        <v>518</v>
      </c>
      <c r="Q1" s="184" t="s">
        <v>520</v>
      </c>
      <c r="R1" s="184" t="s">
        <v>518</v>
      </c>
      <c r="S1" s="184" t="s">
        <v>520</v>
      </c>
      <c r="T1" s="184" t="s">
        <v>520</v>
      </c>
      <c r="U1" s="184" t="s">
        <v>257</v>
      </c>
      <c r="V1" s="184" t="s">
        <v>521</v>
      </c>
      <c r="W1" s="184" t="s">
        <v>524</v>
      </c>
      <c r="X1" s="184" t="s">
        <v>524</v>
      </c>
      <c r="Y1" s="184" t="s">
        <v>258</v>
      </c>
      <c r="Z1" s="184" t="s">
        <v>526</v>
      </c>
      <c r="AA1" s="184" t="s">
        <v>259</v>
      </c>
      <c r="AB1" s="184" t="s">
        <v>527</v>
      </c>
      <c r="AC1" s="184" t="s">
        <v>528</v>
      </c>
      <c r="AD1" s="184" t="s">
        <v>532</v>
      </c>
      <c r="AE1" s="184" t="s">
        <v>275</v>
      </c>
      <c r="AF1" s="184" t="s">
        <v>533</v>
      </c>
      <c r="AG1" s="184" t="s">
        <v>535</v>
      </c>
      <c r="AH1" s="184" t="s">
        <v>537</v>
      </c>
      <c r="AI1" s="184" t="s">
        <v>276</v>
      </c>
      <c r="AJ1" s="184" t="s">
        <v>539</v>
      </c>
      <c r="AK1" s="184" t="s">
        <v>541</v>
      </c>
      <c r="AL1" s="184" t="s">
        <v>543</v>
      </c>
      <c r="AM1" s="184" t="s">
        <v>545</v>
      </c>
      <c r="AN1" s="184" t="s">
        <v>251</v>
      </c>
      <c r="AO1" s="184" t="s">
        <v>547</v>
      </c>
      <c r="AP1" s="193" t="s">
        <v>260</v>
      </c>
      <c r="AQ1" s="184" t="s">
        <v>549</v>
      </c>
      <c r="AR1" s="184" t="s">
        <v>261</v>
      </c>
      <c r="AS1" s="184" t="s">
        <v>551</v>
      </c>
      <c r="AT1" s="184" t="s">
        <v>553</v>
      </c>
      <c r="AU1" s="184" t="s">
        <v>262</v>
      </c>
      <c r="AV1" s="184" t="s">
        <v>555</v>
      </c>
      <c r="AW1" s="184" t="s">
        <v>557</v>
      </c>
      <c r="AX1" s="184" t="s">
        <v>263</v>
      </c>
      <c r="AY1" s="184" t="s">
        <v>558</v>
      </c>
      <c r="AZ1" s="184" t="s">
        <v>560</v>
      </c>
      <c r="BA1" s="184" t="s">
        <v>561</v>
      </c>
      <c r="BB1" s="184" t="s">
        <v>562</v>
      </c>
      <c r="BC1" s="184" t="s">
        <v>564</v>
      </c>
      <c r="BD1" s="184" t="s">
        <v>566</v>
      </c>
      <c r="BE1" s="184" t="s">
        <v>567</v>
      </c>
      <c r="BF1" s="184" t="s">
        <v>264</v>
      </c>
      <c r="BG1" s="184" t="s">
        <v>569</v>
      </c>
      <c r="BH1" s="184" t="s">
        <v>571</v>
      </c>
      <c r="BI1" s="184" t="s">
        <v>573</v>
      </c>
      <c r="BJ1" s="184" t="s">
        <v>575</v>
      </c>
      <c r="BK1" s="184" t="s">
        <v>577</v>
      </c>
      <c r="BL1" s="184" t="s">
        <v>579</v>
      </c>
      <c r="BM1" s="184" t="s">
        <v>581</v>
      </c>
      <c r="BN1" s="184" t="s">
        <v>583</v>
      </c>
      <c r="BO1" s="184" t="s">
        <v>277</v>
      </c>
      <c r="BP1" s="184" t="s">
        <v>585</v>
      </c>
      <c r="BQ1" s="184" t="s">
        <v>587</v>
      </c>
      <c r="BR1" s="184" t="s">
        <v>589</v>
      </c>
      <c r="BS1" s="184" t="s">
        <v>591</v>
      </c>
      <c r="BT1" s="184" t="s">
        <v>593</v>
      </c>
      <c r="BU1" s="184" t="s">
        <v>595</v>
      </c>
      <c r="BV1" s="184" t="s">
        <v>597</v>
      </c>
      <c r="BW1" s="184" t="s">
        <v>599</v>
      </c>
      <c r="BX1" s="184" t="s">
        <v>601</v>
      </c>
      <c r="BY1" s="184" t="s">
        <v>603</v>
      </c>
      <c r="BZ1" s="193" t="s">
        <v>265</v>
      </c>
      <c r="CA1" s="184" t="s">
        <v>266</v>
      </c>
      <c r="CB1" s="184" t="s">
        <v>605</v>
      </c>
      <c r="CC1" s="184" t="s">
        <v>267</v>
      </c>
      <c r="CD1" s="184" t="s">
        <v>607</v>
      </c>
      <c r="CE1" s="184" t="s">
        <v>609</v>
      </c>
      <c r="CF1" s="193" t="s">
        <v>268</v>
      </c>
      <c r="CG1" s="184" t="s">
        <v>269</v>
      </c>
      <c r="CH1" s="184" t="s">
        <v>611</v>
      </c>
      <c r="CI1" s="184" t="s">
        <v>270</v>
      </c>
      <c r="CJ1" s="184" t="s">
        <v>613</v>
      </c>
      <c r="CK1" s="184" t="s">
        <v>615</v>
      </c>
      <c r="CL1" s="184" t="s">
        <v>617</v>
      </c>
      <c r="CM1" s="193" t="s">
        <v>271</v>
      </c>
      <c r="CN1" s="184" t="s">
        <v>623</v>
      </c>
      <c r="CO1" s="184" t="s">
        <v>625</v>
      </c>
      <c r="CP1" s="184" t="s">
        <v>272</v>
      </c>
      <c r="CQ1" s="184" t="s">
        <v>619</v>
      </c>
      <c r="CR1" s="184" t="s">
        <v>621</v>
      </c>
      <c r="CS1" s="184" t="s">
        <v>273</v>
      </c>
      <c r="CT1" s="184" t="s">
        <v>627</v>
      </c>
      <c r="CU1" s="184" t="s">
        <v>274</v>
      </c>
      <c r="CV1" s="184" t="s">
        <v>628</v>
      </c>
      <c r="CW1" s="181" t="s">
        <v>278</v>
      </c>
      <c r="CX1" s="193" t="s">
        <v>279</v>
      </c>
      <c r="CY1" s="184" t="s">
        <v>629</v>
      </c>
      <c r="CZ1" s="184" t="s">
        <v>630</v>
      </c>
      <c r="DA1" s="184" t="s">
        <v>632</v>
      </c>
      <c r="DB1" s="184" t="s">
        <v>280</v>
      </c>
      <c r="DC1" s="184" t="s">
        <v>634</v>
      </c>
      <c r="DD1" s="184" t="s">
        <v>636</v>
      </c>
      <c r="DE1" s="184" t="s">
        <v>638</v>
      </c>
      <c r="DF1" s="184" t="s">
        <v>640</v>
      </c>
      <c r="DG1" s="184" t="s">
        <v>642</v>
      </c>
      <c r="DH1" s="184" t="s">
        <v>644</v>
      </c>
      <c r="DI1" s="193" t="s">
        <v>281</v>
      </c>
      <c r="DJ1" s="184" t="s">
        <v>282</v>
      </c>
      <c r="DK1" s="184" t="s">
        <v>646</v>
      </c>
      <c r="DL1" s="184" t="s">
        <v>283</v>
      </c>
      <c r="DM1" s="184" t="s">
        <v>648</v>
      </c>
      <c r="DN1" s="184" t="s">
        <v>650</v>
      </c>
      <c r="DO1" s="184" t="s">
        <v>652</v>
      </c>
      <c r="DP1" s="184" t="s">
        <v>654</v>
      </c>
      <c r="DQ1" s="184" t="s">
        <v>656</v>
      </c>
      <c r="DR1" s="184" t="s">
        <v>658</v>
      </c>
      <c r="DS1" s="184" t="s">
        <v>660</v>
      </c>
      <c r="DT1" s="184" t="s">
        <v>284</v>
      </c>
      <c r="DU1" s="184" t="s">
        <v>662</v>
      </c>
      <c r="DV1" s="184" t="s">
        <v>664</v>
      </c>
      <c r="DW1" s="184" t="s">
        <v>666</v>
      </c>
      <c r="DX1" s="193" t="s">
        <v>285</v>
      </c>
      <c r="DY1" s="184" t="s">
        <v>668</v>
      </c>
      <c r="DZ1" s="184" t="s">
        <v>286</v>
      </c>
      <c r="EA1" s="184" t="s">
        <v>670</v>
      </c>
      <c r="EB1" s="184" t="s">
        <v>287</v>
      </c>
      <c r="EC1" s="184" t="s">
        <v>672</v>
      </c>
      <c r="ED1" s="184" t="s">
        <v>674</v>
      </c>
      <c r="EE1" s="184" t="s">
        <v>676</v>
      </c>
      <c r="EF1" s="184" t="s">
        <v>678</v>
      </c>
      <c r="EG1" s="184" t="s">
        <v>680</v>
      </c>
      <c r="EH1" s="184" t="s">
        <v>682</v>
      </c>
      <c r="EI1" s="184" t="s">
        <v>684</v>
      </c>
      <c r="EJ1" s="184" t="s">
        <v>686</v>
      </c>
      <c r="EK1" s="184" t="s">
        <v>688</v>
      </c>
      <c r="EL1" s="184" t="s">
        <v>690</v>
      </c>
      <c r="EM1" s="184" t="s">
        <v>692</v>
      </c>
      <c r="EN1" s="193" t="s">
        <v>288</v>
      </c>
      <c r="EO1" s="184" t="s">
        <v>694</v>
      </c>
      <c r="EP1" s="184" t="s">
        <v>289</v>
      </c>
      <c r="EQ1" s="184" t="s">
        <v>696</v>
      </c>
      <c r="ER1" s="184" t="s">
        <v>698</v>
      </c>
      <c r="ES1" s="184" t="s">
        <v>290</v>
      </c>
      <c r="ET1" s="184" t="s">
        <v>700</v>
      </c>
      <c r="EU1" s="184" t="s">
        <v>702</v>
      </c>
      <c r="EV1" s="184" t="s">
        <v>291</v>
      </c>
      <c r="EW1" s="184" t="s">
        <v>704</v>
      </c>
      <c r="EX1" s="184" t="s">
        <v>706</v>
      </c>
      <c r="EY1" s="184" t="s">
        <v>708</v>
      </c>
      <c r="EZ1" s="184" t="s">
        <v>292</v>
      </c>
      <c r="FA1" s="184" t="s">
        <v>710</v>
      </c>
      <c r="FB1" s="184" t="s">
        <v>712</v>
      </c>
      <c r="FC1" s="193" t="s">
        <v>293</v>
      </c>
      <c r="FD1" s="184" t="s">
        <v>294</v>
      </c>
      <c r="FE1" s="184" t="s">
        <v>714</v>
      </c>
      <c r="FF1" s="184" t="s">
        <v>716</v>
      </c>
      <c r="FG1" s="184" t="s">
        <v>718</v>
      </c>
      <c r="FH1" s="184" t="s">
        <v>720</v>
      </c>
      <c r="FI1" s="184" t="s">
        <v>295</v>
      </c>
      <c r="FJ1" s="184" t="s">
        <v>722</v>
      </c>
      <c r="FK1" s="184" t="s">
        <v>724</v>
      </c>
      <c r="FL1" s="184" t="s">
        <v>726</v>
      </c>
      <c r="FM1" s="184" t="s">
        <v>728</v>
      </c>
      <c r="FN1" s="184" t="s">
        <v>730</v>
      </c>
      <c r="FO1" s="184" t="s">
        <v>296</v>
      </c>
      <c r="FP1" s="184" t="s">
        <v>733</v>
      </c>
      <c r="FQ1" s="184" t="s">
        <v>297</v>
      </c>
      <c r="FR1" s="184" t="s">
        <v>736</v>
      </c>
      <c r="FS1" s="184" t="s">
        <v>737</v>
      </c>
      <c r="FT1" s="184" t="s">
        <v>739</v>
      </c>
      <c r="FU1" s="184" t="s">
        <v>298</v>
      </c>
      <c r="FV1" s="184" t="s">
        <v>742</v>
      </c>
      <c r="FW1" s="184" t="s">
        <v>743</v>
      </c>
      <c r="FX1" s="184" t="s">
        <v>745</v>
      </c>
      <c r="FY1" s="184" t="s">
        <v>299</v>
      </c>
      <c r="FZ1" s="184" t="s">
        <v>748</v>
      </c>
      <c r="GA1" s="184" t="s">
        <v>750</v>
      </c>
      <c r="GB1" s="184" t="s">
        <v>752</v>
      </c>
      <c r="GC1" s="193" t="s">
        <v>300</v>
      </c>
      <c r="GD1" s="193" t="s">
        <v>301</v>
      </c>
      <c r="GE1" s="184" t="s">
        <v>307</v>
      </c>
      <c r="GF1" s="184" t="s">
        <v>754</v>
      </c>
      <c r="GG1" s="184" t="s">
        <v>756</v>
      </c>
      <c r="GH1" s="184" t="s">
        <v>758</v>
      </c>
      <c r="GI1" s="184" t="s">
        <v>760</v>
      </c>
      <c r="GJ1" s="184" t="s">
        <v>762</v>
      </c>
      <c r="GK1" s="184" t="s">
        <v>764</v>
      </c>
      <c r="GL1" s="193" t="s">
        <v>302</v>
      </c>
      <c r="GM1" s="184" t="s">
        <v>308</v>
      </c>
      <c r="GN1" s="184" t="s">
        <v>766</v>
      </c>
      <c r="GO1" s="184" t="s">
        <v>768</v>
      </c>
      <c r="GP1" s="184" t="s">
        <v>769</v>
      </c>
      <c r="GQ1" s="184" t="s">
        <v>309</v>
      </c>
      <c r="GR1" s="184" t="s">
        <v>772</v>
      </c>
      <c r="GS1" s="184" t="s">
        <v>773</v>
      </c>
      <c r="GT1" s="193" t="s">
        <v>303</v>
      </c>
      <c r="GU1" s="184" t="s">
        <v>304</v>
      </c>
      <c r="GV1" s="184" t="s">
        <v>775</v>
      </c>
      <c r="GW1" s="184" t="s">
        <v>777</v>
      </c>
      <c r="GX1" s="184" t="s">
        <v>779</v>
      </c>
      <c r="GY1" s="184" t="s">
        <v>781</v>
      </c>
      <c r="GZ1" s="184" t="s">
        <v>783</v>
      </c>
      <c r="HA1" s="193" t="s">
        <v>305</v>
      </c>
      <c r="HB1" s="184" t="s">
        <v>306</v>
      </c>
      <c r="HC1" s="184" t="s">
        <v>785</v>
      </c>
      <c r="HD1" s="184" t="s">
        <v>787</v>
      </c>
      <c r="HE1" s="184" t="s">
        <v>789</v>
      </c>
      <c r="HF1" s="184" t="s">
        <v>791</v>
      </c>
      <c r="HG1" s="184" t="s">
        <v>793</v>
      </c>
      <c r="HH1" s="184" t="s">
        <v>795</v>
      </c>
      <c r="HI1" s="181" t="s">
        <v>310</v>
      </c>
      <c r="HJ1" s="193" t="s">
        <v>311</v>
      </c>
      <c r="HK1" s="184" t="s">
        <v>312</v>
      </c>
      <c r="HL1" s="184" t="s">
        <v>797</v>
      </c>
      <c r="HM1" s="184" t="s">
        <v>799</v>
      </c>
      <c r="HN1" s="184" t="s">
        <v>801</v>
      </c>
      <c r="HO1" s="184" t="s">
        <v>803</v>
      </c>
      <c r="HP1" s="184" t="s">
        <v>313</v>
      </c>
      <c r="HQ1" s="184" t="s">
        <v>806</v>
      </c>
      <c r="HR1" s="184" t="s">
        <v>330</v>
      </c>
      <c r="HS1" s="184" t="s">
        <v>844</v>
      </c>
      <c r="HT1" s="184" t="s">
        <v>846</v>
      </c>
      <c r="HU1" s="184" t="s">
        <v>848</v>
      </c>
      <c r="HV1" s="193" t="s">
        <v>314</v>
      </c>
      <c r="HW1" s="184" t="s">
        <v>808</v>
      </c>
      <c r="HX1" s="184" t="s">
        <v>810</v>
      </c>
      <c r="HY1" s="184" t="s">
        <v>315</v>
      </c>
      <c r="HZ1" s="184" t="s">
        <v>813</v>
      </c>
      <c r="IA1" s="184" t="s">
        <v>815</v>
      </c>
      <c r="IB1" s="184" t="s">
        <v>816</v>
      </c>
      <c r="IC1" s="184" t="s">
        <v>818</v>
      </c>
      <c r="ID1" s="193" t="s">
        <v>316</v>
      </c>
      <c r="IE1" s="184" t="s">
        <v>820</v>
      </c>
      <c r="IF1" s="184" t="s">
        <v>822</v>
      </c>
      <c r="IG1" s="184" t="s">
        <v>824</v>
      </c>
      <c r="IH1" s="184" t="s">
        <v>317</v>
      </c>
      <c r="II1" s="184" t="s">
        <v>826</v>
      </c>
      <c r="IJ1" s="184" t="s">
        <v>828</v>
      </c>
      <c r="IK1" s="184" t="s">
        <v>318</v>
      </c>
      <c r="IL1" s="184" t="s">
        <v>830</v>
      </c>
      <c r="IM1" s="184" t="s">
        <v>832</v>
      </c>
      <c r="IN1" s="184" t="s">
        <v>319</v>
      </c>
      <c r="IO1" s="184" t="s">
        <v>834</v>
      </c>
      <c r="IP1" s="184" t="s">
        <v>836</v>
      </c>
      <c r="IQ1" s="184" t="s">
        <v>838</v>
      </c>
      <c r="IR1" s="184" t="s">
        <v>840</v>
      </c>
      <c r="IS1" s="184" t="s">
        <v>320</v>
      </c>
      <c r="IT1" s="184" t="s">
        <v>842</v>
      </c>
      <c r="IU1" s="193" t="s">
        <v>321</v>
      </c>
      <c r="IV1" s="184" t="s">
        <v>850</v>
      </c>
      <c r="IW1" s="184" t="s">
        <v>852</v>
      </c>
      <c r="IX1" s="184" t="s">
        <v>322</v>
      </c>
      <c r="IY1" s="184" t="s">
        <v>854</v>
      </c>
      <c r="IZ1" s="184" t="s">
        <v>856</v>
      </c>
      <c r="JA1" s="184" t="s">
        <v>858</v>
      </c>
      <c r="JB1" s="193" t="s">
        <v>323</v>
      </c>
      <c r="JC1" s="184" t="s">
        <v>860</v>
      </c>
      <c r="JD1" s="184" t="s">
        <v>324</v>
      </c>
      <c r="JE1" s="184" t="s">
        <v>863</v>
      </c>
      <c r="JF1" s="184" t="s">
        <v>865</v>
      </c>
      <c r="JG1" s="184" t="s">
        <v>867</v>
      </c>
      <c r="JH1" s="184" t="s">
        <v>869</v>
      </c>
      <c r="JI1" s="184" t="s">
        <v>871</v>
      </c>
      <c r="JJ1" s="184" t="s">
        <v>873</v>
      </c>
      <c r="JK1" s="184" t="s">
        <v>325</v>
      </c>
      <c r="JL1" s="184" t="s">
        <v>876</v>
      </c>
      <c r="JM1" s="184" t="s">
        <v>878</v>
      </c>
      <c r="JN1" s="184" t="s">
        <v>880</v>
      </c>
      <c r="JO1" s="184" t="s">
        <v>882</v>
      </c>
      <c r="JP1" s="184" t="s">
        <v>884</v>
      </c>
      <c r="JQ1" s="184" t="s">
        <v>886</v>
      </c>
      <c r="JR1" s="184" t="s">
        <v>888</v>
      </c>
      <c r="JS1" s="184" t="s">
        <v>890</v>
      </c>
      <c r="JT1" s="184" t="s">
        <v>326</v>
      </c>
      <c r="JU1" s="184" t="s">
        <v>893</v>
      </c>
      <c r="JV1" s="184" t="s">
        <v>895</v>
      </c>
      <c r="JW1" s="184" t="s">
        <v>897</v>
      </c>
      <c r="JX1" s="184" t="s">
        <v>899</v>
      </c>
      <c r="JY1" s="184" t="s">
        <v>900</v>
      </c>
      <c r="JZ1" s="184" t="s">
        <v>902</v>
      </c>
      <c r="KA1" s="184" t="s">
        <v>904</v>
      </c>
      <c r="KB1" s="184" t="s">
        <v>906</v>
      </c>
      <c r="KC1" s="184" t="s">
        <v>908</v>
      </c>
      <c r="KD1" s="184" t="s">
        <v>910</v>
      </c>
      <c r="KE1" s="184" t="s">
        <v>912</v>
      </c>
      <c r="KF1" s="184" t="s">
        <v>914</v>
      </c>
      <c r="KG1" s="184" t="s">
        <v>916</v>
      </c>
      <c r="KH1" s="184" t="s">
        <v>918</v>
      </c>
      <c r="KI1" s="184" t="s">
        <v>920</v>
      </c>
      <c r="KJ1" s="184" t="s">
        <v>922</v>
      </c>
      <c r="KK1" s="184" t="s">
        <v>924</v>
      </c>
      <c r="KL1" s="184" t="s">
        <v>926</v>
      </c>
      <c r="KM1" s="184" t="s">
        <v>928</v>
      </c>
      <c r="KN1" s="184" t="s">
        <v>930</v>
      </c>
      <c r="KO1" s="184" t="s">
        <v>932</v>
      </c>
      <c r="KP1" s="184" t="s">
        <v>934</v>
      </c>
      <c r="KQ1" s="184" t="s">
        <v>936</v>
      </c>
      <c r="KR1" s="184" t="s">
        <v>938</v>
      </c>
      <c r="KS1" s="184" t="s">
        <v>940</v>
      </c>
      <c r="KT1" s="184" t="s">
        <v>942</v>
      </c>
      <c r="KU1" s="193" t="s">
        <v>327</v>
      </c>
      <c r="KV1" s="184" t="s">
        <v>944</v>
      </c>
      <c r="KW1" s="184" t="s">
        <v>328</v>
      </c>
      <c r="KX1" s="184" t="s">
        <v>947</v>
      </c>
      <c r="KY1" s="184" t="s">
        <v>949</v>
      </c>
      <c r="KZ1" s="184" t="s">
        <v>951</v>
      </c>
      <c r="LA1" s="184" t="s">
        <v>953</v>
      </c>
      <c r="LB1" s="184" t="s">
        <v>329</v>
      </c>
      <c r="LC1" s="184" t="s">
        <v>956</v>
      </c>
      <c r="LD1" s="184" t="s">
        <v>958</v>
      </c>
      <c r="LE1" s="184" t="s">
        <v>960</v>
      </c>
      <c r="LF1" s="184" t="s">
        <v>962</v>
      </c>
      <c r="LG1" s="184" t="s">
        <v>964</v>
      </c>
      <c r="LH1" s="184" t="s">
        <v>966</v>
      </c>
      <c r="LI1" s="184" t="s">
        <v>968</v>
      </c>
      <c r="LJ1" s="181" t="s">
        <v>331</v>
      </c>
      <c r="LK1" s="193" t="s">
        <v>332</v>
      </c>
      <c r="LL1" s="184" t="s">
        <v>333</v>
      </c>
      <c r="LM1" s="184" t="s">
        <v>334</v>
      </c>
      <c r="LN1" s="193" t="s">
        <v>335</v>
      </c>
      <c r="LO1" s="184" t="s">
        <v>336</v>
      </c>
      <c r="LP1" s="184" t="s">
        <v>988</v>
      </c>
      <c r="LQ1" s="184" t="s">
        <v>990</v>
      </c>
      <c r="LR1" s="184" t="s">
        <v>991</v>
      </c>
      <c r="LS1" s="184" t="s">
        <v>993</v>
      </c>
      <c r="LT1" s="184" t="s">
        <v>994</v>
      </c>
      <c r="LU1" s="184" t="s">
        <v>996</v>
      </c>
      <c r="LV1" s="184" t="s">
        <v>998</v>
      </c>
      <c r="LW1" s="184" t="s">
        <v>1000</v>
      </c>
      <c r="LX1" s="184" t="s">
        <v>1002</v>
      </c>
      <c r="LY1" s="184" t="s">
        <v>337</v>
      </c>
      <c r="LZ1" s="184" t="s">
        <v>1005</v>
      </c>
      <c r="MA1" s="184" t="s">
        <v>1006</v>
      </c>
      <c r="MB1" s="184" t="s">
        <v>1008</v>
      </c>
      <c r="MC1" s="184" t="s">
        <v>338</v>
      </c>
      <c r="MD1" s="184" t="s">
        <v>1011</v>
      </c>
      <c r="ME1" s="184" t="s">
        <v>1012</v>
      </c>
      <c r="MF1" s="184" t="s">
        <v>1014</v>
      </c>
      <c r="MG1" s="184" t="s">
        <v>1016</v>
      </c>
      <c r="MH1" s="184" t="s">
        <v>339</v>
      </c>
      <c r="MI1" s="184" t="s">
        <v>1019</v>
      </c>
      <c r="MJ1" s="184" t="s">
        <v>1021</v>
      </c>
      <c r="MK1" s="184" t="s">
        <v>1023</v>
      </c>
      <c r="ML1" s="184" t="s">
        <v>1025</v>
      </c>
      <c r="MM1" s="184" t="s">
        <v>340</v>
      </c>
      <c r="MN1" s="184" t="s">
        <v>1028</v>
      </c>
      <c r="MO1" s="184" t="s">
        <v>1030</v>
      </c>
      <c r="MP1" s="184" t="s">
        <v>1032</v>
      </c>
      <c r="MQ1" s="184" t="s">
        <v>1034</v>
      </c>
      <c r="MR1" s="184" t="s">
        <v>1036</v>
      </c>
      <c r="MS1" s="184" t="s">
        <v>1038</v>
      </c>
      <c r="MT1" s="184" t="s">
        <v>1040</v>
      </c>
      <c r="MU1" s="184" t="s">
        <v>1042</v>
      </c>
      <c r="MV1" s="184" t="s">
        <v>1044</v>
      </c>
      <c r="MW1" s="184" t="s">
        <v>1046</v>
      </c>
      <c r="MX1" s="184" t="s">
        <v>1048</v>
      </c>
      <c r="MY1" s="184" t="s">
        <v>1049</v>
      </c>
      <c r="MZ1" s="193" t="s">
        <v>341</v>
      </c>
      <c r="NA1" s="184" t="s">
        <v>342</v>
      </c>
      <c r="NB1" s="184" t="s">
        <v>1051</v>
      </c>
      <c r="NC1" s="184" t="s">
        <v>1053</v>
      </c>
      <c r="ND1" s="184" t="s">
        <v>1055</v>
      </c>
      <c r="NE1" s="184" t="s">
        <v>1057</v>
      </c>
      <c r="NF1" s="193" t="s">
        <v>343</v>
      </c>
      <c r="NG1" s="184" t="s">
        <v>344</v>
      </c>
      <c r="NH1" s="184" t="s">
        <v>1058</v>
      </c>
      <c r="NI1" s="184" t="s">
        <v>345</v>
      </c>
      <c r="NJ1" s="184" t="s">
        <v>1060</v>
      </c>
      <c r="NK1" s="184" t="s">
        <v>1062</v>
      </c>
      <c r="NL1" s="184" t="s">
        <v>346</v>
      </c>
      <c r="NM1" s="184" t="s">
        <v>1064</v>
      </c>
      <c r="NN1" s="184" t="s">
        <v>1066</v>
      </c>
      <c r="NO1" s="181" t="s">
        <v>332</v>
      </c>
      <c r="NP1" s="193" t="s">
        <v>333</v>
      </c>
      <c r="NQ1" s="184" t="s">
        <v>347</v>
      </c>
      <c r="NR1" s="184" t="s">
        <v>970</v>
      </c>
      <c r="NS1" s="184" t="s">
        <v>972</v>
      </c>
      <c r="NT1" s="184" t="s">
        <v>974</v>
      </c>
      <c r="NU1" s="184" t="s">
        <v>976</v>
      </c>
      <c r="NV1" s="184" t="s">
        <v>348</v>
      </c>
      <c r="NW1" s="184" t="s">
        <v>978</v>
      </c>
      <c r="NX1" s="184" t="s">
        <v>349</v>
      </c>
      <c r="NY1" s="184" t="s">
        <v>980</v>
      </c>
      <c r="NZ1" s="193" t="s">
        <v>334</v>
      </c>
      <c r="OA1" s="184" t="s">
        <v>982</v>
      </c>
      <c r="OB1" s="184" t="s">
        <v>350</v>
      </c>
      <c r="OC1" s="181" t="s">
        <v>334</v>
      </c>
      <c r="OD1" s="193" t="s">
        <v>350</v>
      </c>
      <c r="OE1" s="184" t="s">
        <v>984</v>
      </c>
      <c r="OF1" s="184" t="s">
        <v>986</v>
      </c>
      <c r="OG1" s="184" t="s">
        <v>351</v>
      </c>
      <c r="OH1" s="181" t="s">
        <v>352</v>
      </c>
      <c r="OI1" s="193" t="s">
        <v>353</v>
      </c>
      <c r="OJ1" s="184" t="s">
        <v>354</v>
      </c>
      <c r="OK1" s="184" t="s">
        <v>1067</v>
      </c>
      <c r="OL1" s="184" t="s">
        <v>1069</v>
      </c>
      <c r="OM1" s="184" t="s">
        <v>355</v>
      </c>
      <c r="ON1" s="184" t="s">
        <v>365</v>
      </c>
      <c r="OO1" s="184" t="s">
        <v>1071</v>
      </c>
      <c r="OP1" s="184" t="s">
        <v>1073</v>
      </c>
      <c r="OQ1" s="184" t="s">
        <v>1075</v>
      </c>
      <c r="OR1" s="184" t="s">
        <v>1077</v>
      </c>
      <c r="OS1" s="184" t="s">
        <v>1079</v>
      </c>
      <c r="OT1" s="184" t="s">
        <v>1081</v>
      </c>
      <c r="OU1" s="184" t="s">
        <v>1083</v>
      </c>
      <c r="OV1" s="184" t="s">
        <v>1085</v>
      </c>
      <c r="OW1" s="184" t="s">
        <v>1087</v>
      </c>
      <c r="OX1" s="184" t="s">
        <v>1089</v>
      </c>
      <c r="OY1" s="184" t="s">
        <v>1091</v>
      </c>
      <c r="OZ1" s="184" t="s">
        <v>1093</v>
      </c>
      <c r="PA1" s="184" t="s">
        <v>1095</v>
      </c>
      <c r="PB1" s="184" t="s">
        <v>1097</v>
      </c>
      <c r="PC1" s="184" t="s">
        <v>1099</v>
      </c>
      <c r="PD1" s="184" t="s">
        <v>1101</v>
      </c>
      <c r="PE1" s="184" t="s">
        <v>1103</v>
      </c>
      <c r="PF1" s="184" t="s">
        <v>1105</v>
      </c>
      <c r="PG1" s="184" t="s">
        <v>1107</v>
      </c>
      <c r="PH1" s="184" t="s">
        <v>1109</v>
      </c>
      <c r="PI1" s="184" t="s">
        <v>1111</v>
      </c>
      <c r="PJ1" s="184" t="s">
        <v>1113</v>
      </c>
      <c r="PK1" s="184" t="s">
        <v>366</v>
      </c>
      <c r="PL1" s="184" t="s">
        <v>1116</v>
      </c>
      <c r="PM1" s="184" t="s">
        <v>1118</v>
      </c>
      <c r="PN1" s="184" t="s">
        <v>1119</v>
      </c>
      <c r="PO1" s="184" t="s">
        <v>1121</v>
      </c>
      <c r="PP1" s="184" t="s">
        <v>1123</v>
      </c>
      <c r="PQ1" s="184" t="s">
        <v>1125</v>
      </c>
      <c r="PR1" s="184" t="s">
        <v>1127</v>
      </c>
      <c r="PS1" s="184" t="s">
        <v>1129</v>
      </c>
      <c r="PT1" s="184" t="s">
        <v>1131</v>
      </c>
      <c r="PU1" s="184" t="s">
        <v>1133</v>
      </c>
      <c r="PV1" s="184" t="s">
        <v>1135</v>
      </c>
      <c r="PW1" s="184" t="s">
        <v>1137</v>
      </c>
      <c r="PX1" s="184" t="s">
        <v>1139</v>
      </c>
      <c r="PY1" s="184" t="s">
        <v>1141</v>
      </c>
      <c r="PZ1" s="184" t="s">
        <v>1143</v>
      </c>
      <c r="QA1" s="184" t="s">
        <v>1145</v>
      </c>
      <c r="QB1" s="184" t="s">
        <v>1147</v>
      </c>
      <c r="QC1" s="184" t="s">
        <v>1149</v>
      </c>
      <c r="QD1" s="184" t="s">
        <v>1151</v>
      </c>
      <c r="QE1" s="184" t="s">
        <v>1153</v>
      </c>
      <c r="QF1" s="184" t="s">
        <v>1155</v>
      </c>
      <c r="QG1" s="184" t="s">
        <v>1157</v>
      </c>
      <c r="QH1" s="184" t="s">
        <v>1159</v>
      </c>
      <c r="QI1" s="184" t="s">
        <v>1161</v>
      </c>
      <c r="QJ1" s="184" t="s">
        <v>1163</v>
      </c>
      <c r="QK1" s="184" t="s">
        <v>1165</v>
      </c>
      <c r="QL1" s="184" t="s">
        <v>356</v>
      </c>
      <c r="QM1" s="184" t="s">
        <v>1167</v>
      </c>
      <c r="QN1" s="184" t="s">
        <v>1169</v>
      </c>
      <c r="QO1" s="184" t="s">
        <v>1171</v>
      </c>
      <c r="QP1" s="184" t="s">
        <v>1173</v>
      </c>
      <c r="QQ1" s="184" t="s">
        <v>1175</v>
      </c>
      <c r="QR1" s="193" t="s">
        <v>357</v>
      </c>
      <c r="QS1" s="184" t="s">
        <v>358</v>
      </c>
      <c r="QT1" s="184" t="s">
        <v>1177</v>
      </c>
      <c r="QU1" s="184" t="s">
        <v>1179</v>
      </c>
      <c r="QV1" s="184" t="s">
        <v>1181</v>
      </c>
      <c r="QW1" s="184" t="s">
        <v>1183</v>
      </c>
      <c r="QX1" s="184" t="s">
        <v>1185</v>
      </c>
      <c r="QY1" s="184" t="s">
        <v>1187</v>
      </c>
      <c r="QZ1" s="193" t="s">
        <v>359</v>
      </c>
      <c r="RA1" s="184" t="s">
        <v>1189</v>
      </c>
      <c r="RB1" s="184" t="s">
        <v>360</v>
      </c>
      <c r="RC1" s="193" t="s">
        <v>361</v>
      </c>
      <c r="RD1" s="184" t="s">
        <v>362</v>
      </c>
      <c r="RE1" s="184" t="s">
        <v>1219</v>
      </c>
      <c r="RF1" s="184" t="s">
        <v>1221</v>
      </c>
      <c r="RG1" s="193" t="s">
        <v>363</v>
      </c>
      <c r="RH1" s="184" t="s">
        <v>364</v>
      </c>
      <c r="RI1" s="184" t="s">
        <v>1223</v>
      </c>
      <c r="RJ1" s="184" t="s">
        <v>1224</v>
      </c>
      <c r="RK1" s="184" t="s">
        <v>1225</v>
      </c>
      <c r="RL1" s="184" t="s">
        <v>1226</v>
      </c>
      <c r="RM1" s="184" t="s">
        <v>1228</v>
      </c>
      <c r="RN1" s="184" t="s">
        <v>1229</v>
      </c>
      <c r="RO1" s="184" t="s">
        <v>1231</v>
      </c>
      <c r="RP1" s="184" t="s">
        <v>1232</v>
      </c>
      <c r="RQ1" s="181" t="s">
        <v>359</v>
      </c>
      <c r="RR1" s="193" t="s">
        <v>360</v>
      </c>
      <c r="RS1" s="184" t="s">
        <v>367</v>
      </c>
      <c r="RT1" s="184" t="s">
        <v>1191</v>
      </c>
      <c r="RU1" s="184" t="s">
        <v>1193</v>
      </c>
      <c r="RV1" s="184" t="s">
        <v>1195</v>
      </c>
      <c r="RW1" s="184" t="s">
        <v>1197</v>
      </c>
      <c r="RX1" s="184" t="s">
        <v>1199</v>
      </c>
      <c r="RY1" s="184" t="s">
        <v>1201</v>
      </c>
      <c r="RZ1" s="184" t="s">
        <v>1203</v>
      </c>
      <c r="SA1" s="184" t="s">
        <v>1205</v>
      </c>
      <c r="SB1" s="184" t="s">
        <v>1207</v>
      </c>
      <c r="SC1" s="184" t="s">
        <v>1209</v>
      </c>
      <c r="SD1" s="184" t="s">
        <v>1211</v>
      </c>
      <c r="SE1" s="184" t="s">
        <v>1213</v>
      </c>
      <c r="SF1" s="184" t="s">
        <v>1215</v>
      </c>
      <c r="SG1" s="184" t="s">
        <v>1217</v>
      </c>
      <c r="SH1" s="181" t="s">
        <v>368</v>
      </c>
      <c r="SI1" s="193" t="s">
        <v>369</v>
      </c>
      <c r="SJ1" s="184" t="s">
        <v>370</v>
      </c>
      <c r="SK1" s="184" t="s">
        <v>1234</v>
      </c>
      <c r="SL1" s="184" t="s">
        <v>1236</v>
      </c>
      <c r="SM1" s="184" t="s">
        <v>371</v>
      </c>
      <c r="SN1" s="184" t="s">
        <v>1238</v>
      </c>
      <c r="SO1" s="184" t="s">
        <v>1240</v>
      </c>
      <c r="SP1" s="184" t="s">
        <v>1242</v>
      </c>
      <c r="SQ1" s="184" t="s">
        <v>1244</v>
      </c>
      <c r="SR1" s="193" t="s">
        <v>372</v>
      </c>
      <c r="SS1" s="184" t="s">
        <v>373</v>
      </c>
      <c r="ST1" s="184" t="s">
        <v>1246</v>
      </c>
      <c r="SU1" s="184" t="s">
        <v>1248</v>
      </c>
      <c r="SV1" s="184" t="s">
        <v>1250</v>
      </c>
      <c r="SW1" s="184" t="s">
        <v>1252</v>
      </c>
      <c r="SX1" s="184" t="s">
        <v>1254</v>
      </c>
      <c r="SY1" s="184" t="s">
        <v>1256</v>
      </c>
      <c r="SZ1" s="184" t="s">
        <v>1258</v>
      </c>
      <c r="TA1" s="184" t="s">
        <v>1260</v>
      </c>
      <c r="TB1" s="184" t="s">
        <v>1262</v>
      </c>
      <c r="TC1" s="184" t="s">
        <v>1264</v>
      </c>
      <c r="TD1" s="184" t="s">
        <v>1266</v>
      </c>
      <c r="TE1" s="184" t="s">
        <v>1268</v>
      </c>
      <c r="TF1" s="184" t="s">
        <v>1270</v>
      </c>
      <c r="TG1" s="184" t="s">
        <v>1272</v>
      </c>
      <c r="TH1" s="184" t="s">
        <v>1274</v>
      </c>
      <c r="TI1" s="181" t="s">
        <v>374</v>
      </c>
      <c r="TJ1" s="193" t="s">
        <v>375</v>
      </c>
      <c r="TK1" s="184" t="s">
        <v>376</v>
      </c>
      <c r="TL1" s="184" t="s">
        <v>1276</v>
      </c>
      <c r="TM1" s="184" t="s">
        <v>1278</v>
      </c>
      <c r="TN1" s="184" t="s">
        <v>1280</v>
      </c>
      <c r="TO1" s="184" t="s">
        <v>1282</v>
      </c>
      <c r="TP1" s="184" t="s">
        <v>1284</v>
      </c>
      <c r="TQ1" s="184" t="s">
        <v>377</v>
      </c>
      <c r="TR1" s="184" t="s">
        <v>1286</v>
      </c>
      <c r="TS1" s="184" t="s">
        <v>1288</v>
      </c>
      <c r="TT1" s="184" t="s">
        <v>1290</v>
      </c>
      <c r="TU1" s="184" t="s">
        <v>1292</v>
      </c>
      <c r="TV1" s="184" t="s">
        <v>1294</v>
      </c>
      <c r="TW1" s="184" t="s">
        <v>1296</v>
      </c>
      <c r="TX1" s="193" t="s">
        <v>378</v>
      </c>
      <c r="TY1" s="184" t="s">
        <v>379</v>
      </c>
      <c r="TZ1" s="184" t="s">
        <v>380</v>
      </c>
      <c r="UA1" s="184" t="s">
        <v>1298</v>
      </c>
      <c r="UB1" s="184" t="s">
        <v>1300</v>
      </c>
      <c r="UC1" s="184" t="s">
        <v>1301</v>
      </c>
      <c r="UD1" s="184" t="s">
        <v>1303</v>
      </c>
      <c r="UE1" s="184" t="s">
        <v>1305</v>
      </c>
      <c r="UF1" s="184" t="s">
        <v>1307</v>
      </c>
      <c r="UG1" s="184" t="s">
        <v>1309</v>
      </c>
      <c r="UH1" s="184" t="s">
        <v>1311</v>
      </c>
      <c r="UI1" s="184" t="s">
        <v>1313</v>
      </c>
      <c r="UJ1" s="184" t="s">
        <v>1315</v>
      </c>
      <c r="UK1" s="184" t="s">
        <v>1317</v>
      </c>
      <c r="UL1" s="184" t="s">
        <v>1319</v>
      </c>
      <c r="UM1" s="184" t="s">
        <v>1321</v>
      </c>
      <c r="UN1" s="184" t="s">
        <v>1323</v>
      </c>
      <c r="UO1" s="184" t="s">
        <v>1325</v>
      </c>
      <c r="UP1" s="184" t="s">
        <v>1327</v>
      </c>
      <c r="UQ1" s="181" t="s">
        <v>1329</v>
      </c>
      <c r="UR1" s="184" t="s">
        <v>1331</v>
      </c>
      <c r="US1" s="184" t="s">
        <v>1333</v>
      </c>
      <c r="UT1" s="184" t="s">
        <v>1335</v>
      </c>
      <c r="UU1" s="184" t="s">
        <v>1337</v>
      </c>
      <c r="UV1" s="184" t="s">
        <v>1339</v>
      </c>
      <c r="UW1" s="187"/>
    </row>
    <row r="2" spans="1:569" s="124" customFormat="1" hidden="1">
      <c r="K2" s="162"/>
      <c r="Z2" s="124" t="s">
        <v>129</v>
      </c>
      <c r="AA2" s="124" t="s">
        <v>130</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248</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85</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247</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86</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20"/>
      <c r="L10" s="220"/>
      <c r="M10" s="220"/>
      <c r="N10" s="221" t="s">
        <v>395</v>
      </c>
      <c r="O10" s="220"/>
      <c r="P10" s="220"/>
      <c r="Q10" s="220"/>
      <c r="R10" s="220"/>
      <c r="S10" s="220"/>
      <c r="T10" s="220"/>
      <c r="U10" s="220"/>
      <c r="V10" s="220"/>
      <c r="W10" s="220"/>
      <c r="X10" s="220"/>
      <c r="Y10" s="220"/>
    </row>
    <row r="11" spans="1:569" ht="79.5" thickBot="1">
      <c r="B11" s="338" t="s">
        <v>133</v>
      </c>
      <c r="C11" s="196" t="s">
        <v>132</v>
      </c>
      <c r="D11" s="197" t="s">
        <v>129</v>
      </c>
      <c r="E11" s="197" t="s">
        <v>1433</v>
      </c>
      <c r="F11" s="197" t="s">
        <v>249</v>
      </c>
      <c r="G11" s="197" t="s">
        <v>464</v>
      </c>
      <c r="H11" s="197" t="s">
        <v>466</v>
      </c>
      <c r="I11" s="219" t="s">
        <v>467</v>
      </c>
      <c r="J11" s="197" t="s">
        <v>465</v>
      </c>
      <c r="K11" s="380" t="s">
        <v>1361</v>
      </c>
      <c r="L11" s="380" t="s">
        <v>1363</v>
      </c>
      <c r="M11" s="380" t="s">
        <v>475</v>
      </c>
      <c r="N11" s="380" t="s">
        <v>1362</v>
      </c>
      <c r="O11" s="380" t="s">
        <v>1364</v>
      </c>
      <c r="P11" s="380" t="s">
        <v>476</v>
      </c>
      <c r="Q11" s="380" t="s">
        <v>1365</v>
      </c>
      <c r="R11" s="380" t="s">
        <v>1366</v>
      </c>
      <c r="S11" s="380" t="s">
        <v>1367</v>
      </c>
      <c r="T11" s="380" t="s">
        <v>1438</v>
      </c>
      <c r="U11" s="380" t="s">
        <v>1368</v>
      </c>
      <c r="V11" s="380" t="s">
        <v>1369</v>
      </c>
      <c r="W11" s="380" t="s">
        <v>1370</v>
      </c>
      <c r="X11" s="380" t="s">
        <v>1371</v>
      </c>
      <c r="Y11" s="380" t="s">
        <v>1372</v>
      </c>
      <c r="Z11" s="379" t="s">
        <v>396</v>
      </c>
      <c r="AA11" s="219" t="s">
        <v>414</v>
      </c>
      <c r="AB11" s="219" t="s">
        <v>397</v>
      </c>
      <c r="AC11" s="219" t="s">
        <v>411</v>
      </c>
      <c r="AD11" s="219" t="s">
        <v>398</v>
      </c>
      <c r="AE11" s="219" t="s">
        <v>399</v>
      </c>
      <c r="AF11" s="219" t="s">
        <v>400</v>
      </c>
      <c r="AG11" s="219" t="s">
        <v>410</v>
      </c>
      <c r="AH11" s="219" t="s">
        <v>401</v>
      </c>
      <c r="AI11" s="219" t="s">
        <v>402</v>
      </c>
      <c r="AJ11" s="219" t="s">
        <v>403</v>
      </c>
      <c r="AK11" s="219" t="s">
        <v>409</v>
      </c>
      <c r="AL11" s="219" t="s">
        <v>404</v>
      </c>
      <c r="AM11" s="219" t="s">
        <v>405</v>
      </c>
      <c r="AN11" s="219" t="s">
        <v>406</v>
      </c>
      <c r="AO11" s="219" t="s">
        <v>408</v>
      </c>
      <c r="AP11" s="219" t="s">
        <v>407</v>
      </c>
    </row>
    <row r="12" spans="1:569">
      <c r="B12" s="190" t="s">
        <v>252</v>
      </c>
      <c r="C12" s="191" t="s">
        <v>134</v>
      </c>
      <c r="D12" s="192">
        <f>D13+D47+D83+D89+D96</f>
        <v>0</v>
      </c>
      <c r="E12" s="192">
        <f>E13+E47+E83+E89+E96</f>
        <v>18817089.370416667</v>
      </c>
      <c r="F12" s="192">
        <f t="shared" ref="F12:F106" si="0">D12+E12</f>
        <v>18817089.370416667</v>
      </c>
      <c r="G12" s="192">
        <f>G13+G47+G83+G89+G96</f>
        <v>0</v>
      </c>
      <c r="H12" s="192">
        <f>F12-G12</f>
        <v>18817089.370416667</v>
      </c>
      <c r="I12" s="192">
        <f>I13+I47+I83+I89+I96</f>
        <v>0</v>
      </c>
      <c r="J12" s="192">
        <f>F12-I12</f>
        <v>18817089.370416667</v>
      </c>
      <c r="K12" s="192">
        <f t="shared" ref="K12:AB12" si="1">K13+K47+K83+K89+K96</f>
        <v>0</v>
      </c>
      <c r="L12" s="192">
        <f t="shared" si="1"/>
        <v>0</v>
      </c>
      <c r="M12" s="192">
        <f t="shared" si="1"/>
        <v>20000</v>
      </c>
      <c r="N12" s="192">
        <f t="shared" si="1"/>
        <v>8639242.0249999985</v>
      </c>
      <c r="O12" s="192">
        <f t="shared" si="1"/>
        <v>0</v>
      </c>
      <c r="P12" s="192">
        <f t="shared" si="1"/>
        <v>0</v>
      </c>
      <c r="Q12" s="192">
        <f t="shared" si="1"/>
        <v>0</v>
      </c>
      <c r="R12" s="192">
        <f t="shared" si="1"/>
        <v>0</v>
      </c>
      <c r="S12" s="192">
        <f t="shared" si="1"/>
        <v>0</v>
      </c>
      <c r="T12" s="192">
        <f t="shared" ref="T12" si="2">T13+T47+T83+T89+T96</f>
        <v>0</v>
      </c>
      <c r="U12" s="192">
        <f t="shared" si="1"/>
        <v>2096222.3104166668</v>
      </c>
      <c r="V12" s="192">
        <f t="shared" si="1"/>
        <v>8061625.0349999992</v>
      </c>
      <c r="W12" s="192">
        <f t="shared" si="1"/>
        <v>0</v>
      </c>
      <c r="X12" s="192">
        <f t="shared" si="1"/>
        <v>0</v>
      </c>
      <c r="Y12" s="192">
        <f t="shared" si="1"/>
        <v>0</v>
      </c>
      <c r="Z12" s="192">
        <f t="shared" si="1"/>
        <v>817241.60000000009</v>
      </c>
      <c r="AA12" s="192">
        <f t="shared" si="1"/>
        <v>41436.800000000003</v>
      </c>
      <c r="AB12" s="192">
        <f t="shared" si="1"/>
        <v>17958410.970416665</v>
      </c>
      <c r="AC12" s="192">
        <f>Z12+AA12+AB12</f>
        <v>18817089.370416664</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18817089.370416664</v>
      </c>
    </row>
    <row r="13" spans="1:569">
      <c r="B13" s="193" t="s">
        <v>253</v>
      </c>
      <c r="C13" s="194" t="s">
        <v>135</v>
      </c>
      <c r="D13" s="195">
        <f>SUM(D14:D46)</f>
        <v>0</v>
      </c>
      <c r="E13" s="195">
        <f>SUM(E14:E46)</f>
        <v>15962089.370416667</v>
      </c>
      <c r="F13" s="195">
        <f t="shared" si="0"/>
        <v>15962089.370416667</v>
      </c>
      <c r="G13" s="195">
        <f>SUM(G14:G46)</f>
        <v>0</v>
      </c>
      <c r="H13" s="195">
        <f t="shared" ref="H13:H220" si="3">F13-G13</f>
        <v>15962089.370416667</v>
      </c>
      <c r="I13" s="195">
        <f>SUM(I14:I46)</f>
        <v>0</v>
      </c>
      <c r="J13" s="195">
        <f t="shared" ref="J13:J220" si="4">F13-I13</f>
        <v>15962089.370416667</v>
      </c>
      <c r="K13" s="195">
        <f t="shared" ref="K13:AB13" si="5">SUM(K14:K46)</f>
        <v>0</v>
      </c>
      <c r="L13" s="195">
        <f t="shared" si="5"/>
        <v>0</v>
      </c>
      <c r="M13" s="195">
        <f t="shared" si="5"/>
        <v>0</v>
      </c>
      <c r="N13" s="195">
        <f t="shared" si="5"/>
        <v>5804242.0249999994</v>
      </c>
      <c r="O13" s="195">
        <f t="shared" si="5"/>
        <v>0</v>
      </c>
      <c r="P13" s="195">
        <f t="shared" si="5"/>
        <v>0</v>
      </c>
      <c r="Q13" s="195">
        <f t="shared" si="5"/>
        <v>0</v>
      </c>
      <c r="R13" s="195">
        <f t="shared" si="5"/>
        <v>0</v>
      </c>
      <c r="S13" s="195">
        <f t="shared" si="5"/>
        <v>0</v>
      </c>
      <c r="T13" s="195">
        <f t="shared" ref="T13" si="6">SUM(T14:T46)</f>
        <v>0</v>
      </c>
      <c r="U13" s="195">
        <f t="shared" si="5"/>
        <v>2096222.3104166668</v>
      </c>
      <c r="V13" s="195">
        <f t="shared" si="5"/>
        <v>8061625.0349999992</v>
      </c>
      <c r="W13" s="195">
        <f t="shared" si="5"/>
        <v>0</v>
      </c>
      <c r="X13" s="195">
        <f t="shared" si="5"/>
        <v>0</v>
      </c>
      <c r="Y13" s="195">
        <f t="shared" si="5"/>
        <v>0</v>
      </c>
      <c r="Z13" s="195">
        <f t="shared" si="5"/>
        <v>797241.60000000009</v>
      </c>
      <c r="AA13" s="195">
        <f t="shared" si="5"/>
        <v>41436.800000000003</v>
      </c>
      <c r="AB13" s="195">
        <f t="shared" si="5"/>
        <v>15123410.970416667</v>
      </c>
      <c r="AC13" s="195">
        <f t="shared" ref="AC13:AC220" si="7">Z13+AA13+AB13</f>
        <v>15962089.370416667</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15962089.370416667</v>
      </c>
    </row>
    <row r="14" spans="1:569">
      <c r="B14" s="184" t="s">
        <v>254</v>
      </c>
      <c r="C14" s="185" t="s">
        <v>136</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14" s="186">
        <f t="shared" si="0"/>
        <v>240000</v>
      </c>
      <c r="G14" s="186"/>
      <c r="H14" s="186">
        <f t="shared" si="3"/>
        <v>240000</v>
      </c>
      <c r="I14" s="186"/>
      <c r="J14" s="186">
        <f t="shared" si="4"/>
        <v>240000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240000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240000</v>
      </c>
    </row>
    <row r="15" spans="1:569">
      <c r="B15" s="184" t="s">
        <v>501</v>
      </c>
      <c r="C15" s="185" t="s">
        <v>502</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13940831.645</v>
      </c>
      <c r="F15" s="186">
        <f t="shared" si="0"/>
        <v>13940831.645</v>
      </c>
      <c r="G15" s="186"/>
      <c r="H15" s="186">
        <f t="shared" si="3"/>
        <v>13940831.645</v>
      </c>
      <c r="I15" s="186"/>
      <c r="J15" s="186">
        <f t="shared" si="4"/>
        <v>13940831.645</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5177742.5999999996</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1597200.125</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7165888.919999999</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497241.60000000003</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13443590.045</v>
      </c>
      <c r="AC15" s="186">
        <f t="shared" si="7"/>
        <v>13940831.645</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13940831.645</v>
      </c>
    </row>
    <row r="16" spans="1:569">
      <c r="B16" s="184" t="s">
        <v>503</v>
      </c>
      <c r="C16" s="185" t="s">
        <v>504</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c r="B17" s="184" t="s">
        <v>505</v>
      </c>
      <c r="C17" s="185" t="s">
        <v>506</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c r="B18" s="184" t="s">
        <v>507</v>
      </c>
      <c r="C18" s="185" t="s">
        <v>508</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c r="B19" s="184" t="s">
        <v>509</v>
      </c>
      <c r="C19" s="185" t="s">
        <v>510</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9" s="186">
        <f t="shared" si="0"/>
        <v>5000</v>
      </c>
      <c r="G19" s="186"/>
      <c r="H19" s="186">
        <f t="shared" si="3"/>
        <v>5000</v>
      </c>
      <c r="I19" s="186"/>
      <c r="J19" s="186">
        <f t="shared" si="4"/>
        <v>5000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5000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5000</v>
      </c>
    </row>
    <row r="20" spans="2:42">
      <c r="B20" s="184" t="s">
        <v>511</v>
      </c>
      <c r="C20" s="185" t="s">
        <v>512</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c r="B21" s="184" t="s">
        <v>255</v>
      </c>
      <c r="C21" s="185" t="s">
        <v>137</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c r="B22" s="184" t="s">
        <v>514</v>
      </c>
      <c r="C22" s="185" t="s">
        <v>513</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c r="B23" s="184" t="s">
        <v>256</v>
      </c>
      <c r="C23" s="185" t="s">
        <v>138</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c r="B24" s="184" t="s">
        <v>516</v>
      </c>
      <c r="C24" s="185" t="s">
        <v>515</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c r="B25" s="184" t="s">
        <v>518</v>
      </c>
      <c r="C25" s="185" t="s">
        <v>517</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c r="B26" s="184" t="s">
        <v>520</v>
      </c>
      <c r="C26" s="185" t="s">
        <v>519</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c r="B27" s="184" t="s">
        <v>257</v>
      </c>
      <c r="C27" s="185" t="s">
        <v>139</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F27" s="186">
        <f t="shared" si="28"/>
        <v>55000</v>
      </c>
      <c r="G27" s="186"/>
      <c r="H27" s="186">
        <f t="shared" si="29"/>
        <v>55000</v>
      </c>
      <c r="I27" s="186"/>
      <c r="J27" s="186">
        <f t="shared" si="30"/>
        <v>55000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55000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55000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55000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55000</v>
      </c>
    </row>
    <row r="28" spans="2:42">
      <c r="B28" s="184" t="s">
        <v>521</v>
      </c>
      <c r="C28" s="185" t="s">
        <v>522</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1161735.9704166667</v>
      </c>
      <c r="F28" s="186">
        <f t="shared" si="12"/>
        <v>1161735.9704166667</v>
      </c>
      <c r="G28" s="186"/>
      <c r="H28" s="186">
        <f t="shared" si="13"/>
        <v>1161735.9704166667</v>
      </c>
      <c r="I28" s="186"/>
      <c r="J28" s="186">
        <f t="shared" si="14"/>
        <v>1161735.9704166667</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431478.54999999993</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133100.01041666669</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597157.41</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41436.800000000003</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1120299.1704166667</v>
      </c>
      <c r="AC28" s="186">
        <f t="shared" si="15"/>
        <v>1161735.9704166667</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1161735.9704166667</v>
      </c>
    </row>
    <row r="29" spans="2:42">
      <c r="B29" s="184" t="s">
        <v>524</v>
      </c>
      <c r="C29" s="185" t="s">
        <v>523</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559521.755</v>
      </c>
      <c r="F29" s="186">
        <f t="shared" ref="F29:F30" si="36">D29+E29</f>
        <v>559521.755</v>
      </c>
      <c r="G29" s="186"/>
      <c r="H29" s="186">
        <f t="shared" ref="H29:H30" si="37">F29-G29</f>
        <v>559521.755</v>
      </c>
      <c r="I29" s="186"/>
      <c r="J29" s="186">
        <f t="shared" ref="J29:J30" si="38">F29-I29</f>
        <v>559521.755</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195020.875</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65922.175000000003</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298578.70500000007</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559521.755</v>
      </c>
      <c r="AC29" s="186">
        <f t="shared" ref="AC29:AC30" si="39">Z29+AA29+AB29</f>
        <v>559521.755</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559521.755</v>
      </c>
    </row>
    <row r="30" spans="2:42">
      <c r="B30" s="184" t="s">
        <v>258</v>
      </c>
      <c r="C30" s="185" t="s">
        <v>140</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c r="B31" s="184" t="s">
        <v>526</v>
      </c>
      <c r="C31" s="185" t="s">
        <v>525</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c r="B32" s="184" t="s">
        <v>259</v>
      </c>
      <c r="C32" s="185" t="s">
        <v>141</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c r="B33" s="184" t="s">
        <v>527</v>
      </c>
      <c r="C33" s="185" t="s">
        <v>529</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c r="B34" s="184" t="s">
        <v>528</v>
      </c>
      <c r="C34" s="185" t="s">
        <v>530</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c r="B35" s="184" t="s">
        <v>532</v>
      </c>
      <c r="C35" s="185" t="s">
        <v>531</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c r="B36" s="184" t="s">
        <v>275</v>
      </c>
      <c r="C36" s="185" t="s">
        <v>158</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c r="B37" s="184" t="s">
        <v>533</v>
      </c>
      <c r="C37" s="185" t="s">
        <v>534</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c r="B38" s="184" t="s">
        <v>535</v>
      </c>
      <c r="C38" s="185" t="s">
        <v>536</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c r="B39" s="184" t="s">
        <v>537</v>
      </c>
      <c r="C39" s="185" t="s">
        <v>538</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c r="B40" s="184" t="s">
        <v>276</v>
      </c>
      <c r="C40" s="185" t="s">
        <v>159</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c r="B41" s="184" t="s">
        <v>539</v>
      </c>
      <c r="C41" s="185" t="s">
        <v>540</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c r="B42" s="184" t="s">
        <v>541</v>
      </c>
      <c r="C42" s="185" t="s">
        <v>542</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c r="B43" s="184" t="s">
        <v>543</v>
      </c>
      <c r="C43" s="185" t="s">
        <v>544</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c r="B44" s="184" t="s">
        <v>545</v>
      </c>
      <c r="C44" s="185" t="s">
        <v>546</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c r="B45" s="184" t="s">
        <v>251</v>
      </c>
      <c r="C45" s="185" t="s">
        <v>142</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c r="B46" s="184" t="s">
        <v>547</v>
      </c>
      <c r="C46" s="185" t="s">
        <v>548</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c r="B47" s="193" t="s">
        <v>260</v>
      </c>
      <c r="C47" s="194" t="s">
        <v>143</v>
      </c>
      <c r="D47" s="195">
        <f>SUM(D48:D82)</f>
        <v>0</v>
      </c>
      <c r="E47" s="195">
        <f>SUM(E48:E82)</f>
        <v>2855000</v>
      </c>
      <c r="F47" s="195">
        <f t="shared" si="0"/>
        <v>2855000</v>
      </c>
      <c r="G47" s="195">
        <f>SUM(G48:G82)</f>
        <v>0</v>
      </c>
      <c r="H47" s="195">
        <f t="shared" si="3"/>
        <v>2855000</v>
      </c>
      <c r="I47" s="195">
        <f t="shared" ref="I47:AB47" si="100">SUM(I48:I82)</f>
        <v>0</v>
      </c>
      <c r="J47" s="195">
        <f t="shared" si="100"/>
        <v>2855000</v>
      </c>
      <c r="K47" s="195">
        <f t="shared" si="100"/>
        <v>0</v>
      </c>
      <c r="L47" s="195">
        <f t="shared" si="100"/>
        <v>0</v>
      </c>
      <c r="M47" s="195">
        <f t="shared" si="100"/>
        <v>20000</v>
      </c>
      <c r="N47" s="195">
        <f t="shared" si="100"/>
        <v>2835000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20000</v>
      </c>
      <c r="AA47" s="195">
        <f t="shared" si="100"/>
        <v>0</v>
      </c>
      <c r="AB47" s="195">
        <f t="shared" si="100"/>
        <v>2835000</v>
      </c>
      <c r="AC47" s="195">
        <f t="shared" si="15"/>
        <v>2855000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2855000</v>
      </c>
    </row>
    <row r="48" spans="2:42">
      <c r="B48" s="184" t="s">
        <v>549</v>
      </c>
      <c r="C48" s="185" t="s">
        <v>550</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c r="B49" s="184" t="s">
        <v>261</v>
      </c>
      <c r="C49" s="185" t="s">
        <v>144</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c r="B50" s="184" t="s">
        <v>551</v>
      </c>
      <c r="C50" s="185" t="s">
        <v>552</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c r="B51" s="184" t="s">
        <v>553</v>
      </c>
      <c r="C51" s="185" t="s">
        <v>554</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c r="B52" s="184" t="s">
        <v>262</v>
      </c>
      <c r="C52" s="185" t="s">
        <v>145</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c r="B53" s="184" t="s">
        <v>555</v>
      </c>
      <c r="C53" s="185" t="s">
        <v>556</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c r="B54" s="184" t="s">
        <v>557</v>
      </c>
      <c r="C54" s="185" t="s">
        <v>523</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c r="B55" s="184" t="s">
        <v>263</v>
      </c>
      <c r="C55" s="185" t="s">
        <v>146</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c r="B56" s="184" t="s">
        <v>558</v>
      </c>
      <c r="C56" s="185" t="s">
        <v>559</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c r="B57" s="184" t="s">
        <v>560</v>
      </c>
      <c r="C57" s="185" t="s">
        <v>530</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c r="B58" s="184" t="s">
        <v>561</v>
      </c>
      <c r="C58" s="185" t="s">
        <v>531</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c r="B59" s="184" t="s">
        <v>562</v>
      </c>
      <c r="C59" s="185" t="s">
        <v>563</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c r="B60" s="184" t="s">
        <v>564</v>
      </c>
      <c r="C60" s="185" t="s">
        <v>565</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c r="B61" s="184" t="s">
        <v>566</v>
      </c>
      <c r="C61" s="185" t="s">
        <v>538</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c r="B62" s="184" t="s">
        <v>567</v>
      </c>
      <c r="C62" s="185" t="s">
        <v>568</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c r="B63" s="184" t="s">
        <v>264</v>
      </c>
      <c r="C63" s="185" t="s">
        <v>147</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c r="B64" s="184" t="s">
        <v>569</v>
      </c>
      <c r="C64" s="185" t="s">
        <v>570</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2835000</v>
      </c>
      <c r="F64" s="186">
        <f t="shared" ref="F64" si="158">D64+E64</f>
        <v>2835000</v>
      </c>
      <c r="G64" s="186"/>
      <c r="H64" s="186">
        <f t="shared" ref="H64" si="159">F64-G64</f>
        <v>2835000</v>
      </c>
      <c r="I64" s="186"/>
      <c r="J64" s="186">
        <f t="shared" ref="J64" si="160">F64-I64</f>
        <v>2835000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2835000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2835000</v>
      </c>
      <c r="AC64" s="186">
        <f t="shared" ref="AC64" si="161">Z64+AA64+AB64</f>
        <v>2835000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2835000</v>
      </c>
    </row>
    <row r="65" spans="2:42">
      <c r="B65" s="184" t="s">
        <v>571</v>
      </c>
      <c r="C65" s="185" t="s">
        <v>572</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c r="B66" s="184" t="s">
        <v>573</v>
      </c>
      <c r="C66" s="185" t="s">
        <v>574</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c r="B67" s="184" t="s">
        <v>575</v>
      </c>
      <c r="C67" s="185" t="s">
        <v>576</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c r="B68" s="184" t="s">
        <v>577</v>
      </c>
      <c r="C68" s="185" t="s">
        <v>578</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c r="B69" s="184" t="s">
        <v>579</v>
      </c>
      <c r="C69" s="185" t="s">
        <v>580</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69" s="186">
        <f t="shared" si="110"/>
        <v>20000</v>
      </c>
      <c r="G69" s="186"/>
      <c r="H69" s="186">
        <f t="shared" si="111"/>
        <v>20000</v>
      </c>
      <c r="I69" s="186"/>
      <c r="J69" s="186">
        <f t="shared" si="112"/>
        <v>20000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20000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20000</v>
      </c>
    </row>
    <row r="70" spans="2:42">
      <c r="B70" s="184" t="s">
        <v>581</v>
      </c>
      <c r="C70" s="185" t="s">
        <v>582</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c r="B71" s="184" t="s">
        <v>583</v>
      </c>
      <c r="C71" s="185" t="s">
        <v>584</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c r="B72" s="184" t="s">
        <v>277</v>
      </c>
      <c r="C72" s="185" t="s">
        <v>160</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c r="B73" s="184" t="s">
        <v>585</v>
      </c>
      <c r="C73" s="185" t="s">
        <v>586</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c r="B74" s="184" t="s">
        <v>587</v>
      </c>
      <c r="C74" s="185" t="s">
        <v>588</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c r="B75" s="184" t="s">
        <v>589</v>
      </c>
      <c r="C75" s="185" t="s">
        <v>590</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c r="B76" s="184" t="s">
        <v>591</v>
      </c>
      <c r="C76" s="185" t="s">
        <v>592</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c r="B77" s="184" t="s">
        <v>593</v>
      </c>
      <c r="C77" s="185" t="s">
        <v>594</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c r="B78" s="184" t="s">
        <v>595</v>
      </c>
      <c r="C78" s="185" t="s">
        <v>596</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c r="B79" s="184" t="s">
        <v>597</v>
      </c>
      <c r="C79" s="185" t="s">
        <v>598</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c r="B80" s="184" t="s">
        <v>599</v>
      </c>
      <c r="C80" s="185" t="s">
        <v>600</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c r="B81" s="184" t="s">
        <v>601</v>
      </c>
      <c r="C81" s="185" t="s">
        <v>602</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c r="B82" s="184" t="s">
        <v>603</v>
      </c>
      <c r="C82" s="185" t="s">
        <v>604</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c r="B83" s="193" t="s">
        <v>265</v>
      </c>
      <c r="C83" s="194" t="s">
        <v>148</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c r="B84" s="184" t="s">
        <v>266</v>
      </c>
      <c r="C84" s="185" t="s">
        <v>149</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c r="B85" s="184" t="s">
        <v>605</v>
      </c>
      <c r="C85" s="185" t="s">
        <v>606</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c r="B86" s="184" t="s">
        <v>267</v>
      </c>
      <c r="C86" s="185" t="s">
        <v>150</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c r="B87" s="184" t="s">
        <v>607</v>
      </c>
      <c r="C87" s="185" t="s">
        <v>608</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c r="B88" s="184" t="s">
        <v>609</v>
      </c>
      <c r="C88" s="185" t="s">
        <v>610</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c r="B89" s="193" t="s">
        <v>268</v>
      </c>
      <c r="C89" s="194" t="s">
        <v>151</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c r="B90" s="184" t="s">
        <v>269</v>
      </c>
      <c r="C90" s="185" t="s">
        <v>152</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c r="B91" s="184" t="s">
        <v>611</v>
      </c>
      <c r="C91" s="185" t="s">
        <v>612</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c r="B92" s="184" t="s">
        <v>270</v>
      </c>
      <c r="C92" s="185" t="s">
        <v>153</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c r="B93" s="184" t="s">
        <v>613</v>
      </c>
      <c r="C93" s="185" t="s">
        <v>614</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c r="B94" s="184" t="s">
        <v>615</v>
      </c>
      <c r="C94" s="185" t="s">
        <v>616</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c r="B95" s="184" t="s">
        <v>617</v>
      </c>
      <c r="C95" s="185" t="s">
        <v>618</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c r="B96" s="193" t="s">
        <v>271</v>
      </c>
      <c r="C96" s="194" t="s">
        <v>154</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c r="B97" s="184" t="s">
        <v>623</v>
      </c>
      <c r="C97" s="185" t="s">
        <v>624</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c r="B98" s="184" t="s">
        <v>625</v>
      </c>
      <c r="C98" s="185" t="s">
        <v>626</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c r="B99" s="184" t="s">
        <v>272</v>
      </c>
      <c r="C99" s="185" t="s">
        <v>155</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c r="B100" s="184" t="s">
        <v>619</v>
      </c>
      <c r="C100" s="185" t="s">
        <v>620</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c r="B101" s="184" t="s">
        <v>621</v>
      </c>
      <c r="C101" s="185" t="s">
        <v>622</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c r="B102" s="184" t="s">
        <v>273</v>
      </c>
      <c r="C102" s="185" t="s">
        <v>156</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c r="B103" s="184" t="s">
        <v>627</v>
      </c>
      <c r="C103" s="185" t="s">
        <v>624</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c r="B104" s="184" t="s">
        <v>274</v>
      </c>
      <c r="C104" s="185" t="s">
        <v>157</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c r="B105" s="184" t="s">
        <v>628</v>
      </c>
      <c r="C105" s="185" t="s">
        <v>626</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c r="B106" s="181" t="s">
        <v>278</v>
      </c>
      <c r="C106" s="182" t="s">
        <v>161</v>
      </c>
      <c r="D106" s="183">
        <f>D107+D118+D133+D149+D164+D190+D207+D214</f>
        <v>281450</v>
      </c>
      <c r="E106" s="183">
        <f>E107+E118+E133+E149+E164+E190+E207+E214</f>
        <v>3678915</v>
      </c>
      <c r="F106" s="183">
        <f t="shared" si="0"/>
        <v>3960365</v>
      </c>
      <c r="G106" s="183">
        <f>G107+G118+G133+G149+G164+G190+G207+G214</f>
        <v>0</v>
      </c>
      <c r="H106" s="183">
        <f t="shared" si="3"/>
        <v>3960365</v>
      </c>
      <c r="I106" s="183">
        <f>I107+I118+I133+I149+I164+I190+I207+I214</f>
        <v>0</v>
      </c>
      <c r="J106" s="183">
        <f t="shared" si="4"/>
        <v>3960365</v>
      </c>
      <c r="K106" s="183">
        <f t="shared" ref="K106:AB106" si="291">K107+K118+K133+K149+K164+K190+K207+K214</f>
        <v>152500</v>
      </c>
      <c r="L106" s="183">
        <f t="shared" si="291"/>
        <v>296900</v>
      </c>
      <c r="M106" s="183">
        <f t="shared" si="291"/>
        <v>179600</v>
      </c>
      <c r="N106" s="183">
        <f t="shared" si="291"/>
        <v>50500</v>
      </c>
      <c r="O106" s="183">
        <f t="shared" si="291"/>
        <v>1500</v>
      </c>
      <c r="P106" s="183">
        <f t="shared" si="291"/>
        <v>17000</v>
      </c>
      <c r="Q106" s="183">
        <f t="shared" si="291"/>
        <v>3000</v>
      </c>
      <c r="R106" s="183">
        <f t="shared" si="291"/>
        <v>0</v>
      </c>
      <c r="S106" s="183">
        <f t="shared" si="291"/>
        <v>0</v>
      </c>
      <c r="T106" s="183">
        <f t="shared" ref="T106" si="292">T107+T118+T133+T149+T164+T190+T207+T214</f>
        <v>100</v>
      </c>
      <c r="U106" s="183">
        <f t="shared" si="291"/>
        <v>208375</v>
      </c>
      <c r="V106" s="183">
        <f t="shared" si="291"/>
        <v>1800750</v>
      </c>
      <c r="W106" s="183">
        <f t="shared" si="291"/>
        <v>2130940</v>
      </c>
      <c r="X106" s="183">
        <f t="shared" si="291"/>
        <v>0</v>
      </c>
      <c r="Y106" s="183">
        <f t="shared" si="291"/>
        <v>1000</v>
      </c>
      <c r="Z106" s="183">
        <f t="shared" si="291"/>
        <v>131900</v>
      </c>
      <c r="AA106" s="183">
        <f t="shared" si="291"/>
        <v>465475</v>
      </c>
      <c r="AB106" s="183">
        <f t="shared" si="291"/>
        <v>1800000</v>
      </c>
      <c r="AC106" s="183">
        <f t="shared" si="7"/>
        <v>2397375</v>
      </c>
      <c r="AD106" s="183">
        <f>AD107+AD118+AD133+AD149+AD164+AD190+AD207+AD214</f>
        <v>188900</v>
      </c>
      <c r="AE106" s="183">
        <f>AE107+AE118+AE133+AE149+AE164+AE190+AE207+AE214</f>
        <v>80000</v>
      </c>
      <c r="AF106" s="183">
        <f>AF107+AF118+AF133+AF149+AF164+AF190+AF207+AF214</f>
        <v>75500</v>
      </c>
      <c r="AG106" s="183">
        <f t="shared" si="8"/>
        <v>344400</v>
      </c>
      <c r="AH106" s="183">
        <f>AH107+AH118+AH133+AH149+AH164+AH190+AH207+AH214</f>
        <v>150000</v>
      </c>
      <c r="AI106" s="183">
        <f>AI107+AI118+AI133+AI149+AI164+AI190+AI207+AI214</f>
        <v>53250</v>
      </c>
      <c r="AJ106" s="183">
        <f>AJ107+AJ118+AJ133+AJ149+AJ164+AJ190+AJ207+AJ214</f>
        <v>0</v>
      </c>
      <c r="AK106" s="183">
        <f t="shared" si="9"/>
        <v>203250</v>
      </c>
      <c r="AL106" s="183">
        <f>AL107+AL118+AL133+AL149+AL164+AL190+AL207+AL214</f>
        <v>1892640</v>
      </c>
      <c r="AM106" s="183">
        <f>AM107+AM118+AM133+AM149+AM164+AM190+AM207+AM214</f>
        <v>4500</v>
      </c>
      <c r="AN106" s="183">
        <f>AN107+AN118+AN133+AN149+AN164+AN190+AN207+AN214</f>
        <v>0</v>
      </c>
      <c r="AO106" s="183">
        <f t="shared" si="10"/>
        <v>1897140</v>
      </c>
      <c r="AP106" s="183">
        <f t="shared" si="11"/>
        <v>4842165</v>
      </c>
    </row>
    <row r="107" spans="2:42">
      <c r="B107" s="193" t="s">
        <v>279</v>
      </c>
      <c r="C107" s="194" t="s">
        <v>162</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c r="B108" s="184" t="s">
        <v>629</v>
      </c>
      <c r="C108" s="185" t="s">
        <v>124</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c r="B109" s="184" t="s">
        <v>630</v>
      </c>
      <c r="C109" s="185" t="s">
        <v>631</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c r="B110" s="184" t="s">
        <v>632</v>
      </c>
      <c r="C110" s="185" t="s">
        <v>633</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c r="B111" s="184" t="s">
        <v>280</v>
      </c>
      <c r="C111" s="185" t="s">
        <v>163</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c r="B112" s="184" t="s">
        <v>634</v>
      </c>
      <c r="C112" s="185" t="s">
        <v>635</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c r="B113" s="184" t="s">
        <v>636</v>
      </c>
      <c r="C113" s="185" t="s">
        <v>637</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c r="B114" s="184" t="s">
        <v>638</v>
      </c>
      <c r="C114" s="185" t="s">
        <v>639</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c r="B115" s="184" t="s">
        <v>640</v>
      </c>
      <c r="C115" s="185" t="s">
        <v>641</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c r="B116" s="184" t="s">
        <v>642</v>
      </c>
      <c r="C116" s="185" t="s">
        <v>643</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c r="B117" s="184" t="s">
        <v>644</v>
      </c>
      <c r="C117" s="185" t="s">
        <v>645</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c r="B118" s="193" t="s">
        <v>281</v>
      </c>
      <c r="C118" s="194" t="s">
        <v>164</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c r="B119" s="184" t="s">
        <v>282</v>
      </c>
      <c r="C119" s="185" t="s">
        <v>165</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c r="B120" s="184" t="s">
        <v>646</v>
      </c>
      <c r="C120" s="185" t="s">
        <v>647</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c r="B121" s="184" t="s">
        <v>283</v>
      </c>
      <c r="C121" s="185" t="s">
        <v>166</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c r="B122" s="184" t="s">
        <v>648</v>
      </c>
      <c r="C122" s="185" t="s">
        <v>649</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c r="B123" s="184" t="s">
        <v>650</v>
      </c>
      <c r="C123" s="185" t="s">
        <v>651</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c r="B124" s="184" t="s">
        <v>652</v>
      </c>
      <c r="C124" s="185" t="s">
        <v>653</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c r="B125" s="184" t="s">
        <v>654</v>
      </c>
      <c r="C125" s="185" t="s">
        <v>655</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c r="B126" s="184" t="s">
        <v>656</v>
      </c>
      <c r="C126" s="185" t="s">
        <v>657</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c r="B127" s="184" t="s">
        <v>658</v>
      </c>
      <c r="C127" s="185" t="s">
        <v>659</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c r="B128" s="184" t="s">
        <v>660</v>
      </c>
      <c r="C128" s="185" t="s">
        <v>661</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c r="B129" s="184" t="s">
        <v>284</v>
      </c>
      <c r="C129" s="185" t="s">
        <v>167</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c r="B130" s="184" t="s">
        <v>662</v>
      </c>
      <c r="C130" s="185" t="s">
        <v>663</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c r="B131" s="184" t="s">
        <v>664</v>
      </c>
      <c r="C131" s="185" t="s">
        <v>665</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c r="B132" s="184" t="s">
        <v>666</v>
      </c>
      <c r="C132" s="185" t="s">
        <v>667</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c r="B133" s="193" t="s">
        <v>285</v>
      </c>
      <c r="C133" s="194" t="s">
        <v>168</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c r="B134" s="184" t="s">
        <v>668</v>
      </c>
      <c r="C134" s="185" t="s">
        <v>669</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c r="B135" s="184" t="s">
        <v>286</v>
      </c>
      <c r="C135" s="185" t="s">
        <v>169</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c r="B136" s="184" t="s">
        <v>670</v>
      </c>
      <c r="C136" s="185" t="s">
        <v>671</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c r="B137" s="184" t="s">
        <v>287</v>
      </c>
      <c r="C137" s="185" t="s">
        <v>170</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c r="B138" s="184" t="s">
        <v>672</v>
      </c>
      <c r="C138" s="185" t="s">
        <v>673</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c r="B139" s="184" t="s">
        <v>674</v>
      </c>
      <c r="C139" s="185" t="s">
        <v>675</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c r="B140" s="184" t="s">
        <v>676</v>
      </c>
      <c r="C140" s="185" t="s">
        <v>677</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c r="B141" s="184" t="s">
        <v>678</v>
      </c>
      <c r="C141" s="185" t="s">
        <v>679</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c r="B142" s="184" t="s">
        <v>680</v>
      </c>
      <c r="C142" s="185" t="s">
        <v>681</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c r="B143" s="184" t="s">
        <v>682</v>
      </c>
      <c r="C143" s="185" t="s">
        <v>683</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c r="B144" s="184" t="s">
        <v>684</v>
      </c>
      <c r="C144" s="185" t="s">
        <v>685</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c r="B145" s="184" t="s">
        <v>686</v>
      </c>
      <c r="C145" s="185" t="s">
        <v>687</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c r="B146" s="184" t="s">
        <v>688</v>
      </c>
      <c r="C146" s="185" t="s">
        <v>689</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c r="B147" s="184" t="s">
        <v>690</v>
      </c>
      <c r="C147" s="185" t="s">
        <v>691</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c r="B148" s="184" t="s">
        <v>692</v>
      </c>
      <c r="C148" s="185" t="s">
        <v>693</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c r="B149" s="193" t="s">
        <v>288</v>
      </c>
      <c r="C149" s="194" t="s">
        <v>171</v>
      </c>
      <c r="D149" s="195">
        <f>SUM(D150:D163)</f>
        <v>66000</v>
      </c>
      <c r="E149" s="195">
        <f>SUM(E150:E163)</f>
        <v>1800000</v>
      </c>
      <c r="F149" s="195">
        <f t="shared" si="293"/>
        <v>1866000</v>
      </c>
      <c r="G149" s="195">
        <f>SUM(G150:G163)</f>
        <v>0</v>
      </c>
      <c r="H149" s="195">
        <f t="shared" si="3"/>
        <v>1866000</v>
      </c>
      <c r="I149" s="195">
        <f>SUM(I150:I163)</f>
        <v>0</v>
      </c>
      <c r="J149" s="195">
        <f t="shared" si="4"/>
        <v>1866000</v>
      </c>
      <c r="K149" s="195">
        <f t="shared" ref="K149:AB149" si="409">SUM(K150:K163)</f>
        <v>0</v>
      </c>
      <c r="L149" s="195">
        <f t="shared" si="409"/>
        <v>0</v>
      </c>
      <c r="M149" s="195">
        <f t="shared" si="409"/>
        <v>6000</v>
      </c>
      <c r="N149" s="195">
        <f t="shared" si="409"/>
        <v>30000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1800000</v>
      </c>
      <c r="W149" s="195">
        <f t="shared" ref="W149" si="412">SUM(W150:W163)</f>
        <v>30000</v>
      </c>
      <c r="X149" s="195">
        <f t="shared" si="409"/>
        <v>0</v>
      </c>
      <c r="Y149" s="195">
        <f t="shared" si="409"/>
        <v>0</v>
      </c>
      <c r="Z149" s="195">
        <f t="shared" si="409"/>
        <v>6000</v>
      </c>
      <c r="AA149" s="195">
        <f t="shared" si="409"/>
        <v>0</v>
      </c>
      <c r="AB149" s="195">
        <f t="shared" si="409"/>
        <v>1800000</v>
      </c>
      <c r="AC149" s="195">
        <f t="shared" si="7"/>
        <v>1806000</v>
      </c>
      <c r="AD149" s="195">
        <f>SUM(AD150:AD163)</f>
        <v>0</v>
      </c>
      <c r="AE149" s="195">
        <f>SUM(AE150:AE163)</f>
        <v>0</v>
      </c>
      <c r="AF149" s="195">
        <f>SUM(AF150:AF163)</f>
        <v>30000</v>
      </c>
      <c r="AG149" s="195">
        <f t="shared" si="8"/>
        <v>30000</v>
      </c>
      <c r="AH149" s="195">
        <f>SUM(AH150:AH163)</f>
        <v>0</v>
      </c>
      <c r="AI149" s="195">
        <f>SUM(AI150:AI163)</f>
        <v>30000</v>
      </c>
      <c r="AJ149" s="195">
        <f>SUM(AJ150:AJ163)</f>
        <v>0</v>
      </c>
      <c r="AK149" s="195">
        <f t="shared" si="9"/>
        <v>30000</v>
      </c>
      <c r="AL149" s="195">
        <f>SUM(AL150:AL163)</f>
        <v>0</v>
      </c>
      <c r="AM149" s="195">
        <f>SUM(AM150:AM163)</f>
        <v>0</v>
      </c>
      <c r="AN149" s="195">
        <f>SUM(AN150:AN163)</f>
        <v>0</v>
      </c>
      <c r="AO149" s="195">
        <f t="shared" si="10"/>
        <v>0</v>
      </c>
      <c r="AP149" s="195">
        <f t="shared" si="11"/>
        <v>1866000</v>
      </c>
    </row>
    <row r="150" spans="2:42">
      <c r="B150" s="184" t="s">
        <v>694</v>
      </c>
      <c r="C150" s="185" t="s">
        <v>695</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c r="B151" s="184" t="s">
        <v>289</v>
      </c>
      <c r="C151" s="185" t="s">
        <v>172</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c r="B152" s="184" t="s">
        <v>696</v>
      </c>
      <c r="C152" s="185" t="s">
        <v>697</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c r="B153" s="184" t="s">
        <v>698</v>
      </c>
      <c r="C153" s="185" t="s">
        <v>699</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c r="B154" s="184" t="s">
        <v>290</v>
      </c>
      <c r="C154" s="185" t="s">
        <v>173</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c r="B155" s="184" t="s">
        <v>700</v>
      </c>
      <c r="C155" s="185" t="s">
        <v>701</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c r="B156" s="184" t="s">
        <v>702</v>
      </c>
      <c r="C156" s="185" t="s">
        <v>703</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c r="B157" s="184" t="s">
        <v>291</v>
      </c>
      <c r="C157" s="185" t="s">
        <v>174</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c r="B158" s="184" t="s">
        <v>704</v>
      </c>
      <c r="C158" s="185" t="s">
        <v>705</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66000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66000</v>
      </c>
      <c r="G158" s="186"/>
      <c r="H158" s="186">
        <f t="shared" si="421"/>
        <v>66000</v>
      </c>
      <c r="I158" s="186"/>
      <c r="J158" s="186">
        <f t="shared" si="422"/>
        <v>66000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6000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G158" s="186">
        <f t="shared" si="424"/>
        <v>30000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30000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66000</v>
      </c>
    </row>
    <row r="159" spans="2:42">
      <c r="B159" s="184" t="s">
        <v>706</v>
      </c>
      <c r="C159" s="185" t="s">
        <v>707</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c r="B160" s="184" t="s">
        <v>708</v>
      </c>
      <c r="C160" s="185" t="s">
        <v>709</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c r="B161" s="184" t="s">
        <v>292</v>
      </c>
      <c r="C161" s="185" t="s">
        <v>175</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c r="B162" s="184" t="s">
        <v>710</v>
      </c>
      <c r="C162" s="185" t="s">
        <v>711</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1800000</v>
      </c>
      <c r="F162" s="186">
        <f t="shared" si="293"/>
        <v>1800000</v>
      </c>
      <c r="G162" s="186"/>
      <c r="H162" s="186">
        <f t="shared" si="413"/>
        <v>1800000</v>
      </c>
      <c r="I162" s="186"/>
      <c r="J162" s="186">
        <f t="shared" si="414"/>
        <v>1800000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1800000</v>
      </c>
      <c r="AC162" s="186">
        <f t="shared" si="415"/>
        <v>1800000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1800000</v>
      </c>
    </row>
    <row r="163" spans="2:42">
      <c r="B163" s="184" t="s">
        <v>712</v>
      </c>
      <c r="C163" s="185" t="s">
        <v>713</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c r="B164" s="193" t="s">
        <v>293</v>
      </c>
      <c r="C164" s="194" t="s">
        <v>176</v>
      </c>
      <c r="D164" s="195">
        <f>SUM(D165:D189)</f>
        <v>108500</v>
      </c>
      <c r="E164" s="195">
        <f>SUM(E165:E189)</f>
        <v>1104065</v>
      </c>
      <c r="F164" s="195">
        <f t="shared" si="293"/>
        <v>1212565</v>
      </c>
      <c r="G164" s="195">
        <f>SUM(G165:G189)</f>
        <v>0</v>
      </c>
      <c r="H164" s="195">
        <f t="shared" si="3"/>
        <v>1212565</v>
      </c>
      <c r="I164" s="195">
        <f>SUM(I165:I189)</f>
        <v>0</v>
      </c>
      <c r="J164" s="195">
        <f t="shared" si="4"/>
        <v>1212565</v>
      </c>
      <c r="K164" s="195">
        <f t="shared" ref="K164:AB164" si="436">SUM(K165:K189)</f>
        <v>92500</v>
      </c>
      <c r="L164" s="195">
        <f t="shared" si="436"/>
        <v>83000</v>
      </c>
      <c r="M164" s="195">
        <f t="shared" si="436"/>
        <v>15700</v>
      </c>
      <c r="N164" s="195">
        <f t="shared" si="436"/>
        <v>500</v>
      </c>
      <c r="O164" s="195">
        <f t="shared" si="436"/>
        <v>1500</v>
      </c>
      <c r="P164" s="195">
        <f t="shared" ref="P164:Q164" si="437">SUM(P165:P189)</f>
        <v>1000</v>
      </c>
      <c r="Q164" s="195">
        <f t="shared" si="437"/>
        <v>3000</v>
      </c>
      <c r="R164" s="195">
        <f t="shared" si="436"/>
        <v>0</v>
      </c>
      <c r="S164" s="195">
        <f t="shared" si="436"/>
        <v>0</v>
      </c>
      <c r="T164" s="195">
        <f t="shared" ref="T164" si="438">SUM(T165:T189)</f>
        <v>100</v>
      </c>
      <c r="U164" s="195">
        <f t="shared" si="436"/>
        <v>111375</v>
      </c>
      <c r="V164" s="195">
        <f t="shared" si="436"/>
        <v>750</v>
      </c>
      <c r="W164" s="195">
        <f t="shared" ref="W164" si="439">SUM(W165:W189)</f>
        <v>902140</v>
      </c>
      <c r="X164" s="195">
        <f t="shared" si="436"/>
        <v>0</v>
      </c>
      <c r="Y164" s="195">
        <f t="shared" si="436"/>
        <v>1000</v>
      </c>
      <c r="Z164" s="195">
        <f t="shared" si="436"/>
        <v>0</v>
      </c>
      <c r="AA164" s="195">
        <f t="shared" si="436"/>
        <v>122575</v>
      </c>
      <c r="AB164" s="195">
        <f t="shared" si="436"/>
        <v>0</v>
      </c>
      <c r="AC164" s="195">
        <f t="shared" si="7"/>
        <v>122575</v>
      </c>
      <c r="AD164" s="195">
        <f>SUM(AD165:AD189)</f>
        <v>100</v>
      </c>
      <c r="AE164" s="195">
        <f>SUM(AE165:AE189)</f>
        <v>80000</v>
      </c>
      <c r="AF164" s="195">
        <f>SUM(AF165:AF189)</f>
        <v>9500</v>
      </c>
      <c r="AG164" s="195">
        <f t="shared" si="8"/>
        <v>89600</v>
      </c>
      <c r="AH164" s="195">
        <f>SUM(AH165:AH189)</f>
        <v>90000</v>
      </c>
      <c r="AI164" s="195">
        <f>SUM(AI165:AI189)</f>
        <v>3250</v>
      </c>
      <c r="AJ164" s="195">
        <f>SUM(AJ165:AJ189)</f>
        <v>0</v>
      </c>
      <c r="AK164" s="195">
        <f t="shared" si="9"/>
        <v>93250</v>
      </c>
      <c r="AL164" s="195">
        <f>SUM(AL165:AL189)</f>
        <v>902640</v>
      </c>
      <c r="AM164" s="195">
        <f>SUM(AM165:AM189)</f>
        <v>4500</v>
      </c>
      <c r="AN164" s="195">
        <f>SUM(AN165:AN189)</f>
        <v>0</v>
      </c>
      <c r="AO164" s="195">
        <f t="shared" si="10"/>
        <v>907140</v>
      </c>
      <c r="AP164" s="195">
        <f t="shared" si="11"/>
        <v>1212565</v>
      </c>
    </row>
    <row r="165" spans="2:42">
      <c r="B165" s="184" t="s">
        <v>294</v>
      </c>
      <c r="C165" s="185" t="s">
        <v>177</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c r="B166" s="184" t="s">
        <v>714</v>
      </c>
      <c r="C166" s="185" t="s">
        <v>715</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c r="B167" s="184" t="s">
        <v>716</v>
      </c>
      <c r="C167" s="185" t="s">
        <v>717</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c r="B168" s="184" t="s">
        <v>718</v>
      </c>
      <c r="C168" s="185" t="s">
        <v>719</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c r="B169" s="184" t="s">
        <v>720</v>
      </c>
      <c r="C169" s="185" t="s">
        <v>721</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c r="B170" s="184" t="s">
        <v>295</v>
      </c>
      <c r="C170" s="185" t="s">
        <v>178</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83000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83000</v>
      </c>
      <c r="G170" s="186"/>
      <c r="H170" s="186">
        <f t="shared" si="456"/>
        <v>83000</v>
      </c>
      <c r="I170" s="186"/>
      <c r="J170" s="186">
        <f t="shared" si="457"/>
        <v>83000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80000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3000</v>
      </c>
      <c r="AP170" s="186">
        <f t="shared" si="462"/>
        <v>83000</v>
      </c>
    </row>
    <row r="171" spans="2:42">
      <c r="B171" s="184" t="s">
        <v>722</v>
      </c>
      <c r="C171" s="185" t="s">
        <v>723</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v>
      </c>
      <c r="F171" s="186">
        <f t="shared" si="455"/>
        <v>26750</v>
      </c>
      <c r="G171" s="186"/>
      <c r="H171" s="186">
        <f t="shared" si="456"/>
        <v>26750</v>
      </c>
      <c r="I171" s="186"/>
      <c r="J171" s="186">
        <f t="shared" si="457"/>
        <v>26750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11500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10000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G171" s="186">
        <f t="shared" si="459"/>
        <v>9000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3250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3250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4500</v>
      </c>
      <c r="AP171" s="186">
        <f t="shared" si="462"/>
        <v>26750</v>
      </c>
    </row>
    <row r="172" spans="2:42">
      <c r="B172" s="184" t="s">
        <v>724</v>
      </c>
      <c r="C172" s="185" t="s">
        <v>725</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v>
      </c>
      <c r="F172" s="186">
        <f t="shared" si="455"/>
        <v>1800</v>
      </c>
      <c r="G172" s="186"/>
      <c r="H172" s="186">
        <f t="shared" si="456"/>
        <v>1800</v>
      </c>
      <c r="I172" s="186"/>
      <c r="J172" s="186">
        <f t="shared" si="457"/>
        <v>1800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1200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G172" s="186">
        <f t="shared" si="459"/>
        <v>600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1800</v>
      </c>
    </row>
    <row r="173" spans="2:42">
      <c r="B173" s="184" t="s">
        <v>726</v>
      </c>
      <c r="C173" s="185" t="s">
        <v>727</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c r="B174" s="184" t="s">
        <v>728</v>
      </c>
      <c r="C174" s="185" t="s">
        <v>729</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c r="B175" s="184" t="s">
        <v>730</v>
      </c>
      <c r="C175" s="185" t="s">
        <v>731</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c r="B176" s="184" t="s">
        <v>296</v>
      </c>
      <c r="C176" s="185" t="s">
        <v>732</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c r="B177" s="184" t="s">
        <v>733</v>
      </c>
      <c r="C177" s="185" t="s">
        <v>734</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c r="B178" s="184" t="s">
        <v>297</v>
      </c>
      <c r="C178" s="185" t="s">
        <v>735</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c r="B179" s="184" t="s">
        <v>736</v>
      </c>
      <c r="C179" s="185" t="s">
        <v>735</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c r="B180" s="184" t="s">
        <v>737</v>
      </c>
      <c r="C180" s="185" t="s">
        <v>738</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c r="B181" s="184" t="s">
        <v>739</v>
      </c>
      <c r="C181" s="185" t="s">
        <v>740</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c r="B182" s="184" t="s">
        <v>298</v>
      </c>
      <c r="C182" s="185" t="s">
        <v>741</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c r="B183" s="184" t="s">
        <v>742</v>
      </c>
      <c r="C183" s="185" t="s">
        <v>741</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c r="B184" s="184" t="s">
        <v>743</v>
      </c>
      <c r="C184" s="185" t="s">
        <v>744</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c r="B185" s="184" t="s">
        <v>745</v>
      </c>
      <c r="C185" s="185" t="s">
        <v>746</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c r="B186" s="184" t="s">
        <v>299</v>
      </c>
      <c r="C186" s="185" t="s">
        <v>747</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c r="B187" s="184" t="s">
        <v>748</v>
      </c>
      <c r="C187" s="185" t="s">
        <v>749</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1101015</v>
      </c>
      <c r="F187" s="186">
        <f t="shared" si="471"/>
        <v>1101015</v>
      </c>
      <c r="G187" s="186"/>
      <c r="H187" s="186">
        <f t="shared" si="472"/>
        <v>1101015</v>
      </c>
      <c r="I187" s="186"/>
      <c r="J187" s="186">
        <f t="shared" si="473"/>
        <v>1101015</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111375</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899640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111375</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111375</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90000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899640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899640</v>
      </c>
      <c r="AP187" s="186">
        <f t="shared" si="478"/>
        <v>1101015</v>
      </c>
    </row>
    <row r="188" spans="2:42">
      <c r="B188" s="184" t="s">
        <v>750</v>
      </c>
      <c r="C188" s="185" t="s">
        <v>751</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c r="B189" s="184" t="s">
        <v>752</v>
      </c>
      <c r="C189" s="185" t="s">
        <v>753</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c r="B190" s="193" t="s">
        <v>300</v>
      </c>
      <c r="C190" s="194" t="s">
        <v>179</v>
      </c>
      <c r="D190" s="195">
        <f>D191+D199</f>
        <v>106950</v>
      </c>
      <c r="E190" s="195">
        <f>E191+E199</f>
        <v>774850</v>
      </c>
      <c r="F190" s="195">
        <f t="shared" si="293"/>
        <v>881800</v>
      </c>
      <c r="G190" s="195">
        <f>SUM(G191:G206)</f>
        <v>0</v>
      </c>
      <c r="H190" s="195">
        <f t="shared" si="3"/>
        <v>881800</v>
      </c>
      <c r="I190" s="195">
        <f>SUM(I191:I206)</f>
        <v>0</v>
      </c>
      <c r="J190" s="195">
        <f t="shared" si="4"/>
        <v>881800</v>
      </c>
      <c r="K190" s="195">
        <f t="shared" ref="K190:AB190" si="479">SUM(K191:K206)</f>
        <v>60000</v>
      </c>
      <c r="L190" s="195">
        <f t="shared" si="479"/>
        <v>213900</v>
      </c>
      <c r="M190" s="195">
        <f t="shared" si="479"/>
        <v>157900</v>
      </c>
      <c r="N190" s="195">
        <f t="shared" si="479"/>
        <v>20000</v>
      </c>
      <c r="O190" s="195">
        <f t="shared" si="479"/>
        <v>0</v>
      </c>
      <c r="P190" s="195">
        <f t="shared" si="479"/>
        <v>16000</v>
      </c>
      <c r="Q190" s="195">
        <f t="shared" si="479"/>
        <v>0</v>
      </c>
      <c r="R190" s="195">
        <f t="shared" si="479"/>
        <v>0</v>
      </c>
      <c r="S190" s="195">
        <f t="shared" si="479"/>
        <v>0</v>
      </c>
      <c r="T190" s="195">
        <f t="shared" ref="T190" si="480">SUM(T191:T206)</f>
        <v>0</v>
      </c>
      <c r="U190" s="195">
        <f t="shared" si="479"/>
        <v>97000</v>
      </c>
      <c r="V190" s="195">
        <f t="shared" si="479"/>
        <v>0</v>
      </c>
      <c r="W190" s="195">
        <f t="shared" si="479"/>
        <v>1198800</v>
      </c>
      <c r="X190" s="195">
        <f t="shared" si="479"/>
        <v>0</v>
      </c>
      <c r="Y190" s="195">
        <f t="shared" si="479"/>
        <v>0</v>
      </c>
      <c r="Z190" s="195">
        <f t="shared" si="479"/>
        <v>125900</v>
      </c>
      <c r="AA190" s="195">
        <f t="shared" si="479"/>
        <v>342900</v>
      </c>
      <c r="AB190" s="195">
        <f t="shared" si="479"/>
        <v>0</v>
      </c>
      <c r="AC190" s="195">
        <f t="shared" si="7"/>
        <v>468800</v>
      </c>
      <c r="AD190" s="195">
        <f>SUM(AD191:AD206)</f>
        <v>188800</v>
      </c>
      <c r="AE190" s="195">
        <f>SUM(AE191:AE206)</f>
        <v>0</v>
      </c>
      <c r="AF190" s="195">
        <f>SUM(AF191:AF206)</f>
        <v>36000</v>
      </c>
      <c r="AG190" s="195">
        <f t="shared" si="8"/>
        <v>224800</v>
      </c>
      <c r="AH190" s="195">
        <f>SUM(AH191:AH206)</f>
        <v>60000</v>
      </c>
      <c r="AI190" s="195">
        <f>SUM(AI191:AI206)</f>
        <v>20000</v>
      </c>
      <c r="AJ190" s="195">
        <f>SUM(AJ191:AJ206)</f>
        <v>0</v>
      </c>
      <c r="AK190" s="195">
        <f t="shared" si="9"/>
        <v>80000</v>
      </c>
      <c r="AL190" s="195">
        <f>SUM(AL191:AL206)</f>
        <v>990000</v>
      </c>
      <c r="AM190" s="195">
        <f>SUM(AM191:AM206)</f>
        <v>0</v>
      </c>
      <c r="AN190" s="195">
        <f>SUM(AN191:AN206)</f>
        <v>0</v>
      </c>
      <c r="AO190" s="195">
        <f t="shared" si="10"/>
        <v>990000</v>
      </c>
      <c r="AP190" s="195">
        <f t="shared" si="11"/>
        <v>1763600</v>
      </c>
    </row>
    <row r="191" spans="2:42">
      <c r="B191" s="193" t="s">
        <v>301</v>
      </c>
      <c r="C191" s="194" t="s">
        <v>180</v>
      </c>
      <c r="D191" s="195">
        <f>SUM(D192:D198)</f>
        <v>106950</v>
      </c>
      <c r="E191" s="195">
        <f>SUM(E192:E198)</f>
        <v>661500</v>
      </c>
      <c r="F191" s="195">
        <f>D191+E191</f>
        <v>768450</v>
      </c>
      <c r="G191" s="195">
        <f>SUM(G192:G198)</f>
        <v>0</v>
      </c>
      <c r="H191" s="195">
        <f>F191-G191</f>
        <v>768450</v>
      </c>
      <c r="I191" s="195">
        <f>SUM(I192:I198)</f>
        <v>0</v>
      </c>
      <c r="J191" s="195">
        <f>F191-I191</f>
        <v>768450</v>
      </c>
      <c r="K191" s="195">
        <f t="shared" ref="K191:AB191" si="481">SUM(K192:K198)</f>
        <v>30000</v>
      </c>
      <c r="L191" s="195">
        <f t="shared" si="481"/>
        <v>44000</v>
      </c>
      <c r="M191" s="195">
        <f t="shared" si="481"/>
        <v>78950</v>
      </c>
      <c r="N191" s="195">
        <f t="shared" si="481"/>
        <v>10000</v>
      </c>
      <c r="O191" s="195">
        <f t="shared" si="481"/>
        <v>0</v>
      </c>
      <c r="P191" s="195">
        <f t="shared" ref="P191:Q191" si="482">SUM(P192:P198)</f>
        <v>8000</v>
      </c>
      <c r="Q191" s="195">
        <f t="shared" si="482"/>
        <v>0</v>
      </c>
      <c r="R191" s="195">
        <f t="shared" si="481"/>
        <v>0</v>
      </c>
      <c r="S191" s="195">
        <f t="shared" si="481"/>
        <v>0</v>
      </c>
      <c r="T191" s="195">
        <f t="shared" ref="T191" si="483">SUM(T192:T198)</f>
        <v>0</v>
      </c>
      <c r="U191" s="195">
        <f t="shared" si="481"/>
        <v>48500</v>
      </c>
      <c r="V191" s="195">
        <f t="shared" si="481"/>
        <v>0</v>
      </c>
      <c r="W191" s="195">
        <f t="shared" ref="W191" si="484">SUM(W192:W198)</f>
        <v>549000</v>
      </c>
      <c r="X191" s="195">
        <f t="shared" si="481"/>
        <v>0</v>
      </c>
      <c r="Y191" s="195">
        <f t="shared" si="481"/>
        <v>0</v>
      </c>
      <c r="Z191" s="195">
        <f t="shared" si="481"/>
        <v>0</v>
      </c>
      <c r="AA191" s="195">
        <f t="shared" si="481"/>
        <v>171450</v>
      </c>
      <c r="AB191" s="195">
        <f t="shared" si="481"/>
        <v>0</v>
      </c>
      <c r="AC191" s="195">
        <f>Z191+AA191+AB191</f>
        <v>171450</v>
      </c>
      <c r="AD191" s="195">
        <f>SUM(AD192:AD198)</f>
        <v>44000</v>
      </c>
      <c r="AE191" s="195">
        <f>SUM(AE192:AE198)</f>
        <v>0</v>
      </c>
      <c r="AF191" s="195">
        <f>SUM(AF192:AF198)</f>
        <v>18000</v>
      </c>
      <c r="AG191" s="195">
        <f>AD191+AE191+AF191</f>
        <v>62000</v>
      </c>
      <c r="AH191" s="195">
        <f>SUM(AH192:AH198)</f>
        <v>30000</v>
      </c>
      <c r="AI191" s="195">
        <f>SUM(AI192:AI198)</f>
        <v>10000</v>
      </c>
      <c r="AJ191" s="195">
        <f>SUM(AJ192:AJ198)</f>
        <v>0</v>
      </c>
      <c r="AK191" s="195">
        <f>AH191+AI191+AJ191</f>
        <v>40000</v>
      </c>
      <c r="AL191" s="195">
        <f>SUM(AL192:AL198)</f>
        <v>495000</v>
      </c>
      <c r="AM191" s="195">
        <f>SUM(AM192:AM198)</f>
        <v>0</v>
      </c>
      <c r="AN191" s="195">
        <f>SUM(AN192:AN198)</f>
        <v>0</v>
      </c>
      <c r="AO191" s="195">
        <f>AL191+AM191+AN191</f>
        <v>495000</v>
      </c>
      <c r="AP191" s="195">
        <f>AC191+AG191+AK191+AO191</f>
        <v>768450</v>
      </c>
    </row>
    <row r="192" spans="2:42">
      <c r="B192" s="184" t="s">
        <v>307</v>
      </c>
      <c r="C192" s="185" t="s">
        <v>186</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85500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85500</v>
      </c>
      <c r="G192" s="186"/>
      <c r="H192" s="186">
        <f>F192-G192</f>
        <v>85500</v>
      </c>
      <c r="I192" s="186"/>
      <c r="J192" s="186">
        <f>F192-I192</f>
        <v>85500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75500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75500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75500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10000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85500</v>
      </c>
    </row>
    <row r="193" spans="2:42">
      <c r="B193" s="184" t="s">
        <v>754</v>
      </c>
      <c r="C193" s="185" t="s">
        <v>755</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11450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11450</v>
      </c>
      <c r="G193" s="186"/>
      <c r="H193" s="186">
        <f t="shared" ref="H193" si="487">F193-G193</f>
        <v>11450</v>
      </c>
      <c r="I193" s="186"/>
      <c r="J193" s="186">
        <f t="shared" ref="J193" si="488">F193-I193</f>
        <v>11450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3450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3450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3450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G193" s="186">
        <f t="shared" ref="AG193" si="490">AD193+AE193+AF193</f>
        <v>8000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11450</v>
      </c>
    </row>
    <row r="194" spans="2:42">
      <c r="B194" s="184" t="s">
        <v>756</v>
      </c>
      <c r="C194" s="185" t="s">
        <v>757</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c r="B195" s="184" t="s">
        <v>758</v>
      </c>
      <c r="C195" s="185" t="s">
        <v>759</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c r="B196" s="184" t="s">
        <v>760</v>
      </c>
      <c r="C196" s="185" t="s">
        <v>761</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661500</v>
      </c>
      <c r="F196" s="186">
        <f t="shared" ref="F196" si="501">D196+E196</f>
        <v>671500</v>
      </c>
      <c r="G196" s="186"/>
      <c r="H196" s="186">
        <f t="shared" si="494"/>
        <v>671500</v>
      </c>
      <c r="I196" s="186"/>
      <c r="J196" s="186">
        <f t="shared" si="495"/>
        <v>671500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44000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48500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539000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92500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92500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44000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G196" s="186">
        <f t="shared" si="497"/>
        <v>54000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30000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495000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495000</v>
      </c>
      <c r="AP196" s="186">
        <f t="shared" si="500"/>
        <v>671500</v>
      </c>
    </row>
    <row r="197" spans="2:42">
      <c r="B197" s="184" t="s">
        <v>762</v>
      </c>
      <c r="C197" s="185" t="s">
        <v>763</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c r="B198" s="184" t="s">
        <v>764</v>
      </c>
      <c r="C198" s="185" t="s">
        <v>765</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c r="B199" s="193" t="s">
        <v>302</v>
      </c>
      <c r="C199" s="194" t="s">
        <v>181</v>
      </c>
      <c r="D199" s="195">
        <f>SUM(D200:D206)</f>
        <v>0</v>
      </c>
      <c r="E199" s="195">
        <f>SUM(E200:E206)</f>
        <v>113350</v>
      </c>
      <c r="F199" s="195">
        <f>D199+E199</f>
        <v>113350</v>
      </c>
      <c r="G199" s="195">
        <f t="shared" ref="G199:I199" si="510">SUM(G200:G206)</f>
        <v>0</v>
      </c>
      <c r="H199" s="195">
        <f>F199-G199</f>
        <v>113350</v>
      </c>
      <c r="I199" s="195">
        <f t="shared" si="510"/>
        <v>0</v>
      </c>
      <c r="J199" s="195">
        <f>F199-I199</f>
        <v>113350</v>
      </c>
      <c r="K199" s="195">
        <f t="shared" ref="K199:AN199" si="511">SUM(K200:K206)</f>
        <v>0</v>
      </c>
      <c r="L199" s="195">
        <f t="shared" si="511"/>
        <v>62950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0</v>
      </c>
      <c r="V199" s="195">
        <f t="shared" si="511"/>
        <v>0</v>
      </c>
      <c r="W199" s="195">
        <f t="shared" ref="W199" si="514">SUM(W200:W206)</f>
        <v>50400</v>
      </c>
      <c r="X199" s="195">
        <f t="shared" si="511"/>
        <v>0</v>
      </c>
      <c r="Y199" s="195">
        <f t="shared" si="511"/>
        <v>0</v>
      </c>
      <c r="Z199" s="195">
        <f t="shared" si="511"/>
        <v>62950</v>
      </c>
      <c r="AA199" s="195">
        <f t="shared" si="511"/>
        <v>0</v>
      </c>
      <c r="AB199" s="195">
        <f t="shared" si="511"/>
        <v>0</v>
      </c>
      <c r="AC199" s="195">
        <f>Z199+AA199+AB199</f>
        <v>62950</v>
      </c>
      <c r="AD199" s="195">
        <f t="shared" si="511"/>
        <v>50400</v>
      </c>
      <c r="AE199" s="195">
        <f t="shared" si="511"/>
        <v>0</v>
      </c>
      <c r="AF199" s="195">
        <f t="shared" si="511"/>
        <v>0</v>
      </c>
      <c r="AG199" s="195">
        <f>AD199+AE199+AF199</f>
        <v>50400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113350</v>
      </c>
    </row>
    <row r="200" spans="2:42">
      <c r="B200" s="184" t="s">
        <v>308</v>
      </c>
      <c r="C200" s="185" t="s">
        <v>187</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c r="B201" s="184" t="s">
        <v>766</v>
      </c>
      <c r="C201" s="185" t="s">
        <v>767</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0</v>
      </c>
      <c r="G201" s="186"/>
      <c r="H201" s="186">
        <f t="shared" si="515"/>
        <v>0</v>
      </c>
      <c r="I201" s="186"/>
      <c r="J201" s="186">
        <f t="shared" si="516"/>
        <v>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0</v>
      </c>
    </row>
    <row r="202" spans="2:42">
      <c r="B202" s="184" t="s">
        <v>768</v>
      </c>
      <c r="C202" s="185" t="s">
        <v>767</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c r="B203" s="184" t="s">
        <v>769</v>
      </c>
      <c r="C203" s="185" t="s">
        <v>770</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c r="B204" s="184" t="s">
        <v>309</v>
      </c>
      <c r="C204" s="185" t="s">
        <v>771</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113350</v>
      </c>
      <c r="F204" s="186">
        <f t="shared" si="522"/>
        <v>113350</v>
      </c>
      <c r="G204" s="186"/>
      <c r="H204" s="186">
        <f t="shared" si="523"/>
        <v>113350</v>
      </c>
      <c r="I204" s="186"/>
      <c r="J204" s="186">
        <f t="shared" si="524"/>
        <v>113350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62950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50400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62950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62950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50400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50400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113350</v>
      </c>
    </row>
    <row r="205" spans="2:42">
      <c r="B205" s="184" t="s">
        <v>772</v>
      </c>
      <c r="C205" s="185" t="s">
        <v>771</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c r="B206" s="184" t="s">
        <v>773</v>
      </c>
      <c r="C206" s="185" t="s">
        <v>774</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c r="B207" s="193" t="s">
        <v>303</v>
      </c>
      <c r="C207" s="194" t="s">
        <v>182</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c r="B208" s="184" t="s">
        <v>304</v>
      </c>
      <c r="C208" s="185" t="s">
        <v>183</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c r="B209" s="184" t="s">
        <v>775</v>
      </c>
      <c r="C209" s="185" t="s">
        <v>776</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c r="B210" s="184" t="s">
        <v>777</v>
      </c>
      <c r="C210" s="185" t="s">
        <v>778</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c r="B211" s="184" t="s">
        <v>779</v>
      </c>
      <c r="C211" s="185" t="s">
        <v>780</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c r="B212" s="184" t="s">
        <v>781</v>
      </c>
      <c r="C212" s="185" t="s">
        <v>782</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c r="B213" s="184" t="s">
        <v>783</v>
      </c>
      <c r="C213" s="185" t="s">
        <v>784</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c r="B214" s="193" t="s">
        <v>305</v>
      </c>
      <c r="C214" s="194" t="s">
        <v>184</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c r="B215" s="184" t="s">
        <v>306</v>
      </c>
      <c r="C215" s="185" t="s">
        <v>185</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c r="B216" s="184" t="s">
        <v>785</v>
      </c>
      <c r="C216" s="185" t="s">
        <v>786</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c r="B217" s="184" t="s">
        <v>787</v>
      </c>
      <c r="C217" s="185" t="s">
        <v>788</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c r="B218" s="184" t="s">
        <v>789</v>
      </c>
      <c r="C218" s="185" t="s">
        <v>790</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c r="B219" s="184" t="s">
        <v>791</v>
      </c>
      <c r="C219" s="185" t="s">
        <v>792</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c r="B220" s="184" t="s">
        <v>793</v>
      </c>
      <c r="C220" s="185" t="s">
        <v>794</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c r="B221" s="184" t="s">
        <v>795</v>
      </c>
      <c r="C221" s="185" t="s">
        <v>796</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c r="B222" s="181" t="s">
        <v>310</v>
      </c>
      <c r="C222" s="182" t="s">
        <v>188</v>
      </c>
      <c r="D222" s="183">
        <f>D223+D235+D243+D260+D267+D312</f>
        <v>290032</v>
      </c>
      <c r="E222" s="183">
        <f>E223+E235+E243+E260+E267+E312</f>
        <v>396625</v>
      </c>
      <c r="F222" s="183">
        <f t="shared" ref="F222:F382" si="594">D222+E222</f>
        <v>686657</v>
      </c>
      <c r="G222" s="183">
        <f>G223+G235+G243+G260+G267+G312</f>
        <v>0</v>
      </c>
      <c r="H222" s="183">
        <f t="shared" ref="H222:H498" si="595">F222-G222</f>
        <v>686657</v>
      </c>
      <c r="I222" s="183">
        <f>I223+I235+I243+I260+I267+I312</f>
        <v>0</v>
      </c>
      <c r="J222" s="183">
        <f t="shared" ref="J222:J498" si="596">F222-I222</f>
        <v>686657</v>
      </c>
      <c r="K222" s="183">
        <f t="shared" ref="K222:AB222" si="597">K223+K235+K243+K260+K267+K312</f>
        <v>29375</v>
      </c>
      <c r="L222" s="183">
        <f t="shared" si="597"/>
        <v>45685</v>
      </c>
      <c r="M222" s="183">
        <f t="shared" si="597"/>
        <v>193432</v>
      </c>
      <c r="N222" s="183">
        <f t="shared" si="597"/>
        <v>16750</v>
      </c>
      <c r="O222" s="183">
        <f t="shared" si="597"/>
        <v>5760</v>
      </c>
      <c r="P222" s="183">
        <f t="shared" si="597"/>
        <v>1145</v>
      </c>
      <c r="Q222" s="183">
        <f t="shared" si="597"/>
        <v>26985</v>
      </c>
      <c r="R222" s="183">
        <f t="shared" si="597"/>
        <v>0</v>
      </c>
      <c r="S222" s="183">
        <f t="shared" si="597"/>
        <v>0</v>
      </c>
      <c r="T222" s="183">
        <f t="shared" ref="T222" si="598">T223+T235+T243+T260+T267+T312</f>
        <v>12520</v>
      </c>
      <c r="U222" s="183">
        <f t="shared" si="597"/>
        <v>49500</v>
      </c>
      <c r="V222" s="183">
        <f t="shared" si="597"/>
        <v>7110</v>
      </c>
      <c r="W222" s="183">
        <f t="shared" si="597"/>
        <v>217150</v>
      </c>
      <c r="X222" s="183">
        <f t="shared" si="597"/>
        <v>79100</v>
      </c>
      <c r="Y222" s="183">
        <f t="shared" si="597"/>
        <v>2145</v>
      </c>
      <c r="Z222" s="183">
        <f t="shared" si="597"/>
        <v>19000</v>
      </c>
      <c r="AA222" s="183">
        <f t="shared" si="597"/>
        <v>183252</v>
      </c>
      <c r="AB222" s="183">
        <f t="shared" si="597"/>
        <v>0</v>
      </c>
      <c r="AC222" s="183">
        <f t="shared" ref="AC222:AC498" si="599">Z222+AA222+AB222</f>
        <v>202252</v>
      </c>
      <c r="AD222" s="183">
        <f>AD223+AD235+AD243+AD260+AD267+AD312</f>
        <v>82320</v>
      </c>
      <c r="AE222" s="183">
        <f>AE223+AE235+AE243+AE260+AE267+AE312</f>
        <v>56100</v>
      </c>
      <c r="AF222" s="183">
        <f>AF223+AF235+AF243+AF260+AF267+AF312</f>
        <v>82730</v>
      </c>
      <c r="AG222" s="183">
        <f t="shared" ref="AG222:AG498" si="600">AD222+AE222+AF222</f>
        <v>221150</v>
      </c>
      <c r="AH222" s="183">
        <f>AH223+AH235+AH243+AH260+AH267+AH312</f>
        <v>0</v>
      </c>
      <c r="AI222" s="183">
        <f>AI223+AI235+AI243+AI260+AI267+AI312</f>
        <v>33760</v>
      </c>
      <c r="AJ222" s="183">
        <f>AJ223+AJ235+AJ243+AJ260+AJ267+AJ312</f>
        <v>0</v>
      </c>
      <c r="AK222" s="183">
        <f t="shared" ref="AK222:AK498" si="601">AH222+AI222+AJ222</f>
        <v>33760</v>
      </c>
      <c r="AL222" s="183">
        <f>AL223+AL235+AL243+AL260+AL267+AL312</f>
        <v>197250</v>
      </c>
      <c r="AM222" s="183">
        <f>AM223+AM235+AM243+AM260+AM267+AM312</f>
        <v>32245</v>
      </c>
      <c r="AN222" s="183">
        <f>AN223+AN235+AN243+AN260+AN267+AN312</f>
        <v>0</v>
      </c>
      <c r="AO222" s="183">
        <f t="shared" ref="AO222:AO498" si="602">AL222+AM222+AN222</f>
        <v>229495</v>
      </c>
      <c r="AP222" s="183">
        <f t="shared" ref="AP222:AP498" si="603">AC222+AG222+AK222+AO222</f>
        <v>686657</v>
      </c>
    </row>
    <row r="223" spans="2:42">
      <c r="B223" s="193" t="s">
        <v>311</v>
      </c>
      <c r="C223" s="194" t="s">
        <v>189</v>
      </c>
      <c r="D223" s="195">
        <f>SUM(D224:D234)</f>
        <v>49500</v>
      </c>
      <c r="E223" s="195">
        <f>SUM(E224:E234)</f>
        <v>210100</v>
      </c>
      <c r="F223" s="195">
        <f t="shared" si="594"/>
        <v>259600</v>
      </c>
      <c r="G223" s="195">
        <f>SUM(G224:G234)</f>
        <v>0</v>
      </c>
      <c r="H223" s="195">
        <f t="shared" si="595"/>
        <v>259600</v>
      </c>
      <c r="I223" s="195">
        <f>SUM(I224:I234)</f>
        <v>0</v>
      </c>
      <c r="J223" s="195">
        <f t="shared" si="596"/>
        <v>259600</v>
      </c>
      <c r="K223" s="195">
        <f t="shared" ref="K223:AB223" si="604">SUM(K224:K234)</f>
        <v>9750</v>
      </c>
      <c r="L223" s="195">
        <f t="shared" si="604"/>
        <v>9000</v>
      </c>
      <c r="M223" s="195">
        <f t="shared" si="604"/>
        <v>29100</v>
      </c>
      <c r="N223" s="195">
        <f t="shared" si="604"/>
        <v>0</v>
      </c>
      <c r="O223" s="195">
        <f t="shared" si="604"/>
        <v>3000</v>
      </c>
      <c r="P223" s="195">
        <f t="shared" si="604"/>
        <v>0</v>
      </c>
      <c r="Q223" s="195">
        <f t="shared" si="604"/>
        <v>9000</v>
      </c>
      <c r="R223" s="195">
        <f t="shared" si="604"/>
        <v>0</v>
      </c>
      <c r="S223" s="195">
        <f t="shared" si="604"/>
        <v>0</v>
      </c>
      <c r="T223" s="195">
        <f t="shared" ref="T223" si="605">SUM(T224:T234)</f>
        <v>0</v>
      </c>
      <c r="U223" s="195">
        <f t="shared" si="604"/>
        <v>0</v>
      </c>
      <c r="V223" s="195">
        <f t="shared" si="604"/>
        <v>2250</v>
      </c>
      <c r="W223" s="195">
        <f t="shared" si="604"/>
        <v>196500</v>
      </c>
      <c r="X223" s="195">
        <f t="shared" si="604"/>
        <v>0</v>
      </c>
      <c r="Y223" s="195">
        <f t="shared" si="604"/>
        <v>1000</v>
      </c>
      <c r="Z223" s="195">
        <f t="shared" si="604"/>
        <v>4800</v>
      </c>
      <c r="AA223" s="195">
        <f t="shared" si="604"/>
        <v>1500</v>
      </c>
      <c r="AB223" s="195">
        <f t="shared" si="604"/>
        <v>0</v>
      </c>
      <c r="AC223" s="195">
        <f t="shared" si="599"/>
        <v>6300</v>
      </c>
      <c r="AD223" s="195">
        <f>SUM(AD224:AD234)</f>
        <v>18300</v>
      </c>
      <c r="AE223" s="195">
        <f>SUM(AE224:AE234)</f>
        <v>0</v>
      </c>
      <c r="AF223" s="195">
        <f>SUM(AF224:AF234)</f>
        <v>22000</v>
      </c>
      <c r="AG223" s="195">
        <f t="shared" si="600"/>
        <v>40300</v>
      </c>
      <c r="AH223" s="195">
        <f>SUM(AH224:AH234)</f>
        <v>0</v>
      </c>
      <c r="AI223" s="195">
        <f>SUM(AI224:AI234)</f>
        <v>9750</v>
      </c>
      <c r="AJ223" s="195">
        <f>SUM(AJ224:AJ234)</f>
        <v>0</v>
      </c>
      <c r="AK223" s="195">
        <f t="shared" si="601"/>
        <v>9750</v>
      </c>
      <c r="AL223" s="195">
        <f>SUM(AL224:AL234)</f>
        <v>191250</v>
      </c>
      <c r="AM223" s="195">
        <f>SUM(AM224:AM234)</f>
        <v>12000</v>
      </c>
      <c r="AN223" s="195">
        <f>SUM(AN224:AN234)</f>
        <v>0</v>
      </c>
      <c r="AO223" s="195">
        <f t="shared" si="602"/>
        <v>203250</v>
      </c>
      <c r="AP223" s="195">
        <f t="shared" si="603"/>
        <v>259600</v>
      </c>
    </row>
    <row r="224" spans="2:42">
      <c r="B224" s="184" t="s">
        <v>312</v>
      </c>
      <c r="C224" s="185" t="s">
        <v>190</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189000</v>
      </c>
      <c r="F224" s="186">
        <f t="shared" si="594"/>
        <v>189000</v>
      </c>
      <c r="G224" s="186"/>
      <c r="H224" s="186">
        <f t="shared" si="595"/>
        <v>189000</v>
      </c>
      <c r="I224" s="186"/>
      <c r="J224" s="186">
        <f t="shared" si="596"/>
        <v>189000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189000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189000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189000</v>
      </c>
      <c r="AP224" s="186">
        <f t="shared" si="603"/>
        <v>189000</v>
      </c>
    </row>
    <row r="225" spans="2:42">
      <c r="B225" s="184" t="s">
        <v>797</v>
      </c>
      <c r="C225" s="185" t="s">
        <v>798</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21100</v>
      </c>
      <c r="F225" s="186">
        <f t="shared" si="594"/>
        <v>70600</v>
      </c>
      <c r="G225" s="186"/>
      <c r="H225" s="186">
        <f t="shared" si="595"/>
        <v>70600</v>
      </c>
      <c r="I225" s="186"/>
      <c r="J225" s="186">
        <f t="shared" si="596"/>
        <v>70600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9750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29100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2250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6300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18300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v>
      </c>
      <c r="AG225" s="186">
        <f t="shared" si="600"/>
        <v>40300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9750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9750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14250</v>
      </c>
      <c r="AP225" s="186">
        <f t="shared" si="603"/>
        <v>70600</v>
      </c>
    </row>
    <row r="226" spans="2:42">
      <c r="B226" s="184" t="s">
        <v>799</v>
      </c>
      <c r="C226" s="185" t="s">
        <v>800</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c r="B227" s="184" t="s">
        <v>801</v>
      </c>
      <c r="C227" s="185" t="s">
        <v>802</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c r="B228" s="184" t="s">
        <v>803</v>
      </c>
      <c r="C228" s="185" t="s">
        <v>804</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c r="B229" s="184" t="s">
        <v>313</v>
      </c>
      <c r="C229" s="185" t="s">
        <v>805</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c r="B230" s="184" t="s">
        <v>806</v>
      </c>
      <c r="C230" s="185" t="s">
        <v>807</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c r="B231" s="184" t="s">
        <v>330</v>
      </c>
      <c r="C231" s="185" t="s">
        <v>201</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c r="B232" s="184" t="s">
        <v>844</v>
      </c>
      <c r="C232" s="185" t="s">
        <v>845</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c r="B233" s="184" t="s">
        <v>846</v>
      </c>
      <c r="C233" s="185" t="s">
        <v>847</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c r="B234" s="184" t="s">
        <v>848</v>
      </c>
      <c r="C234" s="185" t="s">
        <v>849</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c r="B235" s="193" t="s">
        <v>314</v>
      </c>
      <c r="C235" s="194" t="s">
        <v>191</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c r="B236" s="184" t="s">
        <v>808</v>
      </c>
      <c r="C236" s="185" t="s">
        <v>809</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c r="B237" s="184" t="s">
        <v>810</v>
      </c>
      <c r="C237" s="185" t="s">
        <v>811</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c r="B238" s="184" t="s">
        <v>315</v>
      </c>
      <c r="C238" s="185" t="s">
        <v>812</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c r="B239" s="184" t="s">
        <v>813</v>
      </c>
      <c r="C239" s="185" t="s">
        <v>814</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c r="B240" s="184" t="s">
        <v>815</v>
      </c>
      <c r="C240" s="185" t="s">
        <v>812</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c r="B241" s="184" t="s">
        <v>816</v>
      </c>
      <c r="C241" s="185" t="s">
        <v>817</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c r="B242" s="184" t="s">
        <v>818</v>
      </c>
      <c r="C242" s="185" t="s">
        <v>819</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c r="B243" s="193" t="s">
        <v>316</v>
      </c>
      <c r="C243" s="194" t="s">
        <v>192</v>
      </c>
      <c r="D243" s="195">
        <f>SUM(D244:D259)</f>
        <v>215282</v>
      </c>
      <c r="E243" s="195">
        <f>SUM(E244:E259)</f>
        <v>99290</v>
      </c>
      <c r="F243" s="195">
        <f t="shared" si="594"/>
        <v>314572</v>
      </c>
      <c r="G243" s="195">
        <f>SUM(G244:G259)</f>
        <v>0</v>
      </c>
      <c r="H243" s="195">
        <f t="shared" si="595"/>
        <v>314572</v>
      </c>
      <c r="I243" s="195">
        <f>SUM(I244:I259)</f>
        <v>0</v>
      </c>
      <c r="J243" s="195">
        <f t="shared" si="596"/>
        <v>314572</v>
      </c>
      <c r="K243" s="195">
        <f t="shared" ref="K243:AB243" si="658">SUM(K244:K259)</f>
        <v>17425</v>
      </c>
      <c r="L243" s="195">
        <f t="shared" si="658"/>
        <v>15825</v>
      </c>
      <c r="M243" s="195">
        <f t="shared" si="658"/>
        <v>150552</v>
      </c>
      <c r="N243" s="195">
        <f t="shared" si="658"/>
        <v>16750</v>
      </c>
      <c r="O243" s="195">
        <f t="shared" si="658"/>
        <v>85</v>
      </c>
      <c r="P243" s="195">
        <f t="shared" ref="P243:Q243" si="659">SUM(P244:P259)</f>
        <v>170</v>
      </c>
      <c r="Q243" s="195">
        <f t="shared" si="659"/>
        <v>15425</v>
      </c>
      <c r="R243" s="195">
        <f t="shared" si="658"/>
        <v>0</v>
      </c>
      <c r="S243" s="195">
        <f t="shared" si="658"/>
        <v>0</v>
      </c>
      <c r="T243" s="195">
        <f t="shared" ref="T243" si="660">SUM(T244:T259)</f>
        <v>1800</v>
      </c>
      <c r="U243" s="195">
        <f t="shared" si="658"/>
        <v>0</v>
      </c>
      <c r="V243" s="195">
        <f t="shared" si="658"/>
        <v>3920</v>
      </c>
      <c r="W243" s="195">
        <f t="shared" ref="W243" si="661">SUM(W244:W259)</f>
        <v>13350</v>
      </c>
      <c r="X243" s="195">
        <f t="shared" si="658"/>
        <v>79100</v>
      </c>
      <c r="Y243" s="195">
        <f t="shared" si="658"/>
        <v>170</v>
      </c>
      <c r="Z243" s="195">
        <f t="shared" si="658"/>
        <v>9400</v>
      </c>
      <c r="AA243" s="195">
        <f t="shared" si="658"/>
        <v>169052</v>
      </c>
      <c r="AB243" s="195">
        <f t="shared" si="658"/>
        <v>0</v>
      </c>
      <c r="AC243" s="195">
        <f t="shared" si="599"/>
        <v>178452</v>
      </c>
      <c r="AD243" s="195">
        <f>SUM(AD244:AD259)</f>
        <v>1800</v>
      </c>
      <c r="AE243" s="195">
        <f>SUM(AE244:AE259)</f>
        <v>44100</v>
      </c>
      <c r="AF243" s="195">
        <f>SUM(AF244:AF259)</f>
        <v>52940</v>
      </c>
      <c r="AG243" s="195">
        <f t="shared" si="600"/>
        <v>98840</v>
      </c>
      <c r="AH243" s="195">
        <f>SUM(AH244:AH259)</f>
        <v>0</v>
      </c>
      <c r="AI243" s="195">
        <f>SUM(AI244:AI259)</f>
        <v>17270</v>
      </c>
      <c r="AJ243" s="195">
        <f>SUM(AJ244:AJ259)</f>
        <v>0</v>
      </c>
      <c r="AK243" s="195">
        <f t="shared" si="601"/>
        <v>17270</v>
      </c>
      <c r="AL243" s="195">
        <f>SUM(AL244:AL259)</f>
        <v>4500</v>
      </c>
      <c r="AM243" s="195">
        <f>SUM(AM244:AM259)</f>
        <v>15510</v>
      </c>
      <c r="AN243" s="195">
        <f>SUM(AN244:AN259)</f>
        <v>0</v>
      </c>
      <c r="AO243" s="195">
        <f t="shared" si="602"/>
        <v>20010</v>
      </c>
      <c r="AP243" s="195">
        <f t="shared" si="603"/>
        <v>314572</v>
      </c>
    </row>
    <row r="244" spans="2:42">
      <c r="B244" s="184" t="s">
        <v>820</v>
      </c>
      <c r="C244" s="185" t="s">
        <v>821</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80900</v>
      </c>
      <c r="F244" s="186">
        <f t="shared" si="594"/>
        <v>80900</v>
      </c>
      <c r="G244" s="186"/>
      <c r="H244" s="186">
        <f t="shared" si="595"/>
        <v>80900</v>
      </c>
      <c r="I244" s="186"/>
      <c r="J244" s="186">
        <f t="shared" si="596"/>
        <v>80900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79100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35000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44100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45900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80900</v>
      </c>
    </row>
    <row r="245" spans="2:42">
      <c r="B245" s="184" t="s">
        <v>822</v>
      </c>
      <c r="C245" s="185" t="s">
        <v>823</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F245" s="186">
        <f t="shared" ref="F245:F253" si="662">D245+E245</f>
        <v>800</v>
      </c>
      <c r="G245" s="186"/>
      <c r="H245" s="186">
        <f t="shared" ref="H245:H253" si="663">F245-G245</f>
        <v>800</v>
      </c>
      <c r="I245" s="186"/>
      <c r="J245" s="186">
        <f t="shared" ref="J245:J253" si="664">F245-I245</f>
        <v>800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800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800</v>
      </c>
    </row>
    <row r="246" spans="2:42">
      <c r="B246" s="184" t="s">
        <v>824</v>
      </c>
      <c r="C246" s="185" t="s">
        <v>825</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3825</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v>
      </c>
      <c r="F246" s="186">
        <f t="shared" si="662"/>
        <v>6075</v>
      </c>
      <c r="G246" s="186"/>
      <c r="H246" s="186">
        <f t="shared" si="663"/>
        <v>6075</v>
      </c>
      <c r="I246" s="186"/>
      <c r="J246" s="186">
        <f t="shared" si="664"/>
        <v>6075</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5325</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3825</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5325</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750</v>
      </c>
      <c r="AP246" s="186">
        <f t="shared" si="669"/>
        <v>6075</v>
      </c>
    </row>
    <row r="247" spans="2:42">
      <c r="B247" s="184" t="s">
        <v>317</v>
      </c>
      <c r="C247" s="185" t="s">
        <v>193</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c r="B248" s="184" t="s">
        <v>826</v>
      </c>
      <c r="C248" s="185" t="s">
        <v>827</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211457</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4090</v>
      </c>
      <c r="F248" s="186">
        <f t="shared" si="662"/>
        <v>215547</v>
      </c>
      <c r="G248" s="186"/>
      <c r="H248" s="186">
        <f t="shared" si="663"/>
        <v>215547</v>
      </c>
      <c r="I248" s="186"/>
      <c r="J248" s="186">
        <f t="shared" si="664"/>
        <v>215547</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12925</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15425</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137327</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16750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15425</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3920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13350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129827</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129827</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52940</v>
      </c>
      <c r="AG248" s="186">
        <f t="shared" si="666"/>
        <v>52940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17270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17270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15510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15510</v>
      </c>
      <c r="AP248" s="186">
        <f t="shared" si="669"/>
        <v>215547</v>
      </c>
    </row>
    <row r="249" spans="2:42">
      <c r="B249" s="184" t="s">
        <v>828</v>
      </c>
      <c r="C249" s="185" t="s">
        <v>829</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c r="B250" s="184" t="s">
        <v>318</v>
      </c>
      <c r="C250" s="185" t="s">
        <v>194</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c r="B251" s="184" t="s">
        <v>830</v>
      </c>
      <c r="C251" s="185" t="s">
        <v>831</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c r="B252" s="184" t="s">
        <v>832</v>
      </c>
      <c r="C252" s="185" t="s">
        <v>833</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c r="B253" s="184" t="s">
        <v>319</v>
      </c>
      <c r="C253" s="185" t="s">
        <v>195</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11250</v>
      </c>
      <c r="F253" s="186">
        <f t="shared" si="662"/>
        <v>11250</v>
      </c>
      <c r="G253" s="186"/>
      <c r="H253" s="186">
        <f t="shared" si="663"/>
        <v>11250</v>
      </c>
      <c r="I253" s="186"/>
      <c r="J253" s="186">
        <f t="shared" si="664"/>
        <v>11250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3750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7500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3750</v>
      </c>
      <c r="AP253" s="186">
        <f t="shared" si="669"/>
        <v>11250</v>
      </c>
    </row>
    <row r="254" spans="2:42">
      <c r="B254" s="184" t="s">
        <v>834</v>
      </c>
      <c r="C254" s="185" t="s">
        <v>835</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c r="B255" s="184" t="s">
        <v>836</v>
      </c>
      <c r="C255" s="185" t="s">
        <v>837</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c r="B256" s="184" t="s">
        <v>838</v>
      </c>
      <c r="C256" s="185" t="s">
        <v>839</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c r="B257" s="184" t="s">
        <v>840</v>
      </c>
      <c r="C257" s="185" t="s">
        <v>841</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c r="B258" s="184" t="s">
        <v>320</v>
      </c>
      <c r="C258" s="185" t="s">
        <v>196</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c r="B259" s="184" t="s">
        <v>842</v>
      </c>
      <c r="C259" s="185" t="s">
        <v>843</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c r="B260" s="193" t="s">
        <v>321</v>
      </c>
      <c r="C260" s="194" t="s">
        <v>197</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c r="B261" s="184" t="s">
        <v>850</v>
      </c>
      <c r="C261" s="185" t="s">
        <v>851</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c r="B262" s="184" t="s">
        <v>852</v>
      </c>
      <c r="C262" s="185" t="s">
        <v>853</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c r="B263" s="184" t="s">
        <v>322</v>
      </c>
      <c r="C263" s="185" t="s">
        <v>198</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c r="B264" s="184" t="s">
        <v>854</v>
      </c>
      <c r="C264" s="185" t="s">
        <v>855</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c r="B265" s="184" t="s">
        <v>856</v>
      </c>
      <c r="C265" s="185" t="s">
        <v>857</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c r="B266" s="184" t="s">
        <v>858</v>
      </c>
      <c r="C266" s="185" t="s">
        <v>859</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c r="B267" s="193" t="s">
        <v>323</v>
      </c>
      <c r="C267" s="194" t="s">
        <v>199</v>
      </c>
      <c r="D267" s="195">
        <f>SUM(D268:D311)</f>
        <v>0</v>
      </c>
      <c r="E267" s="195">
        <f>SUM(E268:E311)</f>
        <v>6000</v>
      </c>
      <c r="F267" s="195">
        <f t="shared" si="594"/>
        <v>6000</v>
      </c>
      <c r="G267" s="195">
        <f>SUM(G268:G311)</f>
        <v>0</v>
      </c>
      <c r="H267" s="195">
        <f t="shared" si="595"/>
        <v>6000</v>
      </c>
      <c r="I267" s="195">
        <f>SUM(I268:I311)</f>
        <v>0</v>
      </c>
      <c r="J267" s="195">
        <f t="shared" si="596"/>
        <v>6000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6000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6000</v>
      </c>
      <c r="AE267" s="195">
        <f>SUM(AE268:AE311)</f>
        <v>0</v>
      </c>
      <c r="AF267" s="195">
        <f>SUM(AF268:AF311)</f>
        <v>0</v>
      </c>
      <c r="AG267" s="195">
        <f t="shared" si="600"/>
        <v>6000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6000</v>
      </c>
    </row>
    <row r="268" spans="2:42">
      <c r="B268" s="184" t="s">
        <v>860</v>
      </c>
      <c r="C268" s="185" t="s">
        <v>861</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c r="B269" s="184" t="s">
        <v>324</v>
      </c>
      <c r="C269" s="185" t="s">
        <v>862</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c r="B270" s="184" t="s">
        <v>863</v>
      </c>
      <c r="C270" s="185" t="s">
        <v>864</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c r="B271" s="184" t="s">
        <v>865</v>
      </c>
      <c r="C271" s="185" t="s">
        <v>866</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c r="B272" s="184" t="s">
        <v>867</v>
      </c>
      <c r="C272" s="185" t="s">
        <v>868</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c r="B273" s="184" t="s">
        <v>869</v>
      </c>
      <c r="C273" s="185" t="s">
        <v>870</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c r="B274" s="184" t="s">
        <v>871</v>
      </c>
      <c r="C274" s="185" t="s">
        <v>872</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c r="B275" s="184" t="s">
        <v>873</v>
      </c>
      <c r="C275" s="185" t="s">
        <v>874</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275" s="186">
        <f t="shared" si="694"/>
        <v>6000</v>
      </c>
      <c r="G275" s="186"/>
      <c r="H275" s="186">
        <f t="shared" si="695"/>
        <v>6000</v>
      </c>
      <c r="I275" s="186"/>
      <c r="J275" s="186">
        <f t="shared" si="696"/>
        <v>6000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6000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6000</v>
      </c>
    </row>
    <row r="276" spans="2:42">
      <c r="B276" s="184" t="s">
        <v>325</v>
      </c>
      <c r="C276" s="185" t="s">
        <v>875</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c r="B277" s="184" t="s">
        <v>876</v>
      </c>
      <c r="C277" s="185" t="s">
        <v>877</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c r="B278" s="184" t="s">
        <v>878</v>
      </c>
      <c r="C278" s="185" t="s">
        <v>879</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c r="B279" s="184" t="s">
        <v>880</v>
      </c>
      <c r="C279" s="185" t="s">
        <v>881</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c r="B280" s="184" t="s">
        <v>882</v>
      </c>
      <c r="C280" s="185" t="s">
        <v>883</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c r="B281" s="184" t="s">
        <v>884</v>
      </c>
      <c r="C281" s="185" t="s">
        <v>885</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c r="B282" s="184" t="s">
        <v>886</v>
      </c>
      <c r="C282" s="185" t="s">
        <v>887</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c r="B283" s="184" t="s">
        <v>888</v>
      </c>
      <c r="C283" s="185" t="s">
        <v>889</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c r="B284" s="184" t="s">
        <v>890</v>
      </c>
      <c r="C284" s="185" t="s">
        <v>891</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c r="B285" s="184" t="s">
        <v>326</v>
      </c>
      <c r="C285" s="185" t="s">
        <v>892</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c r="B286" s="184" t="s">
        <v>893</v>
      </c>
      <c r="C286" s="185" t="s">
        <v>894</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c r="B287" s="184" t="s">
        <v>895</v>
      </c>
      <c r="C287" s="185" t="s">
        <v>896</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c r="B288" s="184" t="s">
        <v>897</v>
      </c>
      <c r="C288" s="185" t="s">
        <v>898</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c r="B289" s="184" t="s">
        <v>899</v>
      </c>
      <c r="C289" s="185" t="s">
        <v>892</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c r="B290" s="184" t="s">
        <v>900</v>
      </c>
      <c r="C290" s="185" t="s">
        <v>901</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c r="B291" s="184" t="s">
        <v>902</v>
      </c>
      <c r="C291" s="185" t="s">
        <v>903</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c r="B292" s="184" t="s">
        <v>904</v>
      </c>
      <c r="C292" s="185" t="s">
        <v>905</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c r="B293" s="184" t="s">
        <v>906</v>
      </c>
      <c r="C293" s="185" t="s">
        <v>907</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c r="B294" s="184" t="s">
        <v>908</v>
      </c>
      <c r="C294" s="185" t="s">
        <v>909</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c r="B295" s="184" t="s">
        <v>910</v>
      </c>
      <c r="C295" s="185" t="s">
        <v>911</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c r="B296" s="184" t="s">
        <v>912</v>
      </c>
      <c r="C296" s="185" t="s">
        <v>913</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c r="B297" s="184" t="s">
        <v>914</v>
      </c>
      <c r="C297" s="185" t="s">
        <v>915</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c r="B298" s="184" t="s">
        <v>916</v>
      </c>
      <c r="C298" s="185" t="s">
        <v>917</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c r="B299" s="184" t="s">
        <v>918</v>
      </c>
      <c r="C299" s="185" t="s">
        <v>919</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c r="B300" s="184" t="s">
        <v>920</v>
      </c>
      <c r="C300" s="185" t="s">
        <v>921</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c r="B301" s="184" t="s">
        <v>922</v>
      </c>
      <c r="C301" s="185" t="s">
        <v>923</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c r="B302" s="184" t="s">
        <v>924</v>
      </c>
      <c r="C302" s="185" t="s">
        <v>925</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c r="B303" s="184" t="s">
        <v>926</v>
      </c>
      <c r="C303" s="185" t="s">
        <v>927</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c r="B304" s="184" t="s">
        <v>928</v>
      </c>
      <c r="C304" s="185" t="s">
        <v>929</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c r="B305" s="184" t="s">
        <v>930</v>
      </c>
      <c r="C305" s="185" t="s">
        <v>931</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c r="B306" s="184" t="s">
        <v>932</v>
      </c>
      <c r="C306" s="185" t="s">
        <v>933</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c r="B307" s="184" t="s">
        <v>934</v>
      </c>
      <c r="C307" s="185" t="s">
        <v>935</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c r="B308" s="184" t="s">
        <v>936</v>
      </c>
      <c r="C308" s="185" t="s">
        <v>937</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c r="B309" s="184" t="s">
        <v>938</v>
      </c>
      <c r="C309" s="185" t="s">
        <v>939</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c r="B310" s="184" t="s">
        <v>940</v>
      </c>
      <c r="C310" s="185" t="s">
        <v>941</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c r="B311" s="184" t="s">
        <v>942</v>
      </c>
      <c r="C311" s="185" t="s">
        <v>943</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c r="B312" s="193" t="s">
        <v>327</v>
      </c>
      <c r="C312" s="194" t="s">
        <v>200</v>
      </c>
      <c r="D312" s="195">
        <f>SUM(D313:D326)</f>
        <v>25250</v>
      </c>
      <c r="E312" s="195">
        <f>SUM(E313:E326)</f>
        <v>81235</v>
      </c>
      <c r="F312" s="195">
        <f t="shared" si="594"/>
        <v>106485</v>
      </c>
      <c r="G312" s="195">
        <f>SUM(G313:G326)</f>
        <v>0</v>
      </c>
      <c r="H312" s="195">
        <f t="shared" si="595"/>
        <v>106485</v>
      </c>
      <c r="I312" s="195">
        <f>SUM(I313:I326)</f>
        <v>0</v>
      </c>
      <c r="J312" s="195">
        <f t="shared" si="596"/>
        <v>106485</v>
      </c>
      <c r="K312" s="195">
        <f t="shared" ref="K312:AB312" si="710">SUM(K313:K326)</f>
        <v>2200</v>
      </c>
      <c r="L312" s="195">
        <f t="shared" si="710"/>
        <v>20860</v>
      </c>
      <c r="M312" s="195">
        <f t="shared" si="710"/>
        <v>13780</v>
      </c>
      <c r="N312" s="195">
        <f t="shared" si="710"/>
        <v>0</v>
      </c>
      <c r="O312" s="195">
        <f t="shared" si="710"/>
        <v>2675</v>
      </c>
      <c r="P312" s="195">
        <f t="shared" ref="P312:Q312" si="711">SUM(P313:P326)</f>
        <v>975</v>
      </c>
      <c r="Q312" s="195">
        <f t="shared" si="711"/>
        <v>2560</v>
      </c>
      <c r="R312" s="195">
        <f t="shared" si="710"/>
        <v>0</v>
      </c>
      <c r="S312" s="195">
        <f t="shared" si="710"/>
        <v>0</v>
      </c>
      <c r="T312" s="195">
        <f t="shared" ref="T312" si="712">SUM(T313:T326)</f>
        <v>10720</v>
      </c>
      <c r="U312" s="195">
        <f t="shared" si="710"/>
        <v>43500</v>
      </c>
      <c r="V312" s="195">
        <f t="shared" si="710"/>
        <v>940</v>
      </c>
      <c r="W312" s="195">
        <f t="shared" ref="W312" si="713">SUM(W313:W326)</f>
        <v>7300</v>
      </c>
      <c r="X312" s="195">
        <f t="shared" si="710"/>
        <v>0</v>
      </c>
      <c r="Y312" s="195">
        <f t="shared" si="710"/>
        <v>975</v>
      </c>
      <c r="Z312" s="195">
        <f t="shared" si="710"/>
        <v>4800</v>
      </c>
      <c r="AA312" s="195">
        <f t="shared" si="710"/>
        <v>12700</v>
      </c>
      <c r="AB312" s="195">
        <f t="shared" si="710"/>
        <v>0</v>
      </c>
      <c r="AC312" s="195">
        <f t="shared" si="599"/>
        <v>17500</v>
      </c>
      <c r="AD312" s="195">
        <f>SUM(AD313:AD326)</f>
        <v>56220</v>
      </c>
      <c r="AE312" s="195">
        <f>SUM(AE313:AE326)</f>
        <v>12000</v>
      </c>
      <c r="AF312" s="195">
        <f>SUM(AF313:AF326)</f>
        <v>7790</v>
      </c>
      <c r="AG312" s="195">
        <f t="shared" si="600"/>
        <v>76010</v>
      </c>
      <c r="AH312" s="195">
        <f>SUM(AH313:AH326)</f>
        <v>0</v>
      </c>
      <c r="AI312" s="195">
        <f>SUM(AI313:AI326)</f>
        <v>6740</v>
      </c>
      <c r="AJ312" s="195">
        <f>SUM(AJ313:AJ326)</f>
        <v>0</v>
      </c>
      <c r="AK312" s="195">
        <f t="shared" si="601"/>
        <v>6740</v>
      </c>
      <c r="AL312" s="195">
        <f>SUM(AL313:AL326)</f>
        <v>1500</v>
      </c>
      <c r="AM312" s="195">
        <f>SUM(AM313:AM326)</f>
        <v>4735</v>
      </c>
      <c r="AN312" s="195">
        <f>SUM(AN313:AN326)</f>
        <v>0</v>
      </c>
      <c r="AO312" s="195">
        <f t="shared" si="602"/>
        <v>6235</v>
      </c>
      <c r="AP312" s="195">
        <f t="shared" si="603"/>
        <v>106485</v>
      </c>
    </row>
    <row r="313" spans="2:42">
      <c r="B313" s="184" t="s">
        <v>944</v>
      </c>
      <c r="C313" s="185" t="s">
        <v>945</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c r="B314" s="184" t="s">
        <v>328</v>
      </c>
      <c r="C314" s="185" t="s">
        <v>946</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F314" s="186">
        <f t="shared" si="594"/>
        <v>1500</v>
      </c>
      <c r="G314" s="186"/>
      <c r="H314" s="186">
        <f t="shared" si="595"/>
        <v>1500</v>
      </c>
      <c r="I314" s="186"/>
      <c r="J314" s="186">
        <f t="shared" si="596"/>
        <v>1500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1500</v>
      </c>
      <c r="AP314" s="186">
        <f t="shared" si="603"/>
        <v>1500</v>
      </c>
    </row>
    <row r="315" spans="2:42">
      <c r="B315" s="184" t="s">
        <v>947</v>
      </c>
      <c r="C315" s="185" t="s">
        <v>948</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24750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2635</v>
      </c>
      <c r="F315" s="186">
        <f t="shared" si="594"/>
        <v>27385</v>
      </c>
      <c r="G315" s="186"/>
      <c r="H315" s="186">
        <f t="shared" si="595"/>
        <v>27385</v>
      </c>
      <c r="I315" s="186"/>
      <c r="J315" s="186">
        <f t="shared" si="596"/>
        <v>27385</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4060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8480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675</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975</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2560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720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940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5800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975</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7400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7400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7790</v>
      </c>
      <c r="AG315" s="186">
        <f t="shared" si="600"/>
        <v>8510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6740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6740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4735</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4735</v>
      </c>
      <c r="AP315" s="186">
        <f t="shared" si="603"/>
        <v>27385</v>
      </c>
    </row>
    <row r="316" spans="2:42">
      <c r="B316" s="184" t="s">
        <v>949</v>
      </c>
      <c r="C316" s="185" t="s">
        <v>950</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c r="B317" s="184" t="s">
        <v>951</v>
      </c>
      <c r="C317" s="185" t="s">
        <v>952</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43500</v>
      </c>
      <c r="F317" s="186">
        <f t="shared" si="594"/>
        <v>43500</v>
      </c>
      <c r="G317" s="186"/>
      <c r="H317" s="186">
        <f t="shared" si="595"/>
        <v>43500</v>
      </c>
      <c r="I317" s="186"/>
      <c r="J317" s="186">
        <f t="shared" si="596"/>
        <v>43500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43500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43500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43500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43500</v>
      </c>
    </row>
    <row r="318" spans="2:42">
      <c r="B318" s="184" t="s">
        <v>953</v>
      </c>
      <c r="C318" s="185" t="s">
        <v>954</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c r="B319" s="184" t="s">
        <v>329</v>
      </c>
      <c r="C319" s="185" t="s">
        <v>955</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c r="B320" s="184" t="s">
        <v>956</v>
      </c>
      <c r="C320" s="185" t="s">
        <v>957</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c r="B321" s="184" t="s">
        <v>958</v>
      </c>
      <c r="C321" s="185" t="s">
        <v>959</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c r="B322" s="184" t="s">
        <v>960</v>
      </c>
      <c r="C322" s="185" t="s">
        <v>961</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33600</v>
      </c>
      <c r="F322" s="186">
        <f t="shared" si="722"/>
        <v>33600</v>
      </c>
      <c r="G322" s="186"/>
      <c r="H322" s="186">
        <f t="shared" si="723"/>
        <v>33600</v>
      </c>
      <c r="I322" s="186"/>
      <c r="J322" s="186">
        <f t="shared" si="724"/>
        <v>33600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16800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9600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24000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33600</v>
      </c>
    </row>
    <row r="323" spans="2:42">
      <c r="B323" s="184" t="s">
        <v>962</v>
      </c>
      <c r="C323" s="185" t="s">
        <v>963</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c r="B324" s="184" t="s">
        <v>964</v>
      </c>
      <c r="C324" s="185" t="s">
        <v>965</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c r="B325" s="184" t="s">
        <v>966</v>
      </c>
      <c r="C325" s="185" t="s">
        <v>967</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500</v>
      </c>
      <c r="G325" s="186"/>
      <c r="H325" s="186">
        <f t="shared" ref="H325" si="731">F325-G325</f>
        <v>500</v>
      </c>
      <c r="I325" s="186"/>
      <c r="J325" s="186">
        <f t="shared" ref="J325" si="732">F325-I325</f>
        <v>500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500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500</v>
      </c>
    </row>
    <row r="326" spans="2:42">
      <c r="B326" s="184" t="s">
        <v>968</v>
      </c>
      <c r="C326" s="185" t="s">
        <v>969</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c r="B327" s="181" t="s">
        <v>331</v>
      </c>
      <c r="C327" s="182" t="s">
        <v>202</v>
      </c>
      <c r="D327" s="183">
        <f>D328+D345+D383+D389</f>
        <v>60000</v>
      </c>
      <c r="E327" s="183">
        <f>E328+E345+E383+E389</f>
        <v>75802400</v>
      </c>
      <c r="F327" s="183">
        <f t="shared" si="594"/>
        <v>75862400</v>
      </c>
      <c r="G327" s="183">
        <f>G328+G345+G383+G389</f>
        <v>0</v>
      </c>
      <c r="H327" s="183">
        <f t="shared" si="595"/>
        <v>75862400</v>
      </c>
      <c r="I327" s="183">
        <f>I328+I345+I383+I389</f>
        <v>0</v>
      </c>
      <c r="J327" s="183">
        <f t="shared" si="596"/>
        <v>75862400</v>
      </c>
      <c r="K327" s="183">
        <f t="shared" ref="K327:AB327" si="746">K328+K345+K383+K389</f>
        <v>0</v>
      </c>
      <c r="L327" s="183">
        <f t="shared" si="746"/>
        <v>100000</v>
      </c>
      <c r="M327" s="183">
        <f t="shared" si="746"/>
        <v>0</v>
      </c>
      <c r="N327" s="183">
        <f t="shared" si="746"/>
        <v>0</v>
      </c>
      <c r="O327" s="183">
        <f t="shared" si="746"/>
        <v>524000</v>
      </c>
      <c r="P327" s="183">
        <f t="shared" si="746"/>
        <v>0</v>
      </c>
      <c r="Q327" s="183">
        <f t="shared" si="746"/>
        <v>0</v>
      </c>
      <c r="R327" s="183">
        <f t="shared" si="746"/>
        <v>0</v>
      </c>
      <c r="S327" s="183">
        <f t="shared" si="746"/>
        <v>0</v>
      </c>
      <c r="T327" s="183">
        <f t="shared" ref="T327" si="747">T328+T345+T383+T389</f>
        <v>30000</v>
      </c>
      <c r="U327" s="183">
        <f t="shared" si="746"/>
        <v>75147400</v>
      </c>
      <c r="V327" s="183">
        <f t="shared" si="746"/>
        <v>0</v>
      </c>
      <c r="W327" s="183">
        <f t="shared" si="746"/>
        <v>61000</v>
      </c>
      <c r="X327" s="183">
        <f t="shared" si="746"/>
        <v>0</v>
      </c>
      <c r="Y327" s="183">
        <f t="shared" si="746"/>
        <v>0</v>
      </c>
      <c r="Z327" s="183">
        <f t="shared" si="746"/>
        <v>0</v>
      </c>
      <c r="AA327" s="183">
        <f t="shared" si="746"/>
        <v>0</v>
      </c>
      <c r="AB327" s="183">
        <f t="shared" si="746"/>
        <v>5366400</v>
      </c>
      <c r="AC327" s="183">
        <f t="shared" si="599"/>
        <v>5366400</v>
      </c>
      <c r="AD327" s="183">
        <f>AD328+AD345+AD383+AD389</f>
        <v>48317000</v>
      </c>
      <c r="AE327" s="183">
        <f>AE328+AE345+AE383+AE389</f>
        <v>22124000</v>
      </c>
      <c r="AF327" s="183">
        <f>AF328+AF345+AF383+AF389</f>
        <v>0</v>
      </c>
      <c r="AG327" s="183">
        <f t="shared" si="600"/>
        <v>70441000</v>
      </c>
      <c r="AH327" s="183">
        <f>AH328+AH345+AH383+AH389</f>
        <v>55000</v>
      </c>
      <c r="AI327" s="183">
        <f>AI328+AI345+AI383+AI389</f>
        <v>0</v>
      </c>
      <c r="AJ327" s="183">
        <f>AJ328+AJ345+AJ383+AJ389</f>
        <v>0</v>
      </c>
      <c r="AK327" s="183">
        <f t="shared" si="601"/>
        <v>55000</v>
      </c>
      <c r="AL327" s="183">
        <f>AL328+AL345+AL383+AL389</f>
        <v>0</v>
      </c>
      <c r="AM327" s="183">
        <f>AM328+AM345+AM383+AM389</f>
        <v>0</v>
      </c>
      <c r="AN327" s="183">
        <f>AN328+AN345+AN383+AN389</f>
        <v>0</v>
      </c>
      <c r="AO327" s="183">
        <f t="shared" si="602"/>
        <v>0</v>
      </c>
      <c r="AP327" s="183">
        <f t="shared" si="603"/>
        <v>75862400</v>
      </c>
    </row>
    <row r="328" spans="2:42">
      <c r="B328" s="193" t="s">
        <v>332</v>
      </c>
      <c r="C328" s="194" t="s">
        <v>203</v>
      </c>
      <c r="D328" s="195">
        <f>SUM(D329:D344)</f>
        <v>0</v>
      </c>
      <c r="E328" s="195">
        <f>SUM(E329:E344)</f>
        <v>47000000</v>
      </c>
      <c r="F328" s="195">
        <f t="shared" si="594"/>
        <v>47000000</v>
      </c>
      <c r="G328" s="195">
        <f>SUM(G329:G344)</f>
        <v>0</v>
      </c>
      <c r="H328" s="195">
        <f t="shared" si="595"/>
        <v>47000000</v>
      </c>
      <c r="I328" s="195">
        <f>SUM(I329:I344)</f>
        <v>0</v>
      </c>
      <c r="J328" s="195">
        <f t="shared" si="596"/>
        <v>47000000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47000000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47000000</v>
      </c>
      <c r="AE328" s="195">
        <f>SUM(AE329:AE344)</f>
        <v>0</v>
      </c>
      <c r="AF328" s="195">
        <f>SUM(AF329:AF344)</f>
        <v>0</v>
      </c>
      <c r="AG328" s="195">
        <f t="shared" si="600"/>
        <v>47000000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47000000</v>
      </c>
    </row>
    <row r="329" spans="2:42">
      <c r="B329" s="184" t="s">
        <v>333</v>
      </c>
      <c r="C329" s="185" t="s">
        <v>204</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c r="B330" s="184" t="s">
        <v>347</v>
      </c>
      <c r="C330" s="185" t="s">
        <v>214</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c r="B331" s="184" t="s">
        <v>970</v>
      </c>
      <c r="C331" s="185" t="s">
        <v>971</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c r="B332" s="184" t="s">
        <v>972</v>
      </c>
      <c r="C332" s="185" t="s">
        <v>973</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47000000</v>
      </c>
      <c r="F332" s="186">
        <f t="shared" ref="F332:F334" si="750">D332+E332</f>
        <v>47000000</v>
      </c>
      <c r="G332" s="186"/>
      <c r="H332" s="186">
        <f t="shared" ref="H332:H334" si="751">F332-G332</f>
        <v>47000000</v>
      </c>
      <c r="I332" s="186"/>
      <c r="J332" s="186">
        <f t="shared" ref="J332:J334" si="752">F332-I332</f>
        <v>47000000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47000000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47000000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47000000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47000000</v>
      </c>
    </row>
    <row r="333" spans="2:42">
      <c r="B333" s="184" t="s">
        <v>974</v>
      </c>
      <c r="C333" s="185" t="s">
        <v>975</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c r="B334" s="184" t="s">
        <v>976</v>
      </c>
      <c r="C334" s="185" t="s">
        <v>977</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c r="B335" s="184" t="s">
        <v>348</v>
      </c>
      <c r="C335" s="185" t="s">
        <v>215</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c r="B336" s="184" t="s">
        <v>978</v>
      </c>
      <c r="C336" s="185" t="s">
        <v>979</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c r="B337" s="184" t="s">
        <v>349</v>
      </c>
      <c r="C337" s="185" t="s">
        <v>216</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c r="B338" s="184" t="s">
        <v>980</v>
      </c>
      <c r="C338" s="185" t="s">
        <v>981</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c r="B339" s="184" t="s">
        <v>334</v>
      </c>
      <c r="C339" s="185" t="s">
        <v>205</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c r="B340" s="184" t="s">
        <v>982</v>
      </c>
      <c r="C340" s="185" t="s">
        <v>983</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c r="B341" s="184" t="s">
        <v>350</v>
      </c>
      <c r="C341" s="185" t="s">
        <v>217</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c r="B342" s="184" t="s">
        <v>984</v>
      </c>
      <c r="C342" s="185" t="s">
        <v>985</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c r="B343" s="184" t="s">
        <v>986</v>
      </c>
      <c r="C343" s="185" t="s">
        <v>987</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c r="B344" s="184" t="s">
        <v>351</v>
      </c>
      <c r="C344" s="185" t="s">
        <v>218</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c r="B345" s="193" t="s">
        <v>335</v>
      </c>
      <c r="C345" s="194" t="s">
        <v>206</v>
      </c>
      <c r="D345" s="195">
        <f>SUM(D346:D382)</f>
        <v>60000</v>
      </c>
      <c r="E345" s="195">
        <f>SUM(E346:E382)</f>
        <v>6149400</v>
      </c>
      <c r="F345" s="195">
        <f t="shared" si="594"/>
        <v>6209400</v>
      </c>
      <c r="G345" s="195">
        <f>SUM(G346:G382)</f>
        <v>0</v>
      </c>
      <c r="H345" s="195">
        <f t="shared" si="595"/>
        <v>6209400</v>
      </c>
      <c r="I345" s="195">
        <f>SUM(I346:I382)</f>
        <v>0</v>
      </c>
      <c r="J345" s="195">
        <f t="shared" si="596"/>
        <v>6209400</v>
      </c>
      <c r="K345" s="195">
        <f t="shared" ref="K345:AB345" si="782">SUM(K346:K382)</f>
        <v>0</v>
      </c>
      <c r="L345" s="195">
        <f t="shared" si="782"/>
        <v>100000</v>
      </c>
      <c r="M345" s="195">
        <f t="shared" si="782"/>
        <v>0</v>
      </c>
      <c r="N345" s="195">
        <f t="shared" si="782"/>
        <v>0</v>
      </c>
      <c r="O345" s="195">
        <f t="shared" si="782"/>
        <v>524000</v>
      </c>
      <c r="P345" s="195">
        <f t="shared" si="782"/>
        <v>0</v>
      </c>
      <c r="Q345" s="195">
        <f t="shared" si="782"/>
        <v>0</v>
      </c>
      <c r="R345" s="195">
        <f t="shared" si="782"/>
        <v>0</v>
      </c>
      <c r="S345" s="195">
        <f t="shared" si="782"/>
        <v>0</v>
      </c>
      <c r="T345" s="195">
        <f t="shared" ref="T345" si="783">SUM(T346:T382)</f>
        <v>30000</v>
      </c>
      <c r="U345" s="195">
        <f t="shared" si="782"/>
        <v>5494400</v>
      </c>
      <c r="V345" s="195">
        <f t="shared" si="782"/>
        <v>0</v>
      </c>
      <c r="W345" s="195">
        <f t="shared" si="782"/>
        <v>61000</v>
      </c>
      <c r="X345" s="195">
        <f t="shared" si="782"/>
        <v>0</v>
      </c>
      <c r="Y345" s="195">
        <f t="shared" si="782"/>
        <v>0</v>
      </c>
      <c r="Z345" s="195">
        <f t="shared" si="782"/>
        <v>0</v>
      </c>
      <c r="AA345" s="195">
        <f t="shared" si="782"/>
        <v>0</v>
      </c>
      <c r="AB345" s="195">
        <f t="shared" si="782"/>
        <v>4713400</v>
      </c>
      <c r="AC345" s="195">
        <f t="shared" si="599"/>
        <v>4713400</v>
      </c>
      <c r="AD345" s="195">
        <f>SUM(AD346:AD382)</f>
        <v>1317000</v>
      </c>
      <c r="AE345" s="195">
        <f>SUM(AE346:AE382)</f>
        <v>124000</v>
      </c>
      <c r="AF345" s="195">
        <f>SUM(AF346:AF382)</f>
        <v>0</v>
      </c>
      <c r="AG345" s="195">
        <f t="shared" si="600"/>
        <v>1441000</v>
      </c>
      <c r="AH345" s="195">
        <f>SUM(AH346:AH382)</f>
        <v>55000</v>
      </c>
      <c r="AI345" s="195">
        <f>SUM(AI346:AI382)</f>
        <v>0</v>
      </c>
      <c r="AJ345" s="195">
        <f>SUM(AJ346:AJ382)</f>
        <v>0</v>
      </c>
      <c r="AK345" s="195">
        <f t="shared" si="601"/>
        <v>55000</v>
      </c>
      <c r="AL345" s="195">
        <f>SUM(AL346:AL382)</f>
        <v>0</v>
      </c>
      <c r="AM345" s="195">
        <f>SUM(AM346:AM382)</f>
        <v>0</v>
      </c>
      <c r="AN345" s="195">
        <f>SUM(AN346:AN382)</f>
        <v>0</v>
      </c>
      <c r="AO345" s="195">
        <f t="shared" si="602"/>
        <v>0</v>
      </c>
      <c r="AP345" s="195">
        <f t="shared" si="603"/>
        <v>6209400</v>
      </c>
    </row>
    <row r="346" spans="2:42">
      <c r="B346" s="184" t="s">
        <v>336</v>
      </c>
      <c r="C346" s="185" t="s">
        <v>207</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c r="B347" s="184" t="s">
        <v>988</v>
      </c>
      <c r="C347" s="185" t="s">
        <v>989</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c r="B348" s="184" t="s">
        <v>990</v>
      </c>
      <c r="C348" s="185" t="s">
        <v>989</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271400</v>
      </c>
      <c r="F348" s="186">
        <f t="shared" si="594"/>
        <v>271400</v>
      </c>
      <c r="G348" s="186"/>
      <c r="H348" s="186">
        <f t="shared" si="595"/>
        <v>271400</v>
      </c>
      <c r="I348" s="186"/>
      <c r="J348" s="186">
        <f t="shared" si="596"/>
        <v>271400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234400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37000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271400</v>
      </c>
      <c r="AC348" s="186">
        <f t="shared" si="599"/>
        <v>271400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271400</v>
      </c>
    </row>
    <row r="349" spans="2:42">
      <c r="B349" s="184" t="s">
        <v>991</v>
      </c>
      <c r="C349" s="185" t="s">
        <v>992</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49" s="186">
        <f t="shared" si="594"/>
        <v>20000</v>
      </c>
      <c r="G349" s="186"/>
      <c r="H349" s="186">
        <f t="shared" si="595"/>
        <v>20000</v>
      </c>
      <c r="I349" s="186"/>
      <c r="J349" s="186">
        <f t="shared" si="596"/>
        <v>20000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C349" s="186">
        <f t="shared" si="599"/>
        <v>8000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12000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20000</v>
      </c>
    </row>
    <row r="350" spans="2:42">
      <c r="B350" s="184" t="s">
        <v>993</v>
      </c>
      <c r="C350" s="185" t="s">
        <v>992</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138000</v>
      </c>
      <c r="F350" s="186">
        <f t="shared" si="594"/>
        <v>138000</v>
      </c>
      <c r="G350" s="186"/>
      <c r="H350" s="186">
        <f t="shared" si="595"/>
        <v>138000</v>
      </c>
      <c r="I350" s="186"/>
      <c r="J350" s="186">
        <f t="shared" si="596"/>
        <v>138000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114000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128000</v>
      </c>
      <c r="AC350" s="186">
        <f t="shared" si="599"/>
        <v>128000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10000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138000</v>
      </c>
    </row>
    <row r="351" spans="2:42">
      <c r="B351" s="184" t="s">
        <v>994</v>
      </c>
      <c r="C351" s="185" t="s">
        <v>995</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c r="B352" s="184" t="s">
        <v>996</v>
      </c>
      <c r="C352" s="185" t="s">
        <v>997</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c r="B353" s="184" t="s">
        <v>998</v>
      </c>
      <c r="C353" s="185" t="s">
        <v>999</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c r="B354" s="184" t="s">
        <v>1000</v>
      </c>
      <c r="C354" s="185" t="s">
        <v>1001</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c r="B355" s="184" t="s">
        <v>1002</v>
      </c>
      <c r="C355" s="185" t="s">
        <v>1003</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55" s="186">
        <f t="shared" si="594"/>
        <v>4000000</v>
      </c>
      <c r="G355" s="186"/>
      <c r="H355" s="186">
        <f t="shared" si="595"/>
        <v>4000000</v>
      </c>
      <c r="I355" s="186"/>
      <c r="J355" s="186">
        <f t="shared" si="596"/>
        <v>4000000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4000000</v>
      </c>
      <c r="AC355" s="186">
        <f t="shared" si="599"/>
        <v>4000000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4000000</v>
      </c>
    </row>
    <row r="356" spans="2:42">
      <c r="B356" s="184" t="s">
        <v>337</v>
      </c>
      <c r="C356" s="185" t="s">
        <v>1004</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c r="B357" s="184" t="s">
        <v>1005</v>
      </c>
      <c r="C357" s="185" t="s">
        <v>1004</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357" s="186">
        <f t="shared" si="594"/>
        <v>240000</v>
      </c>
      <c r="G357" s="186"/>
      <c r="H357" s="186">
        <f t="shared" si="595"/>
        <v>240000</v>
      </c>
      <c r="I357" s="186"/>
      <c r="J357" s="186">
        <f t="shared" si="596"/>
        <v>240000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195000</v>
      </c>
      <c r="AC357" s="186">
        <f t="shared" si="599"/>
        <v>195000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45000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240000</v>
      </c>
    </row>
    <row r="358" spans="2:42">
      <c r="B358" s="184" t="s">
        <v>1006</v>
      </c>
      <c r="C358" s="185" t="s">
        <v>1007</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c r="B359" s="184" t="s">
        <v>1008</v>
      </c>
      <c r="C359" s="185" t="s">
        <v>1009</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c r="B360" s="184" t="s">
        <v>338</v>
      </c>
      <c r="C360" s="185" t="s">
        <v>1010</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F360" s="186">
        <f t="shared" si="594"/>
        <v>400000</v>
      </c>
      <c r="G360" s="186"/>
      <c r="H360" s="186">
        <f t="shared" si="595"/>
        <v>400000</v>
      </c>
      <c r="I360" s="186"/>
      <c r="J360" s="186">
        <f t="shared" si="596"/>
        <v>400000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400000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400000</v>
      </c>
    </row>
    <row r="361" spans="2:42">
      <c r="B361" s="184" t="s">
        <v>1011</v>
      </c>
      <c r="C361" s="185" t="s">
        <v>1010</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c r="B362" s="184" t="s">
        <v>1012</v>
      </c>
      <c r="C362" s="185" t="s">
        <v>1013</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c r="B363" s="184" t="s">
        <v>1014</v>
      </c>
      <c r="C363" s="185" t="s">
        <v>1015</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c r="B364" s="184" t="s">
        <v>1016</v>
      </c>
      <c r="C364" s="185" t="s">
        <v>1017</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c r="B365" s="184" t="s">
        <v>339</v>
      </c>
      <c r="C365" s="185" t="s">
        <v>1018</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c r="B366" s="184" t="s">
        <v>1019</v>
      </c>
      <c r="C366" s="185" t="s">
        <v>1020</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886000</v>
      </c>
      <c r="F366" s="186">
        <f t="shared" si="784"/>
        <v>886000</v>
      </c>
      <c r="G366" s="186"/>
      <c r="H366" s="186">
        <f t="shared" si="785"/>
        <v>886000</v>
      </c>
      <c r="I366" s="186"/>
      <c r="J366" s="186">
        <f t="shared" si="786"/>
        <v>886000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886000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v>
      </c>
      <c r="AC366" s="186">
        <f t="shared" si="787"/>
        <v>11000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875000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875000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886000</v>
      </c>
    </row>
    <row r="367" spans="2:42">
      <c r="B367" s="184" t="s">
        <v>1021</v>
      </c>
      <c r="C367" s="185" t="s">
        <v>1022</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c r="B368" s="184" t="s">
        <v>1023</v>
      </c>
      <c r="C368" s="185" t="s">
        <v>1024</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c r="B369" s="184" t="s">
        <v>1025</v>
      </c>
      <c r="C369" s="185" t="s">
        <v>1026</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c r="B370" s="184" t="s">
        <v>340</v>
      </c>
      <c r="C370" s="185" t="s">
        <v>1027</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c r="B371" s="184" t="s">
        <v>1028</v>
      </c>
      <c r="C371" s="185" t="s">
        <v>1029</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71" s="186">
        <f t="shared" si="784"/>
        <v>100000</v>
      </c>
      <c r="G371" s="186"/>
      <c r="H371" s="186">
        <f t="shared" si="785"/>
        <v>100000</v>
      </c>
      <c r="I371" s="186"/>
      <c r="J371" s="186">
        <f t="shared" si="786"/>
        <v>100000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C371" s="186">
        <f t="shared" si="787"/>
        <v>100000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100000</v>
      </c>
    </row>
    <row r="372" spans="2:42">
      <c r="B372" s="184" t="s">
        <v>1030</v>
      </c>
      <c r="C372" s="185" t="s">
        <v>1031</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c r="B373" s="184" t="s">
        <v>1032</v>
      </c>
      <c r="C373" s="185" t="s">
        <v>1033</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c r="B374" s="184" t="s">
        <v>1034</v>
      </c>
      <c r="C374" s="185" t="s">
        <v>1035</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c r="B375" s="184" t="s">
        <v>1036</v>
      </c>
      <c r="C375" s="185" t="s">
        <v>1037</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c r="B376" s="184" t="s">
        <v>1038</v>
      </c>
      <c r="C376" s="185" t="s">
        <v>1039</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94000</v>
      </c>
      <c r="F376" s="186">
        <f t="shared" si="784"/>
        <v>154000</v>
      </c>
      <c r="G376" s="186"/>
      <c r="H376" s="186">
        <f t="shared" si="785"/>
        <v>154000</v>
      </c>
      <c r="I376" s="186"/>
      <c r="J376" s="186">
        <f t="shared" si="786"/>
        <v>154000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124000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124000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154000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154000</v>
      </c>
    </row>
    <row r="377" spans="2:42">
      <c r="B377" s="184" t="s">
        <v>1040</v>
      </c>
      <c r="C377" s="185" t="s">
        <v>1041</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c r="B378" s="184" t="s">
        <v>1042</v>
      </c>
      <c r="C378" s="185" t="s">
        <v>1043</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c r="B379" s="184" t="s">
        <v>1044</v>
      </c>
      <c r="C379" s="185" t="s">
        <v>1045</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c r="B380" s="184" t="s">
        <v>1046</v>
      </c>
      <c r="C380" s="185" t="s">
        <v>1047</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c r="B381" s="184" t="s">
        <v>1048</v>
      </c>
      <c r="C381" s="185" t="s">
        <v>1047</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c r="B382" s="184" t="s">
        <v>1049</v>
      </c>
      <c r="C382" s="185" t="s">
        <v>1050</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c r="B383" s="193" t="s">
        <v>341</v>
      </c>
      <c r="C383" s="194" t="s">
        <v>208</v>
      </c>
      <c r="D383" s="195">
        <f>SUM(D384:D388)</f>
        <v>0</v>
      </c>
      <c r="E383" s="195">
        <f>SUM(E384:E388)</f>
        <v>653000</v>
      </c>
      <c r="F383" s="195">
        <f t="shared" ref="F383:F498" si="792">D383+E383</f>
        <v>653000</v>
      </c>
      <c r="G383" s="195">
        <f>SUM(G384:G388)</f>
        <v>0</v>
      </c>
      <c r="H383" s="195">
        <f t="shared" si="595"/>
        <v>653000</v>
      </c>
      <c r="I383" s="195">
        <f>SUM(I384:I388)</f>
        <v>0</v>
      </c>
      <c r="J383" s="195">
        <f t="shared" si="596"/>
        <v>653000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653000</v>
      </c>
      <c r="V383" s="195">
        <f t="shared" si="793"/>
        <v>0</v>
      </c>
      <c r="W383" s="195">
        <f t="shared" ref="W383" si="796">SUM(W384:W388)</f>
        <v>0</v>
      </c>
      <c r="X383" s="195">
        <f t="shared" si="793"/>
        <v>0</v>
      </c>
      <c r="Y383" s="195">
        <f t="shared" si="793"/>
        <v>0</v>
      </c>
      <c r="Z383" s="195">
        <f t="shared" si="793"/>
        <v>0</v>
      </c>
      <c r="AA383" s="195">
        <f t="shared" si="793"/>
        <v>0</v>
      </c>
      <c r="AB383" s="195">
        <f t="shared" si="793"/>
        <v>653000</v>
      </c>
      <c r="AC383" s="195">
        <f t="shared" si="599"/>
        <v>653000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653000</v>
      </c>
    </row>
    <row r="384" spans="2:42">
      <c r="B384" s="184" t="s">
        <v>342</v>
      </c>
      <c r="C384" s="185" t="s">
        <v>209</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c r="B385" s="184" t="s">
        <v>1051</v>
      </c>
      <c r="C385" s="185" t="s">
        <v>1052</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653000</v>
      </c>
      <c r="F385" s="186">
        <f t="shared" si="792"/>
        <v>653000</v>
      </c>
      <c r="G385" s="186"/>
      <c r="H385" s="186">
        <f t="shared" si="595"/>
        <v>653000</v>
      </c>
      <c r="I385" s="186"/>
      <c r="J385" s="186">
        <f t="shared" si="596"/>
        <v>653000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653000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653000</v>
      </c>
      <c r="AC385" s="186">
        <f t="shared" si="599"/>
        <v>653000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653000</v>
      </c>
    </row>
    <row r="386" spans="1:42">
      <c r="B386" s="184" t="s">
        <v>1053</v>
      </c>
      <c r="C386" s="185" t="s">
        <v>1054</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c r="A387" s="113"/>
      <c r="B387" s="184" t="s">
        <v>1055</v>
      </c>
      <c r="C387" s="185" t="s">
        <v>1376</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c r="A388" s="113"/>
      <c r="B388" s="184" t="s">
        <v>1057</v>
      </c>
      <c r="C388" s="185" t="s">
        <v>1056</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c r="B389" s="193" t="s">
        <v>343</v>
      </c>
      <c r="C389" s="194" t="s">
        <v>210</v>
      </c>
      <c r="D389" s="195">
        <f>SUM(D390:D396)</f>
        <v>0</v>
      </c>
      <c r="E389" s="195">
        <f>SUM(E390:E396)</f>
        <v>22000000</v>
      </c>
      <c r="F389" s="195">
        <f t="shared" si="792"/>
        <v>22000000</v>
      </c>
      <c r="G389" s="195">
        <f>SUM(G390:G396)</f>
        <v>0</v>
      </c>
      <c r="H389" s="195">
        <f t="shared" si="595"/>
        <v>22000000</v>
      </c>
      <c r="I389" s="195">
        <f>SUM(I390:I396)</f>
        <v>0</v>
      </c>
      <c r="J389" s="195">
        <f t="shared" si="596"/>
        <v>22000000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22000000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22000000</v>
      </c>
      <c r="AF389" s="195">
        <f>SUM(AF390:AF396)</f>
        <v>0</v>
      </c>
      <c r="AG389" s="195">
        <f t="shared" si="600"/>
        <v>22000000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22000000</v>
      </c>
    </row>
    <row r="390" spans="1:42">
      <c r="B390" s="184" t="s">
        <v>344</v>
      </c>
      <c r="C390" s="185" t="s">
        <v>211</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c r="B391" s="184" t="s">
        <v>1058</v>
      </c>
      <c r="C391" s="185" t="s">
        <v>1059</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22000000</v>
      </c>
      <c r="F391" s="186">
        <f t="shared" ref="F391:F394" si="815">D391+E391</f>
        <v>22000000</v>
      </c>
      <c r="G391" s="186"/>
      <c r="H391" s="186">
        <f t="shared" ref="H391:H394" si="816">F391-G391</f>
        <v>22000000</v>
      </c>
      <c r="I391" s="186"/>
      <c r="J391" s="186">
        <f t="shared" ref="J391:J394" si="817">F391-I391</f>
        <v>22000000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22000000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22000000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22000000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22000000</v>
      </c>
    </row>
    <row r="392" spans="1:42">
      <c r="B392" s="184" t="s">
        <v>345</v>
      </c>
      <c r="C392" s="185" t="s">
        <v>212</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c r="B393" s="184" t="s">
        <v>1060</v>
      </c>
      <c r="C393" s="185" t="s">
        <v>1061</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c r="B394" s="184" t="s">
        <v>1062</v>
      </c>
      <c r="C394" s="185" t="s">
        <v>1063</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c r="B395" s="184" t="s">
        <v>346</v>
      </c>
      <c r="C395" s="185" t="s">
        <v>213</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c r="B396" s="184" t="s">
        <v>1064</v>
      </c>
      <c r="C396" s="185" t="s">
        <v>1065</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c r="B397" s="181" t="s">
        <v>352</v>
      </c>
      <c r="C397" s="182" t="s">
        <v>219</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c r="B398" s="193" t="s">
        <v>353</v>
      </c>
      <c r="C398" s="194" t="s">
        <v>220</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c r="B399" s="184" t="s">
        <v>354</v>
      </c>
      <c r="C399" s="185" t="s">
        <v>221</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c r="B400" s="184" t="s">
        <v>1067</v>
      </c>
      <c r="C400" s="185" t="s">
        <v>1068</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c r="B401" s="184" t="s">
        <v>1069</v>
      </c>
      <c r="C401" s="185" t="s">
        <v>1070</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c r="B402" s="184" t="s">
        <v>355</v>
      </c>
      <c r="C402" s="185" t="s">
        <v>222</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c r="B403" s="184" t="s">
        <v>365</v>
      </c>
      <c r="C403" s="185" t="s">
        <v>231</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c r="B404" s="184" t="s">
        <v>1071</v>
      </c>
      <c r="C404" s="185" t="s">
        <v>1072</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c r="B405" s="184" t="s">
        <v>1073</v>
      </c>
      <c r="C405" s="185" t="s">
        <v>1074</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c r="B406" s="184" t="s">
        <v>1075</v>
      </c>
      <c r="C406" s="185" t="s">
        <v>1076</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c r="B407" s="184" t="s">
        <v>1077</v>
      </c>
      <c r="C407" s="185" t="s">
        <v>1078</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c r="B408" s="184" t="s">
        <v>1079</v>
      </c>
      <c r="C408" s="185" t="s">
        <v>1080</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c r="B409" s="184" t="s">
        <v>1081</v>
      </c>
      <c r="C409" s="185" t="s">
        <v>1082</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c r="B410" s="184" t="s">
        <v>1083</v>
      </c>
      <c r="C410" s="185" t="s">
        <v>1084</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c r="B411" s="184" t="s">
        <v>1085</v>
      </c>
      <c r="C411" s="185" t="s">
        <v>1086</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c r="B412" s="184" t="s">
        <v>1087</v>
      </c>
      <c r="C412" s="185" t="s">
        <v>1088</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c r="B413" s="184" t="s">
        <v>1089</v>
      </c>
      <c r="C413" s="185" t="s">
        <v>1090</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c r="B414" s="184" t="s">
        <v>1091</v>
      </c>
      <c r="C414" s="185" t="s">
        <v>1092</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c r="B415" s="184" t="s">
        <v>1093</v>
      </c>
      <c r="C415" s="185" t="s">
        <v>1094</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c r="B416" s="184" t="s">
        <v>1095</v>
      </c>
      <c r="C416" s="185" t="s">
        <v>1096</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c r="B417" s="184" t="s">
        <v>1097</v>
      </c>
      <c r="C417" s="185" t="s">
        <v>1098</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c r="B418" s="184" t="s">
        <v>1099</v>
      </c>
      <c r="C418" s="185" t="s">
        <v>1100</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c r="B419" s="184" t="s">
        <v>1101</v>
      </c>
      <c r="C419" s="185" t="s">
        <v>1102</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c r="B420" s="184" t="s">
        <v>1103</v>
      </c>
      <c r="C420" s="185" t="s">
        <v>1104</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c r="B421" s="184" t="s">
        <v>1105</v>
      </c>
      <c r="C421" s="185" t="s">
        <v>1106</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c r="B422" s="184" t="s">
        <v>1107</v>
      </c>
      <c r="C422" s="185" t="s">
        <v>1108</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c r="B423" s="184" t="s">
        <v>1109</v>
      </c>
      <c r="C423" s="185" t="s">
        <v>1110</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c r="B424" s="184" t="s">
        <v>1111</v>
      </c>
      <c r="C424" s="185" t="s">
        <v>1112</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c r="B425" s="184" t="s">
        <v>1113</v>
      </c>
      <c r="C425" s="185" t="s">
        <v>1114</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c r="B426" s="184" t="s">
        <v>366</v>
      </c>
      <c r="C426" s="185" t="s">
        <v>1115</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c r="B427" s="184" t="s">
        <v>1116</v>
      </c>
      <c r="C427" s="185" t="s">
        <v>1117</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c r="B428" s="184" t="s">
        <v>1118</v>
      </c>
      <c r="C428" s="185" t="s">
        <v>1108</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c r="B429" s="184" t="s">
        <v>1119</v>
      </c>
      <c r="C429" s="185" t="s">
        <v>1120</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c r="B430" s="184" t="s">
        <v>1121</v>
      </c>
      <c r="C430" s="185" t="s">
        <v>1122</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c r="B431" s="184" t="s">
        <v>1123</v>
      </c>
      <c r="C431" s="185" t="s">
        <v>1124</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c r="B432" s="184" t="s">
        <v>1125</v>
      </c>
      <c r="C432" s="185" t="s">
        <v>1126</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c r="B433" s="184" t="s">
        <v>1127</v>
      </c>
      <c r="C433" s="185" t="s">
        <v>1128</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c r="B434" s="184" t="s">
        <v>1129</v>
      </c>
      <c r="C434" s="185" t="s">
        <v>1130</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c r="B435" s="184" t="s">
        <v>1131</v>
      </c>
      <c r="C435" s="185" t="s">
        <v>1132</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c r="B436" s="184" t="s">
        <v>1133</v>
      </c>
      <c r="C436" s="185" t="s">
        <v>1134</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c r="B437" s="184" t="s">
        <v>1135</v>
      </c>
      <c r="C437" s="185" t="s">
        <v>1136</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c r="B438" s="184" t="s">
        <v>1137</v>
      </c>
      <c r="C438" s="185" t="s">
        <v>1138</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c r="B439" s="184" t="s">
        <v>1139</v>
      </c>
      <c r="C439" s="185" t="s">
        <v>1140</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c r="B440" s="184" t="s">
        <v>1141</v>
      </c>
      <c r="C440" s="185" t="s">
        <v>1142</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c r="B441" s="184" t="s">
        <v>1143</v>
      </c>
      <c r="C441" s="185" t="s">
        <v>1144</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c r="B442" s="184" t="s">
        <v>1145</v>
      </c>
      <c r="C442" s="185" t="s">
        <v>1146</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c r="B443" s="184" t="s">
        <v>1147</v>
      </c>
      <c r="C443" s="185" t="s">
        <v>1148</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c r="B444" s="184" t="s">
        <v>1149</v>
      </c>
      <c r="C444" s="185" t="s">
        <v>1150</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c r="B445" s="184" t="s">
        <v>1151</v>
      </c>
      <c r="C445" s="185" t="s">
        <v>1152</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c r="B446" s="184" t="s">
        <v>1153</v>
      </c>
      <c r="C446" s="185" t="s">
        <v>1154</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c r="B447" s="184" t="s">
        <v>1155</v>
      </c>
      <c r="C447" s="185" t="s">
        <v>1156</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c r="B448" s="184" t="s">
        <v>1157</v>
      </c>
      <c r="C448" s="185" t="s">
        <v>1158</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c r="B449" s="184" t="s">
        <v>1159</v>
      </c>
      <c r="C449" s="185" t="s">
        <v>1160</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c r="B450" s="184" t="s">
        <v>1161</v>
      </c>
      <c r="C450" s="185" t="s">
        <v>1162</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c r="B451" s="184" t="s">
        <v>1163</v>
      </c>
      <c r="C451" s="185" t="s">
        <v>1164</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c r="B452" s="184" t="s">
        <v>1165</v>
      </c>
      <c r="C452" s="185" t="s">
        <v>1166</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c r="B453" s="184" t="s">
        <v>356</v>
      </c>
      <c r="C453" s="185" t="s">
        <v>223</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c r="B454" s="184" t="s">
        <v>1167</v>
      </c>
      <c r="C454" s="185" t="s">
        <v>1168</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c r="B455" s="184" t="s">
        <v>1169</v>
      </c>
      <c r="C455" s="185" t="s">
        <v>1170</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c r="B456" s="184" t="s">
        <v>1171</v>
      </c>
      <c r="C456" s="185" t="s">
        <v>1172</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c r="B457" s="184" t="s">
        <v>1173</v>
      </c>
      <c r="C457" s="185" t="s">
        <v>1174</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c r="B458" s="184" t="s">
        <v>1175</v>
      </c>
      <c r="C458" s="185" t="s">
        <v>1176</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c r="B459" s="193" t="s">
        <v>357</v>
      </c>
      <c r="C459" s="194" t="s">
        <v>224</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c r="B460" s="184" t="s">
        <v>358</v>
      </c>
      <c r="C460" s="185" t="s">
        <v>225</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c r="B461" s="184" t="s">
        <v>1177</v>
      </c>
      <c r="C461" s="185" t="s">
        <v>1178</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c r="B462" s="184" t="s">
        <v>1179</v>
      </c>
      <c r="C462" s="185" t="s">
        <v>1180</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c r="B463" s="184" t="s">
        <v>1181</v>
      </c>
      <c r="C463" s="185" t="s">
        <v>1182</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c r="B464" s="184" t="s">
        <v>1183</v>
      </c>
      <c r="C464" s="185" t="s">
        <v>1184</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c r="B465" s="184" t="s">
        <v>1185</v>
      </c>
      <c r="C465" s="185" t="s">
        <v>1186</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c r="B466" s="184" t="s">
        <v>1187</v>
      </c>
      <c r="C466" s="185" t="s">
        <v>1188</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c r="B467" s="193" t="s">
        <v>359</v>
      </c>
      <c r="C467" s="194" t="s">
        <v>226</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c r="B468" s="184" t="s">
        <v>1189</v>
      </c>
      <c r="C468" s="185" t="s">
        <v>1190</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c r="B469" s="184" t="s">
        <v>360</v>
      </c>
      <c r="C469" s="185" t="s">
        <v>227</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c r="B470" s="184" t="s">
        <v>367</v>
      </c>
      <c r="C470" s="185" t="s">
        <v>232</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c r="B471" s="184" t="s">
        <v>1191</v>
      </c>
      <c r="C471" s="185" t="s">
        <v>1192</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c r="B472" s="184" t="s">
        <v>1193</v>
      </c>
      <c r="C472" s="185" t="s">
        <v>1194</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c r="B473" s="184" t="s">
        <v>1195</v>
      </c>
      <c r="C473" s="185" t="s">
        <v>1196</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c r="B474" s="184" t="s">
        <v>1197</v>
      </c>
      <c r="C474" s="185" t="s">
        <v>1198</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c r="B475" s="184" t="s">
        <v>1199</v>
      </c>
      <c r="C475" s="185" t="s">
        <v>1200</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c r="B476" s="184" t="s">
        <v>1201</v>
      </c>
      <c r="C476" s="185" t="s">
        <v>1202</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c r="B477" s="184" t="s">
        <v>1203</v>
      </c>
      <c r="C477" s="185" t="s">
        <v>1204</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c r="B478" s="184" t="s">
        <v>1205</v>
      </c>
      <c r="C478" s="185" t="s">
        <v>1206</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c r="B479" s="184" t="s">
        <v>1207</v>
      </c>
      <c r="C479" s="185" t="s">
        <v>1208</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c r="B480" s="184" t="s">
        <v>1209</v>
      </c>
      <c r="C480" s="185" t="s">
        <v>1210</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c r="B481" s="184" t="s">
        <v>1211</v>
      </c>
      <c r="C481" s="185" t="s">
        <v>1212</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c r="B482" s="184" t="s">
        <v>1213</v>
      </c>
      <c r="C482" s="185" t="s">
        <v>1214</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c r="B483" s="184" t="s">
        <v>1215</v>
      </c>
      <c r="C483" s="185" t="s">
        <v>1216</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c r="B484" s="184" t="s">
        <v>1217</v>
      </c>
      <c r="C484" s="185" t="s">
        <v>1218</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c r="B485" s="193" t="s">
        <v>361</v>
      </c>
      <c r="C485" s="194" t="s">
        <v>228</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c r="B486" s="184" t="s">
        <v>362</v>
      </c>
      <c r="C486" s="185" t="s">
        <v>229</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c r="B487" s="184" t="s">
        <v>1219</v>
      </c>
      <c r="C487" s="185" t="s">
        <v>1220</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c r="B488" s="184" t="s">
        <v>1221</v>
      </c>
      <c r="C488" s="185" t="s">
        <v>1222</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c r="B489" s="193" t="s">
        <v>363</v>
      </c>
      <c r="C489" s="194" t="s">
        <v>230</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c r="B490" s="184" t="s">
        <v>364</v>
      </c>
      <c r="C490" s="185" t="s">
        <v>225</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c r="B491" s="184" t="s">
        <v>1223</v>
      </c>
      <c r="C491" s="185" t="s">
        <v>1178</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c r="B492" s="184" t="s">
        <v>1224</v>
      </c>
      <c r="C492" s="185" t="s">
        <v>1180</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c r="B493" s="184" t="s">
        <v>1225</v>
      </c>
      <c r="C493" s="185" t="s">
        <v>1184</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c r="B494" s="184" t="s">
        <v>1226</v>
      </c>
      <c r="C494" s="185" t="s">
        <v>1227</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c r="B495" s="184" t="s">
        <v>1228</v>
      </c>
      <c r="C495" s="185" t="s">
        <v>1188</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c r="B496" s="184" t="s">
        <v>1229</v>
      </c>
      <c r="C496" s="185" t="s">
        <v>1230</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c r="B497" s="184" t="s">
        <v>1231</v>
      </c>
      <c r="C497" s="185" t="s">
        <v>1190</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c r="B498" s="184" t="s">
        <v>1232</v>
      </c>
      <c r="C498" s="185" t="s">
        <v>1233</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c r="B499" s="181" t="s">
        <v>368</v>
      </c>
      <c r="C499" s="182" t="s">
        <v>233</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c r="B500" s="193" t="s">
        <v>369</v>
      </c>
      <c r="C500" s="194" t="s">
        <v>234</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c r="B501" s="184" t="s">
        <v>370</v>
      </c>
      <c r="C501" s="185" t="s">
        <v>235</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c r="B502" s="184" t="s">
        <v>1234</v>
      </c>
      <c r="C502" s="185" t="s">
        <v>1235</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c r="B503" s="184" t="s">
        <v>1236</v>
      </c>
      <c r="C503" s="185" t="s">
        <v>1237</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c r="B504" s="184" t="s">
        <v>371</v>
      </c>
      <c r="C504" s="185" t="s">
        <v>236</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c r="B505" s="184" t="s">
        <v>1238</v>
      </c>
      <c r="C505" s="185" t="s">
        <v>1239</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c r="B506" s="184" t="s">
        <v>1240</v>
      </c>
      <c r="C506" s="185" t="s">
        <v>1241</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c r="B507" s="184" t="s">
        <v>1242</v>
      </c>
      <c r="C507" s="185" t="s">
        <v>1243</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c r="B508" s="184" t="s">
        <v>1244</v>
      </c>
      <c r="C508" s="185" t="s">
        <v>1245</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c r="B509" s="193" t="s">
        <v>372</v>
      </c>
      <c r="C509" s="194" t="s">
        <v>237</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c r="B510" s="184" t="s">
        <v>373</v>
      </c>
      <c r="C510" s="185" t="s">
        <v>238</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c r="B511" s="184" t="s">
        <v>1246</v>
      </c>
      <c r="C511" s="185" t="s">
        <v>1247</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c r="B512" s="184" t="s">
        <v>1248</v>
      </c>
      <c r="C512" s="185" t="s">
        <v>1249</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c r="B513" s="184" t="s">
        <v>1250</v>
      </c>
      <c r="C513" s="185" t="s">
        <v>1251</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c r="B514" s="184" t="s">
        <v>1252</v>
      </c>
      <c r="C514" s="185" t="s">
        <v>1253</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c r="B515" s="184" t="s">
        <v>1254</v>
      </c>
      <c r="C515" s="185" t="s">
        <v>1255</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c r="B516" s="184" t="s">
        <v>1256</v>
      </c>
      <c r="C516" s="185" t="s">
        <v>1257</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c r="B517" s="184" t="s">
        <v>1258</v>
      </c>
      <c r="C517" s="185" t="s">
        <v>1259</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c r="B518" s="184" t="s">
        <v>1260</v>
      </c>
      <c r="C518" s="185" t="s">
        <v>1261</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c r="B519" s="184" t="s">
        <v>1262</v>
      </c>
      <c r="C519" s="185" t="s">
        <v>1263</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c r="B520" s="184" t="s">
        <v>1264</v>
      </c>
      <c r="C520" s="185" t="s">
        <v>1265</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c r="B521" s="184" t="s">
        <v>1266</v>
      </c>
      <c r="C521" s="185" t="s">
        <v>1267</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c r="B522" s="184" t="s">
        <v>1268</v>
      </c>
      <c r="C522" s="185" t="s">
        <v>1269</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c r="B523" s="184" t="s">
        <v>1270</v>
      </c>
      <c r="C523" s="185" t="s">
        <v>1271</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c r="B524" s="184" t="s">
        <v>1272</v>
      </c>
      <c r="C524" s="185" t="s">
        <v>1273</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c r="B525" s="184" t="s">
        <v>1274</v>
      </c>
      <c r="C525" s="185" t="s">
        <v>1275</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c r="B526" s="181" t="s">
        <v>374</v>
      </c>
      <c r="C526" s="182" t="s">
        <v>239</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c r="B527" s="193" t="s">
        <v>375</v>
      </c>
      <c r="C527" s="194" t="s">
        <v>240</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c r="B528" s="184" t="s">
        <v>376</v>
      </c>
      <c r="C528" s="185" t="s">
        <v>241</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c r="B529" s="184" t="s">
        <v>1276</v>
      </c>
      <c r="C529" s="185" t="s">
        <v>1277</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c r="B530" s="184" t="s">
        <v>1278</v>
      </c>
      <c r="C530" s="185" t="s">
        <v>1279</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c r="B531" s="184" t="s">
        <v>1280</v>
      </c>
      <c r="C531" s="185" t="s">
        <v>1281</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c r="B532" s="184" t="s">
        <v>1282</v>
      </c>
      <c r="C532" s="185" t="s">
        <v>1283</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c r="B533" s="184" t="s">
        <v>1284</v>
      </c>
      <c r="C533" s="185" t="s">
        <v>1285</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c r="B534" s="184" t="s">
        <v>377</v>
      </c>
      <c r="C534" s="185" t="s">
        <v>242</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c r="B535" s="184" t="s">
        <v>1286</v>
      </c>
      <c r="C535" s="185" t="s">
        <v>1287</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c r="B536" s="184" t="s">
        <v>1288</v>
      </c>
      <c r="C536" s="185" t="s">
        <v>1289</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c r="B537" s="184" t="s">
        <v>1290</v>
      </c>
      <c r="C537" s="185" t="s">
        <v>1291</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c r="B538" s="184" t="s">
        <v>1292</v>
      </c>
      <c r="C538" s="185" t="s">
        <v>1293</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c r="B539" s="184" t="s">
        <v>1294</v>
      </c>
      <c r="C539" s="185" t="s">
        <v>1295</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c r="B540" s="184" t="s">
        <v>1296</v>
      </c>
      <c r="C540" s="185" t="s">
        <v>1297</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c r="B541" s="193" t="s">
        <v>378</v>
      </c>
      <c r="C541" s="194" t="s">
        <v>243</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c r="B542" s="184" t="s">
        <v>379</v>
      </c>
      <c r="C542" s="185" t="s">
        <v>244</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c r="B543" s="184" t="s">
        <v>380</v>
      </c>
      <c r="C543" s="185" t="s">
        <v>245</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c r="B544" s="184" t="s">
        <v>1298</v>
      </c>
      <c r="C544" s="185" t="s">
        <v>1299</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c r="B545" s="184" t="s">
        <v>1300</v>
      </c>
      <c r="C545" s="185" t="s">
        <v>517</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c r="B546" s="184" t="s">
        <v>1301</v>
      </c>
      <c r="C546" s="185" t="s">
        <v>1302</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c r="B547" s="184" t="s">
        <v>1303</v>
      </c>
      <c r="C547" s="185" t="s">
        <v>1304</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c r="B548" s="184" t="s">
        <v>1305</v>
      </c>
      <c r="C548" s="185" t="s">
        <v>1306</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c r="B549" s="184" t="s">
        <v>1307</v>
      </c>
      <c r="C549" s="185" t="s">
        <v>1308</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c r="B550" s="184" t="s">
        <v>1309</v>
      </c>
      <c r="C550" s="185" t="s">
        <v>1310</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c r="B551" s="184" t="s">
        <v>1311</v>
      </c>
      <c r="C551" s="185" t="s">
        <v>1312</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c r="B552" s="184" t="s">
        <v>1313</v>
      </c>
      <c r="C552" s="185" t="s">
        <v>1314</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c r="B553" s="184" t="s">
        <v>1315</v>
      </c>
      <c r="C553" s="185" t="s">
        <v>1316</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c r="B554" s="184" t="s">
        <v>1317</v>
      </c>
      <c r="C554" s="185" t="s">
        <v>1318</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c r="B555" s="184" t="s">
        <v>1319</v>
      </c>
      <c r="C555" s="185" t="s">
        <v>1320</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c r="B556" s="184" t="s">
        <v>1321</v>
      </c>
      <c r="C556" s="185" t="s">
        <v>1322</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c r="B557" s="184" t="s">
        <v>1323</v>
      </c>
      <c r="C557" s="185" t="s">
        <v>1324</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c r="B558" s="184" t="s">
        <v>1325</v>
      </c>
      <c r="C558" s="185" t="s">
        <v>1326</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c r="B559" s="184" t="s">
        <v>1327</v>
      </c>
      <c r="C559" s="185" t="s">
        <v>1328</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c r="B560" s="181" t="s">
        <v>1329</v>
      </c>
      <c r="C560" s="182" t="s">
        <v>1330</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c r="B561" s="184" t="s">
        <v>1331</v>
      </c>
      <c r="C561" s="185" t="s">
        <v>1332</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c r="B562" s="184" t="s">
        <v>1333</v>
      </c>
      <c r="C562" s="185" t="s">
        <v>1334</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c r="B563" s="184" t="s">
        <v>1335</v>
      </c>
      <c r="C563" s="185" t="s">
        <v>1336</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c r="B564" s="184" t="s">
        <v>1337</v>
      </c>
      <c r="C564" s="185" t="s">
        <v>1338</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c r="B565" s="184" t="s">
        <v>1339</v>
      </c>
      <c r="C565" s="185" t="s">
        <v>1340</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c r="B566" s="187"/>
      <c r="C566" s="188" t="s">
        <v>246</v>
      </c>
      <c r="D566" s="189">
        <f>D12+D106+D222+D327+D397+D499+D526+D560</f>
        <v>631482</v>
      </c>
      <c r="E566" s="189">
        <f>E12+E106+E222+E327+E397+E499+E526+E560</f>
        <v>98695029.370416671</v>
      </c>
      <c r="F566" s="189">
        <f t="shared" si="1004"/>
        <v>99326511.370416671</v>
      </c>
      <c r="G566" s="189">
        <f>G12+G106+G222+G327+G397+G499+G526+G560</f>
        <v>0</v>
      </c>
      <c r="H566" s="189">
        <f t="shared" si="1006"/>
        <v>99326511.370416671</v>
      </c>
      <c r="I566" s="189">
        <f>I12+I106+I222+I327+I397+I499+I526+I560</f>
        <v>0</v>
      </c>
      <c r="J566" s="189">
        <f t="shared" si="1007"/>
        <v>99326511.370416671</v>
      </c>
      <c r="K566" s="189">
        <f t="shared" ref="K566:AB566" si="1154">K12+K106+K222+K327+K397+K499+K526+K560</f>
        <v>181875</v>
      </c>
      <c r="L566" s="189">
        <f t="shared" si="1154"/>
        <v>442585</v>
      </c>
      <c r="M566" s="189">
        <f t="shared" si="1154"/>
        <v>393032</v>
      </c>
      <c r="N566" s="189">
        <f t="shared" si="1154"/>
        <v>8706492.0249999985</v>
      </c>
      <c r="O566" s="189">
        <f t="shared" si="1154"/>
        <v>531260</v>
      </c>
      <c r="P566" s="189">
        <f t="shared" ref="P566:Q566" si="1155">P12+P106+P222+P327+P397+P499+P526+P560</f>
        <v>18145</v>
      </c>
      <c r="Q566" s="189">
        <f t="shared" si="1155"/>
        <v>29985</v>
      </c>
      <c r="R566" s="189">
        <f t="shared" si="1154"/>
        <v>0</v>
      </c>
      <c r="S566" s="189">
        <f t="shared" si="1154"/>
        <v>0</v>
      </c>
      <c r="T566" s="189">
        <f t="shared" ref="T566" si="1156">T12+T106+T222+T327+T397+T499+T526+T560</f>
        <v>42620</v>
      </c>
      <c r="U566" s="189">
        <f t="shared" si="1154"/>
        <v>77501497.310416669</v>
      </c>
      <c r="V566" s="189">
        <f t="shared" si="1154"/>
        <v>9869485.0350000001</v>
      </c>
      <c r="W566" s="189">
        <f t="shared" ref="W566" si="1157">W12+W106+W222+W327+W397+W499+W526+W560</f>
        <v>2409090</v>
      </c>
      <c r="X566" s="189">
        <f t="shared" si="1154"/>
        <v>79100</v>
      </c>
      <c r="Y566" s="189">
        <f t="shared" si="1154"/>
        <v>3145</v>
      </c>
      <c r="Z566" s="189">
        <f t="shared" si="1154"/>
        <v>968141.60000000009</v>
      </c>
      <c r="AA566" s="189">
        <f t="shared" si="1154"/>
        <v>690163.8</v>
      </c>
      <c r="AB566" s="189">
        <f t="shared" si="1154"/>
        <v>25124810.970416665</v>
      </c>
      <c r="AC566" s="189">
        <f t="shared" si="1012"/>
        <v>26783116.370416664</v>
      </c>
      <c r="AD566" s="189">
        <f t="shared" ref="AD566:AF566" si="1158">AD12+AD106+AD222+AD327+AD397+AD499+AD526+AD560</f>
        <v>48588220</v>
      </c>
      <c r="AE566" s="189">
        <f t="shared" si="1158"/>
        <v>22260100</v>
      </c>
      <c r="AF566" s="189">
        <f t="shared" si="1158"/>
        <v>158230</v>
      </c>
      <c r="AG566" s="189">
        <f t="shared" si="1013"/>
        <v>71006550</v>
      </c>
      <c r="AH566" s="189">
        <f t="shared" ref="AH566:AJ566" si="1159">AH12+AH106+AH222+AH327+AH397+AH499+AH526+AH560</f>
        <v>205000</v>
      </c>
      <c r="AI566" s="189">
        <f t="shared" si="1159"/>
        <v>87010</v>
      </c>
      <c r="AJ566" s="189">
        <f t="shared" si="1159"/>
        <v>0</v>
      </c>
      <c r="AK566" s="189">
        <f t="shared" si="1014"/>
        <v>292010</v>
      </c>
      <c r="AL566" s="189">
        <f t="shared" ref="AL566:AN566" si="1160">AL12+AL106+AL222+AL327+AL397+AL499+AL526+AL560</f>
        <v>2089890</v>
      </c>
      <c r="AM566" s="189">
        <f t="shared" si="1160"/>
        <v>36745</v>
      </c>
      <c r="AN566" s="189">
        <f t="shared" si="1160"/>
        <v>0</v>
      </c>
      <c r="AO566" s="189">
        <f t="shared" si="1015"/>
        <v>2126635</v>
      </c>
      <c r="AP566" s="189">
        <f t="shared" si="1016"/>
        <v>100208311.37041667</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354"/>
  <sheetViews>
    <sheetView showGridLines="0" topLeftCell="C103" zoomScale="70" zoomScaleNormal="70" workbookViewId="0">
      <selection activeCell="I119" sqref="I119"/>
    </sheetView>
  </sheetViews>
  <sheetFormatPr baseColWidth="10" defaultColWidth="11.5703125" defaultRowHeight="1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7.71093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7" t="s">
        <v>1361</v>
      </c>
      <c r="B2" s="127" t="s">
        <v>1363</v>
      </c>
      <c r="C2" s="127" t="s">
        <v>475</v>
      </c>
      <c r="D2" s="127" t="s">
        <v>1362</v>
      </c>
      <c r="E2" s="127" t="s">
        <v>1364</v>
      </c>
      <c r="F2" s="127" t="s">
        <v>476</v>
      </c>
      <c r="G2" s="127" t="s">
        <v>1365</v>
      </c>
      <c r="H2" s="127" t="s">
        <v>1366</v>
      </c>
      <c r="I2" s="127" t="s">
        <v>1367</v>
      </c>
      <c r="J2" s="127" t="s">
        <v>1438</v>
      </c>
      <c r="K2" s="127" t="s">
        <v>1368</v>
      </c>
      <c r="L2" s="127" t="s">
        <v>1369</v>
      </c>
      <c r="M2" s="127" t="s">
        <v>1370</v>
      </c>
      <c r="N2" s="127" t="s">
        <v>1371</v>
      </c>
      <c r="O2" s="127" t="s">
        <v>1372</v>
      </c>
      <c r="S2" s="124" t="s">
        <v>129</v>
      </c>
      <c r="T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223" t="s">
        <v>424</v>
      </c>
      <c r="AI2" s="223" t="s">
        <v>425</v>
      </c>
      <c r="AJ2" s="223" t="s">
        <v>426</v>
      </c>
      <c r="AK2" s="223" t="s">
        <v>427</v>
      </c>
      <c r="AL2" s="223" t="s">
        <v>428</v>
      </c>
      <c r="AM2" s="223" t="s">
        <v>431</v>
      </c>
      <c r="AN2" s="223" t="s">
        <v>429</v>
      </c>
      <c r="AO2" s="223" t="s">
        <v>430</v>
      </c>
      <c r="AP2" s="223" t="s">
        <v>432</v>
      </c>
      <c r="AQ2" s="223" t="s">
        <v>433</v>
      </c>
      <c r="AR2" s="223" t="s">
        <v>434</v>
      </c>
      <c r="AS2" s="223" t="s">
        <v>435</v>
      </c>
      <c r="AT2" s="223" t="s">
        <v>436</v>
      </c>
      <c r="AU2" s="223" t="s">
        <v>437</v>
      </c>
      <c r="AV2" s="223" t="s">
        <v>438</v>
      </c>
      <c r="AW2" s="223" t="s">
        <v>439</v>
      </c>
      <c r="AX2" s="223" t="s">
        <v>440</v>
      </c>
      <c r="AY2" s="223" t="s">
        <v>441</v>
      </c>
      <c r="AZ2" s="223" t="s">
        <v>442</v>
      </c>
      <c r="BA2" s="223" t="s">
        <v>443</v>
      </c>
      <c r="BB2" s="223" t="s">
        <v>444</v>
      </c>
      <c r="BC2" s="223" t="s">
        <v>445</v>
      </c>
      <c r="BD2" s="223" t="s">
        <v>446</v>
      </c>
      <c r="BE2" s="223" t="s">
        <v>447</v>
      </c>
      <c r="BF2" s="223" t="s">
        <v>448</v>
      </c>
      <c r="BG2" s="223" t="s">
        <v>449</v>
      </c>
      <c r="BH2" s="223" t="s">
        <v>450</v>
      </c>
      <c r="BI2" s="223" t="s">
        <v>451</v>
      </c>
      <c r="BJ2" s="223" t="s">
        <v>452</v>
      </c>
      <c r="BK2" s="223" t="s">
        <v>453</v>
      </c>
      <c r="BL2" s="223" t="s">
        <v>454</v>
      </c>
      <c r="BM2" s="223" t="s">
        <v>455</v>
      </c>
      <c r="BN2" s="223" t="s">
        <v>456</v>
      </c>
      <c r="BO2" s="223" t="s">
        <v>457</v>
      </c>
      <c r="BP2" s="223" t="s">
        <v>458</v>
      </c>
      <c r="BQ2" s="223" t="s">
        <v>459</v>
      </c>
      <c r="BR2" s="223" t="s">
        <v>460</v>
      </c>
      <c r="BS2" s="223" t="s">
        <v>461</v>
      </c>
      <c r="BT2" s="223" t="s">
        <v>462</v>
      </c>
      <c r="BU2" s="223" t="s">
        <v>463</v>
      </c>
    </row>
    <row r="3" spans="1:555" s="124" customFormat="1" hidden="1">
      <c r="A3" s="155"/>
      <c r="B3" s="155"/>
      <c r="C3" s="155"/>
      <c r="D3" s="155"/>
      <c r="E3" s="155"/>
      <c r="F3" s="155"/>
      <c r="G3" s="157"/>
      <c r="H3" s="157"/>
      <c r="I3" s="157"/>
      <c r="J3" s="157"/>
      <c r="K3" s="157"/>
      <c r="AH3" s="224">
        <v>2500</v>
      </c>
      <c r="AI3" s="224">
        <v>1900</v>
      </c>
      <c r="AJ3" s="224">
        <v>1650</v>
      </c>
      <c r="AK3" s="224">
        <v>1580</v>
      </c>
      <c r="AL3" s="224">
        <v>2250</v>
      </c>
      <c r="AM3" s="224">
        <v>1650</v>
      </c>
      <c r="AN3" s="224">
        <v>1400</v>
      </c>
      <c r="AO3" s="225">
        <v>1340</v>
      </c>
      <c r="AP3" s="225">
        <v>2000</v>
      </c>
      <c r="AQ3" s="225">
        <v>1400</v>
      </c>
      <c r="AR3" s="225">
        <v>1150</v>
      </c>
      <c r="AS3" s="225">
        <v>1100</v>
      </c>
      <c r="AT3" s="225">
        <v>1750</v>
      </c>
      <c r="AU3" s="225">
        <v>1150</v>
      </c>
      <c r="AV3" s="225">
        <v>900</v>
      </c>
      <c r="AW3" s="225">
        <v>860</v>
      </c>
      <c r="AX3" s="225">
        <v>1200</v>
      </c>
      <c r="AY3" s="124">
        <v>900</v>
      </c>
      <c r="AZ3" s="124">
        <v>650</v>
      </c>
      <c r="BA3" s="124">
        <v>620</v>
      </c>
      <c r="BB3" s="224">
        <v>5355</v>
      </c>
      <c r="BC3" s="224">
        <v>4935</v>
      </c>
      <c r="BD3" s="224">
        <v>6300</v>
      </c>
      <c r="BE3" s="224">
        <v>5880</v>
      </c>
      <c r="BF3" s="224">
        <v>4725</v>
      </c>
      <c r="BG3" s="224">
        <v>4305</v>
      </c>
      <c r="BH3" s="224">
        <v>5670</v>
      </c>
      <c r="BI3" s="225">
        <v>5250</v>
      </c>
      <c r="BJ3" s="225">
        <v>4095</v>
      </c>
      <c r="BK3" s="225">
        <v>3780</v>
      </c>
      <c r="BL3" s="225">
        <v>5040</v>
      </c>
      <c r="BM3" s="225">
        <v>4620</v>
      </c>
      <c r="BN3" s="225">
        <v>3465</v>
      </c>
      <c r="BO3" s="225">
        <v>3150</v>
      </c>
      <c r="BP3" s="225">
        <v>4410</v>
      </c>
      <c r="BQ3" s="225">
        <v>4095</v>
      </c>
      <c r="BR3" s="225">
        <v>3045</v>
      </c>
      <c r="BS3" s="124">
        <v>2835</v>
      </c>
      <c r="BT3" s="124">
        <v>3885</v>
      </c>
      <c r="BU3" s="124">
        <v>3570</v>
      </c>
    </row>
    <row r="5" spans="1:555" ht="60" customHeight="1">
      <c r="C5" s="198" t="s">
        <v>250</v>
      </c>
      <c r="D5" s="171">
        <f>SUMIF(C:C,$C$12,D:D)</f>
        <v>672037</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c r="C9" s="70"/>
      <c r="D9" s="70"/>
      <c r="E9" s="70"/>
      <c r="F9" s="70"/>
      <c r="G9" s="70"/>
      <c r="H9" s="79"/>
      <c r="I9" s="70"/>
      <c r="J9" s="70"/>
    </row>
    <row r="10" spans="1:555" ht="21">
      <c r="C10" s="908" t="s">
        <v>1745</v>
      </c>
      <c r="D10" s="908"/>
      <c r="E10" s="908"/>
      <c r="F10" s="908"/>
      <c r="G10" s="908"/>
      <c r="H10" s="908"/>
      <c r="I10" s="908"/>
      <c r="J10" s="908"/>
      <c r="K10" s="908"/>
      <c r="L10" s="908"/>
    </row>
    <row r="11" spans="1:555" ht="15.75" thickBot="1">
      <c r="B11" s="95"/>
      <c r="C11" s="180"/>
      <c r="D11" s="180"/>
      <c r="E11" s="180"/>
      <c r="F11" s="180"/>
      <c r="G11" s="180"/>
      <c r="H11" s="79"/>
      <c r="I11" s="180"/>
      <c r="J11" s="180"/>
      <c r="K11" s="114"/>
    </row>
    <row r="12" spans="1:555" ht="15.75" thickBot="1">
      <c r="B12" s="872"/>
      <c r="C12" s="29" t="s">
        <v>43</v>
      </c>
      <c r="D12" s="30">
        <f>SUM(G19:G28)</f>
        <v>25125</v>
      </c>
      <c r="E12" s="95"/>
      <c r="F12" s="95"/>
      <c r="G12" s="95"/>
      <c r="H12" s="76"/>
      <c r="I12" s="76"/>
      <c r="J12" s="76"/>
      <c r="K12" s="114"/>
    </row>
    <row r="13" spans="1:555">
      <c r="B13" s="95"/>
      <c r="C13" s="70"/>
      <c r="D13" s="31"/>
      <c r="E13" s="95"/>
      <c r="F13" s="95"/>
      <c r="G13" s="95"/>
      <c r="H13" s="76"/>
      <c r="I13" s="76"/>
      <c r="J13" s="76"/>
      <c r="K13" s="114"/>
    </row>
    <row r="14" spans="1:555">
      <c r="B14" s="95"/>
      <c r="C14" s="70"/>
      <c r="D14" s="31"/>
      <c r="E14" s="95"/>
      <c r="F14" s="95"/>
      <c r="G14" s="95"/>
      <c r="H14" s="76"/>
      <c r="I14" s="76"/>
      <c r="J14" s="76"/>
      <c r="K14" s="114"/>
      <c r="N14" s="155"/>
    </row>
    <row r="15" spans="1:555" ht="15.75">
      <c r="B15" s="95"/>
      <c r="C15" s="208" t="s">
        <v>393</v>
      </c>
      <c r="D15" s="422" t="s">
        <v>2906</v>
      </c>
      <c r="E15" s="95"/>
      <c r="F15" s="95"/>
      <c r="G15" s="95"/>
      <c r="H15" s="76"/>
      <c r="I15" s="76"/>
      <c r="J15" s="76"/>
      <c r="K15" s="114"/>
      <c r="N15" s="155"/>
    </row>
    <row r="16" spans="1:555" ht="18.75">
      <c r="B16" s="95"/>
      <c r="C16" s="218" t="str">
        <f>IFERROR(VLOOKUP(D15,'1Desarrollo e Innov. Curricular'!$E:$F,2,FALSE),IFERROR(VLOOKUP(D15,'2Investigación Científica'!$E:$F,2,FALSE),IFERROR(VLOOKUP(D15,'3Vinculación Univ. Sociedad'!$E:$F,2,FALSE),IFERROR(VLOOKUP(D15,'4Docencia Profesorado Universi'!$E:$F,2,FALSE),IFERROR(VLOOKUP(D15,'5Estudiantes y Graduados'!$E:$F,2,FALSE),IFERROR(VLOOKUP(D15,'11Gestion Administrativa'!$E:$F,2,FALSE),IFERROR(VLOOKUP(D15,'13Gestión Académica'!$E:$F,2,FALSE),IFERROR(VLOOKUP(D15,'8Aseguramiento de la Calidad'!$E:$F,2,FALSE),IFERROR(VLOOKUP(D15,'6Gestión del Conocimiento'!$E:$F,2,FALSE),IFERROR(VLOOKUP(D15,'15Gobernabilidad Procesos...'!$E:$F,2,FALSE),IFERROR(VLOOKUP(D15,'12Gestión Talento Humano'!$E:$F,2,FALSE),IFERROR(VLOOKUP(D15,'14Internacionalización E.S.'!$E:$F,2,FALSE),IFERROR(VLOOKUP(D15,'10Posgrado'!$E:$F,2,FALSE),IFERROR(VLOOKUP(D15,'9Cultura de Innovación Insti...'!$E:$F,2,FALSE),VLOOKUP(D15,'7Lo Esencial Reforma Univ.'!$E:$F,2,0)))))))))))))))</f>
        <v>Realizar talleres de capacitación continua con los docentes sobre los fundamentos y principios del Modelo Educativo de la UNAH buscando la promoción e incentivos para la innovación educativa.</v>
      </c>
      <c r="D16" s="31"/>
      <c r="E16" s="95"/>
      <c r="F16" s="95"/>
      <c r="G16" s="95"/>
      <c r="H16" s="76"/>
      <c r="I16" s="76"/>
      <c r="J16" s="76"/>
      <c r="K16" s="114"/>
      <c r="N16" s="155"/>
    </row>
    <row r="17" spans="2:14" ht="15.75" thickBot="1">
      <c r="B17" s="95"/>
      <c r="C17" s="70"/>
      <c r="D17" s="31"/>
      <c r="E17" s="95"/>
      <c r="F17" s="95"/>
      <c r="G17" s="95"/>
      <c r="H17" s="76"/>
      <c r="I17" s="76"/>
      <c r="J17" s="76"/>
      <c r="K17" s="114"/>
      <c r="N17" s="155"/>
    </row>
    <row r="18" spans="2:14" ht="32.25" customHeight="1" thickBot="1">
      <c r="B18" s="95"/>
      <c r="C18" s="128" t="s">
        <v>44</v>
      </c>
      <c r="D18" s="131" t="s">
        <v>45</v>
      </c>
      <c r="E18" s="130" t="s">
        <v>55</v>
      </c>
      <c r="F18" s="130" t="s">
        <v>57</v>
      </c>
      <c r="G18" s="129" t="s">
        <v>27</v>
      </c>
      <c r="H18" s="135" t="s">
        <v>131</v>
      </c>
      <c r="I18" s="130" t="s">
        <v>46</v>
      </c>
      <c r="J18" s="130" t="s">
        <v>132</v>
      </c>
      <c r="K18" s="130" t="s">
        <v>412</v>
      </c>
      <c r="L18" s="130" t="s">
        <v>413</v>
      </c>
      <c r="N18" s="155"/>
    </row>
    <row r="19" spans="2:14">
      <c r="B19" s="95"/>
      <c r="C19" s="344" t="s">
        <v>47</v>
      </c>
      <c r="D19" s="906"/>
      <c r="E19" s="345">
        <v>0</v>
      </c>
      <c r="F19" s="117">
        <v>30000</v>
      </c>
      <c r="G19" s="346">
        <f t="shared" ref="G19:G27" si="0">E19*F19</f>
        <v>0</v>
      </c>
      <c r="H19" s="347" t="s">
        <v>129</v>
      </c>
      <c r="I19" s="118" t="s">
        <v>704</v>
      </c>
      <c r="J19" s="118" t="str">
        <f>VLOOKUP(I19,Presupuesto!$B$11:$C$566,2,0)</f>
        <v>SERVICIOS DE CAPACITACION.</v>
      </c>
      <c r="K19" s="348" t="s">
        <v>1361</v>
      </c>
      <c r="L19" s="118" t="s">
        <v>396</v>
      </c>
      <c r="N19" s="155"/>
    </row>
    <row r="20" spans="2:14">
      <c r="B20" s="95"/>
      <c r="C20" s="101" t="s">
        <v>48</v>
      </c>
      <c r="D20" s="907"/>
      <c r="E20" s="203">
        <v>50</v>
      </c>
      <c r="F20" s="102">
        <v>50</v>
      </c>
      <c r="G20" s="99">
        <f t="shared" si="0"/>
        <v>2500</v>
      </c>
      <c r="H20" s="163" t="s">
        <v>129</v>
      </c>
      <c r="I20" s="100" t="s">
        <v>722</v>
      </c>
      <c r="J20" s="100" t="str">
        <f>VLOOKUP(I20,Presupuesto!$B$11:$C$566,2,0)</f>
        <v>SERVICIOS DE IMPRENTA PUBLIC.Y REPRODUCCION</v>
      </c>
      <c r="K20" s="100" t="str">
        <f t="shared" ref="K20:K28" si="1">$K$19</f>
        <v>Desarrollo e Innovación Curricular</v>
      </c>
      <c r="L20" s="100" t="s">
        <v>414</v>
      </c>
      <c r="N20" s="155"/>
    </row>
    <row r="21" spans="2:14">
      <c r="B21" s="95"/>
      <c r="C21" s="101" t="s">
        <v>49</v>
      </c>
      <c r="D21" s="907"/>
      <c r="E21" s="203">
        <v>50</v>
      </c>
      <c r="F21" s="102">
        <v>150</v>
      </c>
      <c r="G21" s="99">
        <f t="shared" si="0"/>
        <v>7500</v>
      </c>
      <c r="H21" s="163" t="s">
        <v>129</v>
      </c>
      <c r="I21" s="100" t="s">
        <v>797</v>
      </c>
      <c r="J21" s="100" t="str">
        <f>VLOOKUP(I21,Presupuesto!$B$11:$C$566,2,0)</f>
        <v>ALIMENTOS B EBIDAS PARA PERSONAS</v>
      </c>
      <c r="K21" s="100" t="str">
        <f t="shared" si="1"/>
        <v>Desarrollo e Innovación Curricular</v>
      </c>
      <c r="L21" s="100" t="s">
        <v>398</v>
      </c>
      <c r="N21" s="155"/>
    </row>
    <row r="22" spans="2:14">
      <c r="B22" s="95"/>
      <c r="C22" s="101" t="s">
        <v>50</v>
      </c>
      <c r="D22" s="907"/>
      <c r="E22" s="153">
        <v>0</v>
      </c>
      <c r="F22" s="120">
        <v>10000</v>
      </c>
      <c r="G22" s="99">
        <f t="shared" si="0"/>
        <v>0</v>
      </c>
      <c r="H22" s="163" t="s">
        <v>129</v>
      </c>
      <c r="I22" s="336" t="s">
        <v>301</v>
      </c>
      <c r="J22" s="100" t="str">
        <f>VLOOKUP(I22,Presupuesto!$B$11:$C$566,2,0)</f>
        <v>PASAJES (26100-00)</v>
      </c>
      <c r="K22" s="100" t="str">
        <f t="shared" si="1"/>
        <v>Desarrollo e Innovación Curricular</v>
      </c>
      <c r="L22" s="100" t="s">
        <v>414</v>
      </c>
      <c r="N22" s="155"/>
    </row>
    <row r="23" spans="2:14">
      <c r="B23" s="95"/>
      <c r="C23" s="101" t="s">
        <v>421</v>
      </c>
      <c r="D23" s="907"/>
      <c r="E23" s="153">
        <v>50</v>
      </c>
      <c r="F23" s="120">
        <v>250</v>
      </c>
      <c r="G23" s="99">
        <f t="shared" si="0"/>
        <v>12500</v>
      </c>
      <c r="H23" s="163" t="s">
        <v>129</v>
      </c>
      <c r="I23" s="100" t="s">
        <v>826</v>
      </c>
      <c r="J23" s="100" t="str">
        <f>VLOOKUP(I23,Presupuesto!$B$11:$C$566,2,0)</f>
        <v>PRODUCTOS PAPEL Y CARTON</v>
      </c>
      <c r="K23" s="100" t="str">
        <f t="shared" si="1"/>
        <v>Desarrollo e Innovación Curricular</v>
      </c>
      <c r="L23" s="100" t="s">
        <v>414</v>
      </c>
      <c r="N23" s="155"/>
    </row>
    <row r="24" spans="2:14">
      <c r="B24" s="95"/>
      <c r="C24" s="101" t="s">
        <v>51</v>
      </c>
      <c r="D24" s="907"/>
      <c r="E24" s="203">
        <v>5</v>
      </c>
      <c r="F24" s="102">
        <v>85</v>
      </c>
      <c r="G24" s="99">
        <f t="shared" si="0"/>
        <v>425</v>
      </c>
      <c r="H24" s="163" t="s">
        <v>129</v>
      </c>
      <c r="I24" s="100" t="s">
        <v>826</v>
      </c>
      <c r="J24" s="100" t="str">
        <f>VLOOKUP(I24,Presupuesto!$B$11:$C$566,2,0)</f>
        <v>PRODUCTOS PAPEL Y CARTON</v>
      </c>
      <c r="K24" s="100" t="str">
        <f t="shared" si="1"/>
        <v>Desarrollo e Innovación Curricular</v>
      </c>
      <c r="L24" s="100" t="s">
        <v>414</v>
      </c>
      <c r="N24" s="155"/>
    </row>
    <row r="25" spans="2:14">
      <c r="B25" s="95"/>
      <c r="C25" s="101" t="s">
        <v>123</v>
      </c>
      <c r="D25" s="907"/>
      <c r="E25" s="203">
        <v>50</v>
      </c>
      <c r="F25" s="102">
        <v>36</v>
      </c>
      <c r="G25" s="99">
        <f t="shared" si="0"/>
        <v>1800</v>
      </c>
      <c r="H25" s="163" t="s">
        <v>129</v>
      </c>
      <c r="I25" s="100" t="s">
        <v>947</v>
      </c>
      <c r="J25" s="100" t="str">
        <f>VLOOKUP(I25,Presupuesto!$B$11:$C$566,2,0)</f>
        <v>UTILES DE ESCRITORIO, OFICINA Y ENSE¥ANZA</v>
      </c>
      <c r="K25" s="100" t="str">
        <f t="shared" si="1"/>
        <v>Desarrollo e Innovación Curricular</v>
      </c>
      <c r="L25" s="100" t="s">
        <v>414</v>
      </c>
      <c r="N25" s="155"/>
    </row>
    <row r="26" spans="2:14">
      <c r="B26" s="95"/>
      <c r="C26" s="101" t="s">
        <v>34</v>
      </c>
      <c r="D26" s="907"/>
      <c r="E26" s="203">
        <v>5</v>
      </c>
      <c r="F26" s="102">
        <v>80</v>
      </c>
      <c r="G26" s="99">
        <f t="shared" si="0"/>
        <v>400</v>
      </c>
      <c r="H26" s="163" t="s">
        <v>129</v>
      </c>
      <c r="I26" s="100" t="s">
        <v>947</v>
      </c>
      <c r="J26" s="100" t="str">
        <f>VLOOKUP(I26,Presupuesto!$B$11:$C$566,2,0)</f>
        <v>UTILES DE ESCRITORIO, OFICINA Y ENSE¥ANZA</v>
      </c>
      <c r="K26" s="100" t="str">
        <f t="shared" si="1"/>
        <v>Desarrollo e Innovación Curricular</v>
      </c>
      <c r="L26" s="100" t="s">
        <v>414</v>
      </c>
      <c r="N26" s="155"/>
    </row>
    <row r="27" spans="2:14">
      <c r="B27" s="95"/>
      <c r="C27" s="111" t="s">
        <v>52</v>
      </c>
      <c r="D27" s="907"/>
      <c r="E27" s="222">
        <v>0</v>
      </c>
      <c r="F27" s="121">
        <v>25</v>
      </c>
      <c r="G27" s="99">
        <f t="shared" si="0"/>
        <v>0</v>
      </c>
      <c r="H27" s="163" t="s">
        <v>129</v>
      </c>
      <c r="I27" s="100" t="s">
        <v>947</v>
      </c>
      <c r="J27" s="100" t="str">
        <f>VLOOKUP(I27,Presupuesto!$B$11:$C$566,2,0)</f>
        <v>UTILES DE ESCRITORIO, OFICINA Y ENSE¥ANZA</v>
      </c>
      <c r="K27" s="100" t="str">
        <f t="shared" si="1"/>
        <v>Desarrollo e Innovación Curricular</v>
      </c>
      <c r="L27" s="100" t="s">
        <v>414</v>
      </c>
      <c r="N27" s="155"/>
    </row>
    <row r="28" spans="2:14" ht="15.75" thickBot="1">
      <c r="B28" s="95"/>
      <c r="C28" s="226" t="s">
        <v>434</v>
      </c>
      <c r="D28" s="227">
        <v>0</v>
      </c>
      <c r="E28" s="349">
        <v>0</v>
      </c>
      <c r="F28" s="106">
        <f>HLOOKUP(C28,$AH$2:$BU$3,2,0)</f>
        <v>1150</v>
      </c>
      <c r="G28" s="107">
        <f>D28*E28*F28</f>
        <v>0</v>
      </c>
      <c r="H28" s="350"/>
      <c r="I28" s="351" t="s">
        <v>302</v>
      </c>
      <c r="J28" s="108" t="str">
        <f>VLOOKUP(I28,Presupuesto!$B$11:$C$566,2,0)</f>
        <v>VIATICOS (26200-00)</v>
      </c>
      <c r="K28" s="352" t="str">
        <f t="shared" si="1"/>
        <v>Desarrollo e Innovación Curricular</v>
      </c>
      <c r="L28" s="352" t="s">
        <v>414</v>
      </c>
    </row>
    <row r="29" spans="2:14">
      <c r="B29" s="95"/>
      <c r="C29" s="95"/>
      <c r="E29" s="114"/>
      <c r="F29" s="114"/>
      <c r="G29" s="114"/>
      <c r="H29" s="177"/>
      <c r="I29" s="114"/>
      <c r="J29" s="114"/>
      <c r="K29" s="114"/>
    </row>
    <row r="30" spans="2:14" ht="15.75" thickBot="1"/>
    <row r="31" spans="2:14" ht="15.75" thickBot="1">
      <c r="B31" s="873"/>
      <c r="C31" s="29" t="s">
        <v>43</v>
      </c>
      <c r="D31" s="30">
        <f>SUM(G38:G47)</f>
        <v>31485</v>
      </c>
      <c r="E31" s="95"/>
      <c r="F31" s="95"/>
      <c r="G31" s="95"/>
      <c r="H31" s="76"/>
      <c r="I31" s="76"/>
      <c r="J31" s="76"/>
      <c r="K31" s="114"/>
    </row>
    <row r="32" spans="2:14">
      <c r="C32" s="70"/>
      <c r="D32" s="31"/>
      <c r="E32" s="95"/>
      <c r="F32" s="95"/>
      <c r="G32" s="95"/>
      <c r="H32" s="76"/>
      <c r="I32" s="76"/>
      <c r="J32" s="76"/>
      <c r="K32" s="114"/>
    </row>
    <row r="33" spans="3:12">
      <c r="C33" s="70"/>
      <c r="D33" s="31"/>
      <c r="E33" s="95"/>
      <c r="F33" s="95"/>
      <c r="G33" s="95"/>
      <c r="H33" s="76"/>
      <c r="I33" s="76"/>
      <c r="J33" s="76"/>
      <c r="K33" s="114"/>
    </row>
    <row r="34" spans="3:12" ht="15.75">
      <c r="C34" s="208" t="s">
        <v>393</v>
      </c>
      <c r="D34" s="422" t="s">
        <v>2937</v>
      </c>
      <c r="E34" s="95"/>
      <c r="F34" s="95"/>
      <c r="G34" s="95"/>
      <c r="H34" s="76"/>
      <c r="I34" s="76"/>
      <c r="J34" s="76"/>
      <c r="K34" s="114"/>
    </row>
    <row r="35" spans="3:12" ht="18.75">
      <c r="C35" s="218" t="str">
        <f>IFERROR(VLOOKUP(D34,'1Desarrollo e Innov. Curricular'!$E:$F,2,FALSE),IFERROR(VLOOKUP(D34,'2Investigación Científica'!$E:$F,2,FALSE),IFERROR(VLOOKUP(D34,'3Vinculación Univ. Sociedad'!$E:$F,2,FALSE),IFERROR(VLOOKUP(D34,'4Docencia Profesorado Universi'!$E:$F,2,FALSE),IFERROR(VLOOKUP(D34,'5Estudiantes y Graduados'!$E:$F,2,FALSE),IFERROR(VLOOKUP(D34,'11Gestion Administrativa'!$E:$F,2,FALSE),IFERROR(VLOOKUP(D34,'13Gestión Académica'!$E:$F,2,FALSE),IFERROR(VLOOKUP(D34,'8Aseguramiento de la Calidad'!$E:$F,2,FALSE),IFERROR(VLOOKUP(D34,'6Gestión del Conocimiento'!$E:$F,2,FALSE),IFERROR(VLOOKUP(D34,'15Gobernabilidad Procesos...'!$E:$F,2,FALSE),IFERROR(VLOOKUP(D34,'12Gestión Talento Humano'!$E:$F,2,FALSE),IFERROR(VLOOKUP(D34,'14Internacionalización E.S.'!$E:$F,2,FALSE),IFERROR(VLOOKUP(D34,'10Posgrado'!$E:$F,2,FALSE),IFERROR(VLOOKUP(D34,'9Cultura de Innovación Insti...'!$E:$F,2,FALSE),VLOOKUP(D34,'7Lo Esencial Reforma Univ.'!$E:$F,2,0)))))))))))))))</f>
        <v>Organizar y desarrollar anualmente las Jornadas de Investigación de Ciencias Espaciales para difundir los resultados de las investigaciones realizadas durante el Año Académico.</v>
      </c>
      <c r="D35" s="31"/>
      <c r="E35" s="95"/>
      <c r="F35" s="95"/>
      <c r="G35" s="95"/>
      <c r="H35" s="76"/>
      <c r="I35" s="76"/>
      <c r="J35" s="76"/>
      <c r="K35" s="114"/>
    </row>
    <row r="36" spans="3:12" ht="15.75" thickBot="1">
      <c r="C36" s="70"/>
      <c r="D36" s="31"/>
      <c r="E36" s="95"/>
      <c r="F36" s="95"/>
      <c r="G36" s="95"/>
      <c r="H36" s="76"/>
      <c r="I36" s="76"/>
      <c r="J36" s="76"/>
      <c r="K36" s="114"/>
    </row>
    <row r="37" spans="3:12" ht="30.75" thickBot="1">
      <c r="C37" s="128" t="s">
        <v>44</v>
      </c>
      <c r="D37" s="131" t="s">
        <v>45</v>
      </c>
      <c r="E37" s="130" t="s">
        <v>55</v>
      </c>
      <c r="F37" s="130" t="s">
        <v>57</v>
      </c>
      <c r="G37" s="129" t="s">
        <v>27</v>
      </c>
      <c r="H37" s="135" t="s">
        <v>131</v>
      </c>
      <c r="I37" s="130" t="s">
        <v>46</v>
      </c>
      <c r="J37" s="130" t="s">
        <v>132</v>
      </c>
      <c r="K37" s="130" t="s">
        <v>412</v>
      </c>
      <c r="L37" s="130" t="s">
        <v>413</v>
      </c>
    </row>
    <row r="38" spans="3:12">
      <c r="C38" s="344" t="s">
        <v>47</v>
      </c>
      <c r="D38" s="906"/>
      <c r="E38" s="345">
        <v>0</v>
      </c>
      <c r="F38" s="117">
        <v>30000</v>
      </c>
      <c r="G38" s="346">
        <f t="shared" ref="G38:G46" si="2">E38*F38</f>
        <v>0</v>
      </c>
      <c r="H38" s="347" t="s">
        <v>129</v>
      </c>
      <c r="I38" s="118" t="s">
        <v>704</v>
      </c>
      <c r="J38" s="118" t="str">
        <f>VLOOKUP(I38,Presupuesto!$B$11:$C$566,2,0)</f>
        <v>SERVICIOS DE CAPACITACION.</v>
      </c>
      <c r="K38" s="348" t="s">
        <v>1363</v>
      </c>
      <c r="L38" s="118" t="s">
        <v>405</v>
      </c>
    </row>
    <row r="39" spans="3:12">
      <c r="C39" s="101" t="s">
        <v>48</v>
      </c>
      <c r="D39" s="907"/>
      <c r="E39" s="203">
        <v>60</v>
      </c>
      <c r="F39" s="102">
        <v>50</v>
      </c>
      <c r="G39" s="99">
        <f t="shared" si="2"/>
        <v>3000</v>
      </c>
      <c r="H39" s="163" t="s">
        <v>129</v>
      </c>
      <c r="I39" s="100" t="s">
        <v>722</v>
      </c>
      <c r="J39" s="100" t="str">
        <f>VLOOKUP(I39,Presupuesto!$B$11:$C$566,2,0)</f>
        <v>SERVICIOS DE IMPRENTA PUBLIC.Y REPRODUCCION</v>
      </c>
      <c r="K39" s="100" t="s">
        <v>1363</v>
      </c>
      <c r="L39" s="100" t="s">
        <v>405</v>
      </c>
    </row>
    <row r="40" spans="3:12">
      <c r="C40" s="101" t="s">
        <v>49</v>
      </c>
      <c r="D40" s="907"/>
      <c r="E40" s="203">
        <v>60</v>
      </c>
      <c r="F40" s="102">
        <v>150</v>
      </c>
      <c r="G40" s="99">
        <f t="shared" si="2"/>
        <v>9000</v>
      </c>
      <c r="H40" s="163" t="s">
        <v>129</v>
      </c>
      <c r="I40" s="100" t="s">
        <v>797</v>
      </c>
      <c r="J40" s="100" t="str">
        <f>VLOOKUP(I40,Presupuesto!$B$11:$C$566,2,0)</f>
        <v>ALIMENTOS B EBIDAS PARA PERSONAS</v>
      </c>
      <c r="K40" s="100" t="s">
        <v>1363</v>
      </c>
      <c r="L40" s="100" t="s">
        <v>405</v>
      </c>
    </row>
    <row r="41" spans="3:12">
      <c r="C41" s="101" t="s">
        <v>50</v>
      </c>
      <c r="D41" s="907"/>
      <c r="E41" s="153">
        <v>0</v>
      </c>
      <c r="F41" s="120">
        <v>10000</v>
      </c>
      <c r="G41" s="99">
        <f t="shared" si="2"/>
        <v>0</v>
      </c>
      <c r="H41" s="163" t="s">
        <v>129</v>
      </c>
      <c r="I41" s="336" t="s">
        <v>301</v>
      </c>
      <c r="J41" s="100" t="str">
        <f>VLOOKUP(I41,Presupuesto!$B$11:$C$566,2,0)</f>
        <v>PASAJES (26100-00)</v>
      </c>
      <c r="K41" s="100" t="s">
        <v>1363</v>
      </c>
      <c r="L41" s="100" t="s">
        <v>405</v>
      </c>
    </row>
    <row r="42" spans="3:12">
      <c r="C42" s="101" t="s">
        <v>421</v>
      </c>
      <c r="D42" s="907"/>
      <c r="E42" s="153">
        <v>60</v>
      </c>
      <c r="F42" s="120">
        <v>250</v>
      </c>
      <c r="G42" s="99">
        <f t="shared" si="2"/>
        <v>15000</v>
      </c>
      <c r="H42" s="163" t="s">
        <v>129</v>
      </c>
      <c r="I42" s="100" t="s">
        <v>826</v>
      </c>
      <c r="J42" s="100" t="str">
        <f>VLOOKUP(I42,Presupuesto!$B$11:$C$566,2,0)</f>
        <v>PRODUCTOS PAPEL Y CARTON</v>
      </c>
      <c r="K42" s="100" t="s">
        <v>1363</v>
      </c>
      <c r="L42" s="100" t="s">
        <v>405</v>
      </c>
    </row>
    <row r="43" spans="3:12">
      <c r="C43" s="101" t="s">
        <v>51</v>
      </c>
      <c r="D43" s="907"/>
      <c r="E43" s="203">
        <v>5</v>
      </c>
      <c r="F43" s="102">
        <v>85</v>
      </c>
      <c r="G43" s="99">
        <f t="shared" si="2"/>
        <v>425</v>
      </c>
      <c r="H43" s="163" t="s">
        <v>129</v>
      </c>
      <c r="I43" s="100" t="s">
        <v>826</v>
      </c>
      <c r="J43" s="100" t="str">
        <f>VLOOKUP(I43,Presupuesto!$B$11:$C$566,2,0)</f>
        <v>PRODUCTOS PAPEL Y CARTON</v>
      </c>
      <c r="K43" s="100" t="s">
        <v>1363</v>
      </c>
      <c r="L43" s="100" t="s">
        <v>405</v>
      </c>
    </row>
    <row r="44" spans="3:12">
      <c r="C44" s="101" t="s">
        <v>123</v>
      </c>
      <c r="D44" s="907"/>
      <c r="E44" s="203">
        <v>60</v>
      </c>
      <c r="F44" s="102">
        <v>36</v>
      </c>
      <c r="G44" s="99">
        <f t="shared" si="2"/>
        <v>2160</v>
      </c>
      <c r="H44" s="163" t="s">
        <v>129</v>
      </c>
      <c r="I44" s="100" t="s">
        <v>947</v>
      </c>
      <c r="J44" s="100" t="str">
        <f>VLOOKUP(I44,Presupuesto!$B$11:$C$566,2,0)</f>
        <v>UTILES DE ESCRITORIO, OFICINA Y ENSE¥ANZA</v>
      </c>
      <c r="K44" s="100" t="s">
        <v>1363</v>
      </c>
      <c r="L44" s="100" t="s">
        <v>405</v>
      </c>
    </row>
    <row r="45" spans="3:12">
      <c r="C45" s="101" t="s">
        <v>34</v>
      </c>
      <c r="D45" s="907"/>
      <c r="E45" s="203">
        <v>5</v>
      </c>
      <c r="F45" s="102">
        <v>80</v>
      </c>
      <c r="G45" s="99">
        <f t="shared" si="2"/>
        <v>400</v>
      </c>
      <c r="H45" s="163" t="s">
        <v>129</v>
      </c>
      <c r="I45" s="100" t="s">
        <v>947</v>
      </c>
      <c r="J45" s="100" t="str">
        <f>VLOOKUP(I45,Presupuesto!$B$11:$C$566,2,0)</f>
        <v>UTILES DE ESCRITORIO, OFICINA Y ENSE¥ANZA</v>
      </c>
      <c r="K45" s="100" t="s">
        <v>1363</v>
      </c>
      <c r="L45" s="100" t="s">
        <v>405</v>
      </c>
    </row>
    <row r="46" spans="3:12">
      <c r="C46" s="111" t="s">
        <v>52</v>
      </c>
      <c r="D46" s="907"/>
      <c r="E46" s="222">
        <v>60</v>
      </c>
      <c r="F46" s="121">
        <v>25</v>
      </c>
      <c r="G46" s="99">
        <f t="shared" si="2"/>
        <v>1500</v>
      </c>
      <c r="H46" s="163" t="s">
        <v>129</v>
      </c>
      <c r="I46" s="100" t="s">
        <v>947</v>
      </c>
      <c r="J46" s="100" t="str">
        <f>VLOOKUP(I46,Presupuesto!$B$11:$C$566,2,0)</f>
        <v>UTILES DE ESCRITORIO, OFICINA Y ENSE¥ANZA</v>
      </c>
      <c r="K46" s="100" t="s">
        <v>1363</v>
      </c>
      <c r="L46" s="100" t="s">
        <v>405</v>
      </c>
    </row>
    <row r="47" spans="3:12" ht="15.75" thickBot="1">
      <c r="C47" s="226" t="s">
        <v>434</v>
      </c>
      <c r="D47" s="227">
        <v>0</v>
      </c>
      <c r="E47" s="349">
        <v>0</v>
      </c>
      <c r="F47" s="106">
        <f>HLOOKUP(C47,$AH$2:$BU$3,2,0)</f>
        <v>1150</v>
      </c>
      <c r="G47" s="107">
        <f>D47*E47*F47</f>
        <v>0</v>
      </c>
      <c r="H47" s="350"/>
      <c r="I47" s="351" t="s">
        <v>302</v>
      </c>
      <c r="J47" s="108" t="str">
        <f>VLOOKUP(I47,Presupuesto!$B$11:$C$566,2,0)</f>
        <v>VIATICOS (26200-00)</v>
      </c>
      <c r="K47" s="352" t="s">
        <v>1363</v>
      </c>
      <c r="L47" s="352" t="s">
        <v>405</v>
      </c>
    </row>
    <row r="49" spans="2:12" ht="15.75" thickBot="1"/>
    <row r="50" spans="2:12" ht="15.75" thickBot="1">
      <c r="B50" s="873"/>
      <c r="C50" s="29" t="s">
        <v>43</v>
      </c>
      <c r="D50" s="30">
        <f>SUM(G57:G66)</f>
        <v>39705</v>
      </c>
      <c r="E50" s="95"/>
      <c r="F50" s="95"/>
      <c r="G50" s="95"/>
      <c r="H50" s="76"/>
      <c r="I50" s="76"/>
      <c r="J50" s="76"/>
      <c r="K50" s="114"/>
    </row>
    <row r="51" spans="2:12">
      <c r="C51" s="70"/>
      <c r="D51" s="31"/>
      <c r="E51" s="95"/>
      <c r="F51" s="95"/>
      <c r="G51" s="95"/>
      <c r="H51" s="76"/>
      <c r="I51" s="76"/>
      <c r="J51" s="76"/>
      <c r="K51" s="114"/>
    </row>
    <row r="52" spans="2:12">
      <c r="C52" s="70"/>
      <c r="D52" s="31"/>
      <c r="E52" s="95"/>
      <c r="F52" s="95"/>
      <c r="G52" s="95"/>
      <c r="H52" s="76"/>
      <c r="I52" s="76"/>
      <c r="J52" s="76"/>
      <c r="K52" s="114"/>
    </row>
    <row r="53" spans="2:12" ht="15.75">
      <c r="C53" s="208" t="s">
        <v>393</v>
      </c>
      <c r="D53" s="422" t="s">
        <v>2996</v>
      </c>
      <c r="E53" s="95"/>
      <c r="F53" s="95"/>
      <c r="G53" s="95"/>
      <c r="H53" s="76"/>
      <c r="I53" s="76"/>
      <c r="J53" s="76"/>
      <c r="K53" s="114"/>
    </row>
    <row r="54" spans="2:12" ht="18.75">
      <c r="C54" s="218" t="str">
        <f>IFERROR(VLOOKUP(D53,'1Desarrollo e Innov. Curricular'!$E:$F,2,FALSE),IFERROR(VLOOKUP(D53,'2Investigación Científica'!$E:$F,2,FALSE),IFERROR(VLOOKUP(D53,'3Vinculación Univ. Sociedad'!$E:$F,2,FALSE),IFERROR(VLOOKUP(D53,'4Docencia Profesorado Universi'!$E:$F,2,FALSE),IFERROR(VLOOKUP(D53,'5Estudiantes y Graduados'!$E:$F,2,FALSE),IFERROR(VLOOKUP(D53,'11Gestion Administrativa'!$E:$F,2,FALSE),IFERROR(VLOOKUP(D53,'13Gestión Académica'!$E:$F,2,FALSE),IFERROR(VLOOKUP(D53,'8Aseguramiento de la Calidad'!$E:$F,2,FALSE),IFERROR(VLOOKUP(D53,'6Gestión del Conocimiento'!$E:$F,2,FALSE),IFERROR(VLOOKUP(D53,'15Gobernabilidad Procesos...'!$E:$F,2,FALSE),IFERROR(VLOOKUP(D53,'12Gestión Talento Humano'!$E:$F,2,FALSE),IFERROR(VLOOKUP(D53,'14Internacionalización E.S.'!$E:$F,2,FALSE),IFERROR(VLOOKUP(D53,'10Posgrado'!$E:$F,2,FALSE),IFERROR(VLOOKUP(D53,'9Cultura de Innovación Insti...'!$E:$F,2,FALSE),VLOOKUP(D53,'7Lo Esencial Reforma Univ.'!$E:$F,2,0)))))))))))))))</f>
        <v>Realizar semestralmente jornadas para socializar, actualizar y aplicar políticas de vinculación de la FACES con la Sociedad.</v>
      </c>
      <c r="D54" s="31"/>
      <c r="E54" s="95"/>
      <c r="F54" s="95"/>
      <c r="G54" s="95"/>
      <c r="H54" s="76"/>
      <c r="I54" s="76"/>
      <c r="J54" s="76"/>
      <c r="K54" s="114"/>
    </row>
    <row r="55" spans="2:12" ht="15.75" thickBot="1">
      <c r="C55" s="70"/>
      <c r="D55" s="31"/>
      <c r="E55" s="95"/>
      <c r="F55" s="95"/>
      <c r="G55" s="95"/>
      <c r="H55" s="76"/>
      <c r="I55" s="76"/>
      <c r="J55" s="76"/>
      <c r="K55" s="114"/>
    </row>
    <row r="56" spans="2:12" ht="30.75" thickBot="1">
      <c r="C56" s="128" t="s">
        <v>44</v>
      </c>
      <c r="D56" s="131" t="s">
        <v>45</v>
      </c>
      <c r="E56" s="130" t="s">
        <v>55</v>
      </c>
      <c r="F56" s="130" t="s">
        <v>57</v>
      </c>
      <c r="G56" s="129" t="s">
        <v>27</v>
      </c>
      <c r="H56" s="135" t="s">
        <v>131</v>
      </c>
      <c r="I56" s="130" t="s">
        <v>46</v>
      </c>
      <c r="J56" s="130" t="s">
        <v>132</v>
      </c>
      <c r="K56" s="130" t="s">
        <v>412</v>
      </c>
      <c r="L56" s="130" t="s">
        <v>413</v>
      </c>
    </row>
    <row r="57" spans="2:12">
      <c r="C57" s="344" t="s">
        <v>47</v>
      </c>
      <c r="D57" s="906"/>
      <c r="E57" s="345">
        <v>0</v>
      </c>
      <c r="F57" s="117">
        <v>30000</v>
      </c>
      <c r="G57" s="346">
        <f t="shared" ref="G57:G65" si="3">E57*F57</f>
        <v>0</v>
      </c>
      <c r="H57" s="347" t="s">
        <v>129</v>
      </c>
      <c r="I57" s="118" t="s">
        <v>704</v>
      </c>
      <c r="J57" s="118" t="str">
        <f>VLOOKUP(I57,Presupuesto!$B$11:$C$566,2,0)</f>
        <v>SERVICIOS DE CAPACITACION.</v>
      </c>
      <c r="K57" s="348" t="s">
        <v>475</v>
      </c>
      <c r="L57" s="118" t="s">
        <v>400</v>
      </c>
    </row>
    <row r="58" spans="2:12">
      <c r="C58" s="101" t="s">
        <v>48</v>
      </c>
      <c r="D58" s="907"/>
      <c r="E58" s="203">
        <v>80</v>
      </c>
      <c r="F58" s="102">
        <v>50</v>
      </c>
      <c r="G58" s="99">
        <f t="shared" si="3"/>
        <v>4000</v>
      </c>
      <c r="H58" s="163" t="s">
        <v>129</v>
      </c>
      <c r="I58" s="100" t="s">
        <v>722</v>
      </c>
      <c r="J58" s="100" t="str">
        <f>VLOOKUP(I58,Presupuesto!$B$11:$C$566,2,0)</f>
        <v>SERVICIOS DE IMPRENTA PUBLIC.Y REPRODUCCION</v>
      </c>
      <c r="K58" s="100" t="s">
        <v>475</v>
      </c>
      <c r="L58" s="100" t="s">
        <v>400</v>
      </c>
    </row>
    <row r="59" spans="2:12">
      <c r="C59" s="101" t="s">
        <v>49</v>
      </c>
      <c r="D59" s="907"/>
      <c r="E59" s="203">
        <v>80</v>
      </c>
      <c r="F59" s="102">
        <v>150</v>
      </c>
      <c r="G59" s="99">
        <f t="shared" si="3"/>
        <v>12000</v>
      </c>
      <c r="H59" s="163" t="s">
        <v>129</v>
      </c>
      <c r="I59" s="100" t="s">
        <v>797</v>
      </c>
      <c r="J59" s="100" t="str">
        <f>VLOOKUP(I59,Presupuesto!$B$11:$C$566,2,0)</f>
        <v>ALIMENTOS B EBIDAS PARA PERSONAS</v>
      </c>
      <c r="K59" s="100" t="s">
        <v>475</v>
      </c>
      <c r="L59" s="100" t="s">
        <v>400</v>
      </c>
    </row>
    <row r="60" spans="2:12">
      <c r="C60" s="101" t="s">
        <v>50</v>
      </c>
      <c r="D60" s="907"/>
      <c r="E60" s="153">
        <v>0</v>
      </c>
      <c r="F60" s="120">
        <v>10000</v>
      </c>
      <c r="G60" s="99">
        <f t="shared" si="3"/>
        <v>0</v>
      </c>
      <c r="H60" s="163" t="s">
        <v>129</v>
      </c>
      <c r="I60" s="336" t="s">
        <v>301</v>
      </c>
      <c r="J60" s="100" t="str">
        <f>VLOOKUP(I60,Presupuesto!$B$11:$C$566,2,0)</f>
        <v>PASAJES (26100-00)</v>
      </c>
      <c r="K60" s="100" t="s">
        <v>475</v>
      </c>
      <c r="L60" s="100" t="s">
        <v>400</v>
      </c>
    </row>
    <row r="61" spans="2:12">
      <c r="C61" s="101" t="s">
        <v>421</v>
      </c>
      <c r="D61" s="907"/>
      <c r="E61" s="153">
        <v>80</v>
      </c>
      <c r="F61" s="120">
        <v>250</v>
      </c>
      <c r="G61" s="99">
        <f t="shared" si="3"/>
        <v>20000</v>
      </c>
      <c r="H61" s="163" t="s">
        <v>129</v>
      </c>
      <c r="I61" s="100" t="s">
        <v>826</v>
      </c>
      <c r="J61" s="100" t="str">
        <f>VLOOKUP(I61,Presupuesto!$B$11:$C$566,2,0)</f>
        <v>PRODUCTOS PAPEL Y CARTON</v>
      </c>
      <c r="K61" s="100" t="s">
        <v>475</v>
      </c>
      <c r="L61" s="100" t="s">
        <v>400</v>
      </c>
    </row>
    <row r="62" spans="2:12">
      <c r="C62" s="101" t="s">
        <v>51</v>
      </c>
      <c r="D62" s="907"/>
      <c r="E62" s="203">
        <v>5</v>
      </c>
      <c r="F62" s="102">
        <v>85</v>
      </c>
      <c r="G62" s="99">
        <f t="shared" si="3"/>
        <v>425</v>
      </c>
      <c r="H62" s="163" t="s">
        <v>129</v>
      </c>
      <c r="I62" s="100" t="s">
        <v>826</v>
      </c>
      <c r="J62" s="100" t="str">
        <f>VLOOKUP(I62,Presupuesto!$B$11:$C$566,2,0)</f>
        <v>PRODUCTOS PAPEL Y CARTON</v>
      </c>
      <c r="K62" s="100" t="s">
        <v>475</v>
      </c>
      <c r="L62" s="100" t="s">
        <v>400</v>
      </c>
    </row>
    <row r="63" spans="2:12">
      <c r="C63" s="101" t="s">
        <v>123</v>
      </c>
      <c r="D63" s="907"/>
      <c r="E63" s="203">
        <v>80</v>
      </c>
      <c r="F63" s="102">
        <v>36</v>
      </c>
      <c r="G63" s="99">
        <f t="shared" si="3"/>
        <v>2880</v>
      </c>
      <c r="H63" s="163" t="s">
        <v>129</v>
      </c>
      <c r="I63" s="100" t="s">
        <v>947</v>
      </c>
      <c r="J63" s="100" t="str">
        <f>VLOOKUP(I63,Presupuesto!$B$11:$C$566,2,0)</f>
        <v>UTILES DE ESCRITORIO, OFICINA Y ENSE¥ANZA</v>
      </c>
      <c r="K63" s="100" t="s">
        <v>475</v>
      </c>
      <c r="L63" s="100" t="s">
        <v>400</v>
      </c>
    </row>
    <row r="64" spans="2:12">
      <c r="C64" s="101" t="s">
        <v>34</v>
      </c>
      <c r="D64" s="907"/>
      <c r="E64" s="203">
        <v>5</v>
      </c>
      <c r="F64" s="102">
        <v>80</v>
      </c>
      <c r="G64" s="99">
        <f t="shared" si="3"/>
        <v>400</v>
      </c>
      <c r="H64" s="163" t="s">
        <v>129</v>
      </c>
      <c r="I64" s="100" t="s">
        <v>947</v>
      </c>
      <c r="J64" s="100" t="str">
        <f>VLOOKUP(I64,Presupuesto!$B$11:$C$566,2,0)</f>
        <v>UTILES DE ESCRITORIO, OFICINA Y ENSE¥ANZA</v>
      </c>
      <c r="K64" s="100" t="s">
        <v>475</v>
      </c>
      <c r="L64" s="100" t="s">
        <v>400</v>
      </c>
    </row>
    <row r="65" spans="2:12">
      <c r="C65" s="111" t="s">
        <v>52</v>
      </c>
      <c r="D65" s="907"/>
      <c r="E65" s="222">
        <v>0</v>
      </c>
      <c r="F65" s="121">
        <v>25</v>
      </c>
      <c r="G65" s="99">
        <f t="shared" si="3"/>
        <v>0</v>
      </c>
      <c r="H65" s="163" t="s">
        <v>129</v>
      </c>
      <c r="I65" s="100" t="s">
        <v>947</v>
      </c>
      <c r="J65" s="100" t="str">
        <f>VLOOKUP(I65,Presupuesto!$B$11:$C$566,2,0)</f>
        <v>UTILES DE ESCRITORIO, OFICINA Y ENSE¥ANZA</v>
      </c>
      <c r="K65" s="100" t="s">
        <v>475</v>
      </c>
      <c r="L65" s="100" t="s">
        <v>400</v>
      </c>
    </row>
    <row r="66" spans="2:12" ht="15.75" thickBot="1">
      <c r="C66" s="226" t="s">
        <v>434</v>
      </c>
      <c r="D66" s="227">
        <v>0</v>
      </c>
      <c r="E66" s="349">
        <v>0</v>
      </c>
      <c r="F66" s="106">
        <f>HLOOKUP(C66,$AH$2:$BU$3,2,0)</f>
        <v>1150</v>
      </c>
      <c r="G66" s="107">
        <f>D66*E66*F66</f>
        <v>0</v>
      </c>
      <c r="H66" s="350"/>
      <c r="I66" s="351" t="s">
        <v>302</v>
      </c>
      <c r="J66" s="108" t="str">
        <f>VLOOKUP(I66,Presupuesto!$B$11:$C$566,2,0)</f>
        <v>VIATICOS (26200-00)</v>
      </c>
      <c r="K66" s="352" t="s">
        <v>475</v>
      </c>
      <c r="L66" s="352" t="s">
        <v>400</v>
      </c>
    </row>
    <row r="68" spans="2:12" ht="15.75" thickBot="1"/>
    <row r="69" spans="2:12" ht="15.75" thickBot="1">
      <c r="B69" s="873"/>
      <c r="C69" s="29" t="s">
        <v>43</v>
      </c>
      <c r="D69" s="30">
        <f>SUM(G76:G85)</f>
        <v>29985</v>
      </c>
      <c r="E69" s="95"/>
      <c r="F69" s="95"/>
      <c r="G69" s="95"/>
      <c r="H69" s="76"/>
      <c r="I69" s="76"/>
      <c r="J69" s="76"/>
      <c r="K69" s="114"/>
    </row>
    <row r="70" spans="2:12">
      <c r="C70" s="70"/>
      <c r="D70" s="31"/>
      <c r="E70" s="95"/>
      <c r="F70" s="95"/>
      <c r="G70" s="95"/>
      <c r="H70" s="76"/>
      <c r="I70" s="76"/>
      <c r="J70" s="76"/>
      <c r="K70" s="114"/>
    </row>
    <row r="71" spans="2:12">
      <c r="C71" s="70"/>
      <c r="D71" s="31"/>
      <c r="E71" s="95"/>
      <c r="F71" s="95"/>
      <c r="G71" s="95"/>
      <c r="H71" s="76"/>
      <c r="I71" s="76"/>
      <c r="J71" s="76"/>
      <c r="K71" s="114"/>
    </row>
    <row r="72" spans="2:12" ht="15.75">
      <c r="C72" s="208" t="s">
        <v>393</v>
      </c>
      <c r="D72" s="422" t="s">
        <v>2997</v>
      </c>
      <c r="E72" s="95"/>
      <c r="F72" s="95"/>
      <c r="G72" s="95"/>
      <c r="H72" s="76"/>
      <c r="I72" s="76"/>
      <c r="J72" s="76"/>
      <c r="K72" s="114"/>
    </row>
    <row r="73" spans="2:12" ht="18.75">
      <c r="C73" s="218" t="str">
        <f>IFERROR(VLOOKUP(D72,'1Desarrollo e Innov. Curricular'!$E:$F,2,FALSE),IFERROR(VLOOKUP(D72,'2Investigación Científica'!$E:$F,2,FALSE),IFERROR(VLOOKUP(D72,'3Vinculación Univ. Sociedad'!$E:$F,2,FALSE),IFERROR(VLOOKUP(D72,'4Docencia Profesorado Universi'!$E:$F,2,FALSE),IFERROR(VLOOKUP(D72,'5Estudiantes y Graduados'!$E:$F,2,FALSE),IFERROR(VLOOKUP(D72,'11Gestion Administrativa'!$E:$F,2,FALSE),IFERROR(VLOOKUP(D72,'13Gestión Académica'!$E:$F,2,FALSE),IFERROR(VLOOKUP(D72,'8Aseguramiento de la Calidad'!$E:$F,2,FALSE),IFERROR(VLOOKUP(D72,'6Gestión del Conocimiento'!$E:$F,2,FALSE),IFERROR(VLOOKUP(D72,'15Gobernabilidad Procesos...'!$E:$F,2,FALSE),IFERROR(VLOOKUP(D72,'12Gestión Talento Humano'!$E:$F,2,FALSE),IFERROR(VLOOKUP(D72,'14Internacionalización E.S.'!$E:$F,2,FALSE),IFERROR(VLOOKUP(D72,'10Posgrado'!$E:$F,2,FALSE),IFERROR(VLOOKUP(D72,'9Cultura de Innovación Insti...'!$E:$F,2,FALSE),VLOOKUP(D72,'7Lo Esencial Reforma Univ.'!$E:$F,2,0)))))))))))))))</f>
        <v>Programar la realización periódica de jornadas de formación en valores morales y éticos, profesionales y sociales.</v>
      </c>
      <c r="D73" s="31"/>
      <c r="E73" s="95"/>
      <c r="F73" s="95"/>
      <c r="G73" s="95"/>
      <c r="H73" s="76"/>
      <c r="I73" s="76"/>
      <c r="J73" s="76"/>
      <c r="K73" s="114"/>
    </row>
    <row r="74" spans="2:12" ht="15.75" thickBot="1">
      <c r="C74" s="70"/>
      <c r="D74" s="31"/>
      <c r="E74" s="95"/>
      <c r="F74" s="95"/>
      <c r="G74" s="95"/>
      <c r="H74" s="76"/>
      <c r="I74" s="76"/>
      <c r="J74" s="76"/>
      <c r="K74" s="114"/>
    </row>
    <row r="75" spans="2:12" ht="30.75" thickBot="1">
      <c r="C75" s="128" t="s">
        <v>44</v>
      </c>
      <c r="D75" s="131" t="s">
        <v>45</v>
      </c>
      <c r="E75" s="130" t="s">
        <v>55</v>
      </c>
      <c r="F75" s="130" t="s">
        <v>57</v>
      </c>
      <c r="G75" s="129" t="s">
        <v>27</v>
      </c>
      <c r="H75" s="135" t="s">
        <v>131</v>
      </c>
      <c r="I75" s="130" t="s">
        <v>46</v>
      </c>
      <c r="J75" s="130" t="s">
        <v>132</v>
      </c>
      <c r="K75" s="130" t="s">
        <v>412</v>
      </c>
      <c r="L75" s="130" t="s">
        <v>413</v>
      </c>
    </row>
    <row r="76" spans="2:12">
      <c r="C76" s="344" t="s">
        <v>47</v>
      </c>
      <c r="D76" s="906"/>
      <c r="E76" s="345">
        <v>0</v>
      </c>
      <c r="F76" s="117">
        <v>30000</v>
      </c>
      <c r="G76" s="346">
        <f t="shared" ref="G76:G84" si="4">E76*F76</f>
        <v>0</v>
      </c>
      <c r="H76" s="347" t="s">
        <v>129</v>
      </c>
      <c r="I76" s="118" t="s">
        <v>704</v>
      </c>
      <c r="J76" s="118" t="str">
        <f>VLOOKUP(I76,Presupuesto!$B$11:$C$566,2,0)</f>
        <v>SERVICIOS DE CAPACITACION.</v>
      </c>
      <c r="K76" s="348" t="s">
        <v>1365</v>
      </c>
      <c r="L76" s="118" t="s">
        <v>400</v>
      </c>
    </row>
    <row r="77" spans="2:12">
      <c r="C77" s="101" t="s">
        <v>48</v>
      </c>
      <c r="D77" s="907"/>
      <c r="E77" s="203">
        <v>60</v>
      </c>
      <c r="F77" s="102">
        <v>50</v>
      </c>
      <c r="G77" s="99">
        <f t="shared" si="4"/>
        <v>3000</v>
      </c>
      <c r="H77" s="163" t="s">
        <v>129</v>
      </c>
      <c r="I77" s="100" t="s">
        <v>722</v>
      </c>
      <c r="J77" s="100" t="str">
        <f>VLOOKUP(I77,Presupuesto!$B$11:$C$566,2,0)</f>
        <v>SERVICIOS DE IMPRENTA PUBLIC.Y REPRODUCCION</v>
      </c>
      <c r="K77" s="100" t="s">
        <v>1365</v>
      </c>
      <c r="L77" s="100" t="s">
        <v>400</v>
      </c>
    </row>
    <row r="78" spans="2:12">
      <c r="C78" s="101" t="s">
        <v>49</v>
      </c>
      <c r="D78" s="907"/>
      <c r="E78" s="203">
        <v>60</v>
      </c>
      <c r="F78" s="102">
        <v>150</v>
      </c>
      <c r="G78" s="99">
        <f t="shared" si="4"/>
        <v>9000</v>
      </c>
      <c r="H78" s="163" t="s">
        <v>129</v>
      </c>
      <c r="I78" s="100" t="s">
        <v>797</v>
      </c>
      <c r="J78" s="100" t="str">
        <f>VLOOKUP(I78,Presupuesto!$B$11:$C$566,2,0)</f>
        <v>ALIMENTOS B EBIDAS PARA PERSONAS</v>
      </c>
      <c r="K78" s="100" t="s">
        <v>1365</v>
      </c>
      <c r="L78" s="100" t="s">
        <v>400</v>
      </c>
    </row>
    <row r="79" spans="2:12">
      <c r="C79" s="101" t="s">
        <v>50</v>
      </c>
      <c r="D79" s="907"/>
      <c r="E79" s="153">
        <v>0</v>
      </c>
      <c r="F79" s="120">
        <v>10000</v>
      </c>
      <c r="G79" s="99">
        <f t="shared" si="4"/>
        <v>0</v>
      </c>
      <c r="H79" s="163" t="s">
        <v>129</v>
      </c>
      <c r="I79" s="336" t="s">
        <v>301</v>
      </c>
      <c r="J79" s="100" t="str">
        <f>VLOOKUP(I79,Presupuesto!$B$11:$C$566,2,0)</f>
        <v>PASAJES (26100-00)</v>
      </c>
      <c r="K79" s="100" t="s">
        <v>1365</v>
      </c>
      <c r="L79" s="100" t="s">
        <v>400</v>
      </c>
    </row>
    <row r="80" spans="2:12">
      <c r="C80" s="101" t="s">
        <v>421</v>
      </c>
      <c r="D80" s="907"/>
      <c r="E80" s="153">
        <v>60</v>
      </c>
      <c r="F80" s="120">
        <v>250</v>
      </c>
      <c r="G80" s="99">
        <f t="shared" si="4"/>
        <v>15000</v>
      </c>
      <c r="H80" s="163" t="s">
        <v>129</v>
      </c>
      <c r="I80" s="100" t="s">
        <v>826</v>
      </c>
      <c r="J80" s="100" t="str">
        <f>VLOOKUP(I80,Presupuesto!$B$11:$C$566,2,0)</f>
        <v>PRODUCTOS PAPEL Y CARTON</v>
      </c>
      <c r="K80" s="100" t="s">
        <v>1365</v>
      </c>
      <c r="L80" s="100" t="s">
        <v>400</v>
      </c>
    </row>
    <row r="81" spans="2:12">
      <c r="C81" s="101" t="s">
        <v>51</v>
      </c>
      <c r="D81" s="907"/>
      <c r="E81" s="203">
        <v>5</v>
      </c>
      <c r="F81" s="102">
        <v>85</v>
      </c>
      <c r="G81" s="99">
        <f t="shared" si="4"/>
        <v>425</v>
      </c>
      <c r="H81" s="163" t="s">
        <v>129</v>
      </c>
      <c r="I81" s="100" t="s">
        <v>826</v>
      </c>
      <c r="J81" s="100" t="str">
        <f>VLOOKUP(I81,Presupuesto!$B$11:$C$566,2,0)</f>
        <v>PRODUCTOS PAPEL Y CARTON</v>
      </c>
      <c r="K81" s="100" t="s">
        <v>1365</v>
      </c>
      <c r="L81" s="100" t="s">
        <v>400</v>
      </c>
    </row>
    <row r="82" spans="2:12">
      <c r="C82" s="101" t="s">
        <v>123</v>
      </c>
      <c r="D82" s="907"/>
      <c r="E82" s="203">
        <v>60</v>
      </c>
      <c r="F82" s="102">
        <v>36</v>
      </c>
      <c r="G82" s="99">
        <f t="shared" si="4"/>
        <v>2160</v>
      </c>
      <c r="H82" s="163" t="s">
        <v>129</v>
      </c>
      <c r="I82" s="100" t="s">
        <v>947</v>
      </c>
      <c r="J82" s="100" t="str">
        <f>VLOOKUP(I82,Presupuesto!$B$11:$C$566,2,0)</f>
        <v>UTILES DE ESCRITORIO, OFICINA Y ENSE¥ANZA</v>
      </c>
      <c r="K82" s="100" t="s">
        <v>1365</v>
      </c>
      <c r="L82" s="100" t="s">
        <v>400</v>
      </c>
    </row>
    <row r="83" spans="2:12">
      <c r="C83" s="101" t="s">
        <v>34</v>
      </c>
      <c r="D83" s="907"/>
      <c r="E83" s="203">
        <v>5</v>
      </c>
      <c r="F83" s="102">
        <v>80</v>
      </c>
      <c r="G83" s="99">
        <f t="shared" si="4"/>
        <v>400</v>
      </c>
      <c r="H83" s="163" t="s">
        <v>129</v>
      </c>
      <c r="I83" s="100" t="s">
        <v>947</v>
      </c>
      <c r="J83" s="100" t="str">
        <f>VLOOKUP(I83,Presupuesto!$B$11:$C$566,2,0)</f>
        <v>UTILES DE ESCRITORIO, OFICINA Y ENSE¥ANZA</v>
      </c>
      <c r="K83" s="100" t="s">
        <v>1365</v>
      </c>
      <c r="L83" s="100" t="s">
        <v>400</v>
      </c>
    </row>
    <row r="84" spans="2:12">
      <c r="C84" s="111" t="s">
        <v>52</v>
      </c>
      <c r="D84" s="907"/>
      <c r="E84" s="222">
        <v>0</v>
      </c>
      <c r="F84" s="121">
        <v>25</v>
      </c>
      <c r="G84" s="99">
        <f t="shared" si="4"/>
        <v>0</v>
      </c>
      <c r="H84" s="163" t="s">
        <v>129</v>
      </c>
      <c r="I84" s="100" t="s">
        <v>947</v>
      </c>
      <c r="J84" s="100" t="str">
        <f>VLOOKUP(I84,Presupuesto!$B$11:$C$566,2,0)</f>
        <v>UTILES DE ESCRITORIO, OFICINA Y ENSE¥ANZA</v>
      </c>
      <c r="K84" s="100" t="s">
        <v>1365</v>
      </c>
      <c r="L84" s="100" t="s">
        <v>400</v>
      </c>
    </row>
    <row r="85" spans="2:12" ht="15.75" thickBot="1">
      <c r="C85" s="226" t="s">
        <v>434</v>
      </c>
      <c r="D85" s="227">
        <v>0</v>
      </c>
      <c r="E85" s="349">
        <v>0</v>
      </c>
      <c r="F85" s="106">
        <f>HLOOKUP(C85,$AH$2:$BU$3,2,0)</f>
        <v>1150</v>
      </c>
      <c r="G85" s="107">
        <f>D85*E85*F85</f>
        <v>0</v>
      </c>
      <c r="H85" s="350"/>
      <c r="I85" s="351" t="s">
        <v>302</v>
      </c>
      <c r="J85" s="108" t="str">
        <f>VLOOKUP(I85,Presupuesto!$B$11:$C$566,2,0)</f>
        <v>VIATICOS (26200-00)</v>
      </c>
      <c r="K85" s="352" t="s">
        <v>1365</v>
      </c>
      <c r="L85" s="352" t="s">
        <v>400</v>
      </c>
    </row>
    <row r="87" spans="2:12" ht="15.75" thickBot="1"/>
    <row r="88" spans="2:12" ht="15.75" thickBot="1">
      <c r="B88" s="873"/>
      <c r="C88" s="29" t="s">
        <v>43</v>
      </c>
      <c r="D88" s="30">
        <f>SUM(G95:G104)</f>
        <v>7860</v>
      </c>
      <c r="E88" s="95"/>
      <c r="F88" s="95"/>
      <c r="G88" s="95"/>
      <c r="H88" s="76"/>
      <c r="I88" s="76"/>
      <c r="J88" s="76"/>
      <c r="K88" s="114"/>
    </row>
    <row r="89" spans="2:12">
      <c r="C89" s="70"/>
      <c r="D89" s="31"/>
      <c r="E89" s="95"/>
      <c r="F89" s="95"/>
      <c r="G89" s="95"/>
      <c r="H89" s="76"/>
      <c r="I89" s="76"/>
      <c r="J89" s="76"/>
      <c r="K89" s="114"/>
    </row>
    <row r="90" spans="2:12">
      <c r="C90" s="70"/>
      <c r="D90" s="31"/>
      <c r="E90" s="95"/>
      <c r="F90" s="95"/>
      <c r="G90" s="95"/>
      <c r="H90" s="76"/>
      <c r="I90" s="76"/>
      <c r="J90" s="76"/>
      <c r="K90" s="114"/>
    </row>
    <row r="91" spans="2:12" ht="15.75">
      <c r="C91" s="208" t="s">
        <v>393</v>
      </c>
      <c r="D91" s="422" t="s">
        <v>3001</v>
      </c>
      <c r="E91" s="95"/>
      <c r="F91" s="95"/>
      <c r="G91" s="95"/>
      <c r="H91" s="76"/>
      <c r="I91" s="76"/>
      <c r="J91" s="76"/>
      <c r="K91" s="114"/>
    </row>
    <row r="92" spans="2:12" ht="18.75">
      <c r="C92" s="218" t="str">
        <f>IFERROR(VLOOKUP(D91,'1Desarrollo e Innov. Curricular'!$E:$F,2,FALSE),IFERROR(VLOOKUP(D91,'2Investigación Científica'!$E:$F,2,FALSE),IFERROR(VLOOKUP(D91,'3Vinculación Univ. Sociedad'!$E:$F,2,FALSE),IFERROR(VLOOKUP(D91,'4Docencia Profesorado Universi'!$E:$F,2,FALSE),IFERROR(VLOOKUP(D91,'5Estudiantes y Graduados'!$E:$F,2,FALSE),IFERROR(VLOOKUP(D91,'11Gestion Administrativa'!$E:$F,2,FALSE),IFERROR(VLOOKUP(D91,'13Gestión Académica'!$E:$F,2,FALSE),IFERROR(VLOOKUP(D91,'8Aseguramiento de la Calidad'!$E:$F,2,FALSE),IFERROR(VLOOKUP(D91,'6Gestión del Conocimiento'!$E:$F,2,FALSE),IFERROR(VLOOKUP(D91,'15Gobernabilidad Procesos...'!$E:$F,2,FALSE),IFERROR(VLOOKUP(D91,'12Gestión Talento Humano'!$E:$F,2,FALSE),IFERROR(VLOOKUP(D91,'14Internacionalización E.S.'!$E:$F,2,FALSE),IFERROR(VLOOKUP(D91,'10Posgrado'!$E:$F,2,FALSE),IFERROR(VLOOKUP(D91,'9Cultura de Innovación Insti...'!$E:$F,2,FALSE),VLOOKUP(D91,'7Lo Esencial Reforma Univ.'!$E:$F,2,0)))))))))))))))</f>
        <v>Programar y desarrollar cursos, talleres y otras formas de capacitación y formación del personal docente y administrativo.</v>
      </c>
      <c r="D92" s="31"/>
      <c r="E92" s="95"/>
      <c r="F92" s="95"/>
      <c r="G92" s="95"/>
      <c r="H92" s="76"/>
      <c r="I92" s="76"/>
      <c r="J92" s="76"/>
      <c r="K92" s="114"/>
    </row>
    <row r="93" spans="2:12" ht="15.75" thickBot="1">
      <c r="C93" s="70"/>
      <c r="D93" s="31"/>
      <c r="E93" s="95"/>
      <c r="F93" s="95"/>
      <c r="G93" s="95"/>
      <c r="H93" s="76"/>
      <c r="I93" s="76"/>
      <c r="J93" s="76"/>
      <c r="K93" s="114"/>
    </row>
    <row r="94" spans="2:12" ht="30.75" thickBot="1">
      <c r="C94" s="128" t="s">
        <v>44</v>
      </c>
      <c r="D94" s="131" t="s">
        <v>45</v>
      </c>
      <c r="E94" s="130" t="s">
        <v>55</v>
      </c>
      <c r="F94" s="130" t="s">
        <v>57</v>
      </c>
      <c r="G94" s="129" t="s">
        <v>27</v>
      </c>
      <c r="H94" s="135" t="s">
        <v>131</v>
      </c>
      <c r="I94" s="130" t="s">
        <v>46</v>
      </c>
      <c r="J94" s="130" t="s">
        <v>132</v>
      </c>
      <c r="K94" s="130" t="s">
        <v>412</v>
      </c>
      <c r="L94" s="130" t="s">
        <v>413</v>
      </c>
    </row>
    <row r="95" spans="2:12">
      <c r="C95" s="344" t="s">
        <v>47</v>
      </c>
      <c r="D95" s="906"/>
      <c r="E95" s="345">
        <v>0</v>
      </c>
      <c r="F95" s="117">
        <v>30000</v>
      </c>
      <c r="G95" s="346">
        <f t="shared" ref="G95:G103" si="5">E95*F95</f>
        <v>0</v>
      </c>
      <c r="H95" s="347" t="s">
        <v>1433</v>
      </c>
      <c r="I95" s="118" t="s">
        <v>704</v>
      </c>
      <c r="J95" s="118" t="str">
        <f>VLOOKUP(I95,Presupuesto!$B$11:$C$566,2,0)</f>
        <v>SERVICIOS DE CAPACITACION.</v>
      </c>
      <c r="K95" s="348" t="s">
        <v>1369</v>
      </c>
      <c r="L95" s="118" t="s">
        <v>402</v>
      </c>
    </row>
    <row r="96" spans="2:12">
      <c r="C96" s="101" t="s">
        <v>48</v>
      </c>
      <c r="D96" s="907"/>
      <c r="E96" s="203">
        <v>15</v>
      </c>
      <c r="F96" s="102">
        <v>50</v>
      </c>
      <c r="G96" s="99">
        <f t="shared" si="5"/>
        <v>750</v>
      </c>
      <c r="H96" s="163" t="s">
        <v>1433</v>
      </c>
      <c r="I96" s="100" t="s">
        <v>722</v>
      </c>
      <c r="J96" s="100" t="str">
        <f>VLOOKUP(I96,Presupuesto!$B$11:$C$566,2,0)</f>
        <v>SERVICIOS DE IMPRENTA PUBLIC.Y REPRODUCCION</v>
      </c>
      <c r="K96" s="100" t="s">
        <v>1369</v>
      </c>
      <c r="L96" s="100" t="s">
        <v>402</v>
      </c>
    </row>
    <row r="97" spans="2:12">
      <c r="C97" s="101" t="s">
        <v>49</v>
      </c>
      <c r="D97" s="907"/>
      <c r="E97" s="203">
        <v>15</v>
      </c>
      <c r="F97" s="102">
        <v>150</v>
      </c>
      <c r="G97" s="99">
        <f t="shared" si="5"/>
        <v>2250</v>
      </c>
      <c r="H97" s="163" t="s">
        <v>1433</v>
      </c>
      <c r="I97" s="100" t="s">
        <v>797</v>
      </c>
      <c r="J97" s="100" t="str">
        <f>VLOOKUP(I97,Presupuesto!$B$11:$C$566,2,0)</f>
        <v>ALIMENTOS B EBIDAS PARA PERSONAS</v>
      </c>
      <c r="K97" s="100" t="s">
        <v>1369</v>
      </c>
      <c r="L97" s="100" t="s">
        <v>402</v>
      </c>
    </row>
    <row r="98" spans="2:12">
      <c r="C98" s="101" t="s">
        <v>50</v>
      </c>
      <c r="D98" s="907"/>
      <c r="E98" s="153">
        <v>0</v>
      </c>
      <c r="F98" s="120">
        <v>10000</v>
      </c>
      <c r="G98" s="99">
        <f t="shared" si="5"/>
        <v>0</v>
      </c>
      <c r="H98" s="163" t="s">
        <v>1433</v>
      </c>
      <c r="I98" s="336" t="s">
        <v>301</v>
      </c>
      <c r="J98" s="100" t="str">
        <f>VLOOKUP(I98,Presupuesto!$B$11:$C$566,2,0)</f>
        <v>PASAJES (26100-00)</v>
      </c>
      <c r="K98" s="100" t="s">
        <v>1369</v>
      </c>
      <c r="L98" s="100" t="s">
        <v>402</v>
      </c>
    </row>
    <row r="99" spans="2:12">
      <c r="C99" s="101" t="s">
        <v>421</v>
      </c>
      <c r="D99" s="907"/>
      <c r="E99" s="153">
        <v>15</v>
      </c>
      <c r="F99" s="120">
        <v>250</v>
      </c>
      <c r="G99" s="99">
        <f t="shared" si="5"/>
        <v>3750</v>
      </c>
      <c r="H99" s="163" t="s">
        <v>1433</v>
      </c>
      <c r="I99" s="100" t="s">
        <v>826</v>
      </c>
      <c r="J99" s="100" t="str">
        <f>VLOOKUP(I99,Presupuesto!$B$11:$C$566,2,0)</f>
        <v>PRODUCTOS PAPEL Y CARTON</v>
      </c>
      <c r="K99" s="100" t="s">
        <v>1369</v>
      </c>
      <c r="L99" s="100" t="s">
        <v>402</v>
      </c>
    </row>
    <row r="100" spans="2:12">
      <c r="C100" s="101" t="s">
        <v>51</v>
      </c>
      <c r="D100" s="907"/>
      <c r="E100" s="203">
        <v>2</v>
      </c>
      <c r="F100" s="102">
        <v>85</v>
      </c>
      <c r="G100" s="99">
        <f t="shared" si="5"/>
        <v>170</v>
      </c>
      <c r="H100" s="163" t="s">
        <v>1433</v>
      </c>
      <c r="I100" s="100" t="s">
        <v>826</v>
      </c>
      <c r="J100" s="100" t="str">
        <f>VLOOKUP(I100,Presupuesto!$B$11:$C$566,2,0)</f>
        <v>PRODUCTOS PAPEL Y CARTON</v>
      </c>
      <c r="K100" s="100" t="s">
        <v>1369</v>
      </c>
      <c r="L100" s="100" t="s">
        <v>402</v>
      </c>
    </row>
    <row r="101" spans="2:12">
      <c r="C101" s="101" t="s">
        <v>123</v>
      </c>
      <c r="D101" s="907"/>
      <c r="E101" s="203">
        <v>15</v>
      </c>
      <c r="F101" s="102">
        <v>36</v>
      </c>
      <c r="G101" s="99">
        <f t="shared" si="5"/>
        <v>540</v>
      </c>
      <c r="H101" s="163" t="s">
        <v>1433</v>
      </c>
      <c r="I101" s="100" t="s">
        <v>947</v>
      </c>
      <c r="J101" s="100" t="str">
        <f>VLOOKUP(I101,Presupuesto!$B$11:$C$566,2,0)</f>
        <v>UTILES DE ESCRITORIO, OFICINA Y ENSE¥ANZA</v>
      </c>
      <c r="K101" s="100" t="s">
        <v>1369</v>
      </c>
      <c r="L101" s="100" t="s">
        <v>402</v>
      </c>
    </row>
    <row r="102" spans="2:12">
      <c r="C102" s="101" t="s">
        <v>34</v>
      </c>
      <c r="D102" s="907"/>
      <c r="E102" s="203">
        <v>5</v>
      </c>
      <c r="F102" s="102">
        <v>80</v>
      </c>
      <c r="G102" s="99">
        <f t="shared" si="5"/>
        <v>400</v>
      </c>
      <c r="H102" s="163" t="s">
        <v>1433</v>
      </c>
      <c r="I102" s="100" t="s">
        <v>947</v>
      </c>
      <c r="J102" s="100" t="str">
        <f>VLOOKUP(I102,Presupuesto!$B$11:$C$566,2,0)</f>
        <v>UTILES DE ESCRITORIO, OFICINA Y ENSE¥ANZA</v>
      </c>
      <c r="K102" s="100" t="s">
        <v>1369</v>
      </c>
      <c r="L102" s="100" t="s">
        <v>402</v>
      </c>
    </row>
    <row r="103" spans="2:12">
      <c r="C103" s="111" t="s">
        <v>52</v>
      </c>
      <c r="D103" s="907"/>
      <c r="E103" s="222">
        <v>0</v>
      </c>
      <c r="F103" s="121">
        <v>25</v>
      </c>
      <c r="G103" s="99">
        <f t="shared" si="5"/>
        <v>0</v>
      </c>
      <c r="H103" s="163" t="s">
        <v>1433</v>
      </c>
      <c r="I103" s="100" t="s">
        <v>947</v>
      </c>
      <c r="J103" s="100" t="str">
        <f>VLOOKUP(I103,Presupuesto!$B$11:$C$566,2,0)</f>
        <v>UTILES DE ESCRITORIO, OFICINA Y ENSE¥ANZA</v>
      </c>
      <c r="K103" s="100" t="s">
        <v>1369</v>
      </c>
      <c r="L103" s="100" t="s">
        <v>402</v>
      </c>
    </row>
    <row r="104" spans="2:12" ht="15.75" thickBot="1">
      <c r="C104" s="226" t="s">
        <v>434</v>
      </c>
      <c r="D104" s="227">
        <v>0</v>
      </c>
      <c r="E104" s="349">
        <v>0</v>
      </c>
      <c r="F104" s="106">
        <f>HLOOKUP(C104,$AH$2:$BU$3,2,0)</f>
        <v>1150</v>
      </c>
      <c r="G104" s="107">
        <f>D104*E104*F104</f>
        <v>0</v>
      </c>
      <c r="H104" s="350"/>
      <c r="I104" s="351" t="s">
        <v>302</v>
      </c>
      <c r="J104" s="108" t="str">
        <f>VLOOKUP(I104,Presupuesto!$B$11:$C$566,2,0)</f>
        <v>VIATICOS (26200-00)</v>
      </c>
      <c r="K104" s="352" t="s">
        <v>1369</v>
      </c>
      <c r="L104" s="352" t="s">
        <v>402</v>
      </c>
    </row>
    <row r="107" spans="2:12" ht="21">
      <c r="C107" s="908" t="s">
        <v>1746</v>
      </c>
      <c r="D107" s="908"/>
      <c r="E107" s="908"/>
      <c r="F107" s="908"/>
      <c r="G107" s="908"/>
      <c r="H107" s="908"/>
      <c r="I107" s="908"/>
      <c r="J107" s="908"/>
      <c r="K107" s="908"/>
      <c r="L107" s="908"/>
    </row>
    <row r="108" spans="2:12" ht="15.75" thickBot="1"/>
    <row r="109" spans="2:12" ht="15.75" thickBot="1">
      <c r="B109" s="873"/>
      <c r="C109" s="29" t="s">
        <v>43</v>
      </c>
      <c r="D109" s="30">
        <f>SUM(G116:G125)</f>
        <v>69150</v>
      </c>
      <c r="E109" s="95"/>
      <c r="F109" s="95"/>
      <c r="G109" s="95"/>
      <c r="H109" s="76"/>
      <c r="I109" s="76"/>
      <c r="J109" s="76"/>
      <c r="K109" s="114"/>
    </row>
    <row r="110" spans="2:12">
      <c r="C110" s="70"/>
      <c r="D110" s="31"/>
      <c r="E110" s="95"/>
      <c r="F110" s="95"/>
      <c r="G110" s="95"/>
      <c r="H110" s="76"/>
      <c r="I110" s="76"/>
      <c r="J110" s="76"/>
      <c r="K110" s="114"/>
    </row>
    <row r="111" spans="2:12">
      <c r="C111" s="70"/>
      <c r="D111" s="31"/>
      <c r="E111" s="95"/>
      <c r="F111" s="95"/>
      <c r="G111" s="95"/>
      <c r="H111" s="76"/>
      <c r="I111" s="76"/>
      <c r="J111" s="76"/>
      <c r="K111" s="114"/>
    </row>
    <row r="112" spans="2:12" ht="15.75">
      <c r="C112" s="208" t="s">
        <v>393</v>
      </c>
      <c r="D112" s="422" t="s">
        <v>2897</v>
      </c>
      <c r="E112" s="95"/>
      <c r="F112" s="95"/>
      <c r="G112" s="95"/>
      <c r="H112" s="76"/>
      <c r="I112" s="76"/>
      <c r="J112" s="76"/>
      <c r="K112" s="114"/>
    </row>
    <row r="113" spans="3:12" ht="18.75">
      <c r="C113" s="218" t="str">
        <f>IFERROR(VLOOKUP(D112,'1Desarrollo e Innov. Curricular'!$E:$F,2,FALSE),IFERROR(VLOOKUP(D112,'2Investigación Científica'!$E:$F,2,FALSE),IFERROR(VLOOKUP(D112,'3Vinculación Univ. Sociedad'!$E:$F,2,FALSE),IFERROR(VLOOKUP(D112,'4Docencia Profesorado Universi'!$E:$F,2,FALSE),IFERROR(VLOOKUP(D112,'5Estudiantes y Graduados'!$E:$F,2,FALSE),IFERROR(VLOOKUP(D112,'11Gestion Administrativa'!$E:$F,2,FALSE),IFERROR(VLOOKUP(D112,'13Gestión Académica'!$E:$F,2,FALSE),IFERROR(VLOOKUP(D112,'8Aseguramiento de la Calidad'!$E:$F,2,FALSE),IFERROR(VLOOKUP(D112,'6Gestión del Conocimiento'!$E:$F,2,FALSE),IFERROR(VLOOKUP(D112,'15Gobernabilidad Procesos...'!$E:$F,2,FALSE),IFERROR(VLOOKUP(D112,'12Gestión Talento Humano'!$E:$F,2,FALSE),IFERROR(VLOOKUP(D112,'14Internacionalización E.S.'!$E:$F,2,FALSE),IFERROR(VLOOKUP(D112,'10Posgrado'!$E:$F,2,FALSE),IFERROR(VLOOKUP(D112,'9Cultura de Innovación Insti...'!$E:$F,2,FALSE),VLOOKUP(D112,'7Lo Esencial Reforma Univ.'!$E:$F,2,0)))))))))))))))</f>
        <v>Las Escuelas y Departamentos periódicamente realizan talleres para el desarrollo de su área del conocimiento en los diferentes niveles del sistema educativo nacional.</v>
      </c>
      <c r="D113" s="31"/>
      <c r="E113" s="95"/>
      <c r="F113" s="95"/>
      <c r="G113" s="95"/>
      <c r="H113" s="76"/>
      <c r="I113" s="76"/>
      <c r="J113" s="76"/>
      <c r="K113" s="114"/>
    </row>
    <row r="114" spans="3:12" ht="15.75" thickBot="1">
      <c r="C114" s="70"/>
      <c r="D114" s="31"/>
      <c r="E114" s="95"/>
      <c r="F114" s="95"/>
      <c r="G114" s="95"/>
      <c r="H114" s="76"/>
      <c r="I114" s="76"/>
      <c r="J114" s="76"/>
      <c r="K114" s="114"/>
    </row>
    <row r="115" spans="3:12" ht="30.75" thickBot="1">
      <c r="C115" s="128" t="s">
        <v>44</v>
      </c>
      <c r="D115" s="131" t="s">
        <v>45</v>
      </c>
      <c r="E115" s="130" t="s">
        <v>55</v>
      </c>
      <c r="F115" s="130" t="s">
        <v>57</v>
      </c>
      <c r="G115" s="129" t="s">
        <v>27</v>
      </c>
      <c r="H115" s="135" t="s">
        <v>131</v>
      </c>
      <c r="I115" s="130" t="s">
        <v>46</v>
      </c>
      <c r="J115" s="130" t="s">
        <v>132</v>
      </c>
      <c r="K115" s="130" t="s">
        <v>412</v>
      </c>
      <c r="L115" s="130" t="s">
        <v>413</v>
      </c>
    </row>
    <row r="116" spans="3:12">
      <c r="C116" s="344" t="s">
        <v>47</v>
      </c>
      <c r="D116" s="906"/>
      <c r="E116" s="345">
        <v>1</v>
      </c>
      <c r="F116" s="117">
        <v>30000</v>
      </c>
      <c r="G116" s="346">
        <f t="shared" ref="G116:G124" si="6">E116*F116</f>
        <v>30000</v>
      </c>
      <c r="H116" s="347" t="s">
        <v>129</v>
      </c>
      <c r="I116" s="118" t="s">
        <v>704</v>
      </c>
      <c r="J116" s="118" t="str">
        <f>VLOOKUP(I116,Presupuesto!$B$11:$C$566,2,0)</f>
        <v>SERVICIOS DE CAPACITACION.</v>
      </c>
      <c r="K116" s="348" t="s">
        <v>1370</v>
      </c>
      <c r="L116" s="118" t="s">
        <v>402</v>
      </c>
    </row>
    <row r="117" spans="3:12">
      <c r="C117" s="101" t="s">
        <v>48</v>
      </c>
      <c r="D117" s="907"/>
      <c r="E117" s="203">
        <v>50</v>
      </c>
      <c r="F117" s="102">
        <v>50</v>
      </c>
      <c r="G117" s="99">
        <f t="shared" si="6"/>
        <v>2500</v>
      </c>
      <c r="H117" s="163" t="s">
        <v>129</v>
      </c>
      <c r="I117" s="100" t="s">
        <v>722</v>
      </c>
      <c r="J117" s="100" t="str">
        <f>VLOOKUP(I117,Presupuesto!$B$11:$C$566,2,0)</f>
        <v>SERVICIOS DE IMPRENTA PUBLIC.Y REPRODUCCION</v>
      </c>
      <c r="K117" s="100" t="s">
        <v>1370</v>
      </c>
      <c r="L117" s="100" t="s">
        <v>402</v>
      </c>
    </row>
    <row r="118" spans="3:12">
      <c r="C118" s="101" t="s">
        <v>49</v>
      </c>
      <c r="D118" s="907"/>
      <c r="E118" s="203">
        <v>50</v>
      </c>
      <c r="F118" s="102">
        <v>150</v>
      </c>
      <c r="G118" s="99">
        <f t="shared" si="6"/>
        <v>7500</v>
      </c>
      <c r="H118" s="163" t="s">
        <v>129</v>
      </c>
      <c r="I118" s="100" t="s">
        <v>797</v>
      </c>
      <c r="J118" s="100" t="str">
        <f>VLOOKUP(I118,Presupuesto!$B$11:$C$566,2,0)</f>
        <v>ALIMENTOS B EBIDAS PARA PERSONAS</v>
      </c>
      <c r="K118" s="100" t="s">
        <v>1370</v>
      </c>
      <c r="L118" s="100" t="s">
        <v>402</v>
      </c>
    </row>
    <row r="119" spans="3:12">
      <c r="C119" s="101" t="s">
        <v>50</v>
      </c>
      <c r="D119" s="907"/>
      <c r="E119" s="153">
        <v>1</v>
      </c>
      <c r="F119" s="120">
        <v>10000</v>
      </c>
      <c r="G119" s="99">
        <f t="shared" si="6"/>
        <v>10000</v>
      </c>
      <c r="H119" s="163" t="s">
        <v>129</v>
      </c>
      <c r="I119" s="336" t="s">
        <v>307</v>
      </c>
      <c r="J119" s="871" t="str">
        <f>VLOOKUP(I119,Presupuesto!$B$11:$C$566,2,0)</f>
        <v>PASAJES NACIONALES (26110-00)</v>
      </c>
      <c r="K119" s="100" t="s">
        <v>1370</v>
      </c>
      <c r="L119" s="100" t="s">
        <v>402</v>
      </c>
    </row>
    <row r="120" spans="3:12">
      <c r="C120" s="101" t="s">
        <v>421</v>
      </c>
      <c r="D120" s="907"/>
      <c r="E120" s="153">
        <v>50</v>
      </c>
      <c r="F120" s="120">
        <v>250</v>
      </c>
      <c r="G120" s="99">
        <f t="shared" si="6"/>
        <v>12500</v>
      </c>
      <c r="H120" s="163" t="s">
        <v>129</v>
      </c>
      <c r="I120" s="100" t="s">
        <v>826</v>
      </c>
      <c r="J120" s="100" t="str">
        <f>VLOOKUP(I120,Presupuesto!$B$11:$C$566,2,0)</f>
        <v>PRODUCTOS PAPEL Y CARTON</v>
      </c>
      <c r="K120" s="100" t="s">
        <v>1370</v>
      </c>
      <c r="L120" s="100" t="s">
        <v>402</v>
      </c>
    </row>
    <row r="121" spans="3:12">
      <c r="C121" s="101" t="s">
        <v>51</v>
      </c>
      <c r="D121" s="907"/>
      <c r="E121" s="203">
        <v>10</v>
      </c>
      <c r="F121" s="102">
        <v>85</v>
      </c>
      <c r="G121" s="99">
        <f t="shared" si="6"/>
        <v>850</v>
      </c>
      <c r="H121" s="163" t="s">
        <v>129</v>
      </c>
      <c r="I121" s="100" t="s">
        <v>826</v>
      </c>
      <c r="J121" s="100" t="str">
        <f>VLOOKUP(I121,Presupuesto!$B$11:$C$566,2,0)</f>
        <v>PRODUCTOS PAPEL Y CARTON</v>
      </c>
      <c r="K121" s="100" t="s">
        <v>1370</v>
      </c>
      <c r="L121" s="100" t="s">
        <v>402</v>
      </c>
    </row>
    <row r="122" spans="3:12">
      <c r="C122" s="101" t="s">
        <v>123</v>
      </c>
      <c r="D122" s="907"/>
      <c r="E122" s="203">
        <v>50</v>
      </c>
      <c r="F122" s="102">
        <v>36</v>
      </c>
      <c r="G122" s="99">
        <f t="shared" si="6"/>
        <v>1800</v>
      </c>
      <c r="H122" s="163" t="s">
        <v>129</v>
      </c>
      <c r="I122" s="100" t="s">
        <v>947</v>
      </c>
      <c r="J122" s="100" t="str">
        <f>VLOOKUP(I122,Presupuesto!$B$11:$C$566,2,0)</f>
        <v>UTILES DE ESCRITORIO, OFICINA Y ENSE¥ANZA</v>
      </c>
      <c r="K122" s="100" t="s">
        <v>1370</v>
      </c>
      <c r="L122" s="100" t="s">
        <v>402</v>
      </c>
    </row>
    <row r="123" spans="3:12">
      <c r="C123" s="101" t="s">
        <v>34</v>
      </c>
      <c r="D123" s="907"/>
      <c r="E123" s="203">
        <v>50</v>
      </c>
      <c r="F123" s="102">
        <v>80</v>
      </c>
      <c r="G123" s="99">
        <f t="shared" si="6"/>
        <v>4000</v>
      </c>
      <c r="H123" s="163" t="s">
        <v>129</v>
      </c>
      <c r="I123" s="100" t="s">
        <v>947</v>
      </c>
      <c r="J123" s="100" t="str">
        <f>VLOOKUP(I123,Presupuesto!$B$11:$C$566,2,0)</f>
        <v>UTILES DE ESCRITORIO, OFICINA Y ENSE¥ANZA</v>
      </c>
      <c r="K123" s="100" t="s">
        <v>1370</v>
      </c>
      <c r="L123" s="100" t="s">
        <v>402</v>
      </c>
    </row>
    <row r="124" spans="3:12">
      <c r="C124" s="111" t="s">
        <v>52</v>
      </c>
      <c r="D124" s="907"/>
      <c r="E124" s="222">
        <v>0</v>
      </c>
      <c r="F124" s="121">
        <v>25</v>
      </c>
      <c r="G124" s="99">
        <f t="shared" si="6"/>
        <v>0</v>
      </c>
      <c r="H124" s="163" t="s">
        <v>129</v>
      </c>
      <c r="I124" s="100" t="s">
        <v>947</v>
      </c>
      <c r="J124" s="100" t="str">
        <f>VLOOKUP(I124,Presupuesto!$B$11:$C$566,2,0)</f>
        <v>UTILES DE ESCRITORIO, OFICINA Y ENSE¥ANZA</v>
      </c>
      <c r="K124" s="100" t="s">
        <v>1370</v>
      </c>
      <c r="L124" s="100" t="s">
        <v>402</v>
      </c>
    </row>
    <row r="125" spans="3:12" ht="15.75" thickBot="1">
      <c r="C125" s="226" t="s">
        <v>434</v>
      </c>
      <c r="D125" s="227">
        <v>0</v>
      </c>
      <c r="E125" s="349">
        <v>0</v>
      </c>
      <c r="F125" s="106">
        <f>HLOOKUP(C125,$AH$2:$BU$3,2,0)</f>
        <v>1150</v>
      </c>
      <c r="G125" s="107">
        <f>D125*E125*F125</f>
        <v>0</v>
      </c>
      <c r="H125" s="350"/>
      <c r="I125" s="351" t="s">
        <v>302</v>
      </c>
      <c r="J125" s="108" t="str">
        <f>VLOOKUP(I125,Presupuesto!$B$11:$C$566,2,0)</f>
        <v>VIATICOS (26200-00)</v>
      </c>
      <c r="K125" s="352" t="s">
        <v>1370</v>
      </c>
      <c r="L125" s="352" t="s">
        <v>402</v>
      </c>
    </row>
    <row r="129" spans="2:12" ht="21">
      <c r="C129" s="908" t="s">
        <v>1969</v>
      </c>
      <c r="D129" s="908"/>
      <c r="E129" s="908"/>
      <c r="F129" s="908"/>
      <c r="G129" s="908"/>
      <c r="H129" s="908"/>
      <c r="I129" s="908"/>
      <c r="J129" s="908"/>
      <c r="K129" s="908"/>
      <c r="L129" s="908"/>
    </row>
    <row r="130" spans="2:12" ht="15.75" thickBot="1"/>
    <row r="131" spans="2:12" ht="15.75" thickBot="1">
      <c r="B131" s="873"/>
      <c r="C131" s="29" t="s">
        <v>43</v>
      </c>
      <c r="D131" s="30">
        <f>SUM(G138:G147)</f>
        <v>120000</v>
      </c>
      <c r="E131" s="95"/>
      <c r="F131" s="95"/>
      <c r="G131" s="95"/>
      <c r="H131" s="76"/>
      <c r="I131" s="76"/>
      <c r="J131" s="76"/>
      <c r="K131" s="114"/>
    </row>
    <row r="132" spans="2:12">
      <c r="C132" s="70"/>
      <c r="D132" s="31"/>
      <c r="E132" s="95"/>
      <c r="F132" s="95"/>
      <c r="G132" s="95"/>
      <c r="H132" s="76"/>
      <c r="I132" s="76"/>
      <c r="J132" s="76"/>
      <c r="K132" s="114"/>
    </row>
    <row r="133" spans="2:12">
      <c r="C133" s="70"/>
      <c r="D133" s="31"/>
      <c r="E133" s="95"/>
      <c r="F133" s="95"/>
      <c r="G133" s="95"/>
      <c r="H133" s="76"/>
      <c r="I133" s="76"/>
      <c r="J133" s="76"/>
      <c r="K133" s="114"/>
    </row>
    <row r="134" spans="2:12" ht="15.75">
      <c r="C134" s="208" t="s">
        <v>393</v>
      </c>
      <c r="D134" s="422" t="s">
        <v>2922</v>
      </c>
      <c r="E134" s="95"/>
      <c r="F134" s="95"/>
      <c r="G134" s="95"/>
      <c r="H134" s="76"/>
      <c r="I134" s="76"/>
      <c r="J134" s="76"/>
      <c r="K134" s="114"/>
    </row>
    <row r="135" spans="2:12" ht="18.75">
      <c r="C135" s="218" t="str">
        <f>IFERROR(VLOOKUP(D134,'1Desarrollo e Innov. Curricular'!$E:$F,2,FALSE),IFERROR(VLOOKUP(D134,'2Investigación Científica'!$E:$F,2,FALSE),IFERROR(VLOOKUP(D134,'3Vinculación Univ. Sociedad'!$E:$F,2,FALSE),IFERROR(VLOOKUP(D134,'4Docencia Profesorado Universi'!$E:$F,2,FALSE),IFERROR(VLOOKUP(D134,'5Estudiantes y Graduados'!$E:$F,2,FALSE),IFERROR(VLOOKUP(D134,'11Gestion Administrativa'!$E:$F,2,FALSE),IFERROR(VLOOKUP(D134,'13Gestión Académica'!$E:$F,2,FALSE),IFERROR(VLOOKUP(D134,'8Aseguramiento de la Calidad'!$E:$F,2,FALSE),IFERROR(VLOOKUP(D134,'6Gestión del Conocimiento'!$E:$F,2,FALSE),IFERROR(VLOOKUP(D134,'15Gobernabilidad Procesos...'!$E:$F,2,FALSE),IFERROR(VLOOKUP(D134,'12Gestión Talento Humano'!$E:$F,2,FALSE),IFERROR(VLOOKUP(D134,'14Internacionalización E.S.'!$E:$F,2,FALSE),IFERROR(VLOOKUP(D134,'10Posgrado'!$E:$F,2,FALSE),IFERROR(VLOOKUP(D134,'9Cultura de Innovación Insti...'!$E:$F,2,FALSE),VLOOKUP(D134,'7Lo Esencial Reforma Univ.'!$E:$F,2,0)))))))))))))))</f>
        <v>1 Evaluación  por pares externos de la Maestría en Ordenamiento y Gestión del Territorio (metodología de Clusters).</v>
      </c>
      <c r="D135" s="31"/>
      <c r="E135" s="95"/>
      <c r="F135" s="95"/>
      <c r="G135" s="95"/>
      <c r="H135" s="76"/>
      <c r="I135" s="76"/>
      <c r="J135" s="76"/>
      <c r="K135" s="114"/>
    </row>
    <row r="136" spans="2:12" ht="15.75" thickBot="1">
      <c r="C136" s="70"/>
      <c r="D136" s="31"/>
      <c r="E136" s="95"/>
      <c r="F136" s="95"/>
      <c r="G136" s="95"/>
      <c r="H136" s="76"/>
      <c r="I136" s="76"/>
      <c r="J136" s="76"/>
      <c r="K136" s="114"/>
    </row>
    <row r="137" spans="2:12" ht="30.75" thickBot="1">
      <c r="C137" s="128" t="s">
        <v>44</v>
      </c>
      <c r="D137" s="131" t="s">
        <v>45</v>
      </c>
      <c r="E137" s="130" t="s">
        <v>55</v>
      </c>
      <c r="F137" s="130" t="s">
        <v>57</v>
      </c>
      <c r="G137" s="129" t="s">
        <v>27</v>
      </c>
      <c r="H137" s="135" t="s">
        <v>131</v>
      </c>
      <c r="I137" s="130" t="s">
        <v>46</v>
      </c>
      <c r="J137" s="685" t="s">
        <v>132</v>
      </c>
      <c r="K137" s="130" t="s">
        <v>412</v>
      </c>
      <c r="L137" s="130" t="s">
        <v>413</v>
      </c>
    </row>
    <row r="138" spans="2:12">
      <c r="C138" s="344" t="s">
        <v>47</v>
      </c>
      <c r="D138" s="906"/>
      <c r="E138" s="345">
        <v>3</v>
      </c>
      <c r="F138" s="117">
        <v>30000</v>
      </c>
      <c r="G138" s="346">
        <f t="shared" ref="G138:G146" si="7">E138*F138</f>
        <v>90000</v>
      </c>
      <c r="H138" s="347" t="s">
        <v>1433</v>
      </c>
      <c r="I138" s="682" t="s">
        <v>748</v>
      </c>
      <c r="J138" s="686" t="str">
        <f>VLOOKUP(I138,Presupuesto!$B$11:$C$566,2,0)</f>
        <v>OTROS SERVICIOS COMERCIALES Y FINANCIEROS</v>
      </c>
      <c r="K138" s="348" t="s">
        <v>1361</v>
      </c>
      <c r="L138" s="118" t="s">
        <v>401</v>
      </c>
    </row>
    <row r="139" spans="2:12">
      <c r="C139" s="101" t="s">
        <v>48</v>
      </c>
      <c r="D139" s="907"/>
      <c r="E139" s="203"/>
      <c r="F139" s="102">
        <v>10</v>
      </c>
      <c r="G139" s="99">
        <f t="shared" si="7"/>
        <v>0</v>
      </c>
      <c r="H139" s="163"/>
      <c r="I139" s="683" t="s">
        <v>724</v>
      </c>
      <c r="J139" s="686" t="str">
        <f>VLOOKUP(I139,Presupuesto!$B$11:$C$566,2,0)</f>
        <v>IMPRENTA Y PUBLICIDAD Y REPRODUC.</v>
      </c>
      <c r="K139" s="100" t="s">
        <v>1361</v>
      </c>
      <c r="L139" s="100" t="s">
        <v>401</v>
      </c>
    </row>
    <row r="140" spans="2:12">
      <c r="C140" s="101" t="s">
        <v>49</v>
      </c>
      <c r="D140" s="907"/>
      <c r="E140" s="203"/>
      <c r="F140" s="102">
        <v>150</v>
      </c>
      <c r="G140" s="99">
        <f t="shared" si="7"/>
        <v>0</v>
      </c>
      <c r="H140" s="163"/>
      <c r="I140" s="683" t="s">
        <v>797</v>
      </c>
      <c r="J140" s="686" t="str">
        <f>VLOOKUP(I140,Presupuesto!$B$11:$C$566,2,0)</f>
        <v>ALIMENTOS B EBIDAS PARA PERSONAS</v>
      </c>
      <c r="K140" s="100" t="s">
        <v>1361</v>
      </c>
      <c r="L140" s="100" t="s">
        <v>401</v>
      </c>
    </row>
    <row r="141" spans="2:12">
      <c r="C141" s="101" t="s">
        <v>50</v>
      </c>
      <c r="D141" s="907"/>
      <c r="E141" s="153">
        <v>3</v>
      </c>
      <c r="F141" s="120">
        <v>10000</v>
      </c>
      <c r="G141" s="99">
        <f t="shared" si="7"/>
        <v>30000</v>
      </c>
      <c r="H141" s="163" t="s">
        <v>1433</v>
      </c>
      <c r="I141" s="683" t="s">
        <v>760</v>
      </c>
      <c r="J141" s="686" t="str">
        <f>VLOOKUP(I141,Presupuesto!$B$11:$C$566,2,0)</f>
        <v>PASAJES AL EXTERIOR</v>
      </c>
      <c r="K141" s="100" t="s">
        <v>1361</v>
      </c>
      <c r="L141" s="100" t="s">
        <v>401</v>
      </c>
    </row>
    <row r="142" spans="2:12">
      <c r="C142" s="101" t="s">
        <v>421</v>
      </c>
      <c r="D142" s="907"/>
      <c r="E142" s="153">
        <v>0</v>
      </c>
      <c r="F142" s="120">
        <v>250</v>
      </c>
      <c r="G142" s="99">
        <f t="shared" si="7"/>
        <v>0</v>
      </c>
      <c r="H142" s="163"/>
      <c r="I142" s="683" t="s">
        <v>826</v>
      </c>
      <c r="J142" s="686" t="str">
        <f>VLOOKUP(I142,Presupuesto!$B$11:$C$566,2,0)</f>
        <v>PRODUCTOS PAPEL Y CARTON</v>
      </c>
      <c r="K142" s="100" t="s">
        <v>1361</v>
      </c>
      <c r="L142" s="100" t="s">
        <v>401</v>
      </c>
    </row>
    <row r="143" spans="2:12">
      <c r="C143" s="101" t="s">
        <v>51</v>
      </c>
      <c r="D143" s="907"/>
      <c r="E143" s="203"/>
      <c r="F143" s="102">
        <v>85</v>
      </c>
      <c r="G143" s="99">
        <f t="shared" si="7"/>
        <v>0</v>
      </c>
      <c r="H143" s="163"/>
      <c r="I143" s="683" t="s">
        <v>826</v>
      </c>
      <c r="J143" s="686" t="str">
        <f>VLOOKUP(I143,Presupuesto!$B$11:$C$566,2,0)</f>
        <v>PRODUCTOS PAPEL Y CARTON</v>
      </c>
      <c r="K143" s="100" t="s">
        <v>1361</v>
      </c>
      <c r="L143" s="100" t="s">
        <v>401</v>
      </c>
    </row>
    <row r="144" spans="2:12">
      <c r="C144" s="101" t="s">
        <v>123</v>
      </c>
      <c r="D144" s="907"/>
      <c r="E144" s="203"/>
      <c r="F144" s="102">
        <v>36</v>
      </c>
      <c r="G144" s="99">
        <f t="shared" si="7"/>
        <v>0</v>
      </c>
      <c r="H144" s="163"/>
      <c r="I144" s="683" t="s">
        <v>947</v>
      </c>
      <c r="J144" s="686" t="str">
        <f>VLOOKUP(I144,Presupuesto!$B$11:$C$566,2,0)</f>
        <v>UTILES DE ESCRITORIO, OFICINA Y ENSE¥ANZA</v>
      </c>
      <c r="K144" s="100" t="s">
        <v>1361</v>
      </c>
      <c r="L144" s="100" t="s">
        <v>401</v>
      </c>
    </row>
    <row r="145" spans="2:12">
      <c r="C145" s="101" t="s">
        <v>34</v>
      </c>
      <c r="D145" s="907"/>
      <c r="E145" s="203"/>
      <c r="F145" s="102">
        <v>80</v>
      </c>
      <c r="G145" s="99">
        <f t="shared" si="7"/>
        <v>0</v>
      </c>
      <c r="H145" s="163"/>
      <c r="I145" s="683" t="s">
        <v>947</v>
      </c>
      <c r="J145" s="686" t="str">
        <f>VLOOKUP(I145,Presupuesto!$B$11:$C$566,2,0)</f>
        <v>UTILES DE ESCRITORIO, OFICINA Y ENSE¥ANZA</v>
      </c>
      <c r="K145" s="100" t="s">
        <v>1361</v>
      </c>
      <c r="L145" s="100" t="s">
        <v>401</v>
      </c>
    </row>
    <row r="146" spans="2:12">
      <c r="C146" s="111" t="s">
        <v>52</v>
      </c>
      <c r="D146" s="907"/>
      <c r="E146" s="222">
        <v>0</v>
      </c>
      <c r="F146" s="121">
        <v>25</v>
      </c>
      <c r="G146" s="99">
        <f t="shared" si="7"/>
        <v>0</v>
      </c>
      <c r="H146" s="163"/>
      <c r="I146" s="683" t="s">
        <v>947</v>
      </c>
      <c r="J146" s="686" t="str">
        <f>VLOOKUP(I146,Presupuesto!$B$11:$C$566,2,0)</f>
        <v>UTILES DE ESCRITORIO, OFICINA Y ENSE¥ANZA</v>
      </c>
      <c r="K146" s="100" t="s">
        <v>1361</v>
      </c>
      <c r="L146" s="100" t="s">
        <v>401</v>
      </c>
    </row>
    <row r="147" spans="2:12" ht="15.75" thickBot="1">
      <c r="C147" s="226" t="s">
        <v>434</v>
      </c>
      <c r="D147" s="227">
        <v>0</v>
      </c>
      <c r="E147" s="349">
        <v>0</v>
      </c>
      <c r="F147" s="106">
        <f>HLOOKUP(C147,$AH$2:$BU$3,2,0)</f>
        <v>1150</v>
      </c>
      <c r="G147" s="107">
        <f>D147*E147*F147</f>
        <v>0</v>
      </c>
      <c r="H147" s="350"/>
      <c r="I147" s="684" t="s">
        <v>302</v>
      </c>
      <c r="J147" s="686" t="str">
        <f>VLOOKUP(I147,Presupuesto!$B$11:$C$566,2,0)</f>
        <v>VIATICOS (26200-00)</v>
      </c>
      <c r="K147" s="352" t="s">
        <v>1361</v>
      </c>
      <c r="L147" s="352" t="s">
        <v>401</v>
      </c>
    </row>
    <row r="148" spans="2:12">
      <c r="C148" s="95"/>
      <c r="E148" s="114"/>
      <c r="F148" s="114"/>
      <c r="G148" s="114"/>
      <c r="H148" s="177"/>
      <c r="I148" s="114"/>
      <c r="J148" s="114"/>
      <c r="K148" s="114"/>
    </row>
    <row r="150" spans="2:12" ht="15.75" thickBot="1"/>
    <row r="151" spans="2:12" ht="15.75" thickBot="1">
      <c r="B151" s="873"/>
      <c r="C151" s="29" t="s">
        <v>43</v>
      </c>
      <c r="D151" s="30">
        <f>SUM(G158:G167)</f>
        <v>6750</v>
      </c>
      <c r="E151" s="95"/>
      <c r="F151" s="95"/>
      <c r="G151" s="95"/>
      <c r="H151" s="76"/>
      <c r="I151" s="76"/>
      <c r="J151" s="76"/>
      <c r="K151" s="114"/>
    </row>
    <row r="152" spans="2:12">
      <c r="C152" s="70"/>
      <c r="D152" s="31"/>
      <c r="E152" s="95"/>
      <c r="F152" s="95"/>
      <c r="G152" s="95"/>
      <c r="H152" s="76"/>
      <c r="I152" s="76"/>
      <c r="J152" s="76"/>
      <c r="K152" s="114"/>
    </row>
    <row r="153" spans="2:12">
      <c r="C153" s="70"/>
      <c r="D153" s="31"/>
      <c r="E153" s="95"/>
      <c r="F153" s="95"/>
      <c r="G153" s="95"/>
      <c r="H153" s="76"/>
      <c r="I153" s="76"/>
      <c r="J153" s="76"/>
      <c r="K153" s="114"/>
    </row>
    <row r="154" spans="2:12" ht="15.75">
      <c r="C154" s="208" t="s">
        <v>393</v>
      </c>
      <c r="D154" s="422" t="s">
        <v>2920</v>
      </c>
      <c r="E154" s="95"/>
      <c r="F154" s="95"/>
      <c r="G154" s="95"/>
      <c r="H154" s="76"/>
      <c r="I154" s="76"/>
      <c r="J154" s="76"/>
      <c r="K154" s="114"/>
    </row>
    <row r="155" spans="2:12" ht="18.75">
      <c r="C155" s="218" t="str">
        <f>IFERROR(VLOOKUP(D154,'1Desarrollo e Innov. Curricular'!$E:$F,2,FALSE),IFERROR(VLOOKUP(D154,'2Investigación Científica'!$E:$F,2,FALSE),IFERROR(VLOOKUP(D154,'3Vinculación Univ. Sociedad'!$E:$F,2,FALSE),IFERROR(VLOOKUP(D154,'4Docencia Profesorado Universi'!$E:$F,2,FALSE),IFERROR(VLOOKUP(D154,'5Estudiantes y Graduados'!$E:$F,2,FALSE),IFERROR(VLOOKUP(D154,'11Gestion Administrativa'!$E:$F,2,FALSE),IFERROR(VLOOKUP(D154,'13Gestión Académica'!$E:$F,2,FALSE),IFERROR(VLOOKUP(D154,'8Aseguramiento de la Calidad'!$E:$F,2,FALSE),IFERROR(VLOOKUP(D154,'6Gestión del Conocimiento'!$E:$F,2,FALSE),IFERROR(VLOOKUP(D154,'15Gobernabilidad Procesos...'!$E:$F,2,FALSE),IFERROR(VLOOKUP(D154,'12Gestión Talento Humano'!$E:$F,2,FALSE),IFERROR(VLOOKUP(D154,'14Internacionalización E.S.'!$E:$F,2,FALSE),IFERROR(VLOOKUP(D154,'10Posgrado'!$E:$F,2,FALSE),IFERROR(VLOOKUP(D154,'9Cultura de Innovación Insti...'!$E:$F,2,FALSE),VLOOKUP(D154,'7Lo Esencial Reforma Univ.'!$E:$F,2,0)))))))))))))))</f>
        <v xml:space="preserve">3. Impartir talleres de capacitación a toda la comunidad docente de DCTIG  sobre los fundamentos y principios del nuevo modelo educativo.                                                     </v>
      </c>
      <c r="D155" s="31"/>
      <c r="E155" s="95"/>
      <c r="F155" s="95"/>
      <c r="G155" s="95"/>
      <c r="H155" s="76"/>
      <c r="I155" s="76"/>
      <c r="J155" s="76"/>
      <c r="K155" s="114"/>
    </row>
    <row r="156" spans="2:12" ht="15.75" thickBot="1">
      <c r="C156" s="70"/>
      <c r="D156" s="31"/>
      <c r="E156" s="95"/>
      <c r="F156" s="95"/>
      <c r="G156" s="95"/>
      <c r="H156" s="76"/>
      <c r="I156" s="76"/>
      <c r="J156" s="76"/>
      <c r="K156" s="114"/>
    </row>
    <row r="157" spans="2:12" ht="30.75" thickBot="1">
      <c r="C157" s="128" t="s">
        <v>44</v>
      </c>
      <c r="D157" s="131" t="s">
        <v>45</v>
      </c>
      <c r="E157" s="130" t="s">
        <v>55</v>
      </c>
      <c r="F157" s="130" t="s">
        <v>57</v>
      </c>
      <c r="G157" s="129" t="s">
        <v>27</v>
      </c>
      <c r="H157" s="135" t="s">
        <v>131</v>
      </c>
      <c r="I157" s="130" t="s">
        <v>46</v>
      </c>
      <c r="J157" s="130" t="s">
        <v>132</v>
      </c>
      <c r="K157" s="130" t="s">
        <v>412</v>
      </c>
      <c r="L157" s="130" t="s">
        <v>413</v>
      </c>
    </row>
    <row r="158" spans="2:12">
      <c r="C158" s="344" t="s">
        <v>47</v>
      </c>
      <c r="D158" s="906"/>
      <c r="E158" s="345"/>
      <c r="F158" s="117">
        <v>10000</v>
      </c>
      <c r="G158" s="346">
        <f t="shared" ref="G158:G166" si="8">E158*F158</f>
        <v>0</v>
      </c>
      <c r="H158" s="347" t="s">
        <v>1433</v>
      </c>
      <c r="I158" s="118" t="s">
        <v>579</v>
      </c>
      <c r="J158" s="118" t="str">
        <f>VLOOKUP(I158,Presupuesto!$B$11:$C$566,2,0)</f>
        <v>SERVICIOS DE PROFESIONALES Y TECNICOS</v>
      </c>
      <c r="K158" s="348" t="s">
        <v>1361</v>
      </c>
      <c r="L158" s="118" t="s">
        <v>404</v>
      </c>
    </row>
    <row r="159" spans="2:12">
      <c r="C159" s="101" t="s">
        <v>48</v>
      </c>
      <c r="D159" s="907"/>
      <c r="E159" s="203">
        <v>15</v>
      </c>
      <c r="F159" s="102">
        <v>50</v>
      </c>
      <c r="G159" s="99">
        <f t="shared" si="8"/>
        <v>750</v>
      </c>
      <c r="H159" s="163" t="s">
        <v>1433</v>
      </c>
      <c r="I159" s="100" t="s">
        <v>824</v>
      </c>
      <c r="J159" s="100" t="str">
        <f>VLOOKUP(I159,Presupuesto!$B$11:$C$566,2,0)</f>
        <v>PRODUCTOS DE ARTES GRAFICAS</v>
      </c>
      <c r="K159" s="100" t="s">
        <v>1361</v>
      </c>
      <c r="L159" s="100" t="s">
        <v>404</v>
      </c>
    </row>
    <row r="160" spans="2:12">
      <c r="C160" s="101" t="s">
        <v>49</v>
      </c>
      <c r="D160" s="907"/>
      <c r="E160" s="203">
        <v>15</v>
      </c>
      <c r="F160" s="102">
        <v>150</v>
      </c>
      <c r="G160" s="99">
        <f t="shared" si="8"/>
        <v>2250</v>
      </c>
      <c r="H160" s="163" t="s">
        <v>1433</v>
      </c>
      <c r="I160" s="100" t="s">
        <v>797</v>
      </c>
      <c r="J160" s="100" t="str">
        <f>VLOOKUP(I160,Presupuesto!$B$11:$C$566,2,0)</f>
        <v>ALIMENTOS B EBIDAS PARA PERSONAS</v>
      </c>
      <c r="K160" s="100" t="s">
        <v>1361</v>
      </c>
      <c r="L160" s="100" t="s">
        <v>404</v>
      </c>
    </row>
    <row r="161" spans="2:12">
      <c r="C161" s="101" t="s">
        <v>50</v>
      </c>
      <c r="D161" s="907"/>
      <c r="E161" s="153"/>
      <c r="F161" s="120">
        <v>10000</v>
      </c>
      <c r="G161" s="99">
        <f t="shared" si="8"/>
        <v>0</v>
      </c>
      <c r="H161" s="163"/>
      <c r="I161" s="336" t="s">
        <v>301</v>
      </c>
      <c r="J161" s="100" t="str">
        <f>VLOOKUP(I161,Presupuesto!$B$11:$C$566,2,0)</f>
        <v>PASAJES (26100-00)</v>
      </c>
      <c r="K161" s="100" t="s">
        <v>1361</v>
      </c>
      <c r="L161" s="100" t="s">
        <v>404</v>
      </c>
    </row>
    <row r="162" spans="2:12">
      <c r="C162" s="101" t="s">
        <v>421</v>
      </c>
      <c r="D162" s="907"/>
      <c r="E162" s="153">
        <v>15</v>
      </c>
      <c r="F162" s="120">
        <v>250</v>
      </c>
      <c r="G162" s="99">
        <f t="shared" si="8"/>
        <v>3750</v>
      </c>
      <c r="H162" s="163" t="s">
        <v>1433</v>
      </c>
      <c r="I162" s="100" t="s">
        <v>319</v>
      </c>
      <c r="J162" s="100" t="str">
        <f>VLOOKUP(I162,Presupuesto!$B$11:$C$566,2,0)</f>
        <v>TEXTOS DE ENSE¥ANZA (33600-00)</v>
      </c>
      <c r="K162" s="100" t="s">
        <v>1361</v>
      </c>
      <c r="L162" s="100" t="s">
        <v>404</v>
      </c>
    </row>
    <row r="163" spans="2:12">
      <c r="C163" s="101" t="s">
        <v>51</v>
      </c>
      <c r="D163" s="907"/>
      <c r="E163" s="203"/>
      <c r="F163" s="102">
        <v>85</v>
      </c>
      <c r="G163" s="99">
        <f t="shared" si="8"/>
        <v>0</v>
      </c>
      <c r="H163" s="163"/>
      <c r="I163" s="100" t="s">
        <v>826</v>
      </c>
      <c r="J163" s="100" t="str">
        <f>VLOOKUP(I163,Presupuesto!$B$11:$C$566,2,0)</f>
        <v>PRODUCTOS PAPEL Y CARTON</v>
      </c>
      <c r="K163" s="100" t="s">
        <v>1361</v>
      </c>
      <c r="L163" s="100" t="s">
        <v>404</v>
      </c>
    </row>
    <row r="164" spans="2:12">
      <c r="C164" s="101" t="s">
        <v>123</v>
      </c>
      <c r="D164" s="907"/>
      <c r="E164" s="203"/>
      <c r="F164" s="102">
        <v>36</v>
      </c>
      <c r="G164" s="99">
        <f t="shared" si="8"/>
        <v>0</v>
      </c>
      <c r="H164" s="163"/>
      <c r="I164" s="100" t="s">
        <v>947</v>
      </c>
      <c r="J164" s="100" t="str">
        <f>VLOOKUP(I164,Presupuesto!$B$11:$C$566,2,0)</f>
        <v>UTILES DE ESCRITORIO, OFICINA Y ENSE¥ANZA</v>
      </c>
      <c r="K164" s="100" t="s">
        <v>1361</v>
      </c>
      <c r="L164" s="100" t="s">
        <v>404</v>
      </c>
    </row>
    <row r="165" spans="2:12">
      <c r="C165" s="101" t="s">
        <v>34</v>
      </c>
      <c r="D165" s="907"/>
      <c r="E165" s="203"/>
      <c r="F165" s="102">
        <v>80</v>
      </c>
      <c r="G165" s="99">
        <f t="shared" si="8"/>
        <v>0</v>
      </c>
      <c r="H165" s="163"/>
      <c r="I165" s="100" t="s">
        <v>947</v>
      </c>
      <c r="J165" s="100" t="str">
        <f>VLOOKUP(I165,Presupuesto!$B$11:$C$566,2,0)</f>
        <v>UTILES DE ESCRITORIO, OFICINA Y ENSE¥ANZA</v>
      </c>
      <c r="K165" s="100" t="s">
        <v>1361</v>
      </c>
      <c r="L165" s="100" t="s">
        <v>404</v>
      </c>
    </row>
    <row r="166" spans="2:12">
      <c r="C166" s="111" t="s">
        <v>52</v>
      </c>
      <c r="D166" s="907"/>
      <c r="E166" s="222"/>
      <c r="F166" s="121">
        <v>25</v>
      </c>
      <c r="G166" s="99">
        <f t="shared" si="8"/>
        <v>0</v>
      </c>
      <c r="H166" s="163"/>
      <c r="I166" s="100" t="s">
        <v>947</v>
      </c>
      <c r="J166" s="100" t="str">
        <f>VLOOKUP(I166,Presupuesto!$B$11:$C$566,2,0)</f>
        <v>UTILES DE ESCRITORIO, OFICINA Y ENSE¥ANZA</v>
      </c>
      <c r="K166" s="100" t="s">
        <v>1361</v>
      </c>
      <c r="L166" s="100" t="s">
        <v>404</v>
      </c>
    </row>
    <row r="167" spans="2:12" ht="15.75" thickBot="1">
      <c r="C167" s="226" t="s">
        <v>434</v>
      </c>
      <c r="D167" s="227">
        <v>0</v>
      </c>
      <c r="E167" s="349">
        <v>0</v>
      </c>
      <c r="F167" s="106">
        <f>HLOOKUP(C167,$AH$2:$BU$3,2,0)</f>
        <v>1150</v>
      </c>
      <c r="G167" s="107">
        <f>D167*E167*F167</f>
        <v>0</v>
      </c>
      <c r="H167" s="350"/>
      <c r="I167" s="351" t="s">
        <v>302</v>
      </c>
      <c r="J167" s="108" t="str">
        <f>VLOOKUP(I167,Presupuesto!$B$11:$C$566,2,0)</f>
        <v>VIATICOS (26200-00)</v>
      </c>
      <c r="K167" s="352" t="s">
        <v>1361</v>
      </c>
      <c r="L167" s="352" t="s">
        <v>404</v>
      </c>
    </row>
    <row r="169" spans="2:12" ht="15.75" thickBot="1"/>
    <row r="170" spans="2:12" ht="15.75" thickBot="1">
      <c r="B170" s="873"/>
      <c r="C170" s="29" t="s">
        <v>43</v>
      </c>
      <c r="D170" s="30">
        <f>SUM(G177:G186)</f>
        <v>12000</v>
      </c>
      <c r="E170" s="95"/>
      <c r="F170" s="95"/>
      <c r="G170" s="95"/>
      <c r="H170" s="76"/>
      <c r="I170" s="76"/>
      <c r="J170" s="76"/>
      <c r="K170" s="114"/>
    </row>
    <row r="171" spans="2:12">
      <c r="C171" s="70"/>
      <c r="D171" s="31"/>
      <c r="E171" s="95"/>
      <c r="F171" s="95"/>
      <c r="G171" s="95"/>
      <c r="H171" s="76"/>
      <c r="I171" s="76"/>
      <c r="J171" s="76"/>
      <c r="K171" s="114"/>
    </row>
    <row r="172" spans="2:12">
      <c r="C172" s="70"/>
      <c r="D172" s="31"/>
      <c r="E172" s="95"/>
      <c r="F172" s="95"/>
      <c r="G172" s="95"/>
      <c r="H172" s="76"/>
      <c r="I172" s="76"/>
      <c r="J172" s="76"/>
      <c r="K172" s="114"/>
    </row>
    <row r="173" spans="2:12" ht="15.75">
      <c r="C173" s="208" t="s">
        <v>393</v>
      </c>
      <c r="D173" s="422" t="s">
        <v>2223</v>
      </c>
      <c r="E173" s="95"/>
      <c r="F173" s="95"/>
      <c r="G173" s="95"/>
      <c r="H173" s="76"/>
      <c r="I173" s="76"/>
      <c r="J173" s="76"/>
      <c r="K173" s="114"/>
    </row>
    <row r="174" spans="2:12" ht="18.75">
      <c r="C174" s="218" t="str">
        <f>IFERROR(VLOOKUP(D173,'1Desarrollo e Innov. Curricular'!$E:$F,2,FALSE),IFERROR(VLOOKUP(D173,'2Investigación Científica'!$E:$F,2,FALSE),IFERROR(VLOOKUP(D173,'3Vinculación Univ. Sociedad'!$E:$F,2,FALSE),IFERROR(VLOOKUP(D173,'4Docencia Profesorado Universi'!$E:$F,2,FALSE),IFERROR(VLOOKUP(D173,'5Estudiantes y Graduados'!$E:$F,2,FALSE),IFERROR(VLOOKUP(D173,'11Gestion Administrativa'!$E:$F,2,FALSE),IFERROR(VLOOKUP(D173,'13Gestión Académica'!$E:$F,2,FALSE),IFERROR(VLOOKUP(D173,'8Aseguramiento de la Calidad'!$E:$F,2,FALSE),IFERROR(VLOOKUP(D173,'6Gestión del Conocimiento'!$E:$F,2,FALSE),IFERROR(VLOOKUP(D173,'15Gobernabilidad Procesos...'!$E:$F,2,FALSE),IFERROR(VLOOKUP(D173,'12Gestión Talento Humano'!$E:$F,2,FALSE),IFERROR(VLOOKUP(D173,'14Internacionalización E.S.'!$E:$F,2,FALSE),IFERROR(VLOOKUP(D173,'10Posgrado'!$E:$F,2,FALSE),IFERROR(VLOOKUP(D173,'9Cultura de Innovación Insti...'!$E:$F,2,FALSE),VLOOKUP(D173,'7Lo Esencial Reforma Univ.'!$E:$F,2,0)))))))))))))))</f>
        <v>2. El DCTIG desarrolla anualmente 6 seminarios en Tecnologias de la Informacion Geografica</v>
      </c>
      <c r="D174" s="31"/>
      <c r="E174" s="95"/>
      <c r="F174" s="95"/>
      <c r="G174" s="95"/>
      <c r="H174" s="76"/>
      <c r="I174" s="76"/>
      <c r="J174" s="76"/>
      <c r="K174" s="114"/>
    </row>
    <row r="175" spans="2:12" ht="15.75" thickBot="1">
      <c r="C175" s="70"/>
      <c r="D175" s="31"/>
      <c r="E175" s="95"/>
      <c r="F175" s="95"/>
      <c r="G175" s="95"/>
      <c r="H175" s="76"/>
      <c r="I175" s="76"/>
      <c r="J175" s="76"/>
      <c r="K175" s="114"/>
    </row>
    <row r="176" spans="2:12" ht="30.75" thickBot="1">
      <c r="C176" s="128" t="s">
        <v>44</v>
      </c>
      <c r="D176" s="131" t="s">
        <v>45</v>
      </c>
      <c r="E176" s="130" t="s">
        <v>55</v>
      </c>
      <c r="F176" s="130" t="s">
        <v>57</v>
      </c>
      <c r="G176" s="129" t="s">
        <v>27</v>
      </c>
      <c r="H176" s="135" t="s">
        <v>131</v>
      </c>
      <c r="I176" s="130" t="s">
        <v>46</v>
      </c>
      <c r="J176" s="130" t="s">
        <v>132</v>
      </c>
      <c r="K176" s="130" t="s">
        <v>412</v>
      </c>
      <c r="L176" s="130" t="s">
        <v>413</v>
      </c>
    </row>
    <row r="177" spans="2:12">
      <c r="C177" s="344" t="s">
        <v>47</v>
      </c>
      <c r="D177" s="516"/>
      <c r="E177" s="345"/>
      <c r="F177" s="117">
        <v>30000</v>
      </c>
      <c r="G177" s="346">
        <f t="shared" ref="G177:G185" si="9">E177*F177</f>
        <v>0</v>
      </c>
      <c r="H177" s="347" t="s">
        <v>1433</v>
      </c>
      <c r="I177" s="118" t="s">
        <v>748</v>
      </c>
      <c r="J177" s="118" t="str">
        <f>VLOOKUP(I177,Presupuesto!$B$11:$C$566,2,0)</f>
        <v>OTROS SERVICIOS COMERCIALES Y FINANCIEROS</v>
      </c>
      <c r="K177" s="348" t="s">
        <v>1363</v>
      </c>
      <c r="L177" s="118" t="s">
        <v>396</v>
      </c>
    </row>
    <row r="178" spans="2:12">
      <c r="C178" s="101" t="s">
        <v>48</v>
      </c>
      <c r="D178" s="517"/>
      <c r="E178" s="203">
        <v>24</v>
      </c>
      <c r="F178" s="102">
        <v>50</v>
      </c>
      <c r="G178" s="99">
        <f t="shared" si="9"/>
        <v>1200</v>
      </c>
      <c r="H178" s="163" t="s">
        <v>1433</v>
      </c>
      <c r="I178" s="100" t="s">
        <v>724</v>
      </c>
      <c r="J178" s="100" t="str">
        <f>VLOOKUP(I178,Presupuesto!$B$11:$C$566,2,0)</f>
        <v>IMPRENTA Y PUBLICIDAD Y REPRODUC.</v>
      </c>
      <c r="K178" s="100" t="s">
        <v>475</v>
      </c>
      <c r="L178" s="100" t="s">
        <v>414</v>
      </c>
    </row>
    <row r="179" spans="2:12">
      <c r="C179" s="101" t="s">
        <v>49</v>
      </c>
      <c r="D179" s="517"/>
      <c r="E179" s="203">
        <v>120</v>
      </c>
      <c r="F179" s="102">
        <v>90</v>
      </c>
      <c r="G179" s="99">
        <f t="shared" si="9"/>
        <v>10800</v>
      </c>
      <c r="H179" s="163" t="s">
        <v>1433</v>
      </c>
      <c r="I179" s="100" t="s">
        <v>797</v>
      </c>
      <c r="J179" s="100" t="str">
        <f>VLOOKUP(I179,Presupuesto!$B$11:$C$566,2,0)</f>
        <v>ALIMENTOS B EBIDAS PARA PERSONAS</v>
      </c>
      <c r="K179" s="100" t="s">
        <v>475</v>
      </c>
      <c r="L179" s="100" t="s">
        <v>398</v>
      </c>
    </row>
    <row r="180" spans="2:12">
      <c r="C180" s="101" t="s">
        <v>50</v>
      </c>
      <c r="D180" s="517"/>
      <c r="E180" s="153"/>
      <c r="F180" s="120">
        <v>10000</v>
      </c>
      <c r="G180" s="99">
        <f t="shared" si="9"/>
        <v>0</v>
      </c>
      <c r="H180" s="163" t="s">
        <v>1433</v>
      </c>
      <c r="I180" s="336" t="s">
        <v>301</v>
      </c>
      <c r="J180" s="100" t="str">
        <f>VLOOKUP(I180,Presupuesto!$B$11:$C$566,2,0)</f>
        <v>PASAJES (26100-00)</v>
      </c>
      <c r="K180" s="100">
        <f t="shared" ref="K180:K186" si="10">$K$17</f>
        <v>0</v>
      </c>
      <c r="L180" s="100" t="s">
        <v>414</v>
      </c>
    </row>
    <row r="181" spans="2:12">
      <c r="C181" s="101" t="s">
        <v>421</v>
      </c>
      <c r="D181" s="517"/>
      <c r="E181" s="153"/>
      <c r="F181" s="120">
        <v>250</v>
      </c>
      <c r="G181" s="99">
        <f t="shared" si="9"/>
        <v>0</v>
      </c>
      <c r="H181" s="163"/>
      <c r="I181" s="100" t="s">
        <v>826</v>
      </c>
      <c r="J181" s="100" t="str">
        <f>VLOOKUP(I181,Presupuesto!$B$11:$C$566,2,0)</f>
        <v>PRODUCTOS PAPEL Y CARTON</v>
      </c>
      <c r="K181" s="100">
        <f t="shared" si="10"/>
        <v>0</v>
      </c>
      <c r="L181" s="100" t="s">
        <v>414</v>
      </c>
    </row>
    <row r="182" spans="2:12">
      <c r="C182" s="101" t="s">
        <v>51</v>
      </c>
      <c r="D182" s="517"/>
      <c r="E182" s="203"/>
      <c r="F182" s="102">
        <v>85</v>
      </c>
      <c r="G182" s="99">
        <f t="shared" si="9"/>
        <v>0</v>
      </c>
      <c r="H182" s="163"/>
      <c r="I182" s="100" t="s">
        <v>826</v>
      </c>
      <c r="J182" s="100" t="str">
        <f>VLOOKUP(I182,Presupuesto!$B$11:$C$566,2,0)</f>
        <v>PRODUCTOS PAPEL Y CARTON</v>
      </c>
      <c r="K182" s="100">
        <f t="shared" si="10"/>
        <v>0</v>
      </c>
      <c r="L182" s="100" t="s">
        <v>414</v>
      </c>
    </row>
    <row r="183" spans="2:12">
      <c r="C183" s="101" t="s">
        <v>123</v>
      </c>
      <c r="D183" s="517"/>
      <c r="E183" s="203"/>
      <c r="F183" s="102">
        <v>36</v>
      </c>
      <c r="G183" s="99">
        <f t="shared" si="9"/>
        <v>0</v>
      </c>
      <c r="H183" s="163"/>
      <c r="I183" s="100" t="s">
        <v>947</v>
      </c>
      <c r="J183" s="100" t="str">
        <f>VLOOKUP(I183,Presupuesto!$B$11:$C$566,2,0)</f>
        <v>UTILES DE ESCRITORIO, OFICINA Y ENSE¥ANZA</v>
      </c>
      <c r="K183" s="100">
        <f t="shared" si="10"/>
        <v>0</v>
      </c>
      <c r="L183" s="100" t="s">
        <v>414</v>
      </c>
    </row>
    <row r="184" spans="2:12">
      <c r="C184" s="101" t="s">
        <v>34</v>
      </c>
      <c r="D184" s="517"/>
      <c r="E184" s="203"/>
      <c r="F184" s="102">
        <v>80</v>
      </c>
      <c r="G184" s="99">
        <f t="shared" si="9"/>
        <v>0</v>
      </c>
      <c r="H184" s="163"/>
      <c r="I184" s="100" t="s">
        <v>947</v>
      </c>
      <c r="J184" s="100" t="str">
        <f>VLOOKUP(I184,Presupuesto!$B$11:$C$566,2,0)</f>
        <v>UTILES DE ESCRITORIO, OFICINA Y ENSE¥ANZA</v>
      </c>
      <c r="K184" s="100">
        <f t="shared" si="10"/>
        <v>0</v>
      </c>
      <c r="L184" s="100" t="s">
        <v>414</v>
      </c>
    </row>
    <row r="185" spans="2:12">
      <c r="C185" s="111" t="s">
        <v>52</v>
      </c>
      <c r="D185" s="517"/>
      <c r="E185" s="222">
        <v>0</v>
      </c>
      <c r="F185" s="121">
        <v>25</v>
      </c>
      <c r="G185" s="99">
        <f t="shared" si="9"/>
        <v>0</v>
      </c>
      <c r="H185" s="163"/>
      <c r="I185" s="100" t="s">
        <v>947</v>
      </c>
      <c r="J185" s="100" t="str">
        <f>VLOOKUP(I185,Presupuesto!$B$11:$C$566,2,0)</f>
        <v>UTILES DE ESCRITORIO, OFICINA Y ENSE¥ANZA</v>
      </c>
      <c r="K185" s="100">
        <f t="shared" si="10"/>
        <v>0</v>
      </c>
      <c r="L185" s="100" t="s">
        <v>414</v>
      </c>
    </row>
    <row r="186" spans="2:12" ht="15.75" thickBot="1">
      <c r="C186" s="226" t="s">
        <v>434</v>
      </c>
      <c r="D186" s="227">
        <v>0</v>
      </c>
      <c r="E186" s="349">
        <v>0</v>
      </c>
      <c r="F186" s="106">
        <f>HLOOKUP(C186,$AH$2:$BU$3,2,0)</f>
        <v>1150</v>
      </c>
      <c r="G186" s="107">
        <f>D186*E186*F186</f>
        <v>0</v>
      </c>
      <c r="H186" s="350"/>
      <c r="I186" s="351" t="s">
        <v>302</v>
      </c>
      <c r="J186" s="108" t="str">
        <f>VLOOKUP(I186,Presupuesto!$B$11:$C$566,2,0)</f>
        <v>VIATICOS (26200-00)</v>
      </c>
      <c r="K186" s="352">
        <f t="shared" si="10"/>
        <v>0</v>
      </c>
      <c r="L186" s="352" t="s">
        <v>414</v>
      </c>
    </row>
    <row r="187" spans="2:12">
      <c r="C187" s="95"/>
      <c r="E187" s="114"/>
      <c r="F187" s="114"/>
      <c r="G187" s="114"/>
      <c r="H187" s="177"/>
      <c r="I187" s="114"/>
      <c r="J187" s="114"/>
      <c r="K187" s="114"/>
    </row>
    <row r="188" spans="2:12" ht="15.75" thickBot="1"/>
    <row r="189" spans="2:12" ht="15.75" thickBot="1">
      <c r="B189" s="873"/>
      <c r="C189" s="29" t="s">
        <v>43</v>
      </c>
      <c r="D189" s="30">
        <f>SUM(G196:G205)</f>
        <v>33800</v>
      </c>
      <c r="E189" s="95"/>
      <c r="F189" s="95"/>
      <c r="G189" s="95"/>
      <c r="H189" s="76"/>
      <c r="I189" s="76"/>
      <c r="J189" s="76"/>
      <c r="K189" s="114"/>
    </row>
    <row r="190" spans="2:12">
      <c r="C190" s="70"/>
      <c r="D190" s="31"/>
      <c r="E190" s="95"/>
      <c r="F190" s="95"/>
      <c r="G190" s="95"/>
      <c r="H190" s="76"/>
      <c r="I190" s="76"/>
      <c r="J190" s="76"/>
      <c r="K190" s="114"/>
    </row>
    <row r="191" spans="2:12">
      <c r="C191" s="70"/>
      <c r="D191" s="31"/>
      <c r="E191" s="95"/>
      <c r="F191" s="95"/>
      <c r="G191" s="95"/>
      <c r="H191" s="76"/>
      <c r="I191" s="76"/>
      <c r="J191" s="76"/>
      <c r="K191" s="114"/>
    </row>
    <row r="192" spans="2:12" ht="15.75">
      <c r="C192" s="208" t="s">
        <v>393</v>
      </c>
      <c r="D192" s="422" t="s">
        <v>2216</v>
      </c>
      <c r="E192" s="95"/>
      <c r="F192" s="95"/>
      <c r="G192" s="95"/>
      <c r="H192" s="76"/>
      <c r="I192" s="76"/>
      <c r="J192" s="76"/>
      <c r="K192" s="114"/>
    </row>
    <row r="193" spans="3:12" ht="18.75">
      <c r="C193" s="218" t="str">
        <f>IFERROR(VLOOKUP(D192,'1Desarrollo e Innov. Curricular'!$E:$F,2,FALSE),IFERROR(VLOOKUP(D192,'2Investigación Científica'!$E:$F,2,FALSE),IFERROR(VLOOKUP(D192,'3Vinculación Univ. Sociedad'!$E:$F,2,FALSE),IFERROR(VLOOKUP(D192,'4Docencia Profesorado Universi'!$E:$F,2,FALSE),IFERROR(VLOOKUP(D192,'5Estudiantes y Graduados'!$E:$F,2,FALSE),IFERROR(VLOOKUP(D192,'11Gestion Administrativa'!$E:$F,2,FALSE),IFERROR(VLOOKUP(D192,'13Gestión Académica'!$E:$F,2,FALSE),IFERROR(VLOOKUP(D192,'8Aseguramiento de la Calidad'!$E:$F,2,FALSE),IFERROR(VLOOKUP(D192,'6Gestión del Conocimiento'!$E:$F,2,FALSE),IFERROR(VLOOKUP(D192,'15Gobernabilidad Procesos...'!$E:$F,2,FALSE),IFERROR(VLOOKUP(D192,'12Gestión Talento Humano'!$E:$F,2,FALSE),IFERROR(VLOOKUP(D192,'14Internacionalización E.S.'!$E:$F,2,FALSE),IFERROR(VLOOKUP(D192,'10Posgrado'!$E:$F,2,FALSE),IFERROR(VLOOKUP(D192,'9Cultura de Innovación Insti...'!$E:$F,2,FALSE),VLOOKUP(D192,'7Lo Esencial Reforma Univ.'!$E:$F,2,0)))))))))))))))</f>
        <v>1. El DCTIG desarrolla anualmente 1 cursos de capacitación en el marco del proyecto cursos de actualizacion SIG, PR, GPS, Impartido a los Centros Regionales</v>
      </c>
      <c r="D193" s="31"/>
      <c r="E193" s="95"/>
      <c r="F193" s="95"/>
      <c r="G193" s="95"/>
      <c r="H193" s="76"/>
      <c r="I193" s="76"/>
      <c r="J193" s="76"/>
      <c r="K193" s="114"/>
    </row>
    <row r="194" spans="3:12" ht="15.75" thickBot="1">
      <c r="C194" s="70"/>
      <c r="D194" s="31"/>
      <c r="E194" s="95"/>
      <c r="F194" s="95"/>
      <c r="G194" s="95"/>
      <c r="H194" s="76"/>
      <c r="I194" s="76"/>
      <c r="J194" s="76"/>
      <c r="K194" s="114"/>
    </row>
    <row r="195" spans="3:12" ht="30.75" thickBot="1">
      <c r="C195" s="128" t="s">
        <v>44</v>
      </c>
      <c r="D195" s="131" t="s">
        <v>45</v>
      </c>
      <c r="E195" s="130" t="s">
        <v>55</v>
      </c>
      <c r="F195" s="130" t="s">
        <v>57</v>
      </c>
      <c r="G195" s="129" t="s">
        <v>27</v>
      </c>
      <c r="H195" s="135" t="s">
        <v>131</v>
      </c>
      <c r="I195" s="130" t="s">
        <v>46</v>
      </c>
      <c r="J195" s="130" t="s">
        <v>132</v>
      </c>
      <c r="K195" s="130" t="s">
        <v>412</v>
      </c>
      <c r="L195" s="130" t="s">
        <v>413</v>
      </c>
    </row>
    <row r="196" spans="3:12">
      <c r="C196" s="344" t="s">
        <v>47</v>
      </c>
      <c r="D196" s="516"/>
      <c r="E196" s="345">
        <v>2</v>
      </c>
      <c r="F196" s="117">
        <v>10000</v>
      </c>
      <c r="G196" s="346">
        <f t="shared" ref="G196:G204" si="11">E196*F196</f>
        <v>20000</v>
      </c>
      <c r="H196" s="347" t="s">
        <v>1433</v>
      </c>
      <c r="I196" s="118" t="s">
        <v>579</v>
      </c>
      <c r="J196" s="118" t="str">
        <f>VLOOKUP(I196,Presupuesto!$B$11:$C$566,2,0)</f>
        <v>SERVICIOS DE PROFESIONALES Y TECNICOS</v>
      </c>
      <c r="K196" s="348" t="s">
        <v>475</v>
      </c>
      <c r="L196" s="118" t="s">
        <v>396</v>
      </c>
    </row>
    <row r="197" spans="3:12">
      <c r="C197" s="101" t="s">
        <v>48</v>
      </c>
      <c r="D197" s="517"/>
      <c r="E197" s="203">
        <v>30</v>
      </c>
      <c r="F197" s="102">
        <v>50</v>
      </c>
      <c r="G197" s="99">
        <f t="shared" si="11"/>
        <v>1500</v>
      </c>
      <c r="H197" s="163" t="s">
        <v>1433</v>
      </c>
      <c r="I197" s="100" t="s">
        <v>824</v>
      </c>
      <c r="J197" s="100" t="str">
        <f>VLOOKUP(I197,Presupuesto!$B$11:$C$566,2,0)</f>
        <v>PRODUCTOS DE ARTES GRAFICAS</v>
      </c>
      <c r="K197" s="100" t="s">
        <v>475</v>
      </c>
      <c r="L197" s="100" t="s">
        <v>396</v>
      </c>
    </row>
    <row r="198" spans="3:12">
      <c r="C198" s="101" t="s">
        <v>49</v>
      </c>
      <c r="D198" s="517"/>
      <c r="E198" s="203">
        <v>32</v>
      </c>
      <c r="F198" s="102">
        <v>150</v>
      </c>
      <c r="G198" s="99">
        <f t="shared" si="11"/>
        <v>4800</v>
      </c>
      <c r="H198" s="163" t="s">
        <v>1433</v>
      </c>
      <c r="I198" s="100" t="s">
        <v>797</v>
      </c>
      <c r="J198" s="100" t="str">
        <f>VLOOKUP(I198,Presupuesto!$B$11:$C$566,2,0)</f>
        <v>ALIMENTOS B EBIDAS PARA PERSONAS</v>
      </c>
      <c r="K198" s="100" t="s">
        <v>475</v>
      </c>
      <c r="L198" s="100" t="s">
        <v>396</v>
      </c>
    </row>
    <row r="199" spans="3:12">
      <c r="C199" s="101" t="s">
        <v>50</v>
      </c>
      <c r="D199" s="517"/>
      <c r="E199" s="153"/>
      <c r="F199" s="120">
        <v>10000</v>
      </c>
      <c r="G199" s="99">
        <f t="shared" si="11"/>
        <v>0</v>
      </c>
      <c r="H199" s="163" t="s">
        <v>1433</v>
      </c>
      <c r="I199" s="336" t="s">
        <v>301</v>
      </c>
      <c r="J199" s="100" t="str">
        <f>VLOOKUP(I199,Presupuesto!$B$11:$C$566,2,0)</f>
        <v>PASAJES (26100-00)</v>
      </c>
      <c r="K199" s="100">
        <f t="shared" ref="K199:K205" si="12">$K$17</f>
        <v>0</v>
      </c>
      <c r="L199" s="100" t="s">
        <v>414</v>
      </c>
    </row>
    <row r="200" spans="3:12">
      <c r="C200" s="101" t="s">
        <v>421</v>
      </c>
      <c r="D200" s="517"/>
      <c r="E200" s="153">
        <v>30</v>
      </c>
      <c r="F200" s="120">
        <v>250</v>
      </c>
      <c r="G200" s="99">
        <f t="shared" si="11"/>
        <v>7500</v>
      </c>
      <c r="H200" s="163" t="s">
        <v>1433</v>
      </c>
      <c r="I200" s="100" t="s">
        <v>319</v>
      </c>
      <c r="J200" s="100" t="str">
        <f>VLOOKUP(I200,Presupuesto!$B$11:$C$566,2,0)</f>
        <v>TEXTOS DE ENSE¥ANZA (33600-00)</v>
      </c>
      <c r="K200" s="100" t="s">
        <v>475</v>
      </c>
      <c r="L200" s="100" t="s">
        <v>396</v>
      </c>
    </row>
    <row r="201" spans="3:12">
      <c r="C201" s="101" t="s">
        <v>51</v>
      </c>
      <c r="D201" s="517"/>
      <c r="E201" s="203"/>
      <c r="F201" s="102">
        <v>85</v>
      </c>
      <c r="G201" s="99">
        <f t="shared" si="11"/>
        <v>0</v>
      </c>
      <c r="H201" s="163"/>
      <c r="I201" s="100" t="s">
        <v>826</v>
      </c>
      <c r="J201" s="100" t="str">
        <f>VLOOKUP(I201,Presupuesto!$B$11:$C$566,2,0)</f>
        <v>PRODUCTOS PAPEL Y CARTON</v>
      </c>
      <c r="K201" s="100">
        <f t="shared" si="12"/>
        <v>0</v>
      </c>
      <c r="L201" s="100" t="s">
        <v>414</v>
      </c>
    </row>
    <row r="202" spans="3:12">
      <c r="C202" s="101" t="s">
        <v>123</v>
      </c>
      <c r="D202" s="517"/>
      <c r="E202" s="203"/>
      <c r="F202" s="102">
        <v>36</v>
      </c>
      <c r="G202" s="99">
        <f t="shared" si="11"/>
        <v>0</v>
      </c>
      <c r="H202" s="163"/>
      <c r="I202" s="100" t="s">
        <v>947</v>
      </c>
      <c r="J202" s="100" t="str">
        <f>VLOOKUP(I202,Presupuesto!$B$11:$C$566,2,0)</f>
        <v>UTILES DE ESCRITORIO, OFICINA Y ENSE¥ANZA</v>
      </c>
      <c r="K202" s="100">
        <f t="shared" si="12"/>
        <v>0</v>
      </c>
      <c r="L202" s="100" t="s">
        <v>414</v>
      </c>
    </row>
    <row r="203" spans="3:12">
      <c r="C203" s="101" t="s">
        <v>34</v>
      </c>
      <c r="D203" s="517"/>
      <c r="E203" s="203"/>
      <c r="F203" s="102">
        <v>80</v>
      </c>
      <c r="G203" s="99">
        <f t="shared" si="11"/>
        <v>0</v>
      </c>
      <c r="H203" s="163"/>
      <c r="I203" s="100" t="s">
        <v>947</v>
      </c>
      <c r="J203" s="100" t="str">
        <f>VLOOKUP(I203,Presupuesto!$B$11:$C$566,2,0)</f>
        <v>UTILES DE ESCRITORIO, OFICINA Y ENSE¥ANZA</v>
      </c>
      <c r="K203" s="100">
        <f t="shared" si="12"/>
        <v>0</v>
      </c>
      <c r="L203" s="100" t="s">
        <v>414</v>
      </c>
    </row>
    <row r="204" spans="3:12">
      <c r="C204" s="111" t="s">
        <v>52</v>
      </c>
      <c r="D204" s="517"/>
      <c r="E204" s="222">
        <v>0</v>
      </c>
      <c r="F204" s="121">
        <v>25</v>
      </c>
      <c r="G204" s="99">
        <f t="shared" si="11"/>
        <v>0</v>
      </c>
      <c r="H204" s="163"/>
      <c r="I204" s="100" t="s">
        <v>947</v>
      </c>
      <c r="J204" s="100" t="str">
        <f>VLOOKUP(I204,Presupuesto!$B$11:$C$566,2,0)</f>
        <v>UTILES DE ESCRITORIO, OFICINA Y ENSE¥ANZA</v>
      </c>
      <c r="K204" s="100">
        <f t="shared" si="12"/>
        <v>0</v>
      </c>
      <c r="L204" s="100" t="s">
        <v>414</v>
      </c>
    </row>
    <row r="205" spans="3:12" ht="15.75" thickBot="1">
      <c r="C205" s="226" t="s">
        <v>434</v>
      </c>
      <c r="D205" s="227">
        <v>0</v>
      </c>
      <c r="E205" s="349">
        <v>0</v>
      </c>
      <c r="F205" s="106">
        <f>HLOOKUP(C205,$AH$2:$BU$3,2,0)</f>
        <v>1150</v>
      </c>
      <c r="G205" s="107">
        <f>D205*E205*F205</f>
        <v>0</v>
      </c>
      <c r="H205" s="350"/>
      <c r="I205" s="351" t="s">
        <v>302</v>
      </c>
      <c r="J205" s="108" t="str">
        <f>VLOOKUP(I205,Presupuesto!$B$11:$C$566,2,0)</f>
        <v>VIATICOS (26200-00)</v>
      </c>
      <c r="K205" s="352">
        <f t="shared" si="12"/>
        <v>0</v>
      </c>
      <c r="L205" s="352" t="s">
        <v>414</v>
      </c>
    </row>
    <row r="209" spans="2:12" ht="21">
      <c r="C209" s="908" t="s">
        <v>2151</v>
      </c>
      <c r="D209" s="908"/>
      <c r="E209" s="908"/>
      <c r="F209" s="908"/>
      <c r="G209" s="908"/>
      <c r="H209" s="908"/>
      <c r="I209" s="908"/>
      <c r="J209" s="908"/>
      <c r="K209" s="908"/>
      <c r="L209" s="908"/>
    </row>
    <row r="211" spans="2:12" ht="15.75" thickBot="1"/>
    <row r="212" spans="2:12" ht="15.75" thickBot="1">
      <c r="B212" s="873"/>
      <c r="C212" s="29" t="s">
        <v>43</v>
      </c>
      <c r="D212" s="30">
        <f>SUM(G219:G228)</f>
        <v>57250</v>
      </c>
      <c r="E212" s="95"/>
      <c r="F212" s="95"/>
      <c r="G212" s="95"/>
      <c r="H212" s="76"/>
      <c r="I212" s="76"/>
      <c r="J212" s="76"/>
      <c r="K212" s="114"/>
    </row>
    <row r="213" spans="2:12">
      <c r="C213" s="70"/>
      <c r="D213" s="31"/>
      <c r="E213" s="95"/>
      <c r="F213" s="95"/>
      <c r="G213" s="95"/>
      <c r="H213" s="76"/>
      <c r="I213" s="76"/>
      <c r="J213" s="76"/>
      <c r="K213" s="114"/>
    </row>
    <row r="214" spans="2:12">
      <c r="C214" s="70"/>
      <c r="D214" s="31"/>
      <c r="E214" s="95"/>
      <c r="F214" s="95"/>
      <c r="G214" s="95"/>
      <c r="H214" s="76"/>
      <c r="I214" s="76"/>
      <c r="J214" s="76"/>
      <c r="K214" s="114"/>
    </row>
    <row r="215" spans="2:12" ht="15.75">
      <c r="C215" s="208" t="s">
        <v>393</v>
      </c>
      <c r="D215" s="422" t="s">
        <v>2983</v>
      </c>
      <c r="E215" s="95"/>
      <c r="F215" s="95"/>
      <c r="G215" s="95"/>
      <c r="H215" s="76"/>
      <c r="I215" s="76"/>
      <c r="J215" s="76"/>
      <c r="K215" s="114"/>
    </row>
    <row r="216" spans="2:12" ht="18.75">
      <c r="C216" s="218" t="str">
        <f>IFERROR(VLOOKUP(D215,'1Desarrollo e Innov. Curricular'!$E:$F,2,FALSE),IFERROR(VLOOKUP(D215,'2Investigación Científica'!$E:$F,2,FALSE),IFERROR(VLOOKUP(D215,'3Vinculación Univ. Sociedad'!$E:$F,2,FALSE),IFERROR(VLOOKUP(D215,'4Docencia Profesorado Universi'!$E:$F,2,FALSE),IFERROR(VLOOKUP(D215,'5Estudiantes y Graduados'!$E:$F,2,FALSE),IFERROR(VLOOKUP(D215,'11Gestion Administrativa'!$E:$F,2,FALSE),IFERROR(VLOOKUP(D215,'13Gestión Académica'!$E:$F,2,FALSE),IFERROR(VLOOKUP(D215,'8Aseguramiento de la Calidad'!$E:$F,2,FALSE),IFERROR(VLOOKUP(D215,'6Gestión del Conocimiento'!$E:$F,2,FALSE),IFERROR(VLOOKUP(D215,'15Gobernabilidad Procesos...'!$E:$F,2,FALSE),IFERROR(VLOOKUP(D215,'12Gestión Talento Humano'!$E:$F,2,FALSE),IFERROR(VLOOKUP(D215,'14Internacionalización E.S.'!$E:$F,2,FALSE),IFERROR(VLOOKUP(D215,'10Posgrado'!$E:$F,2,FALSE),IFERROR(VLOOKUP(D215,'9Cultura de Innovación Insti...'!$E:$F,2,FALSE),VLOOKUP(D215,'7Lo Esencial Reforma Univ.'!$E:$F,2,0)))))))))))))))</f>
        <v xml:space="preserve">iv)   Elaborar y mantener en funcionamiento un programa de capacitación continua que involucre a los todos los docentes de la Facultad. </v>
      </c>
      <c r="D216" s="31"/>
      <c r="E216" s="95"/>
      <c r="F216" s="95"/>
      <c r="G216" s="95"/>
      <c r="H216" s="76"/>
      <c r="I216" s="76"/>
      <c r="J216" s="76"/>
      <c r="K216" s="114"/>
    </row>
    <row r="217" spans="2:12" ht="15.75" thickBot="1">
      <c r="C217" s="70"/>
      <c r="D217" s="31"/>
      <c r="E217" s="95"/>
      <c r="F217" s="95"/>
      <c r="G217" s="95"/>
      <c r="H217" s="76"/>
      <c r="I217" s="76"/>
      <c r="J217" s="76"/>
      <c r="K217" s="114"/>
    </row>
    <row r="218" spans="2:12" ht="30.75" thickBot="1">
      <c r="C218" s="128" t="s">
        <v>44</v>
      </c>
      <c r="D218" s="131" t="s">
        <v>45</v>
      </c>
      <c r="E218" s="130" t="s">
        <v>55</v>
      </c>
      <c r="F218" s="130" t="s">
        <v>57</v>
      </c>
      <c r="G218" s="129" t="s">
        <v>27</v>
      </c>
      <c r="H218" s="135" t="s">
        <v>131</v>
      </c>
      <c r="I218" s="130" t="s">
        <v>46</v>
      </c>
      <c r="J218" s="128" t="s">
        <v>132</v>
      </c>
      <c r="K218" s="128" t="s">
        <v>412</v>
      </c>
      <c r="L218" s="685" t="s">
        <v>413</v>
      </c>
    </row>
    <row r="219" spans="2:12">
      <c r="C219" s="344" t="s">
        <v>47</v>
      </c>
      <c r="D219" s="906"/>
      <c r="E219" s="345">
        <v>1</v>
      </c>
      <c r="F219" s="117">
        <v>30000</v>
      </c>
      <c r="G219" s="346">
        <f t="shared" ref="G219:G227" si="13">E219*F219</f>
        <v>30000</v>
      </c>
      <c r="H219" s="347" t="s">
        <v>129</v>
      </c>
      <c r="I219" s="118" t="s">
        <v>704</v>
      </c>
      <c r="J219" s="830" t="str">
        <f>VLOOKUP(I219,Presupuesto!$B$11:$C$566,2,0)</f>
        <v>SERVICIOS DE CAPACITACION.</v>
      </c>
      <c r="K219" s="832" t="s">
        <v>1362</v>
      </c>
      <c r="L219" s="103" t="s">
        <v>400</v>
      </c>
    </row>
    <row r="220" spans="2:12">
      <c r="C220" s="101" t="s">
        <v>48</v>
      </c>
      <c r="D220" s="907"/>
      <c r="E220" s="203">
        <v>50</v>
      </c>
      <c r="F220" s="102">
        <v>10</v>
      </c>
      <c r="G220" s="99">
        <f t="shared" si="13"/>
        <v>500</v>
      </c>
      <c r="H220" s="163" t="s">
        <v>129</v>
      </c>
      <c r="I220" s="100" t="s">
        <v>724</v>
      </c>
      <c r="J220" s="831" t="str">
        <f>VLOOKUP(I220,Presupuesto!$B$11:$C$566,2,0)</f>
        <v>IMPRENTA Y PUBLICIDAD Y REPRODUC.</v>
      </c>
      <c r="K220" s="831" t="s">
        <v>1362</v>
      </c>
      <c r="L220" s="103" t="s">
        <v>400</v>
      </c>
    </row>
    <row r="221" spans="2:12">
      <c r="C221" s="101" t="s">
        <v>49</v>
      </c>
      <c r="D221" s="907"/>
      <c r="E221" s="203"/>
      <c r="F221" s="102">
        <v>150</v>
      </c>
      <c r="G221" s="99">
        <f t="shared" si="13"/>
        <v>0</v>
      </c>
      <c r="H221" s="163"/>
      <c r="I221" s="100" t="s">
        <v>797</v>
      </c>
      <c r="J221" s="831" t="str">
        <f>VLOOKUP(I221,Presupuesto!$B$11:$C$566,2,0)</f>
        <v>ALIMENTOS B EBIDAS PARA PERSONAS</v>
      </c>
      <c r="K221" s="831" t="s">
        <v>1362</v>
      </c>
      <c r="L221" s="103" t="s">
        <v>400</v>
      </c>
    </row>
    <row r="222" spans="2:12">
      <c r="C222" s="101" t="s">
        <v>50</v>
      </c>
      <c r="D222" s="907"/>
      <c r="E222" s="153">
        <v>1</v>
      </c>
      <c r="F222" s="120">
        <v>10000</v>
      </c>
      <c r="G222" s="99">
        <f t="shared" si="13"/>
        <v>10000</v>
      </c>
      <c r="H222" s="163" t="s">
        <v>129</v>
      </c>
      <c r="I222" s="336" t="s">
        <v>760</v>
      </c>
      <c r="J222" s="831" t="str">
        <f>VLOOKUP(I222,Presupuesto!$B$11:$C$566,2,0)</f>
        <v>PASAJES AL EXTERIOR</v>
      </c>
      <c r="K222" s="831" t="s">
        <v>1362</v>
      </c>
      <c r="L222" s="103" t="s">
        <v>400</v>
      </c>
    </row>
    <row r="223" spans="2:12">
      <c r="C223" s="101" t="s">
        <v>421</v>
      </c>
      <c r="D223" s="907"/>
      <c r="E223" s="153">
        <v>50</v>
      </c>
      <c r="F223" s="120">
        <v>250</v>
      </c>
      <c r="G223" s="99">
        <f t="shared" si="13"/>
        <v>12500</v>
      </c>
      <c r="H223" s="163" t="s">
        <v>129</v>
      </c>
      <c r="I223" s="100" t="s">
        <v>826</v>
      </c>
      <c r="J223" s="831" t="str">
        <f>VLOOKUP(I223,Presupuesto!$B$11:$C$566,2,0)</f>
        <v>PRODUCTOS PAPEL Y CARTON</v>
      </c>
      <c r="K223" s="831" t="s">
        <v>1362</v>
      </c>
      <c r="L223" s="103" t="s">
        <v>400</v>
      </c>
    </row>
    <row r="224" spans="2:12">
      <c r="C224" s="101" t="s">
        <v>51</v>
      </c>
      <c r="D224" s="907"/>
      <c r="E224" s="203">
        <v>50</v>
      </c>
      <c r="F224" s="102">
        <v>85</v>
      </c>
      <c r="G224" s="99">
        <f t="shared" si="13"/>
        <v>4250</v>
      </c>
      <c r="H224" s="163" t="s">
        <v>129</v>
      </c>
      <c r="I224" s="100" t="s">
        <v>826</v>
      </c>
      <c r="J224" s="831" t="str">
        <f>VLOOKUP(I224,Presupuesto!$B$11:$C$566,2,0)</f>
        <v>PRODUCTOS PAPEL Y CARTON</v>
      </c>
      <c r="K224" s="831" t="s">
        <v>1362</v>
      </c>
      <c r="L224" s="103" t="s">
        <v>400</v>
      </c>
    </row>
    <row r="225" spans="2:12">
      <c r="C225" s="101" t="s">
        <v>123</v>
      </c>
      <c r="D225" s="907"/>
      <c r="E225" s="203"/>
      <c r="F225" s="102">
        <v>36</v>
      </c>
      <c r="G225" s="99">
        <f t="shared" si="13"/>
        <v>0</v>
      </c>
      <c r="H225" s="163"/>
      <c r="I225" s="100" t="s">
        <v>947</v>
      </c>
      <c r="J225" s="831" t="str">
        <f>VLOOKUP(I225,Presupuesto!$B$11:$C$566,2,0)</f>
        <v>UTILES DE ESCRITORIO, OFICINA Y ENSE¥ANZA</v>
      </c>
      <c r="K225" s="831" t="s">
        <v>1362</v>
      </c>
      <c r="L225" s="103" t="s">
        <v>400</v>
      </c>
    </row>
    <row r="226" spans="2:12">
      <c r="C226" s="101" t="s">
        <v>34</v>
      </c>
      <c r="D226" s="907"/>
      <c r="E226" s="203"/>
      <c r="F226" s="102">
        <v>80</v>
      </c>
      <c r="G226" s="99">
        <f t="shared" si="13"/>
        <v>0</v>
      </c>
      <c r="H226" s="163"/>
      <c r="I226" s="100" t="s">
        <v>947</v>
      </c>
      <c r="J226" s="831" t="str">
        <f>VLOOKUP(I226,Presupuesto!$B$11:$C$566,2,0)</f>
        <v>UTILES DE ESCRITORIO, OFICINA Y ENSE¥ANZA</v>
      </c>
      <c r="K226" s="831" t="s">
        <v>1362</v>
      </c>
      <c r="L226" s="103" t="s">
        <v>400</v>
      </c>
    </row>
    <row r="227" spans="2:12">
      <c r="C227" s="111" t="s">
        <v>52</v>
      </c>
      <c r="D227" s="907"/>
      <c r="E227" s="222"/>
      <c r="F227" s="121">
        <v>25</v>
      </c>
      <c r="G227" s="99">
        <f t="shared" si="13"/>
        <v>0</v>
      </c>
      <c r="H227" s="163"/>
      <c r="I227" s="100" t="s">
        <v>947</v>
      </c>
      <c r="J227" s="831" t="str">
        <f>VLOOKUP(I227,Presupuesto!$B$11:$C$566,2,0)</f>
        <v>UTILES DE ESCRITORIO, OFICINA Y ENSE¥ANZA</v>
      </c>
      <c r="K227" s="831" t="s">
        <v>1362</v>
      </c>
      <c r="L227" s="103" t="s">
        <v>400</v>
      </c>
    </row>
    <row r="228" spans="2:12" ht="15.75" thickBot="1">
      <c r="C228" s="226" t="s">
        <v>434</v>
      </c>
      <c r="D228" s="227">
        <v>0</v>
      </c>
      <c r="E228" s="349">
        <v>0</v>
      </c>
      <c r="F228" s="106">
        <f>HLOOKUP(C228,$AH$2:$BU$3,2,0)</f>
        <v>1150</v>
      </c>
      <c r="G228" s="107">
        <f>D228*E228*F228</f>
        <v>0</v>
      </c>
      <c r="H228" s="350"/>
      <c r="I228" s="351" t="s">
        <v>302</v>
      </c>
      <c r="J228" s="108" t="str">
        <f>VLOOKUP(I228,Presupuesto!$B$11:$C$566,2,0)</f>
        <v>VIATICOS (26200-00)</v>
      </c>
      <c r="K228" s="833" t="s">
        <v>1362</v>
      </c>
      <c r="L228" s="126" t="s">
        <v>400</v>
      </c>
    </row>
    <row r="232" spans="2:12" ht="21">
      <c r="C232" s="908" t="s">
        <v>2827</v>
      </c>
      <c r="D232" s="908"/>
      <c r="E232" s="908"/>
      <c r="F232" s="908"/>
      <c r="G232" s="908"/>
      <c r="H232" s="908"/>
      <c r="I232" s="908"/>
      <c r="J232" s="908"/>
      <c r="K232" s="908"/>
      <c r="L232" s="908"/>
    </row>
    <row r="234" spans="2:12" ht="15.75" thickBot="1"/>
    <row r="235" spans="2:12" ht="15.75" thickBot="1">
      <c r="B235" s="873"/>
      <c r="C235" s="29" t="s">
        <v>43</v>
      </c>
      <c r="D235" s="30">
        <f>SUM(G242:G253)</f>
        <v>168939</v>
      </c>
      <c r="E235" s="95"/>
      <c r="F235" s="95"/>
      <c r="G235" s="95"/>
      <c r="H235" s="76"/>
      <c r="I235" s="76"/>
      <c r="J235" s="76"/>
      <c r="K235" s="114"/>
    </row>
    <row r="236" spans="2:12">
      <c r="C236" s="70"/>
      <c r="D236" s="31"/>
      <c r="E236" s="95"/>
      <c r="F236" s="95"/>
      <c r="G236" s="95"/>
      <c r="H236" s="76"/>
      <c r="I236" s="76"/>
      <c r="J236" s="76"/>
      <c r="K236" s="114"/>
    </row>
    <row r="237" spans="2:12">
      <c r="C237" s="70"/>
      <c r="D237" s="31"/>
      <c r="E237" s="95"/>
      <c r="F237" s="95"/>
      <c r="G237" s="95"/>
      <c r="H237" s="76"/>
      <c r="I237" s="76"/>
      <c r="J237" s="76"/>
      <c r="K237" s="114"/>
    </row>
    <row r="238" spans="2:12" ht="15.75">
      <c r="C238" s="208" t="s">
        <v>393</v>
      </c>
      <c r="D238" s="422" t="s">
        <v>3019</v>
      </c>
      <c r="E238" s="95"/>
      <c r="F238" s="95"/>
      <c r="G238" s="95"/>
      <c r="H238" s="76"/>
      <c r="I238" s="76"/>
      <c r="J238" s="76"/>
      <c r="K238" s="114"/>
    </row>
    <row r="239" spans="2:12" ht="18.75">
      <c r="C239" s="218" t="str">
        <f>IFERROR(VLOOKUP(D238,'1Desarrollo e Innov. Curricular'!$E:$F,2,FALSE),IFERROR(VLOOKUP(D238,'2Investigación Científica'!$E:$F,2,FALSE),IFERROR(VLOOKUP(D238,'3Vinculación Univ. Sociedad'!$E:$F,2,FALSE),IFERROR(VLOOKUP(D238,'4Docencia Profesorado Universi'!$E:$F,2,FALSE),IFERROR(VLOOKUP(D238,'5Estudiantes y Graduados'!$E:$F,2,FALSE),IFERROR(VLOOKUP(D238,'11Gestion Administrativa'!$E:$F,2,FALSE),IFERROR(VLOOKUP(D238,'13Gestión Académica'!$E:$F,2,FALSE),IFERROR(VLOOKUP(D238,'8Aseguramiento de la Calidad'!$E:$F,2,FALSE),IFERROR(VLOOKUP(D238,'6Gestión del Conocimiento'!$E:$F,2,FALSE),IFERROR(VLOOKUP(D238,'15Gobernabilidad Procesos...'!$E:$F,2,FALSE),IFERROR(VLOOKUP(D238,'12Gestión Talento Humano'!$E:$F,2,FALSE),IFERROR(VLOOKUP(D238,'14Internacionalización E.S.'!$E:$F,2,FALSE),IFERROR(VLOOKUP(D238,'10Posgrado'!$E:$F,2,FALSE),IFERROR(VLOOKUP(D238,'9Cultura de Innovación Insti...'!$E:$F,2,FALSE),VLOOKUP(D238,'7Lo Esencial Reforma Univ.'!$E:$F,2,0)))))))))))))))</f>
        <v>Desarrollo del Diplomado en Gestion de Sistemas Aeroportuarios (DGSA), en su Segunda Edicion.</v>
      </c>
      <c r="D239" s="31"/>
      <c r="E239" s="95"/>
      <c r="F239" s="95"/>
      <c r="G239" s="95"/>
      <c r="H239" s="76"/>
      <c r="I239" s="76"/>
      <c r="J239" s="76"/>
      <c r="K239" s="114"/>
    </row>
    <row r="240" spans="2:12" ht="15.75" thickBot="1">
      <c r="C240" s="70"/>
      <c r="D240" s="31"/>
      <c r="E240" s="95"/>
      <c r="F240" s="95"/>
      <c r="G240" s="95"/>
      <c r="H240" s="76"/>
      <c r="I240" s="76"/>
      <c r="J240" s="76"/>
      <c r="K240" s="114"/>
    </row>
    <row r="241" spans="3:12" ht="30.75" thickBot="1">
      <c r="C241" s="128" t="s">
        <v>44</v>
      </c>
      <c r="D241" s="131" t="s">
        <v>45</v>
      </c>
      <c r="E241" s="130" t="s">
        <v>55</v>
      </c>
      <c r="F241" s="130" t="s">
        <v>57</v>
      </c>
      <c r="G241" s="129" t="s">
        <v>27</v>
      </c>
      <c r="H241" s="135" t="s">
        <v>131</v>
      </c>
      <c r="I241" s="130" t="s">
        <v>46</v>
      </c>
      <c r="J241" s="130" t="s">
        <v>132</v>
      </c>
      <c r="K241" s="130" t="s">
        <v>412</v>
      </c>
      <c r="L241" s="130" t="s">
        <v>413</v>
      </c>
    </row>
    <row r="242" spans="3:12">
      <c r="C242" s="344" t="s">
        <v>1716</v>
      </c>
      <c r="D242" s="906"/>
      <c r="E242" s="345">
        <v>6000</v>
      </c>
      <c r="F242" s="720">
        <v>0.75</v>
      </c>
      <c r="G242" s="346">
        <f t="shared" ref="G242:G252" si="14">E242*F242</f>
        <v>4500</v>
      </c>
      <c r="H242" s="347" t="s">
        <v>129</v>
      </c>
      <c r="I242" s="118" t="s">
        <v>704</v>
      </c>
      <c r="J242" s="118" t="str">
        <f>VLOOKUP(I242,[1]Presupuesto!$B$11:$C$566,2,0)</f>
        <v>SERVICIOS DE CAPACITACION.</v>
      </c>
      <c r="K242" s="348" t="s">
        <v>475</v>
      </c>
      <c r="L242" s="118" t="s">
        <v>396</v>
      </c>
    </row>
    <row r="243" spans="3:12">
      <c r="C243" s="721" t="s">
        <v>2819</v>
      </c>
      <c r="D243" s="907"/>
      <c r="E243" s="203">
        <v>30</v>
      </c>
      <c r="F243" s="102">
        <v>100</v>
      </c>
      <c r="G243" s="99">
        <f t="shared" si="14"/>
        <v>3000</v>
      </c>
      <c r="H243" s="163" t="s">
        <v>129</v>
      </c>
      <c r="I243" s="100" t="s">
        <v>722</v>
      </c>
      <c r="J243" s="100" t="str">
        <f>VLOOKUP(I243,[1]Presupuesto!$B$11:$C$566,2,0)</f>
        <v>SERVICIOS DE IMPRENTA PUBLIC.Y REPRODUCCION</v>
      </c>
      <c r="K243" s="100" t="str">
        <f>$K$62</f>
        <v>Vinculación Universidad-Sociedad</v>
      </c>
      <c r="L243" s="100" t="s">
        <v>414</v>
      </c>
    </row>
    <row r="244" spans="3:12">
      <c r="C244" s="101" t="s">
        <v>2820</v>
      </c>
      <c r="D244" s="907"/>
      <c r="E244" s="203">
        <v>100</v>
      </c>
      <c r="F244" s="102">
        <v>5</v>
      </c>
      <c r="G244" s="99">
        <f t="shared" si="14"/>
        <v>500</v>
      </c>
      <c r="H244" s="163" t="s">
        <v>129</v>
      </c>
      <c r="I244" s="100" t="s">
        <v>797</v>
      </c>
      <c r="J244" s="100" t="str">
        <f>VLOOKUP(I244,[1]Presupuesto!$B$11:$C$566,2,0)</f>
        <v>ALIMENTOS B EBIDAS PARA PERSONAS</v>
      </c>
      <c r="K244" s="100" t="str">
        <f>$K$62</f>
        <v>Vinculación Universidad-Sociedad</v>
      </c>
      <c r="L244" s="100" t="s">
        <v>414</v>
      </c>
    </row>
    <row r="245" spans="3:12">
      <c r="C245" s="101" t="s">
        <v>2821</v>
      </c>
      <c r="D245" s="907"/>
      <c r="E245" s="153">
        <v>30</v>
      </c>
      <c r="F245" s="120">
        <v>47.5</v>
      </c>
      <c r="G245" s="99">
        <f t="shared" si="14"/>
        <v>1425</v>
      </c>
      <c r="H245" s="163" t="s">
        <v>129</v>
      </c>
      <c r="I245" s="336" t="s">
        <v>824</v>
      </c>
      <c r="J245" s="100" t="str">
        <f>VLOOKUP(I245,[1]Presupuesto!$B$11:$C$566,2,0)</f>
        <v>PRODUCTOS DE ARTES GRAFICAS</v>
      </c>
      <c r="K245" s="100" t="str">
        <f>$K$62</f>
        <v>Vinculación Universidad-Sociedad</v>
      </c>
      <c r="L245" s="100" t="s">
        <v>414</v>
      </c>
    </row>
    <row r="246" spans="3:12">
      <c r="C246" s="101" t="s">
        <v>2822</v>
      </c>
      <c r="D246" s="907"/>
      <c r="E246" s="153">
        <v>150</v>
      </c>
      <c r="F246" s="120">
        <v>50</v>
      </c>
      <c r="G246" s="99">
        <f t="shared" si="14"/>
        <v>7500</v>
      </c>
      <c r="H246" s="163" t="s">
        <v>129</v>
      </c>
      <c r="I246" s="100" t="s">
        <v>826</v>
      </c>
      <c r="J246" s="100" t="str">
        <f>VLOOKUP(I246,[1]Presupuesto!$B$11:$C$566,2,0)</f>
        <v>PRODUCTOS PAPEL Y CARTON</v>
      </c>
      <c r="K246" s="100" t="str">
        <f>$K$62</f>
        <v>Vinculación Universidad-Sociedad</v>
      </c>
      <c r="L246" s="100" t="s">
        <v>414</v>
      </c>
    </row>
    <row r="247" spans="3:12">
      <c r="C247" s="101" t="s">
        <v>2823</v>
      </c>
      <c r="D247" s="907"/>
      <c r="E247" s="153">
        <v>144</v>
      </c>
      <c r="F247" s="120">
        <v>456</v>
      </c>
      <c r="G247" s="99">
        <f t="shared" si="14"/>
        <v>65664</v>
      </c>
      <c r="H247" s="163" t="s">
        <v>129</v>
      </c>
      <c r="I247" s="100" t="s">
        <v>826</v>
      </c>
      <c r="J247" s="100" t="str">
        <f>VLOOKUP(I247,[1]Presupuesto!$B$11:$C$566,2,0)</f>
        <v>PRODUCTOS PAPEL Y CARTON</v>
      </c>
      <c r="K247" s="100" t="str">
        <f t="shared" ref="K247:K249" si="15">$K$62</f>
        <v>Vinculación Universidad-Sociedad</v>
      </c>
      <c r="L247" s="100" t="s">
        <v>414</v>
      </c>
    </row>
    <row r="248" spans="3:12">
      <c r="C248" s="101" t="s">
        <v>2824</v>
      </c>
      <c r="D248" s="907"/>
      <c r="E248" s="153">
        <v>13</v>
      </c>
      <c r="F248" s="120">
        <v>400</v>
      </c>
      <c r="G248" s="99">
        <f t="shared" si="14"/>
        <v>5200</v>
      </c>
      <c r="H248" s="163" t="s">
        <v>129</v>
      </c>
      <c r="I248" s="100" t="s">
        <v>826</v>
      </c>
      <c r="J248" s="100" t="str">
        <f>VLOOKUP(I248,[1]Presupuesto!$B$11:$C$566,2,0)</f>
        <v>PRODUCTOS PAPEL Y CARTON</v>
      </c>
      <c r="K248" s="100" t="str">
        <f t="shared" si="15"/>
        <v>Vinculación Universidad-Sociedad</v>
      </c>
      <c r="L248" s="100" t="s">
        <v>414</v>
      </c>
    </row>
    <row r="249" spans="3:12">
      <c r="C249" s="101" t="s">
        <v>2825</v>
      </c>
      <c r="D249" s="907"/>
      <c r="E249" s="153">
        <v>100</v>
      </c>
      <c r="F249" s="120">
        <v>85</v>
      </c>
      <c r="G249" s="99">
        <f t="shared" si="14"/>
        <v>8500</v>
      </c>
      <c r="H249" s="163" t="s">
        <v>129</v>
      </c>
      <c r="I249" s="100" t="s">
        <v>826</v>
      </c>
      <c r="J249" s="100" t="str">
        <f>VLOOKUP(I249,[1]Presupuesto!$B$11:$C$566,2,0)</f>
        <v>PRODUCTOS PAPEL Y CARTON</v>
      </c>
      <c r="K249" s="100" t="str">
        <f t="shared" si="15"/>
        <v>Vinculación Universidad-Sociedad</v>
      </c>
      <c r="L249" s="100" t="s">
        <v>414</v>
      </c>
    </row>
    <row r="250" spans="3:12">
      <c r="C250" s="101" t="s">
        <v>51</v>
      </c>
      <c r="D250" s="907"/>
      <c r="E250" s="203">
        <v>5</v>
      </c>
      <c r="F250" s="102">
        <v>85</v>
      </c>
      <c r="G250" s="99">
        <f t="shared" si="14"/>
        <v>425</v>
      </c>
      <c r="H250" s="163" t="s">
        <v>129</v>
      </c>
      <c r="I250" s="100" t="s">
        <v>826</v>
      </c>
      <c r="J250" s="100" t="str">
        <f>VLOOKUP(I250,[1]Presupuesto!$B$11:$C$566,2,0)</f>
        <v>PRODUCTOS PAPEL Y CARTON</v>
      </c>
      <c r="K250" s="100" t="str">
        <f>$K$62</f>
        <v>Vinculación Universidad-Sociedad</v>
      </c>
      <c r="L250" s="100" t="s">
        <v>414</v>
      </c>
    </row>
    <row r="251" spans="3:12">
      <c r="C251" s="101" t="s">
        <v>123</v>
      </c>
      <c r="D251" s="907"/>
      <c r="E251" s="203">
        <v>30</v>
      </c>
      <c r="F251" s="102">
        <v>20</v>
      </c>
      <c r="G251" s="99">
        <f t="shared" si="14"/>
        <v>600</v>
      </c>
      <c r="H251" s="163" t="s">
        <v>129</v>
      </c>
      <c r="I251" s="100" t="s">
        <v>947</v>
      </c>
      <c r="J251" s="100" t="str">
        <f>VLOOKUP(I251,[1]Presupuesto!$B$11:$C$566,2,0)</f>
        <v>UTILES DE ESCRITORIO, OFICINA Y ENSE¥ANZA</v>
      </c>
      <c r="K251" s="100" t="str">
        <f>$K$62</f>
        <v>Vinculación Universidad-Sociedad</v>
      </c>
      <c r="L251" s="100" t="s">
        <v>414</v>
      </c>
    </row>
    <row r="252" spans="3:12">
      <c r="C252" s="101" t="s">
        <v>34</v>
      </c>
      <c r="D252" s="907"/>
      <c r="E252" s="203">
        <v>5</v>
      </c>
      <c r="F252" s="102">
        <v>25</v>
      </c>
      <c r="G252" s="99">
        <f t="shared" si="14"/>
        <v>125</v>
      </c>
      <c r="H252" s="163" t="s">
        <v>129</v>
      </c>
      <c r="I252" s="100" t="s">
        <v>947</v>
      </c>
      <c r="J252" s="100" t="str">
        <f>VLOOKUP(I252,[1]Presupuesto!$B$11:$C$566,2,0)</f>
        <v>UTILES DE ESCRITORIO, OFICINA Y ENSE¥ANZA</v>
      </c>
      <c r="K252" s="100" t="str">
        <f>$K$62</f>
        <v>Vinculación Universidad-Sociedad</v>
      </c>
      <c r="L252" s="100" t="s">
        <v>414</v>
      </c>
    </row>
    <row r="253" spans="3:12" ht="15.75" thickBot="1">
      <c r="C253" s="226" t="s">
        <v>432</v>
      </c>
      <c r="D253" s="227">
        <v>1</v>
      </c>
      <c r="E253" s="349">
        <f>13*2.75</f>
        <v>35.75</v>
      </c>
      <c r="F253" s="106">
        <f>HLOOKUP(C253,$AH$2:$BU$3,2,0)</f>
        <v>2000</v>
      </c>
      <c r="G253" s="107">
        <f>D253*E253*F253</f>
        <v>71500</v>
      </c>
      <c r="H253" s="163" t="s">
        <v>129</v>
      </c>
      <c r="I253" s="351" t="s">
        <v>307</v>
      </c>
      <c r="J253" s="108" t="str">
        <f>VLOOKUP(I253,[1]Presupuesto!$B$11:$C$566,2,0)</f>
        <v>PASAJES NACIONALES (26110-00)</v>
      </c>
      <c r="K253" s="352" t="str">
        <f>$K$62</f>
        <v>Vinculación Universidad-Sociedad</v>
      </c>
      <c r="L253" s="352" t="s">
        <v>414</v>
      </c>
    </row>
    <row r="254" spans="3:12">
      <c r="C254" s="70"/>
      <c r="D254" s="70"/>
      <c r="E254" s="70"/>
      <c r="F254" s="70"/>
      <c r="G254" s="70"/>
      <c r="H254" s="79"/>
      <c r="I254" s="70"/>
      <c r="J254" s="70"/>
    </row>
    <row r="255" spans="3:12">
      <c r="C255" s="70"/>
      <c r="D255" s="70"/>
      <c r="E255" s="70"/>
      <c r="F255" s="70"/>
      <c r="G255" s="70"/>
      <c r="H255" s="79"/>
      <c r="I255" s="70"/>
      <c r="J255" s="70"/>
    </row>
    <row r="256" spans="3:12" ht="15.75" thickBot="1">
      <c r="C256" s="70"/>
      <c r="D256" s="70"/>
      <c r="E256" s="70"/>
      <c r="F256" s="70"/>
      <c r="G256" s="70"/>
      <c r="H256" s="79"/>
      <c r="I256" s="70"/>
      <c r="J256" s="70"/>
    </row>
    <row r="257" spans="2:12" ht="15.75" thickBot="1">
      <c r="B257" s="873"/>
      <c r="C257" s="29" t="s">
        <v>43</v>
      </c>
      <c r="D257" s="30">
        <f>SUM(G264:G275)</f>
        <v>25744</v>
      </c>
      <c r="E257" s="95"/>
      <c r="F257" s="95"/>
      <c r="G257" s="95"/>
      <c r="H257" s="76"/>
      <c r="I257" s="76"/>
      <c r="J257" s="76"/>
      <c r="K257" s="114"/>
    </row>
    <row r="258" spans="2:12">
      <c r="C258" s="70"/>
      <c r="D258" s="31"/>
      <c r="E258" s="95"/>
      <c r="F258" s="95"/>
      <c r="G258" s="95"/>
      <c r="H258" s="76"/>
      <c r="I258" s="76"/>
      <c r="J258" s="76"/>
      <c r="K258" s="114"/>
    </row>
    <row r="259" spans="2:12">
      <c r="C259" s="70"/>
      <c r="D259" s="31"/>
      <c r="E259" s="95"/>
      <c r="F259" s="95"/>
      <c r="G259" s="95"/>
      <c r="H259" s="722"/>
      <c r="I259" s="76"/>
      <c r="J259" s="76"/>
      <c r="K259" s="114"/>
    </row>
    <row r="260" spans="2:12" ht="15.75">
      <c r="C260" s="208" t="s">
        <v>393</v>
      </c>
      <c r="D260" s="422" t="s">
        <v>3020</v>
      </c>
      <c r="E260" s="95"/>
      <c r="F260" s="95"/>
      <c r="G260" s="95"/>
      <c r="H260" s="76"/>
      <c r="I260" s="76"/>
      <c r="J260" s="76"/>
      <c r="K260" s="114"/>
    </row>
    <row r="261" spans="2:12" ht="18.75">
      <c r="C261" s="218" t="str">
        <f>IFERROR(VLOOKUP(D260,'1Desarrollo e Innov. Curricular'!$E:$F,2,FALSE),IFERROR(VLOOKUP(D260,'2Investigación Científica'!$E:$F,2,FALSE),IFERROR(VLOOKUP(D260,'3Vinculación Univ. Sociedad'!$E:$F,2,FALSE),IFERROR(VLOOKUP(D260,'4Docencia Profesorado Universi'!$E:$F,2,FALSE),IFERROR(VLOOKUP(D260,'5Estudiantes y Graduados'!$E:$F,2,FALSE),IFERROR(VLOOKUP(D260,'11Gestion Administrativa'!$E:$F,2,FALSE),IFERROR(VLOOKUP(D260,'13Gestión Académica'!$E:$F,2,FALSE),IFERROR(VLOOKUP(D260,'8Aseguramiento de la Calidad'!$E:$F,2,FALSE),IFERROR(VLOOKUP(D260,'6Gestión del Conocimiento'!$E:$F,2,FALSE),IFERROR(VLOOKUP(D260,'15Gobernabilidad Procesos...'!$E:$F,2,FALSE),IFERROR(VLOOKUP(D260,'12Gestión Talento Humano'!$E:$F,2,FALSE),IFERROR(VLOOKUP(D260,'14Internacionalización E.S.'!$E:$F,2,FALSE),IFERROR(VLOOKUP(D260,'10Posgrado'!$E:$F,2,FALSE),IFERROR(VLOOKUP(D260,'9Cultura de Innovación Insti...'!$E:$F,2,FALSE),VLOOKUP(D260,'7Lo Esencial Reforma Univ.'!$E:$F,2,0)))))))))))))))</f>
        <v>Desarrollo de la Primera Edición del Seminario en Mantenimiento Aeronáutico.</v>
      </c>
      <c r="D261" s="31"/>
      <c r="E261" s="95"/>
      <c r="F261" s="95"/>
      <c r="G261" s="95"/>
      <c r="H261" s="76"/>
      <c r="I261" s="76"/>
      <c r="J261" s="76"/>
      <c r="K261" s="114"/>
    </row>
    <row r="262" spans="2:12" ht="15.75" thickBot="1">
      <c r="C262" s="70"/>
      <c r="D262" s="31"/>
      <c r="E262" s="95"/>
      <c r="F262" s="95"/>
      <c r="G262" s="95"/>
      <c r="H262" s="76"/>
      <c r="I262" s="76"/>
      <c r="J262" s="76"/>
      <c r="K262" s="114"/>
    </row>
    <row r="263" spans="2:12" ht="30.75" thickBot="1">
      <c r="C263" s="128" t="s">
        <v>44</v>
      </c>
      <c r="D263" s="131" t="s">
        <v>45</v>
      </c>
      <c r="E263" s="130" t="s">
        <v>55</v>
      </c>
      <c r="F263" s="130" t="s">
        <v>57</v>
      </c>
      <c r="G263" s="129" t="s">
        <v>27</v>
      </c>
      <c r="H263" s="135" t="s">
        <v>131</v>
      </c>
      <c r="I263" s="130" t="s">
        <v>46</v>
      </c>
      <c r="J263" s="130" t="s">
        <v>132</v>
      </c>
      <c r="K263" s="130" t="s">
        <v>412</v>
      </c>
      <c r="L263" s="130" t="s">
        <v>413</v>
      </c>
    </row>
    <row r="264" spans="2:12">
      <c r="C264" s="344" t="s">
        <v>1716</v>
      </c>
      <c r="D264" s="906"/>
      <c r="E264" s="345">
        <v>1000</v>
      </c>
      <c r="F264" s="720">
        <v>0.75</v>
      </c>
      <c r="G264" s="346">
        <f t="shared" ref="G264:G274" si="16">E264*F264</f>
        <v>750</v>
      </c>
      <c r="H264" s="347" t="s">
        <v>129</v>
      </c>
      <c r="I264" s="118" t="s">
        <v>704</v>
      </c>
      <c r="J264" s="118" t="str">
        <f>VLOOKUP(I264,[1]Presupuesto!$B$11:$C$566,2,0)</f>
        <v>SERVICIOS DE CAPACITACION.</v>
      </c>
      <c r="K264" s="348" t="s">
        <v>475</v>
      </c>
      <c r="L264" s="118" t="s">
        <v>396</v>
      </c>
    </row>
    <row r="265" spans="2:12">
      <c r="C265" s="721" t="s">
        <v>2819</v>
      </c>
      <c r="D265" s="907"/>
      <c r="E265" s="203">
        <v>25</v>
      </c>
      <c r="F265" s="102">
        <v>100</v>
      </c>
      <c r="G265" s="99">
        <f t="shared" si="16"/>
        <v>2500</v>
      </c>
      <c r="H265" s="163" t="s">
        <v>129</v>
      </c>
      <c r="I265" s="100" t="s">
        <v>722</v>
      </c>
      <c r="J265" s="100" t="str">
        <f>VLOOKUP(I265,[1]Presupuesto!$B$11:$C$566,2,0)</f>
        <v>SERVICIOS DE IMPRENTA PUBLIC.Y REPRODUCCION</v>
      </c>
      <c r="K265" s="100" t="str">
        <f>$K$62</f>
        <v>Vinculación Universidad-Sociedad</v>
      </c>
      <c r="L265" s="100" t="s">
        <v>414</v>
      </c>
    </row>
    <row r="266" spans="2:12">
      <c r="C266" s="101" t="s">
        <v>2820</v>
      </c>
      <c r="D266" s="907"/>
      <c r="E266" s="203">
        <v>100</v>
      </c>
      <c r="F266" s="102">
        <v>5</v>
      </c>
      <c r="G266" s="99">
        <f t="shared" si="16"/>
        <v>500</v>
      </c>
      <c r="H266" s="163" t="s">
        <v>129</v>
      </c>
      <c r="I266" s="100" t="s">
        <v>797</v>
      </c>
      <c r="J266" s="100" t="str">
        <f>VLOOKUP(I266,[1]Presupuesto!$B$11:$C$566,2,0)</f>
        <v>ALIMENTOS B EBIDAS PARA PERSONAS</v>
      </c>
      <c r="K266" s="100" t="str">
        <f>$K$62</f>
        <v>Vinculación Universidad-Sociedad</v>
      </c>
      <c r="L266" s="100" t="s">
        <v>414</v>
      </c>
    </row>
    <row r="267" spans="2:12">
      <c r="C267" s="101" t="s">
        <v>2821</v>
      </c>
      <c r="D267" s="907"/>
      <c r="E267" s="153">
        <v>25</v>
      </c>
      <c r="F267" s="120">
        <v>48</v>
      </c>
      <c r="G267" s="99">
        <f t="shared" si="16"/>
        <v>1200</v>
      </c>
      <c r="H267" s="163" t="s">
        <v>129</v>
      </c>
      <c r="I267" s="336" t="s">
        <v>824</v>
      </c>
      <c r="J267" s="100" t="str">
        <f>VLOOKUP(I267,[1]Presupuesto!$B$11:$C$566,2,0)</f>
        <v>PRODUCTOS DE ARTES GRAFICAS</v>
      </c>
      <c r="K267" s="100" t="str">
        <f>$K$62</f>
        <v>Vinculación Universidad-Sociedad</v>
      </c>
      <c r="L267" s="100" t="s">
        <v>414</v>
      </c>
    </row>
    <row r="268" spans="2:12">
      <c r="C268" s="101" t="s">
        <v>2822</v>
      </c>
      <c r="D268" s="907"/>
      <c r="E268" s="153">
        <v>30</v>
      </c>
      <c r="F268" s="120">
        <v>50</v>
      </c>
      <c r="G268" s="99">
        <f t="shared" si="16"/>
        <v>1500</v>
      </c>
      <c r="H268" s="163" t="s">
        <v>129</v>
      </c>
      <c r="I268" s="100" t="s">
        <v>826</v>
      </c>
      <c r="J268" s="100" t="str">
        <f>VLOOKUP(I268,[1]Presupuesto!$B$11:$C$566,2,0)</f>
        <v>PRODUCTOS PAPEL Y CARTON</v>
      </c>
      <c r="K268" s="100" t="str">
        <f>$K$62</f>
        <v>Vinculación Universidad-Sociedad</v>
      </c>
      <c r="L268" s="100" t="s">
        <v>414</v>
      </c>
    </row>
    <row r="269" spans="2:12">
      <c r="C269" s="101" t="s">
        <v>2823</v>
      </c>
      <c r="D269" s="907"/>
      <c r="E269" s="153">
        <v>24</v>
      </c>
      <c r="F269" s="120">
        <v>456</v>
      </c>
      <c r="G269" s="99">
        <f t="shared" si="16"/>
        <v>10944</v>
      </c>
      <c r="H269" s="163" t="s">
        <v>129</v>
      </c>
      <c r="I269" s="100" t="s">
        <v>826</v>
      </c>
      <c r="J269" s="100" t="str">
        <f>VLOOKUP(I269,[1]Presupuesto!$B$11:$C$566,2,0)</f>
        <v>PRODUCTOS PAPEL Y CARTON</v>
      </c>
      <c r="K269" s="100" t="str">
        <f t="shared" ref="K269:K271" si="17">$K$62</f>
        <v>Vinculación Universidad-Sociedad</v>
      </c>
      <c r="L269" s="100" t="s">
        <v>414</v>
      </c>
    </row>
    <row r="270" spans="2:12">
      <c r="C270" s="101" t="s">
        <v>2824</v>
      </c>
      <c r="D270" s="907"/>
      <c r="E270" s="153">
        <v>4</v>
      </c>
      <c r="F270" s="120">
        <v>400</v>
      </c>
      <c r="G270" s="99">
        <f t="shared" si="16"/>
        <v>1600</v>
      </c>
      <c r="H270" s="163" t="s">
        <v>129</v>
      </c>
      <c r="I270" s="100" t="s">
        <v>826</v>
      </c>
      <c r="J270" s="100" t="str">
        <f>VLOOKUP(I270,[1]Presupuesto!$B$11:$C$566,2,0)</f>
        <v>PRODUCTOS PAPEL Y CARTON</v>
      </c>
      <c r="K270" s="100" t="str">
        <f t="shared" si="17"/>
        <v>Vinculación Universidad-Sociedad</v>
      </c>
      <c r="L270" s="100" t="s">
        <v>414</v>
      </c>
    </row>
    <row r="271" spans="2:12">
      <c r="C271" s="101" t="s">
        <v>2825</v>
      </c>
      <c r="D271" s="907"/>
      <c r="E271" s="153">
        <v>20</v>
      </c>
      <c r="F271" s="120">
        <v>85</v>
      </c>
      <c r="G271" s="99">
        <f t="shared" si="16"/>
        <v>1700</v>
      </c>
      <c r="H271" s="163" t="s">
        <v>129</v>
      </c>
      <c r="I271" s="100" t="s">
        <v>826</v>
      </c>
      <c r="J271" s="100" t="str">
        <f>VLOOKUP(I271,[1]Presupuesto!$B$11:$C$566,2,0)</f>
        <v>PRODUCTOS PAPEL Y CARTON</v>
      </c>
      <c r="K271" s="100" t="str">
        <f t="shared" si="17"/>
        <v>Vinculación Universidad-Sociedad</v>
      </c>
      <c r="L271" s="100" t="s">
        <v>414</v>
      </c>
    </row>
    <row r="272" spans="2:12">
      <c r="C272" s="101" t="s">
        <v>51</v>
      </c>
      <c r="D272" s="907"/>
      <c r="E272" s="203">
        <v>5</v>
      </c>
      <c r="F272" s="102">
        <v>85</v>
      </c>
      <c r="G272" s="99">
        <f t="shared" si="16"/>
        <v>425</v>
      </c>
      <c r="H272" s="163" t="s">
        <v>129</v>
      </c>
      <c r="I272" s="100" t="s">
        <v>826</v>
      </c>
      <c r="J272" s="100" t="str">
        <f>VLOOKUP(I272,[1]Presupuesto!$B$11:$C$566,2,0)</f>
        <v>PRODUCTOS PAPEL Y CARTON</v>
      </c>
      <c r="K272" s="100" t="str">
        <f>$K$62</f>
        <v>Vinculación Universidad-Sociedad</v>
      </c>
      <c r="L272" s="100" t="s">
        <v>414</v>
      </c>
    </row>
    <row r="273" spans="2:12">
      <c r="C273" s="101" t="s">
        <v>123</v>
      </c>
      <c r="D273" s="907"/>
      <c r="E273" s="203">
        <v>25</v>
      </c>
      <c r="F273" s="102">
        <v>20</v>
      </c>
      <c r="G273" s="99">
        <f t="shared" si="16"/>
        <v>500</v>
      </c>
      <c r="H273" s="163" t="s">
        <v>129</v>
      </c>
      <c r="I273" s="100" t="s">
        <v>947</v>
      </c>
      <c r="J273" s="100" t="str">
        <f>VLOOKUP(I273,[1]Presupuesto!$B$11:$C$566,2,0)</f>
        <v>UTILES DE ESCRITORIO, OFICINA Y ENSE¥ANZA</v>
      </c>
      <c r="K273" s="100" t="str">
        <f>$K$62</f>
        <v>Vinculación Universidad-Sociedad</v>
      </c>
      <c r="L273" s="100" t="s">
        <v>414</v>
      </c>
    </row>
    <row r="274" spans="2:12">
      <c r="C274" s="101" t="s">
        <v>34</v>
      </c>
      <c r="D274" s="907"/>
      <c r="E274" s="203">
        <v>5</v>
      </c>
      <c r="F274" s="102">
        <v>25</v>
      </c>
      <c r="G274" s="99">
        <f t="shared" si="16"/>
        <v>125</v>
      </c>
      <c r="H274" s="163" t="s">
        <v>129</v>
      </c>
      <c r="I274" s="100" t="s">
        <v>947</v>
      </c>
      <c r="J274" s="100" t="str">
        <f>VLOOKUP(I274,[1]Presupuesto!$B$11:$C$566,2,0)</f>
        <v>UTILES DE ESCRITORIO, OFICINA Y ENSE¥ANZA</v>
      </c>
      <c r="K274" s="100" t="str">
        <f>$K$62</f>
        <v>Vinculación Universidad-Sociedad</v>
      </c>
      <c r="L274" s="100" t="s">
        <v>414</v>
      </c>
    </row>
    <row r="275" spans="2:12" ht="15.75" thickBot="1">
      <c r="C275" s="226" t="s">
        <v>432</v>
      </c>
      <c r="D275" s="227">
        <v>1</v>
      </c>
      <c r="E275" s="349">
        <v>2</v>
      </c>
      <c r="F275" s="106">
        <f>HLOOKUP(C275,$AH$2:$BU$3,2,0)</f>
        <v>2000</v>
      </c>
      <c r="G275" s="107">
        <f>D275*E275*F275</f>
        <v>4000</v>
      </c>
      <c r="H275" s="163" t="s">
        <v>129</v>
      </c>
      <c r="I275" s="351" t="s">
        <v>307</v>
      </c>
      <c r="J275" s="108" t="str">
        <f>VLOOKUP(I275,[1]Presupuesto!$B$11:$C$566,2,0)</f>
        <v>PASAJES NACIONALES (26110-00)</v>
      </c>
      <c r="K275" s="352" t="str">
        <f>$K$62</f>
        <v>Vinculación Universidad-Sociedad</v>
      </c>
      <c r="L275" s="352" t="s">
        <v>414</v>
      </c>
    </row>
    <row r="276" spans="2:12">
      <c r="C276" s="70"/>
      <c r="D276" s="70"/>
      <c r="E276" s="70"/>
      <c r="F276" s="70"/>
      <c r="G276" s="70"/>
      <c r="H276" s="79"/>
      <c r="I276" s="70"/>
      <c r="J276" s="70"/>
    </row>
    <row r="277" spans="2:12">
      <c r="C277" s="70"/>
      <c r="D277" s="70"/>
      <c r="E277" s="70"/>
      <c r="F277" s="70"/>
      <c r="G277" s="70"/>
      <c r="H277" s="79"/>
      <c r="I277" s="70"/>
      <c r="J277" s="70"/>
    </row>
    <row r="278" spans="2:12" ht="15.75" thickBot="1">
      <c r="C278" s="180"/>
      <c r="D278" s="180"/>
      <c r="E278" s="180"/>
      <c r="F278" s="180"/>
      <c r="G278" s="180"/>
      <c r="H278" s="79"/>
      <c r="I278" s="180"/>
      <c r="J278" s="180"/>
      <c r="K278" s="114"/>
    </row>
    <row r="279" spans="2:12" ht="15.75" thickBot="1">
      <c r="B279" s="873"/>
      <c r="C279" s="29" t="s">
        <v>43</v>
      </c>
      <c r="D279" s="30">
        <f>SUM(G286:G297)</f>
        <v>25694</v>
      </c>
      <c r="E279" s="723"/>
      <c r="F279" s="95"/>
      <c r="G279" s="95"/>
      <c r="H279" s="76"/>
      <c r="I279" s="76"/>
      <c r="J279" s="76"/>
      <c r="K279" s="114"/>
    </row>
    <row r="280" spans="2:12">
      <c r="C280" s="70"/>
      <c r="D280" s="31"/>
      <c r="E280" s="95"/>
      <c r="F280" s="95"/>
      <c r="G280" s="95"/>
      <c r="H280" s="76"/>
      <c r="I280" s="76"/>
      <c r="J280" s="76"/>
      <c r="K280" s="114"/>
    </row>
    <row r="281" spans="2:12">
      <c r="C281" s="70"/>
      <c r="D281" s="31"/>
      <c r="E281" s="95"/>
      <c r="F281" s="95"/>
      <c r="G281" s="95"/>
      <c r="H281" s="76"/>
      <c r="I281" s="76"/>
      <c r="J281" s="76"/>
      <c r="K281" s="114"/>
    </row>
    <row r="282" spans="2:12" ht="15.75">
      <c r="C282" s="208" t="s">
        <v>393</v>
      </c>
      <c r="D282" s="422" t="s">
        <v>3021</v>
      </c>
      <c r="E282" s="95"/>
      <c r="F282" s="95"/>
      <c r="G282" s="95"/>
      <c r="H282" s="76"/>
      <c r="I282" s="76"/>
      <c r="J282" s="76"/>
      <c r="K282" s="114"/>
    </row>
    <row r="283" spans="2:12" ht="18.75">
      <c r="C283" s="218" t="str">
        <f>IFERROR(VLOOKUP(D282,'1Desarrollo e Innov. Curricular'!$E:$F,2,FALSE),IFERROR(VLOOKUP(D282,'2Investigación Científica'!$E:$F,2,FALSE),IFERROR(VLOOKUP(D282,'3Vinculación Univ. Sociedad'!$E:$F,2,FALSE),IFERROR(VLOOKUP(D282,'4Docencia Profesorado Universi'!$E:$F,2,FALSE),IFERROR(VLOOKUP(D282,'5Estudiantes y Graduados'!$E:$F,2,FALSE),IFERROR(VLOOKUP(D282,'11Gestion Administrativa'!$E:$F,2,FALSE),IFERROR(VLOOKUP(D282,'13Gestión Académica'!$E:$F,2,FALSE),IFERROR(VLOOKUP(D282,'8Aseguramiento de la Calidad'!$E:$F,2,FALSE),IFERROR(VLOOKUP(D282,'6Gestión del Conocimiento'!$E:$F,2,FALSE),IFERROR(VLOOKUP(D282,'15Gobernabilidad Procesos...'!$E:$F,2,FALSE),IFERROR(VLOOKUP(D282,'12Gestión Talento Humano'!$E:$F,2,FALSE),IFERROR(VLOOKUP(D282,'14Internacionalización E.S.'!$E:$F,2,FALSE),IFERROR(VLOOKUP(D282,'10Posgrado'!$E:$F,2,FALSE),IFERROR(VLOOKUP(D282,'9Cultura de Innovación Insti...'!$E:$F,2,FALSE),VLOOKUP(D282,'7Lo Esencial Reforma Univ.'!$E:$F,2,0)))))))))))))))</f>
        <v>Desarrollo del Curso de Aeródromos.</v>
      </c>
      <c r="D283" s="31"/>
      <c r="E283" s="95"/>
      <c r="F283" s="95"/>
      <c r="G283" s="95"/>
      <c r="H283" s="76"/>
      <c r="I283" s="76"/>
      <c r="J283" s="76"/>
      <c r="K283" s="114"/>
    </row>
    <row r="284" spans="2:12" ht="15.75" thickBot="1">
      <c r="C284" s="70"/>
      <c r="D284" s="31"/>
      <c r="E284" s="95"/>
      <c r="F284" s="95"/>
      <c r="G284" s="95"/>
      <c r="H284" s="76"/>
      <c r="I284" s="76"/>
      <c r="J284" s="76"/>
      <c r="K284" s="114"/>
    </row>
    <row r="285" spans="2:12" ht="30.75" thickBot="1">
      <c r="C285" s="128" t="s">
        <v>44</v>
      </c>
      <c r="D285" s="131" t="s">
        <v>45</v>
      </c>
      <c r="E285" s="130" t="s">
        <v>55</v>
      </c>
      <c r="F285" s="130" t="s">
        <v>57</v>
      </c>
      <c r="G285" s="129" t="s">
        <v>27</v>
      </c>
      <c r="H285" s="135" t="s">
        <v>131</v>
      </c>
      <c r="I285" s="130" t="s">
        <v>46</v>
      </c>
      <c r="J285" s="130" t="s">
        <v>132</v>
      </c>
      <c r="K285" s="130" t="s">
        <v>412</v>
      </c>
      <c r="L285" s="130" t="s">
        <v>413</v>
      </c>
    </row>
    <row r="286" spans="2:12">
      <c r="C286" s="344" t="s">
        <v>1716</v>
      </c>
      <c r="D286" s="906"/>
      <c r="E286" s="345">
        <v>1000</v>
      </c>
      <c r="F286" s="720">
        <v>0.75</v>
      </c>
      <c r="G286" s="346">
        <f t="shared" ref="G286:G296" si="18">E286*F286</f>
        <v>750</v>
      </c>
      <c r="H286" s="347" t="s">
        <v>129</v>
      </c>
      <c r="I286" s="118" t="s">
        <v>704</v>
      </c>
      <c r="J286" s="118" t="str">
        <f>VLOOKUP(I286,[1]Presupuesto!$B$11:$C$566,2,0)</f>
        <v>SERVICIOS DE CAPACITACION.</v>
      </c>
      <c r="K286" s="348" t="s">
        <v>475</v>
      </c>
      <c r="L286" s="118" t="s">
        <v>396</v>
      </c>
    </row>
    <row r="287" spans="2:12">
      <c r="C287" s="721" t="s">
        <v>2819</v>
      </c>
      <c r="D287" s="907"/>
      <c r="E287" s="203">
        <v>20</v>
      </c>
      <c r="F287" s="102">
        <v>100</v>
      </c>
      <c r="G287" s="99">
        <f t="shared" si="18"/>
        <v>2000</v>
      </c>
      <c r="H287" s="163" t="s">
        <v>129</v>
      </c>
      <c r="I287" s="100" t="s">
        <v>722</v>
      </c>
      <c r="J287" s="100" t="str">
        <f>VLOOKUP(I287,[1]Presupuesto!$B$11:$C$566,2,0)</f>
        <v>SERVICIOS DE IMPRENTA PUBLIC.Y REPRODUCCION</v>
      </c>
      <c r="K287" s="100" t="str">
        <f t="shared" ref="K287:K297" si="19">$K$62</f>
        <v>Vinculación Universidad-Sociedad</v>
      </c>
      <c r="L287" s="100" t="s">
        <v>414</v>
      </c>
    </row>
    <row r="288" spans="2:12">
      <c r="C288" s="101" t="s">
        <v>2820</v>
      </c>
      <c r="D288" s="907"/>
      <c r="E288" s="203">
        <v>100</v>
      </c>
      <c r="F288" s="102">
        <v>5</v>
      </c>
      <c r="G288" s="99">
        <f t="shared" si="18"/>
        <v>500</v>
      </c>
      <c r="H288" s="163" t="s">
        <v>129</v>
      </c>
      <c r="I288" s="100" t="s">
        <v>797</v>
      </c>
      <c r="J288" s="100" t="str">
        <f>VLOOKUP(I288,[1]Presupuesto!$B$11:$C$566,2,0)</f>
        <v>ALIMENTOS B EBIDAS PARA PERSONAS</v>
      </c>
      <c r="K288" s="100" t="str">
        <f t="shared" si="19"/>
        <v>Vinculación Universidad-Sociedad</v>
      </c>
      <c r="L288" s="100" t="s">
        <v>414</v>
      </c>
    </row>
    <row r="289" spans="2:12">
      <c r="C289" s="101" t="s">
        <v>2821</v>
      </c>
      <c r="D289" s="907"/>
      <c r="E289" s="153">
        <v>25</v>
      </c>
      <c r="F289" s="120">
        <v>48</v>
      </c>
      <c r="G289" s="99">
        <f t="shared" si="18"/>
        <v>1200</v>
      </c>
      <c r="H289" s="163" t="s">
        <v>129</v>
      </c>
      <c r="I289" s="336" t="s">
        <v>824</v>
      </c>
      <c r="J289" s="100" t="str">
        <f>VLOOKUP(I289,[1]Presupuesto!$B$11:$C$566,2,0)</f>
        <v>PRODUCTOS DE ARTES GRAFICAS</v>
      </c>
      <c r="K289" s="100" t="str">
        <f t="shared" si="19"/>
        <v>Vinculación Universidad-Sociedad</v>
      </c>
      <c r="L289" s="100" t="s">
        <v>414</v>
      </c>
    </row>
    <row r="290" spans="2:12">
      <c r="C290" s="101" t="s">
        <v>2822</v>
      </c>
      <c r="D290" s="907"/>
      <c r="E290" s="153">
        <v>50</v>
      </c>
      <c r="F290" s="120">
        <v>50</v>
      </c>
      <c r="G290" s="99">
        <f t="shared" si="18"/>
        <v>2500</v>
      </c>
      <c r="H290" s="163" t="s">
        <v>129</v>
      </c>
      <c r="I290" s="100" t="s">
        <v>826</v>
      </c>
      <c r="J290" s="100" t="str">
        <f>VLOOKUP(I290,[1]Presupuesto!$B$11:$C$566,2,0)</f>
        <v>PRODUCTOS PAPEL Y CARTON</v>
      </c>
      <c r="K290" s="100" t="str">
        <f t="shared" si="19"/>
        <v>Vinculación Universidad-Sociedad</v>
      </c>
      <c r="L290" s="100" t="s">
        <v>414</v>
      </c>
    </row>
    <row r="291" spans="2:12">
      <c r="C291" s="101" t="s">
        <v>2823</v>
      </c>
      <c r="D291" s="907"/>
      <c r="E291" s="203">
        <v>24</v>
      </c>
      <c r="F291" s="102">
        <v>456</v>
      </c>
      <c r="G291" s="99">
        <f t="shared" si="18"/>
        <v>10944</v>
      </c>
      <c r="H291" s="163" t="s">
        <v>129</v>
      </c>
      <c r="I291" s="100" t="s">
        <v>826</v>
      </c>
      <c r="J291" s="100" t="str">
        <f>VLOOKUP(I291,[1]Presupuesto!$B$11:$C$566,2,0)</f>
        <v>PRODUCTOS PAPEL Y CARTON</v>
      </c>
      <c r="K291" s="100" t="str">
        <f t="shared" si="19"/>
        <v>Vinculación Universidad-Sociedad</v>
      </c>
      <c r="L291" s="100" t="s">
        <v>414</v>
      </c>
    </row>
    <row r="292" spans="2:12">
      <c r="C292" s="101" t="s">
        <v>2824</v>
      </c>
      <c r="D292" s="907"/>
      <c r="E292" s="203">
        <v>4</v>
      </c>
      <c r="F292" s="102">
        <v>400</v>
      </c>
      <c r="G292" s="99">
        <f t="shared" si="18"/>
        <v>1600</v>
      </c>
      <c r="H292" s="163" t="s">
        <v>129</v>
      </c>
      <c r="I292" s="100" t="s">
        <v>947</v>
      </c>
      <c r="J292" s="100" t="str">
        <f>VLOOKUP(I292,[1]Presupuesto!$B$11:$C$566,2,0)</f>
        <v>UTILES DE ESCRITORIO, OFICINA Y ENSE¥ANZA</v>
      </c>
      <c r="K292" s="100" t="str">
        <f t="shared" si="19"/>
        <v>Vinculación Universidad-Sociedad</v>
      </c>
      <c r="L292" s="100" t="s">
        <v>414</v>
      </c>
    </row>
    <row r="293" spans="2:12">
      <c r="C293" s="101" t="s">
        <v>2825</v>
      </c>
      <c r="D293" s="907"/>
      <c r="E293" s="203">
        <v>20</v>
      </c>
      <c r="F293" s="102">
        <v>85</v>
      </c>
      <c r="G293" s="99">
        <f t="shared" si="18"/>
        <v>1700</v>
      </c>
      <c r="H293" s="163" t="s">
        <v>129</v>
      </c>
      <c r="I293" s="100" t="s">
        <v>947</v>
      </c>
      <c r="J293" s="100" t="str">
        <f>VLOOKUP(I293,[1]Presupuesto!$B$11:$C$566,2,0)</f>
        <v>UTILES DE ESCRITORIO, OFICINA Y ENSE¥ANZA</v>
      </c>
      <c r="K293" s="100" t="str">
        <f t="shared" si="19"/>
        <v>Vinculación Universidad-Sociedad</v>
      </c>
      <c r="L293" s="100" t="s">
        <v>414</v>
      </c>
    </row>
    <row r="294" spans="2:12">
      <c r="C294" s="101" t="s">
        <v>51</v>
      </c>
      <c r="D294" s="907"/>
      <c r="E294" s="222">
        <v>5</v>
      </c>
      <c r="F294" s="121">
        <v>85</v>
      </c>
      <c r="G294" s="99">
        <f t="shared" si="18"/>
        <v>425</v>
      </c>
      <c r="H294" s="163" t="s">
        <v>129</v>
      </c>
      <c r="I294" s="100" t="s">
        <v>947</v>
      </c>
      <c r="J294" s="100" t="str">
        <f>VLOOKUP(I294,[1]Presupuesto!$B$11:$C$566,2,0)</f>
        <v>UTILES DE ESCRITORIO, OFICINA Y ENSE¥ANZA</v>
      </c>
      <c r="K294" s="100" t="str">
        <f t="shared" si="19"/>
        <v>Vinculación Universidad-Sociedad</v>
      </c>
      <c r="L294" s="100" t="s">
        <v>414</v>
      </c>
    </row>
    <row r="295" spans="2:12">
      <c r="C295" s="101" t="s">
        <v>123</v>
      </c>
      <c r="D295" s="907"/>
      <c r="E295" s="222">
        <v>25</v>
      </c>
      <c r="F295" s="121">
        <v>20</v>
      </c>
      <c r="G295" s="99">
        <f t="shared" si="18"/>
        <v>500</v>
      </c>
      <c r="H295" s="163" t="s">
        <v>129</v>
      </c>
      <c r="I295" s="100" t="s">
        <v>966</v>
      </c>
      <c r="J295" s="100" t="str">
        <f>VLOOKUP(I295,[1]Presupuesto!$B$11:$C$566,2,0)</f>
        <v>ACCESORIOS DE METAL</v>
      </c>
      <c r="K295" s="100" t="str">
        <f t="shared" si="19"/>
        <v>Vinculación Universidad-Sociedad</v>
      </c>
      <c r="L295" s="100" t="s">
        <v>414</v>
      </c>
    </row>
    <row r="296" spans="2:12">
      <c r="C296" s="101" t="s">
        <v>34</v>
      </c>
      <c r="D296" s="907"/>
      <c r="E296" s="222">
        <v>5</v>
      </c>
      <c r="F296" s="121">
        <v>25</v>
      </c>
      <c r="G296" s="99">
        <f t="shared" si="18"/>
        <v>125</v>
      </c>
      <c r="H296" s="163" t="s">
        <v>129</v>
      </c>
      <c r="I296" s="100" t="s">
        <v>947</v>
      </c>
      <c r="J296" s="100" t="str">
        <f>VLOOKUP(I296,[1]Presupuesto!$B$11:$C$566,2,0)</f>
        <v>UTILES DE ESCRITORIO, OFICINA Y ENSE¥ANZA</v>
      </c>
      <c r="K296" s="100" t="str">
        <f t="shared" si="19"/>
        <v>Vinculación Universidad-Sociedad</v>
      </c>
      <c r="L296" s="100" t="s">
        <v>414</v>
      </c>
    </row>
    <row r="297" spans="2:12" ht="15.75" thickBot="1">
      <c r="C297" s="226" t="s">
        <v>434</v>
      </c>
      <c r="D297" s="227">
        <v>1</v>
      </c>
      <c r="E297" s="349">
        <v>3</v>
      </c>
      <c r="F297" s="106">
        <f>HLOOKUP(C297,$AH$2:$BU$3,2,0)</f>
        <v>1150</v>
      </c>
      <c r="G297" s="107">
        <f>D297*E297*F297</f>
        <v>3450</v>
      </c>
      <c r="H297" s="163" t="s">
        <v>129</v>
      </c>
      <c r="I297" s="351" t="s">
        <v>754</v>
      </c>
      <c r="J297" s="108" t="str">
        <f>VLOOKUP(I297,[1]Presupuesto!$B$11:$C$566,2,0)</f>
        <v>PASAJES NACIONALES</v>
      </c>
      <c r="K297" s="352" t="str">
        <f t="shared" si="19"/>
        <v>Vinculación Universidad-Sociedad</v>
      </c>
      <c r="L297" s="352" t="s">
        <v>414</v>
      </c>
    </row>
    <row r="298" spans="2:12">
      <c r="C298" s="95"/>
      <c r="E298" s="114"/>
      <c r="F298" s="114"/>
      <c r="G298" s="114"/>
      <c r="H298" s="177"/>
      <c r="I298" s="114"/>
      <c r="J298" s="114"/>
      <c r="K298" s="114"/>
    </row>
    <row r="299" spans="2:12" ht="15.75" thickBot="1"/>
    <row r="300" spans="2:12" ht="15.75" thickBot="1">
      <c r="B300" s="873"/>
      <c r="C300" s="29" t="s">
        <v>43</v>
      </c>
      <c r="D300" s="30">
        <f>SUM(G307:G316)</f>
        <v>5260</v>
      </c>
      <c r="E300" s="95"/>
      <c r="F300" s="95"/>
      <c r="G300" s="95"/>
      <c r="H300" s="76"/>
      <c r="I300" s="76"/>
      <c r="J300" s="76"/>
      <c r="K300" s="114"/>
    </row>
    <row r="301" spans="2:12">
      <c r="C301" s="70"/>
      <c r="D301" s="31"/>
      <c r="E301" s="95"/>
      <c r="F301" s="95"/>
      <c r="G301" s="95"/>
      <c r="H301" s="76"/>
      <c r="I301" s="76"/>
      <c r="J301" s="76"/>
      <c r="K301" s="114"/>
    </row>
    <row r="302" spans="2:12">
      <c r="C302" s="70"/>
      <c r="D302" s="31"/>
      <c r="E302" s="95"/>
      <c r="F302" s="95"/>
      <c r="G302" s="95"/>
      <c r="H302" s="76"/>
      <c r="I302" s="76"/>
      <c r="J302" s="76"/>
      <c r="K302" s="114"/>
    </row>
    <row r="303" spans="2:12" ht="15.75">
      <c r="C303" s="208" t="s">
        <v>393</v>
      </c>
      <c r="D303" s="422" t="s">
        <v>3031</v>
      </c>
      <c r="E303" s="95"/>
      <c r="F303" s="95"/>
      <c r="G303" s="95"/>
      <c r="H303" s="76"/>
      <c r="I303" s="76"/>
      <c r="J303" s="76"/>
      <c r="K303" s="114"/>
    </row>
    <row r="304" spans="2:12" ht="18.75">
      <c r="C304" s="218" t="str">
        <f>IFERROR(VLOOKUP(D303,'1Desarrollo e Innov. Curricular'!$E:$F,2,FALSE),IFERROR(VLOOKUP(D303,'2Investigación Científica'!$E:$F,2,FALSE),IFERROR(VLOOKUP(D303,'3Vinculación Univ. Sociedad'!$E:$F,2,FALSE),IFERROR(VLOOKUP(D303,'4Docencia Profesorado Universi'!$E:$F,2,FALSE),IFERROR(VLOOKUP(D303,'5Estudiantes y Graduados'!$E:$F,2,FALSE),IFERROR(VLOOKUP(D303,'11Gestion Administrativa'!$E:$F,2,FALSE),IFERROR(VLOOKUP(D303,'13Gestión Académica'!$E:$F,2,FALSE),IFERROR(VLOOKUP(D303,'8Aseguramiento de la Calidad'!$E:$F,2,FALSE),IFERROR(VLOOKUP(D303,'6Gestión del Conocimiento'!$E:$F,2,FALSE),IFERROR(VLOOKUP(D303,'15Gobernabilidad Procesos...'!$E:$F,2,FALSE),IFERROR(VLOOKUP(D303,'12Gestión Talento Humano'!$E:$F,2,FALSE),IFERROR(VLOOKUP(D303,'14Internacionalización E.S.'!$E:$F,2,FALSE),IFERROR(VLOOKUP(D303,'10Posgrado'!$E:$F,2,FALSE),IFERROR(VLOOKUP(D303,'9Cultura de Innovación Insti...'!$E:$F,2,FALSE),VLOOKUP(D303,'7Lo Esencial Reforma Univ.'!$E:$F,2,0)))))))))))))))</f>
        <v>Asesoría técnica a los estudiantes e inversión para la creación y mantenimiento de bases de datos de la Carrera Licenciatura en Ciencias Aeronáuticas para el seguimiento de los estudiantes, incluyendo información sobre el ingreso, permanencia y egreso.</v>
      </c>
      <c r="D304" s="31"/>
      <c r="E304" s="95"/>
      <c r="F304" s="95"/>
      <c r="G304" s="95"/>
      <c r="H304" s="76"/>
      <c r="I304" s="76"/>
      <c r="J304" s="76"/>
      <c r="K304" s="114"/>
    </row>
    <row r="305" spans="2:12" ht="15.75" thickBot="1">
      <c r="C305" s="70"/>
      <c r="D305" s="31"/>
      <c r="E305" s="95"/>
      <c r="F305" s="95"/>
      <c r="G305" s="95"/>
      <c r="H305" s="76"/>
      <c r="I305" s="76"/>
      <c r="J305" s="76"/>
      <c r="K305" s="114"/>
    </row>
    <row r="306" spans="2:12" ht="30.75" thickBot="1">
      <c r="C306" s="128" t="s">
        <v>44</v>
      </c>
      <c r="D306" s="131" t="s">
        <v>45</v>
      </c>
      <c r="E306" s="130" t="s">
        <v>55</v>
      </c>
      <c r="F306" s="130" t="s">
        <v>57</v>
      </c>
      <c r="G306" s="129" t="s">
        <v>27</v>
      </c>
      <c r="H306" s="135" t="s">
        <v>131</v>
      </c>
      <c r="I306" s="130" t="s">
        <v>46</v>
      </c>
      <c r="J306" s="130" t="s">
        <v>132</v>
      </c>
      <c r="K306" s="130" t="s">
        <v>412</v>
      </c>
      <c r="L306" s="130" t="s">
        <v>413</v>
      </c>
    </row>
    <row r="307" spans="2:12">
      <c r="C307" s="344" t="s">
        <v>47</v>
      </c>
      <c r="D307" s="906"/>
      <c r="E307" s="345">
        <v>1</v>
      </c>
      <c r="F307" s="117">
        <v>0</v>
      </c>
      <c r="G307" s="346">
        <f t="shared" ref="G307:G315" si="20">E307*F307</f>
        <v>0</v>
      </c>
      <c r="H307" s="347" t="s">
        <v>129</v>
      </c>
      <c r="I307" s="118" t="s">
        <v>704</v>
      </c>
      <c r="J307" s="118" t="str">
        <f>VLOOKUP(I307,[1]Presupuesto!$B$11:$C$566,2,0)</f>
        <v>SERVICIOS DE CAPACITACION.</v>
      </c>
      <c r="K307" s="348" t="s">
        <v>1364</v>
      </c>
      <c r="L307" s="118" t="s">
        <v>405</v>
      </c>
    </row>
    <row r="308" spans="2:12">
      <c r="C308" s="101" t="s">
        <v>48</v>
      </c>
      <c r="D308" s="907"/>
      <c r="E308" s="203">
        <v>30</v>
      </c>
      <c r="F308" s="102">
        <v>50</v>
      </c>
      <c r="G308" s="99">
        <f t="shared" si="20"/>
        <v>1500</v>
      </c>
      <c r="H308" s="163" t="s">
        <v>129</v>
      </c>
      <c r="I308" s="100" t="s">
        <v>722</v>
      </c>
      <c r="J308" s="100" t="str">
        <f>VLOOKUP(I308,[1]Presupuesto!$B$11:$C$566,2,0)</f>
        <v>SERVICIOS DE IMPRENTA PUBLIC.Y REPRODUCCION</v>
      </c>
      <c r="K308" s="100" t="s">
        <v>1364</v>
      </c>
      <c r="L308" s="100" t="s">
        <v>405</v>
      </c>
    </row>
    <row r="309" spans="2:12">
      <c r="C309" s="101" t="s">
        <v>49</v>
      </c>
      <c r="D309" s="907"/>
      <c r="E309" s="203">
        <v>60</v>
      </c>
      <c r="F309" s="102">
        <v>50</v>
      </c>
      <c r="G309" s="99">
        <f t="shared" si="20"/>
        <v>3000</v>
      </c>
      <c r="H309" s="163" t="s">
        <v>129</v>
      </c>
      <c r="I309" s="100" t="s">
        <v>797</v>
      </c>
      <c r="J309" s="100" t="str">
        <f>VLOOKUP(I309,[1]Presupuesto!$B$11:$C$566,2,0)</f>
        <v>ALIMENTOS B EBIDAS PARA PERSONAS</v>
      </c>
      <c r="K309" s="100" t="s">
        <v>1364</v>
      </c>
      <c r="L309" s="100" t="s">
        <v>405</v>
      </c>
    </row>
    <row r="310" spans="2:12">
      <c r="C310" s="101" t="s">
        <v>50</v>
      </c>
      <c r="D310" s="907"/>
      <c r="E310" s="153">
        <v>0</v>
      </c>
      <c r="F310" s="120"/>
      <c r="G310" s="99">
        <f t="shared" si="20"/>
        <v>0</v>
      </c>
      <c r="H310" s="163" t="s">
        <v>129</v>
      </c>
      <c r="I310" s="336" t="s">
        <v>301</v>
      </c>
      <c r="J310" s="100" t="str">
        <f>VLOOKUP(I310,[1]Presupuesto!$B$11:$C$566,2,0)</f>
        <v>PASAJES (26100-00)</v>
      </c>
      <c r="K310" s="100" t="s">
        <v>1364</v>
      </c>
      <c r="L310" s="100" t="s">
        <v>405</v>
      </c>
    </row>
    <row r="311" spans="2:12">
      <c r="C311" s="101" t="s">
        <v>2826</v>
      </c>
      <c r="D311" s="907"/>
      <c r="E311" s="153">
        <v>0</v>
      </c>
      <c r="F311" s="120"/>
      <c r="G311" s="99">
        <f t="shared" si="20"/>
        <v>0</v>
      </c>
      <c r="H311" s="163" t="s">
        <v>129</v>
      </c>
      <c r="I311" s="100" t="s">
        <v>826</v>
      </c>
      <c r="J311" s="100" t="str">
        <f>VLOOKUP(I311,[1]Presupuesto!$B$11:$C$566,2,0)</f>
        <v>PRODUCTOS PAPEL Y CARTON</v>
      </c>
      <c r="K311" s="100" t="s">
        <v>1364</v>
      </c>
      <c r="L311" s="100" t="s">
        <v>405</v>
      </c>
    </row>
    <row r="312" spans="2:12">
      <c r="C312" s="101" t="s">
        <v>51</v>
      </c>
      <c r="D312" s="907"/>
      <c r="E312" s="203">
        <v>1</v>
      </c>
      <c r="F312" s="102">
        <v>85</v>
      </c>
      <c r="G312" s="99">
        <f t="shared" si="20"/>
        <v>85</v>
      </c>
      <c r="H312" s="163" t="s">
        <v>129</v>
      </c>
      <c r="I312" s="100" t="s">
        <v>826</v>
      </c>
      <c r="J312" s="100" t="str">
        <f>VLOOKUP(I312,[1]Presupuesto!$B$11:$C$566,2,0)</f>
        <v>PRODUCTOS PAPEL Y CARTON</v>
      </c>
      <c r="K312" s="100" t="s">
        <v>1364</v>
      </c>
      <c r="L312" s="100" t="s">
        <v>405</v>
      </c>
    </row>
    <row r="313" spans="2:12">
      <c r="C313" s="101" t="s">
        <v>123</v>
      </c>
      <c r="D313" s="907"/>
      <c r="E313" s="203">
        <v>30</v>
      </c>
      <c r="F313" s="102">
        <v>20</v>
      </c>
      <c r="G313" s="99">
        <f t="shared" si="20"/>
        <v>600</v>
      </c>
      <c r="H313" s="163" t="s">
        <v>129</v>
      </c>
      <c r="I313" s="100" t="s">
        <v>947</v>
      </c>
      <c r="J313" s="100" t="str">
        <f>VLOOKUP(I313,[1]Presupuesto!$B$11:$C$566,2,0)</f>
        <v>UTILES DE ESCRITORIO, OFICINA Y ENSE¥ANZA</v>
      </c>
      <c r="K313" s="100" t="s">
        <v>1364</v>
      </c>
      <c r="L313" s="100" t="s">
        <v>405</v>
      </c>
    </row>
    <row r="314" spans="2:12">
      <c r="C314" s="101" t="s">
        <v>34</v>
      </c>
      <c r="D314" s="907"/>
      <c r="E314" s="203">
        <v>3</v>
      </c>
      <c r="F314" s="102">
        <v>25</v>
      </c>
      <c r="G314" s="99">
        <f t="shared" si="20"/>
        <v>75</v>
      </c>
      <c r="H314" s="163" t="s">
        <v>129</v>
      </c>
      <c r="I314" s="100" t="s">
        <v>947</v>
      </c>
      <c r="J314" s="100" t="str">
        <f>VLOOKUP(I314,[1]Presupuesto!$B$11:$C$566,2,0)</f>
        <v>UTILES DE ESCRITORIO, OFICINA Y ENSE¥ANZA</v>
      </c>
      <c r="K314" s="100" t="s">
        <v>1364</v>
      </c>
      <c r="L314" s="100" t="s">
        <v>405</v>
      </c>
    </row>
    <row r="315" spans="2:12">
      <c r="C315" s="111" t="s">
        <v>52</v>
      </c>
      <c r="D315" s="907"/>
      <c r="E315" s="222">
        <v>0</v>
      </c>
      <c r="F315" s="121"/>
      <c r="G315" s="99">
        <f t="shared" si="20"/>
        <v>0</v>
      </c>
      <c r="H315" s="163" t="s">
        <v>129</v>
      </c>
      <c r="I315" s="100" t="s">
        <v>947</v>
      </c>
      <c r="J315" s="100" t="str">
        <f>VLOOKUP(I315,[1]Presupuesto!$B$11:$C$566,2,0)</f>
        <v>UTILES DE ESCRITORIO, OFICINA Y ENSE¥ANZA</v>
      </c>
      <c r="K315" s="100" t="s">
        <v>1364</v>
      </c>
      <c r="L315" s="100" t="s">
        <v>405</v>
      </c>
    </row>
    <row r="316" spans="2:12" ht="15.75" thickBot="1">
      <c r="C316" s="226" t="s">
        <v>434</v>
      </c>
      <c r="D316" s="227">
        <v>0</v>
      </c>
      <c r="E316" s="349">
        <v>0</v>
      </c>
      <c r="F316" s="106">
        <f>HLOOKUP(C316,$AH$2:$BU$3,2,0)</f>
        <v>1150</v>
      </c>
      <c r="G316" s="107">
        <f>D316*E316*F316</f>
        <v>0</v>
      </c>
      <c r="H316" s="163" t="s">
        <v>129</v>
      </c>
      <c r="I316" s="351" t="s">
        <v>302</v>
      </c>
      <c r="J316" s="108" t="str">
        <f>VLOOKUP(I316,[1]Presupuesto!$B$11:$C$566,2,0)</f>
        <v>VIATICOS (26200-00)</v>
      </c>
      <c r="K316" s="352" t="s">
        <v>1364</v>
      </c>
      <c r="L316" s="352" t="s">
        <v>405</v>
      </c>
    </row>
    <row r="318" spans="2:12" ht="15.75" thickBot="1"/>
    <row r="319" spans="2:12" ht="15.75" thickBot="1">
      <c r="B319" s="873"/>
      <c r="C319" s="29" t="s">
        <v>43</v>
      </c>
      <c r="D319" s="30">
        <f>SUM(G326:G335)</f>
        <v>10145</v>
      </c>
      <c r="E319" s="95"/>
      <c r="F319" s="95"/>
      <c r="G319" s="95"/>
      <c r="H319" s="76"/>
      <c r="I319" s="76"/>
      <c r="J319" s="76"/>
      <c r="K319" s="114"/>
    </row>
    <row r="320" spans="2:12">
      <c r="C320" s="70"/>
      <c r="D320" s="31"/>
      <c r="E320" s="95"/>
      <c r="F320" s="95"/>
      <c r="G320" s="95"/>
      <c r="H320" s="76"/>
      <c r="I320" s="76"/>
      <c r="J320" s="76"/>
      <c r="K320" s="114"/>
    </row>
    <row r="321" spans="3:12">
      <c r="C321" s="70"/>
      <c r="D321" s="31"/>
      <c r="E321" s="95"/>
      <c r="F321" s="95"/>
      <c r="G321" s="95"/>
      <c r="H321" s="76"/>
      <c r="I321" s="76"/>
      <c r="J321" s="76"/>
      <c r="K321" s="114"/>
    </row>
    <row r="322" spans="3:12" ht="15.75">
      <c r="C322" s="208" t="s">
        <v>393</v>
      </c>
      <c r="D322" s="422" t="s">
        <v>3015</v>
      </c>
      <c r="E322" s="95"/>
      <c r="F322" s="95"/>
      <c r="G322" s="95"/>
      <c r="H322" s="76"/>
      <c r="I322" s="76"/>
      <c r="J322" s="76"/>
      <c r="K322" s="114"/>
    </row>
    <row r="323" spans="3:12" ht="18.75">
      <c r="C323" s="218" t="str">
        <f>IFERROR(VLOOKUP(D322,'1Desarrollo e Innov. Curricular'!$E:$F,2,FALSE),IFERROR(VLOOKUP(D322,'2Investigación Científica'!$E:$F,2,FALSE),IFERROR(VLOOKUP(D322,'3Vinculación Univ. Sociedad'!$E:$F,2,FALSE),IFERROR(VLOOKUP(D322,'4Docencia Profesorado Universi'!$E:$F,2,FALSE),IFERROR(VLOOKUP(D322,'5Estudiantes y Graduados'!$E:$F,2,FALSE),IFERROR(VLOOKUP(D322,'11Gestion Administrativa'!$E:$F,2,FALSE),IFERROR(VLOOKUP(D322,'13Gestión Académica'!$E:$F,2,FALSE),IFERROR(VLOOKUP(D322,'8Aseguramiento de la Calidad'!$E:$F,2,FALSE),IFERROR(VLOOKUP(D322,'6Gestión del Conocimiento'!$E:$F,2,FALSE),IFERROR(VLOOKUP(D322,'15Gobernabilidad Procesos...'!$E:$F,2,FALSE),IFERROR(VLOOKUP(D322,'12Gestión Talento Humano'!$E:$F,2,FALSE),IFERROR(VLOOKUP(D322,'14Internacionalización E.S.'!$E:$F,2,FALSE),IFERROR(VLOOKUP(D322,'10Posgrado'!$E:$F,2,FALSE),IFERROR(VLOOKUP(D322,'9Cultura de Innovación Insti...'!$E:$F,2,FALSE),VLOOKUP(D322,'7Lo Esencial Reforma Univ.'!$E:$F,2,0)))))))))))))))</f>
        <v xml:space="preserve">Diseño de programa de capacitación en Temas diversos de las Ciencias Aeronáuticas, destinados a docentes y alumnos de Centros Regionales y Telecentros de la UNAH a nivel nacional. </v>
      </c>
      <c r="D323" s="31"/>
      <c r="E323" s="95"/>
      <c r="F323" s="95"/>
      <c r="G323" s="95"/>
      <c r="H323" s="76"/>
      <c r="I323" s="76"/>
      <c r="J323" s="76"/>
      <c r="K323" s="114"/>
    </row>
    <row r="324" spans="3:12" ht="15.75" thickBot="1">
      <c r="C324" s="70"/>
      <c r="D324" s="31"/>
      <c r="E324" s="95"/>
      <c r="F324" s="95"/>
      <c r="G324" s="95"/>
      <c r="H324" s="76"/>
      <c r="I324" s="76"/>
      <c r="J324" s="76"/>
      <c r="K324" s="114"/>
    </row>
    <row r="325" spans="3:12" ht="30.75" thickBot="1">
      <c r="C325" s="128" t="s">
        <v>44</v>
      </c>
      <c r="D325" s="131" t="s">
        <v>45</v>
      </c>
      <c r="E325" s="130" t="s">
        <v>55</v>
      </c>
      <c r="F325" s="130" t="s">
        <v>57</v>
      </c>
      <c r="G325" s="129" t="s">
        <v>27</v>
      </c>
      <c r="H325" s="135" t="s">
        <v>131</v>
      </c>
      <c r="I325" s="130" t="s">
        <v>46</v>
      </c>
      <c r="J325" s="130" t="s">
        <v>132</v>
      </c>
      <c r="K325" s="130" t="s">
        <v>412</v>
      </c>
      <c r="L325" s="130" t="s">
        <v>413</v>
      </c>
    </row>
    <row r="326" spans="3:12">
      <c r="C326" s="344" t="s">
        <v>47</v>
      </c>
      <c r="D326" s="906"/>
      <c r="E326" s="345">
        <v>2</v>
      </c>
      <c r="F326" s="117"/>
      <c r="G326" s="346">
        <f t="shared" ref="G326:G334" si="21">E326*F326</f>
        <v>0</v>
      </c>
      <c r="H326" s="347" t="s">
        <v>129</v>
      </c>
      <c r="I326" s="118" t="s">
        <v>704</v>
      </c>
      <c r="J326" s="118" t="str">
        <f>VLOOKUP(I326,[1]Presupuesto!$B$11:$C$566,2,0)</f>
        <v>SERVICIOS DE CAPACITACION.</v>
      </c>
      <c r="K326" s="348" t="s">
        <v>476</v>
      </c>
      <c r="L326" s="118" t="s">
        <v>400</v>
      </c>
    </row>
    <row r="327" spans="3:12">
      <c r="C327" s="101" t="s">
        <v>48</v>
      </c>
      <c r="D327" s="907"/>
      <c r="E327" s="203">
        <v>20</v>
      </c>
      <c r="F327" s="102">
        <v>50</v>
      </c>
      <c r="G327" s="99">
        <f t="shared" si="21"/>
        <v>1000</v>
      </c>
      <c r="H327" s="163" t="s">
        <v>129</v>
      </c>
      <c r="I327" s="100" t="s">
        <v>722</v>
      </c>
      <c r="J327" s="100" t="str">
        <f>VLOOKUP(I327,[1]Presupuesto!$B$11:$C$566,2,0)</f>
        <v>SERVICIOS DE IMPRENTA PUBLIC.Y REPRODUCCION</v>
      </c>
      <c r="K327" s="100" t="s">
        <v>476</v>
      </c>
      <c r="L327" s="100" t="s">
        <v>400</v>
      </c>
    </row>
    <row r="328" spans="3:12">
      <c r="C328" s="101" t="s">
        <v>49</v>
      </c>
      <c r="D328" s="907"/>
      <c r="E328" s="203">
        <v>0</v>
      </c>
      <c r="F328" s="102"/>
      <c r="G328" s="99">
        <f t="shared" si="21"/>
        <v>0</v>
      </c>
      <c r="H328" s="163" t="s">
        <v>129</v>
      </c>
      <c r="I328" s="100" t="s">
        <v>797</v>
      </c>
      <c r="J328" s="100" t="str">
        <f>VLOOKUP(I328,[1]Presupuesto!$B$11:$C$566,2,0)</f>
        <v>ALIMENTOS B EBIDAS PARA PERSONAS</v>
      </c>
      <c r="K328" s="100" t="s">
        <v>476</v>
      </c>
      <c r="L328" s="100" t="s">
        <v>400</v>
      </c>
    </row>
    <row r="329" spans="3:12">
      <c r="C329" s="101" t="s">
        <v>50</v>
      </c>
      <c r="D329" s="907"/>
      <c r="E329" s="153">
        <v>0</v>
      </c>
      <c r="F329" s="120"/>
      <c r="G329" s="99">
        <f t="shared" si="21"/>
        <v>0</v>
      </c>
      <c r="H329" s="163" t="s">
        <v>129</v>
      </c>
      <c r="I329" s="336" t="s">
        <v>301</v>
      </c>
      <c r="J329" s="100" t="str">
        <f>VLOOKUP(I329,[1]Presupuesto!$B$11:$C$566,2,0)</f>
        <v>PASAJES (26100-00)</v>
      </c>
      <c r="K329" s="100" t="s">
        <v>476</v>
      </c>
      <c r="L329" s="100" t="s">
        <v>400</v>
      </c>
    </row>
    <row r="330" spans="3:12">
      <c r="C330" s="101" t="s">
        <v>2826</v>
      </c>
      <c r="D330" s="907"/>
      <c r="E330" s="153">
        <v>0</v>
      </c>
      <c r="F330" s="120"/>
      <c r="G330" s="99">
        <f t="shared" si="21"/>
        <v>0</v>
      </c>
      <c r="H330" s="163" t="s">
        <v>129</v>
      </c>
      <c r="I330" s="100" t="s">
        <v>826</v>
      </c>
      <c r="J330" s="100" t="str">
        <f>VLOOKUP(I330,[1]Presupuesto!$B$11:$C$566,2,0)</f>
        <v>PRODUCTOS PAPEL Y CARTON</v>
      </c>
      <c r="K330" s="100" t="s">
        <v>476</v>
      </c>
      <c r="L330" s="100" t="s">
        <v>400</v>
      </c>
    </row>
    <row r="331" spans="3:12">
      <c r="C331" s="101" t="s">
        <v>51</v>
      </c>
      <c r="D331" s="907"/>
      <c r="E331" s="203">
        <v>2</v>
      </c>
      <c r="F331" s="102">
        <v>85</v>
      </c>
      <c r="G331" s="99">
        <f t="shared" si="21"/>
        <v>170</v>
      </c>
      <c r="H331" s="163" t="s">
        <v>129</v>
      </c>
      <c r="I331" s="100" t="s">
        <v>826</v>
      </c>
      <c r="J331" s="100" t="str">
        <f>VLOOKUP(I331,[1]Presupuesto!$B$11:$C$566,2,0)</f>
        <v>PRODUCTOS PAPEL Y CARTON</v>
      </c>
      <c r="K331" s="100" t="s">
        <v>476</v>
      </c>
      <c r="L331" s="100" t="s">
        <v>400</v>
      </c>
    </row>
    <row r="332" spans="3:12">
      <c r="C332" s="101" t="s">
        <v>123</v>
      </c>
      <c r="D332" s="907"/>
      <c r="E332" s="203">
        <v>20</v>
      </c>
      <c r="F332" s="102">
        <v>20</v>
      </c>
      <c r="G332" s="99">
        <f t="shared" si="21"/>
        <v>400</v>
      </c>
      <c r="H332" s="163" t="s">
        <v>129</v>
      </c>
      <c r="I332" s="100" t="s">
        <v>947</v>
      </c>
      <c r="J332" s="100" t="str">
        <f>VLOOKUP(I332,[1]Presupuesto!$B$11:$C$566,2,0)</f>
        <v>UTILES DE ESCRITORIO, OFICINA Y ENSE¥ANZA</v>
      </c>
      <c r="K332" s="100" t="s">
        <v>476</v>
      </c>
      <c r="L332" s="100" t="s">
        <v>400</v>
      </c>
    </row>
    <row r="333" spans="3:12">
      <c r="C333" s="101" t="s">
        <v>34</v>
      </c>
      <c r="D333" s="907"/>
      <c r="E333" s="203">
        <v>3</v>
      </c>
      <c r="F333" s="102">
        <v>25</v>
      </c>
      <c r="G333" s="99">
        <f t="shared" si="21"/>
        <v>75</v>
      </c>
      <c r="H333" s="163" t="s">
        <v>129</v>
      </c>
      <c r="I333" s="100" t="s">
        <v>947</v>
      </c>
      <c r="J333" s="100" t="str">
        <f>VLOOKUP(I333,[1]Presupuesto!$B$11:$C$566,2,0)</f>
        <v>UTILES DE ESCRITORIO, OFICINA Y ENSE¥ANZA</v>
      </c>
      <c r="K333" s="100" t="s">
        <v>476</v>
      </c>
      <c r="L333" s="100" t="s">
        <v>400</v>
      </c>
    </row>
    <row r="334" spans="3:12">
      <c r="C334" s="111" t="s">
        <v>52</v>
      </c>
      <c r="D334" s="907"/>
      <c r="E334" s="222">
        <v>20</v>
      </c>
      <c r="F334" s="121">
        <v>25</v>
      </c>
      <c r="G334" s="99">
        <f t="shared" si="21"/>
        <v>500</v>
      </c>
      <c r="H334" s="163" t="s">
        <v>129</v>
      </c>
      <c r="I334" s="100" t="s">
        <v>947</v>
      </c>
      <c r="J334" s="100" t="str">
        <f>VLOOKUP(I334,[1]Presupuesto!$B$11:$C$566,2,0)</f>
        <v>UTILES DE ESCRITORIO, OFICINA Y ENSE¥ANZA</v>
      </c>
      <c r="K334" s="100" t="s">
        <v>476</v>
      </c>
      <c r="L334" s="100" t="s">
        <v>400</v>
      </c>
    </row>
    <row r="335" spans="3:12" ht="15.75" thickBot="1">
      <c r="C335" s="226" t="s">
        <v>432</v>
      </c>
      <c r="D335" s="227">
        <v>2</v>
      </c>
      <c r="E335" s="349">
        <v>2</v>
      </c>
      <c r="F335" s="106">
        <f>HLOOKUP(C335,$AH$2:$BU$3,2,0)</f>
        <v>2000</v>
      </c>
      <c r="G335" s="107">
        <f>D335*E335*F335</f>
        <v>8000</v>
      </c>
      <c r="H335" s="163" t="s">
        <v>129</v>
      </c>
      <c r="I335" s="351" t="s">
        <v>754</v>
      </c>
      <c r="J335" s="108" t="str">
        <f>VLOOKUP(I335,[1]Presupuesto!$B$11:$C$566,2,0)</f>
        <v>PASAJES NACIONALES</v>
      </c>
      <c r="K335" s="352" t="s">
        <v>476</v>
      </c>
      <c r="L335" s="352" t="s">
        <v>400</v>
      </c>
    </row>
    <row r="337" spans="2:12" ht="15.75" thickBot="1"/>
    <row r="338" spans="2:12" ht="15.75" thickBot="1">
      <c r="B338" s="873"/>
      <c r="C338" s="29" t="s">
        <v>43</v>
      </c>
      <c r="D338" s="30">
        <f>SUM(G345:G354)</f>
        <v>3145</v>
      </c>
      <c r="E338" s="95"/>
      <c r="F338" s="95"/>
      <c r="G338" s="95"/>
      <c r="H338" s="76"/>
      <c r="I338" s="76"/>
      <c r="J338" s="76"/>
      <c r="K338" s="114"/>
    </row>
    <row r="339" spans="2:12">
      <c r="C339" s="70"/>
      <c r="D339" s="31"/>
      <c r="E339" s="95"/>
      <c r="F339" s="95"/>
      <c r="G339" s="95"/>
      <c r="H339" s="76"/>
      <c r="I339" s="76"/>
      <c r="J339" s="76"/>
      <c r="K339" s="114"/>
    </row>
    <row r="340" spans="2:12">
      <c r="C340" s="70"/>
      <c r="D340" s="31"/>
      <c r="E340" s="95"/>
      <c r="F340" s="95"/>
      <c r="G340" s="95"/>
      <c r="H340" s="76"/>
      <c r="I340" s="76"/>
      <c r="J340" s="76"/>
      <c r="K340" s="114"/>
    </row>
    <row r="341" spans="2:12" ht="15.75">
      <c r="C341" s="208" t="s">
        <v>393</v>
      </c>
      <c r="D341" s="422" t="s">
        <v>2861</v>
      </c>
      <c r="E341" s="95"/>
      <c r="F341" s="95"/>
      <c r="G341" s="95"/>
      <c r="H341" s="76"/>
      <c r="I341" s="76"/>
      <c r="J341" s="76"/>
      <c r="K341" s="114"/>
    </row>
    <row r="342" spans="2:12" ht="18.75">
      <c r="C342" s="218" t="str">
        <f>IFERROR(VLOOKUP(D341,'1Desarrollo e Innov. Curricular'!$E:$F,2,FALSE),IFERROR(VLOOKUP(D341,'2Investigación Científica'!$E:$F,2,FALSE),IFERROR(VLOOKUP(D341,'3Vinculación Univ. Sociedad'!$E:$F,2,FALSE),IFERROR(VLOOKUP(D341,'4Docencia Profesorado Universi'!$E:$F,2,FALSE),IFERROR(VLOOKUP(D341,'5Estudiantes y Graduados'!$E:$F,2,FALSE),IFERROR(VLOOKUP(D341,'11Gestion Administrativa'!$E:$F,2,FALSE),IFERROR(VLOOKUP(D341,'13Gestión Académica'!$E:$F,2,FALSE),IFERROR(VLOOKUP(D341,'8Aseguramiento de la Calidad'!$E:$F,2,FALSE),IFERROR(VLOOKUP(D341,'6Gestión del Conocimiento'!$E:$F,2,FALSE),IFERROR(VLOOKUP(D341,'15Gobernabilidad Procesos...'!$E:$F,2,FALSE),IFERROR(VLOOKUP(D341,'12Gestión Talento Humano'!$E:$F,2,FALSE),IFERROR(VLOOKUP(D341,'14Internacionalización E.S.'!$E:$F,2,FALSE),IFERROR(VLOOKUP(D341,'10Posgrado'!$E:$F,2,FALSE),IFERROR(VLOOKUP(D341,'9Cultura de Innovación Insti...'!$E:$F,2,FALSE),VLOOKUP(D341,'7Lo Esencial Reforma Univ.'!$E:$F,2,0)))))))))))))))</f>
        <v>Diseñar e impartir un taller de técnicas de estudio.</v>
      </c>
      <c r="D342" s="31"/>
      <c r="E342" s="95"/>
      <c r="F342" s="95"/>
      <c r="G342" s="95"/>
      <c r="H342" s="76"/>
      <c r="I342" s="76"/>
      <c r="J342" s="76"/>
      <c r="K342" s="114"/>
    </row>
    <row r="343" spans="2:12" ht="15.75" thickBot="1">
      <c r="C343" s="70"/>
      <c r="D343" s="31"/>
      <c r="E343" s="95"/>
      <c r="F343" s="95"/>
      <c r="G343" s="95"/>
      <c r="H343" s="76"/>
      <c r="I343" s="76"/>
      <c r="J343" s="76"/>
      <c r="K343" s="114"/>
    </row>
    <row r="344" spans="2:12" ht="30.75" thickBot="1">
      <c r="C344" s="128" t="s">
        <v>44</v>
      </c>
      <c r="D344" s="131" t="s">
        <v>45</v>
      </c>
      <c r="E344" s="130" t="s">
        <v>55</v>
      </c>
      <c r="F344" s="130" t="s">
        <v>57</v>
      </c>
      <c r="G344" s="129" t="s">
        <v>27</v>
      </c>
      <c r="H344" s="135" t="s">
        <v>131</v>
      </c>
      <c r="I344" s="130" t="s">
        <v>46</v>
      </c>
      <c r="J344" s="130" t="s">
        <v>132</v>
      </c>
      <c r="K344" s="130" t="s">
        <v>412</v>
      </c>
      <c r="L344" s="130" t="s">
        <v>413</v>
      </c>
    </row>
    <row r="345" spans="2:12">
      <c r="C345" s="344" t="s">
        <v>47</v>
      </c>
      <c r="D345" s="906"/>
      <c r="E345" s="345">
        <v>2</v>
      </c>
      <c r="F345" s="117"/>
      <c r="G345" s="346">
        <f t="shared" ref="G345:G353" si="22">E345*F345</f>
        <v>0</v>
      </c>
      <c r="H345" s="347" t="s">
        <v>1433</v>
      </c>
      <c r="I345" s="118" t="s">
        <v>704</v>
      </c>
      <c r="J345" s="118" t="str">
        <f>VLOOKUP(I345,[1]Presupuesto!$B$11:$C$566,2,0)</f>
        <v>SERVICIOS DE CAPACITACION.</v>
      </c>
      <c r="K345" s="348" t="s">
        <v>1372</v>
      </c>
      <c r="L345" s="118" t="s">
        <v>400</v>
      </c>
    </row>
    <row r="346" spans="2:12">
      <c r="C346" s="101" t="s">
        <v>48</v>
      </c>
      <c r="D346" s="907"/>
      <c r="E346" s="203">
        <v>20</v>
      </c>
      <c r="F346" s="102">
        <v>50</v>
      </c>
      <c r="G346" s="99">
        <f t="shared" si="22"/>
        <v>1000</v>
      </c>
      <c r="H346" s="163" t="s">
        <v>1433</v>
      </c>
      <c r="I346" s="100" t="s">
        <v>722</v>
      </c>
      <c r="J346" s="100" t="str">
        <f>VLOOKUP(I346,[1]Presupuesto!$B$11:$C$566,2,0)</f>
        <v>SERVICIOS DE IMPRENTA PUBLIC.Y REPRODUCCION</v>
      </c>
      <c r="K346" s="100" t="s">
        <v>1372</v>
      </c>
      <c r="L346" s="100" t="s">
        <v>400</v>
      </c>
    </row>
    <row r="347" spans="2:12">
      <c r="C347" s="101" t="s">
        <v>49</v>
      </c>
      <c r="D347" s="907"/>
      <c r="E347" s="203">
        <v>20</v>
      </c>
      <c r="F347" s="102">
        <v>50</v>
      </c>
      <c r="G347" s="99">
        <f t="shared" si="22"/>
        <v>1000</v>
      </c>
      <c r="H347" s="163" t="s">
        <v>1433</v>
      </c>
      <c r="I347" s="100" t="s">
        <v>797</v>
      </c>
      <c r="J347" s="100" t="str">
        <f>VLOOKUP(I347,[1]Presupuesto!$B$11:$C$566,2,0)</f>
        <v>ALIMENTOS B EBIDAS PARA PERSONAS</v>
      </c>
      <c r="K347" s="100" t="s">
        <v>1372</v>
      </c>
      <c r="L347" s="100" t="s">
        <v>400</v>
      </c>
    </row>
    <row r="348" spans="2:12">
      <c r="C348" s="101" t="s">
        <v>50</v>
      </c>
      <c r="D348" s="907"/>
      <c r="E348" s="153">
        <v>0</v>
      </c>
      <c r="F348" s="120"/>
      <c r="G348" s="99">
        <f t="shared" si="22"/>
        <v>0</v>
      </c>
      <c r="H348" s="163" t="s">
        <v>1433</v>
      </c>
      <c r="I348" s="336" t="s">
        <v>301</v>
      </c>
      <c r="J348" s="100" t="str">
        <f>VLOOKUP(I348,[1]Presupuesto!$B$11:$C$566,2,0)</f>
        <v>PASAJES (26100-00)</v>
      </c>
      <c r="K348" s="100" t="s">
        <v>1372</v>
      </c>
      <c r="L348" s="100" t="s">
        <v>400</v>
      </c>
    </row>
    <row r="349" spans="2:12">
      <c r="C349" s="101" t="s">
        <v>2826</v>
      </c>
      <c r="D349" s="907"/>
      <c r="E349" s="153">
        <v>0</v>
      </c>
      <c r="F349" s="120"/>
      <c r="G349" s="99">
        <f t="shared" si="22"/>
        <v>0</v>
      </c>
      <c r="H349" s="163" t="s">
        <v>1433</v>
      </c>
      <c r="I349" s="100" t="s">
        <v>826</v>
      </c>
      <c r="J349" s="100" t="str">
        <f>VLOOKUP(I349,[1]Presupuesto!$B$11:$C$566,2,0)</f>
        <v>PRODUCTOS PAPEL Y CARTON</v>
      </c>
      <c r="K349" s="100" t="s">
        <v>1372</v>
      </c>
      <c r="L349" s="100" t="s">
        <v>400</v>
      </c>
    </row>
    <row r="350" spans="2:12">
      <c r="C350" s="101" t="s">
        <v>51</v>
      </c>
      <c r="D350" s="907"/>
      <c r="E350" s="203">
        <v>2</v>
      </c>
      <c r="F350" s="102">
        <v>85</v>
      </c>
      <c r="G350" s="99">
        <f t="shared" si="22"/>
        <v>170</v>
      </c>
      <c r="H350" s="163" t="s">
        <v>1433</v>
      </c>
      <c r="I350" s="100" t="s">
        <v>826</v>
      </c>
      <c r="J350" s="100" t="str">
        <f>VLOOKUP(I350,[1]Presupuesto!$B$11:$C$566,2,0)</f>
        <v>PRODUCTOS PAPEL Y CARTON</v>
      </c>
      <c r="K350" s="100" t="s">
        <v>1372</v>
      </c>
      <c r="L350" s="100" t="s">
        <v>400</v>
      </c>
    </row>
    <row r="351" spans="2:12">
      <c r="C351" s="101" t="s">
        <v>123</v>
      </c>
      <c r="D351" s="907"/>
      <c r="E351" s="203">
        <v>20</v>
      </c>
      <c r="F351" s="102">
        <v>20</v>
      </c>
      <c r="G351" s="99">
        <f t="shared" si="22"/>
        <v>400</v>
      </c>
      <c r="H351" s="163" t="s">
        <v>1433</v>
      </c>
      <c r="I351" s="100" t="s">
        <v>947</v>
      </c>
      <c r="J351" s="100" t="str">
        <f>VLOOKUP(I351,[1]Presupuesto!$B$11:$C$566,2,0)</f>
        <v>UTILES DE ESCRITORIO, OFICINA Y ENSE¥ANZA</v>
      </c>
      <c r="K351" s="100" t="s">
        <v>1372</v>
      </c>
      <c r="L351" s="100" t="s">
        <v>400</v>
      </c>
    </row>
    <row r="352" spans="2:12">
      <c r="C352" s="101" t="s">
        <v>34</v>
      </c>
      <c r="D352" s="907"/>
      <c r="E352" s="203">
        <v>3</v>
      </c>
      <c r="F352" s="102">
        <v>25</v>
      </c>
      <c r="G352" s="99">
        <f t="shared" si="22"/>
        <v>75</v>
      </c>
      <c r="H352" s="163" t="s">
        <v>1433</v>
      </c>
      <c r="I352" s="100" t="s">
        <v>947</v>
      </c>
      <c r="J352" s="100" t="str">
        <f>VLOOKUP(I352,[1]Presupuesto!$B$11:$C$566,2,0)</f>
        <v>UTILES DE ESCRITORIO, OFICINA Y ENSE¥ANZA</v>
      </c>
      <c r="K352" s="100" t="s">
        <v>1372</v>
      </c>
      <c r="L352" s="100" t="s">
        <v>400</v>
      </c>
    </row>
    <row r="353" spans="3:12">
      <c r="C353" s="111" t="s">
        <v>52</v>
      </c>
      <c r="D353" s="907"/>
      <c r="E353" s="222">
        <v>20</v>
      </c>
      <c r="F353" s="121">
        <v>25</v>
      </c>
      <c r="G353" s="99">
        <f t="shared" si="22"/>
        <v>500</v>
      </c>
      <c r="H353" s="163" t="s">
        <v>1433</v>
      </c>
      <c r="I353" s="100" t="s">
        <v>947</v>
      </c>
      <c r="J353" s="100" t="str">
        <f>VLOOKUP(I353,[1]Presupuesto!$B$11:$C$566,2,0)</f>
        <v>UTILES DE ESCRITORIO, OFICINA Y ENSE¥ANZA</v>
      </c>
      <c r="K353" s="100" t="s">
        <v>1372</v>
      </c>
      <c r="L353" s="100" t="s">
        <v>400</v>
      </c>
    </row>
    <row r="354" spans="3:12" ht="15.75" thickBot="1">
      <c r="C354" s="226" t="s">
        <v>434</v>
      </c>
      <c r="D354" s="227">
        <v>0</v>
      </c>
      <c r="E354" s="349">
        <v>0</v>
      </c>
      <c r="F354" s="106">
        <f>HLOOKUP(C354,$AH$2:$BU$3,2,0)</f>
        <v>1150</v>
      </c>
      <c r="G354" s="107">
        <f>D354*E354*F354</f>
        <v>0</v>
      </c>
      <c r="H354" s="163" t="s">
        <v>1433</v>
      </c>
      <c r="I354" s="351" t="s">
        <v>302</v>
      </c>
      <c r="J354" s="108" t="str">
        <f>VLOOKUP(I354,[1]Presupuesto!$B$11:$C$566,2,0)</f>
        <v>VIATICOS (26200-00)</v>
      </c>
      <c r="K354" s="352" t="s">
        <v>1372</v>
      </c>
      <c r="L354" s="352" t="s">
        <v>400</v>
      </c>
    </row>
  </sheetData>
  <mergeCells count="20">
    <mergeCell ref="D158:D166"/>
    <mergeCell ref="C129:L129"/>
    <mergeCell ref="C209:L209"/>
    <mergeCell ref="D219:D227"/>
    <mergeCell ref="C10:L10"/>
    <mergeCell ref="C107:L107"/>
    <mergeCell ref="D116:D124"/>
    <mergeCell ref="D138:D146"/>
    <mergeCell ref="D19:D27"/>
    <mergeCell ref="D38:D46"/>
    <mergeCell ref="D57:D65"/>
    <mergeCell ref="D76:D84"/>
    <mergeCell ref="D95:D103"/>
    <mergeCell ref="D345:D353"/>
    <mergeCell ref="C232:L232"/>
    <mergeCell ref="D242:D252"/>
    <mergeCell ref="D264:D274"/>
    <mergeCell ref="D286:D296"/>
    <mergeCell ref="D307:D315"/>
    <mergeCell ref="D326:D334"/>
  </mergeCells>
  <dataValidations count="6">
    <dataValidation type="list" allowBlank="1" showInputMessage="1" showErrorMessage="1" sqref="C28 C47 C66 C85 C104 C125 C147 C167 C186 C205 C228 C297 C253 C275 C354 C335 C316">
      <formula1>$AH$2:$BU$2</formula1>
    </dataValidation>
    <dataValidation type="list" allowBlank="1" showInputMessage="1" showErrorMessage="1" errorTitle="¡Ingreso Inválido!" error="Seleccione una opción de la lista" promptTitle="Mes Requerido" prompt="Seleccione el mes en el que requiere el recurso." sqref="L19:L28 L57:L66 L38:L47 L76:L85 L95:L104 L116:L125 L326:L335 L158:L167 L177:L186 L196:L205 L219:L228 L286:L297 L242:L253 L264:L275 L345:L354 L307:L316 L138:L147">
      <formula1>$U$2:$AF$2</formula1>
    </dataValidation>
    <dataValidation type="list" allowBlank="1" showInputMessage="1" showErrorMessage="1" errorTitle="¡Ingreso Inválido!" error="Seleccione una opción de la lista." promptTitle="Dimensión Estratégica" prompt="Seleccione una opción de la lista." sqref="K19:K28 K57:K66 K38:K47 K76:K85 K95:K104 K307:K316 K116:K125 K177:K186 K196:K205 K138:K147 K242:K253 K286:K297 K264:K275 K345:K354 K326:K335 K219:K228">
      <formula1>$A$2:$O$2</formula1>
    </dataValidation>
    <dataValidation type="list" allowBlank="1" showInputMessage="1" showErrorMessage="1" errorTitle="¡Ingreso no valido!" error="Favor ingrese un elemento de la lista." promptTitle="Tipo de Presupuesto" prompt="Seleccione una opción de la lista." sqref="H19:H28 H38:H47 H57:H66 H76:H85 H95:H104 H116:H125 H138:H147 H158:H167 H177:H186 H196:H205 H219:H228 H242:H253 H286:H297 H264:H275 H326:H335 H307:H316 H345:H354">
      <formula1>$S$2:$T$2</formula1>
    </dataValidation>
    <dataValidation type="list" allowBlank="1" showInputMessage="1" showErrorMessage="1" errorTitle="¡Ingreso Inválido!" error="Verifique el valor ingresado.&#10;" sqref="I19:I28 I38:I47 I57:I66 I76:I85 I95:I104 I116:I125 I138:I147 I158:I167 I177:I186 I196:I205 I219:I228 I242:I253 I286:I297 I264:I275 I345:I354 I326:I335 I307:I316">
      <formula1>$A$1:$UI$1</formula1>
    </dataValidation>
    <dataValidation type="list" allowBlank="1" showInputMessage="1" showErrorMessage="1" errorTitle="¡Ingreso Inválido!" error="Seleccione una opción de la lista." promptTitle="Dimensión Estratégica" prompt="Seleccione una opción de la lista." sqref="K158:K167">
      <formula1>$A$2:$N$2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502"/>
  <sheetViews>
    <sheetView showGridLines="0" topLeftCell="A341" zoomScale="85" zoomScaleNormal="85" workbookViewId="0">
      <selection activeCell="D323" sqref="D323"/>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62" t="s">
        <v>1362</v>
      </c>
      <c r="E2" s="124" t="s">
        <v>1364</v>
      </c>
      <c r="F2" s="124" t="s">
        <v>476</v>
      </c>
      <c r="G2" s="124" t="s">
        <v>1365</v>
      </c>
      <c r="H2" s="162" t="s">
        <v>1366</v>
      </c>
      <c r="I2" s="124" t="s">
        <v>1367</v>
      </c>
      <c r="J2" s="124" t="s">
        <v>1438</v>
      </c>
      <c r="K2" s="124" t="s">
        <v>1368</v>
      </c>
      <c r="L2" s="124" t="s">
        <v>1369</v>
      </c>
      <c r="M2" s="124" t="s">
        <v>1370</v>
      </c>
      <c r="N2" s="124" t="s">
        <v>1371</v>
      </c>
      <c r="O2" s="124" t="s">
        <v>1372</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c r="BZ2" s="87" t="s">
        <v>487</v>
      </c>
      <c r="CA2" s="87" t="s">
        <v>488</v>
      </c>
      <c r="CB2" s="87" t="s">
        <v>489</v>
      </c>
      <c r="CC2" s="87" t="s">
        <v>490</v>
      </c>
      <c r="CD2" s="87" t="s">
        <v>491</v>
      </c>
      <c r="CE2" s="87" t="s">
        <v>492</v>
      </c>
      <c r="CF2" s="87" t="s">
        <v>493</v>
      </c>
      <c r="CG2" s="87" t="s">
        <v>494</v>
      </c>
      <c r="CH2" s="87" t="s">
        <v>495</v>
      </c>
      <c r="CI2" s="87" t="s">
        <v>496</v>
      </c>
      <c r="CJ2" s="87" t="s">
        <v>497</v>
      </c>
      <c r="CK2" s="87" t="s">
        <v>498</v>
      </c>
      <c r="CL2" s="87" t="s">
        <v>499</v>
      </c>
      <c r="CM2" s="87" t="s">
        <v>500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7">
        <v>41436.800000000003</v>
      </c>
      <c r="CA3" s="317">
        <v>37669.82</v>
      </c>
      <c r="CB3" s="317">
        <v>33902.839999999997</v>
      </c>
      <c r="CC3" s="317">
        <v>30135.85</v>
      </c>
      <c r="CD3" s="317">
        <v>28252.36</v>
      </c>
      <c r="CE3" s="317">
        <v>26368.87</v>
      </c>
      <c r="CF3" s="317">
        <v>17893.16</v>
      </c>
      <c r="CG3" s="317">
        <v>16951.419999999998</v>
      </c>
      <c r="CH3" s="317">
        <v>13184.44</v>
      </c>
      <c r="CI3" s="317">
        <v>15032.56</v>
      </c>
      <c r="CJ3" s="317">
        <v>13264.02</v>
      </c>
      <c r="CK3" s="317">
        <v>12379.75</v>
      </c>
      <c r="CL3" s="317">
        <v>439.49</v>
      </c>
      <c r="CM3" s="317">
        <v>1904.46</v>
      </c>
    </row>
    <row r="5" spans="1:555" ht="52.5">
      <c r="C5" s="198" t="s">
        <v>128</v>
      </c>
      <c r="D5" s="171">
        <f>SUMIF(C:C,$C$10,D:D)</f>
        <v>20297089.370416664</v>
      </c>
      <c r="CA5" s="317"/>
    </row>
    <row r="6" spans="1:555">
      <c r="CA6" s="317"/>
    </row>
    <row r="7" spans="1:555">
      <c r="CA7" s="317"/>
    </row>
    <row r="8" spans="1:555">
      <c r="C8" s="70" t="s">
        <v>54</v>
      </c>
      <c r="D8" s="910" t="s">
        <v>1745</v>
      </c>
      <c r="E8" s="910"/>
      <c r="F8" s="910"/>
      <c r="G8" s="910"/>
      <c r="H8" s="910"/>
      <c r="I8" s="910"/>
      <c r="J8" s="910"/>
      <c r="K8" s="910"/>
      <c r="L8" s="910"/>
      <c r="CA8" s="317"/>
    </row>
    <row r="9" spans="1:555" ht="15.75" thickBot="1">
      <c r="C9" s="96"/>
      <c r="D9" s="79"/>
      <c r="E9" s="96"/>
      <c r="F9" s="96"/>
      <c r="G9" s="96"/>
      <c r="H9" s="79"/>
      <c r="I9" s="96"/>
      <c r="J9" s="123"/>
      <c r="CA9" s="317"/>
    </row>
    <row r="10" spans="1:555" ht="15.75" thickBot="1">
      <c r="B10" s="873"/>
      <c r="C10" s="69" t="s">
        <v>43</v>
      </c>
      <c r="D10" s="30">
        <f>SUM(G17:G67)</f>
        <v>7372078.2899999991</v>
      </c>
      <c r="E10" s="95"/>
      <c r="F10" s="95"/>
      <c r="G10" s="95"/>
      <c r="H10" s="76"/>
      <c r="I10" s="76"/>
      <c r="J10" s="76"/>
      <c r="CA10" s="317"/>
    </row>
    <row r="11" spans="1:555">
      <c r="B11" s="180"/>
      <c r="D11" s="31"/>
      <c r="E11" s="95"/>
      <c r="F11" s="95"/>
      <c r="G11" s="95"/>
      <c r="H11" s="76"/>
      <c r="I11" s="76"/>
      <c r="J11" s="76"/>
      <c r="CA11" s="317"/>
    </row>
    <row r="12" spans="1:555">
      <c r="B12" s="180"/>
      <c r="D12" s="31"/>
      <c r="E12" s="95"/>
      <c r="F12" s="95"/>
      <c r="G12" s="95"/>
      <c r="H12" s="76"/>
      <c r="I12" s="76"/>
      <c r="J12" s="76"/>
      <c r="CA12" s="317"/>
    </row>
    <row r="13" spans="1:555" ht="15.75">
      <c r="C13" s="208" t="s">
        <v>393</v>
      </c>
      <c r="D13" s="209" t="s">
        <v>3000</v>
      </c>
      <c r="E13" s="95"/>
      <c r="F13" s="95"/>
      <c r="G13" s="95"/>
      <c r="H13" s="76"/>
      <c r="I13" s="76"/>
      <c r="J13" s="76"/>
      <c r="CA13" s="317"/>
    </row>
    <row r="14" spans="1:555" ht="18.75">
      <c r="C14" s="218" t="str">
        <f>IFERROR(VLOOKUP(D13,'1Desarrollo e Innov. Curricular'!$E:$F,2,FALSE),IFERROR(VLOOKUP(D13,'2Investigación Científica'!$E:$F,2,FALSE),IFERROR(VLOOKUP(D13,'3Vinculación Univ. Sociedad'!$E:$F,2,FALSE),IFERROR(VLOOKUP(D13,'4Docencia Profesorado Universi'!$E:$F,2,FALSE),IFERROR(VLOOKUP(D13,'5Estudiantes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Procesos...'!$E:$F,2,FALSE),IFERROR(VLOOKUP(D13,'12Gestión Talento Humano'!$E:$F,2,FALSE),IFERROR(VLOOKUP(D13,'14Internacionalización E.S.'!$E:$F,2,FALSE),IFERROR(VLOOKUP(D13,'10Posgrado'!$E:$F,2,FALSE),IFERROR(VLOOKUP(D13,'9Cultura de Innovación Insti...'!$E:$F,2,FALSE),VLOOKUP(D13,'7Lo Esencial Reforma Univ.'!$E:$F,2,0)))))))))))))))</f>
        <v>Crear plazas de docentes y administrativos para la Facultad, y realizar procesos de selección e inducción del nuevo personal.</v>
      </c>
      <c r="D14" s="31"/>
      <c r="E14" s="95"/>
      <c r="F14" s="95"/>
      <c r="G14" s="95"/>
      <c r="H14" s="76"/>
      <c r="I14" s="76"/>
      <c r="J14" s="76"/>
      <c r="CA14" s="317"/>
    </row>
    <row r="15" spans="1:555" ht="15.75" thickBot="1">
      <c r="C15" s="96"/>
      <c r="D15" s="31"/>
      <c r="E15" s="95"/>
      <c r="F15" s="95"/>
      <c r="G15" s="95"/>
      <c r="H15" s="76"/>
      <c r="I15" s="76"/>
      <c r="J15" s="76"/>
      <c r="CA15" s="317"/>
    </row>
    <row r="16" spans="1:555" ht="30.75" thickBot="1">
      <c r="C16" s="136" t="s">
        <v>44</v>
      </c>
      <c r="D16" s="140" t="s">
        <v>55</v>
      </c>
      <c r="E16" s="173" t="s">
        <v>56</v>
      </c>
      <c r="F16" s="140" t="s">
        <v>57</v>
      </c>
      <c r="G16" s="137" t="s">
        <v>27</v>
      </c>
      <c r="H16" s="135" t="s">
        <v>131</v>
      </c>
      <c r="I16" s="138" t="s">
        <v>46</v>
      </c>
      <c r="J16" s="138" t="s">
        <v>132</v>
      </c>
      <c r="K16" s="138" t="s">
        <v>412</v>
      </c>
      <c r="L16" s="138" t="s">
        <v>413</v>
      </c>
      <c r="CA16" s="317"/>
    </row>
    <row r="17" spans="3:79" ht="15.75" thickBot="1">
      <c r="C17" s="139" t="s">
        <v>487</v>
      </c>
      <c r="D17" s="202"/>
      <c r="E17" s="154">
        <v>12</v>
      </c>
      <c r="F17" s="318">
        <f>HLOOKUP($C17,$BZ$2:$CM$3,2,0)</f>
        <v>41436.800000000003</v>
      </c>
      <c r="G17" s="115">
        <f>D17*E17*F17</f>
        <v>0</v>
      </c>
      <c r="H17" s="168" t="s">
        <v>1433</v>
      </c>
      <c r="I17" s="116" t="s">
        <v>501</v>
      </c>
      <c r="J17" s="116" t="str">
        <f>VLOOKUP(I17,Presupuesto!$B$11:$C$565,2,0)</f>
        <v>SUELDOS Y SALARIOS PERMANENTES</v>
      </c>
      <c r="K17" s="228" t="s">
        <v>1369</v>
      </c>
      <c r="L17" s="100" t="s">
        <v>396</v>
      </c>
      <c r="CA17" s="317"/>
    </row>
    <row r="18" spans="3:79">
      <c r="C18" s="174" t="s">
        <v>58</v>
      </c>
      <c r="D18" s="165"/>
      <c r="E18" s="156">
        <v>0</v>
      </c>
      <c r="F18" s="102">
        <f>IF(E17=0,"",(G17/E17)/12*E17)</f>
        <v>0</v>
      </c>
      <c r="G18" s="99">
        <f>F18</f>
        <v>0</v>
      </c>
      <c r="H18" s="166" t="s">
        <v>1433</v>
      </c>
      <c r="I18" s="118" t="s">
        <v>521</v>
      </c>
      <c r="J18" s="118" t="str">
        <f>VLOOKUP(I18,Presupuesto!$B$11:$C$565,2,0)</f>
        <v>AGUINALDO Y DECIMO CUARTO MES</v>
      </c>
      <c r="K18" s="100" t="str">
        <f>$K$17</f>
        <v>Gestión del Talento Humano, Administrativo y Docente</v>
      </c>
      <c r="L18" s="100" t="s">
        <v>414</v>
      </c>
      <c r="CA18" s="317"/>
    </row>
    <row r="19" spans="3:79" ht="15.75" thickBot="1">
      <c r="C19" s="175" t="s">
        <v>59</v>
      </c>
      <c r="D19" s="165"/>
      <c r="E19" s="156">
        <v>0</v>
      </c>
      <c r="F19" s="119">
        <f>IF(E17&lt;6,"",((E17-6)/12)*(G17/E17))</f>
        <v>0</v>
      </c>
      <c r="G19" s="99">
        <f>F19</f>
        <v>0</v>
      </c>
      <c r="H19" s="166"/>
      <c r="I19" s="103" t="s">
        <v>524</v>
      </c>
      <c r="J19" s="103" t="str">
        <f>VLOOKUP(I19,Presupuesto!$B$11:$C$565,2,0)</f>
        <v>DECIMOCUARTO MES</v>
      </c>
      <c r="K19" s="100" t="str">
        <f t="shared" ref="K19:K66" si="0">$K$17</f>
        <v>Gestión del Talento Humano, Administrativo y Docente</v>
      </c>
      <c r="L19" s="100" t="s">
        <v>397</v>
      </c>
      <c r="CA19" s="317"/>
    </row>
    <row r="20" spans="3:79" ht="15.75" thickBot="1">
      <c r="C20" s="139" t="s">
        <v>488</v>
      </c>
      <c r="D20" s="202"/>
      <c r="E20" s="154">
        <v>12</v>
      </c>
      <c r="F20" s="318">
        <f>HLOOKUP($C20,$BZ$2:$CM$3,2,0)</f>
        <v>37669.82</v>
      </c>
      <c r="G20" s="115">
        <f>D20*E20*F20</f>
        <v>0</v>
      </c>
      <c r="H20" s="168"/>
      <c r="I20" s="116" t="s">
        <v>501</v>
      </c>
      <c r="J20" s="116" t="str">
        <f>VLOOKUP(I20,Presupuesto!$B$11:$C$565,2,0)</f>
        <v>SUELDOS Y SALARIOS PERMANENTES</v>
      </c>
      <c r="K20" s="100" t="str">
        <f t="shared" si="0"/>
        <v>Gestión del Talento Humano, Administrativo y Docente</v>
      </c>
      <c r="L20" s="100" t="s">
        <v>397</v>
      </c>
    </row>
    <row r="21" spans="3:79">
      <c r="C21" s="174" t="s">
        <v>58</v>
      </c>
      <c r="D21" s="165"/>
      <c r="E21" s="156">
        <v>0</v>
      </c>
      <c r="F21" s="102">
        <f>IF(E20=0,"",(G20/E20)/12*E20)</f>
        <v>0</v>
      </c>
      <c r="G21" s="99">
        <f>F21</f>
        <v>0</v>
      </c>
      <c r="H21" s="166"/>
      <c r="I21" s="118" t="s">
        <v>521</v>
      </c>
      <c r="J21" s="118" t="str">
        <f>VLOOKUP(I21,Presupuesto!$B$11:$C$565,2,0)</f>
        <v>AGUINALDO Y DECIMO CUARTO MES</v>
      </c>
      <c r="K21" s="100" t="str">
        <f t="shared" si="0"/>
        <v>Gestión del Talento Humano, Administrativo y Docente</v>
      </c>
      <c r="L21" s="100" t="s">
        <v>397</v>
      </c>
    </row>
    <row r="22" spans="3:79" ht="15.75" thickBot="1">
      <c r="C22" s="175" t="s">
        <v>59</v>
      </c>
      <c r="D22" s="165"/>
      <c r="E22" s="156">
        <v>0</v>
      </c>
      <c r="F22" s="119">
        <f>IF(E20&lt;6,"",((E20-6)/12)*(G20/E20))</f>
        <v>0</v>
      </c>
      <c r="G22" s="99">
        <f>F22</f>
        <v>0</v>
      </c>
      <c r="H22" s="166"/>
      <c r="I22" s="103" t="s">
        <v>524</v>
      </c>
      <c r="J22" s="103" t="str">
        <f>VLOOKUP(I22,Presupuesto!$B$11:$C$565,2,0)</f>
        <v>DECIMOCUARTO MES</v>
      </c>
      <c r="K22" s="100" t="str">
        <f t="shared" si="0"/>
        <v>Gestión del Talento Humano, Administrativo y Docente</v>
      </c>
      <c r="L22" s="100" t="s">
        <v>397</v>
      </c>
    </row>
    <row r="23" spans="3:79" ht="15.75" thickBot="1">
      <c r="C23" s="139" t="s">
        <v>489</v>
      </c>
      <c r="D23" s="202"/>
      <c r="E23" s="154">
        <v>12</v>
      </c>
      <c r="F23" s="318">
        <f>HLOOKUP($C23,$BZ$2:$CM$3,2,0)</f>
        <v>33902.839999999997</v>
      </c>
      <c r="G23" s="115">
        <f>D23*E23*F23</f>
        <v>0</v>
      </c>
      <c r="H23" s="168"/>
      <c r="I23" s="116" t="s">
        <v>501</v>
      </c>
      <c r="J23" s="116" t="str">
        <f>VLOOKUP(I23,Presupuesto!$B$11:$C$565,2,0)</f>
        <v>SUELDOS Y SALARIOS PERMANENTES</v>
      </c>
      <c r="K23" s="100" t="str">
        <f t="shared" si="0"/>
        <v>Gestión del Talento Humano, Administrativo y Docente</v>
      </c>
      <c r="L23" s="100" t="s">
        <v>397</v>
      </c>
    </row>
    <row r="24" spans="3:79">
      <c r="C24" s="174" t="s">
        <v>58</v>
      </c>
      <c r="D24" s="165"/>
      <c r="E24" s="156">
        <v>0</v>
      </c>
      <c r="F24" s="102">
        <f>IF(E23=0,"",(G23/E23)/12*E23)</f>
        <v>0</v>
      </c>
      <c r="G24" s="99">
        <f>F24</f>
        <v>0</v>
      </c>
      <c r="H24" s="166"/>
      <c r="I24" s="118" t="s">
        <v>521</v>
      </c>
      <c r="J24" s="118" t="str">
        <f>VLOOKUP(I24,Presupuesto!$B$11:$C$565,2,0)</f>
        <v>AGUINALDO Y DECIMO CUARTO MES</v>
      </c>
      <c r="K24" s="100" t="str">
        <f t="shared" si="0"/>
        <v>Gestión del Talento Humano, Administrativo y Docente</v>
      </c>
      <c r="L24" s="100" t="s">
        <v>397</v>
      </c>
    </row>
    <row r="25" spans="3:79" ht="15.75" thickBot="1">
      <c r="C25" s="175" t="s">
        <v>59</v>
      </c>
      <c r="D25" s="165"/>
      <c r="E25" s="156">
        <v>0</v>
      </c>
      <c r="F25" s="119">
        <f>IF(E23&lt;6,"",((E23-6)/12)*(G23/E23))</f>
        <v>0</v>
      </c>
      <c r="G25" s="99">
        <f>F25</f>
        <v>0</v>
      </c>
      <c r="H25" s="166"/>
      <c r="I25" s="103" t="s">
        <v>524</v>
      </c>
      <c r="J25" s="103" t="str">
        <f>VLOOKUP(I25,Presupuesto!$B$11:$C$565,2,0)</f>
        <v>DECIMOCUARTO MES</v>
      </c>
      <c r="K25" s="100" t="str">
        <f t="shared" si="0"/>
        <v>Gestión del Talento Humano, Administrativo y Docente</v>
      </c>
      <c r="L25" s="100" t="s">
        <v>397</v>
      </c>
    </row>
    <row r="26" spans="3:79" ht="15.75" thickBot="1">
      <c r="C26" s="139" t="s">
        <v>490</v>
      </c>
      <c r="D26" s="202"/>
      <c r="E26" s="154">
        <v>12</v>
      </c>
      <c r="F26" s="318">
        <f>HLOOKUP($C26,$BZ$2:$CM$3,2,0)</f>
        <v>30135.85</v>
      </c>
      <c r="G26" s="115">
        <f>D26*E26*F26</f>
        <v>0</v>
      </c>
      <c r="H26" s="168"/>
      <c r="I26" s="116" t="s">
        <v>501</v>
      </c>
      <c r="J26" s="116" t="str">
        <f>VLOOKUP(I26,Presupuesto!$B$11:$C$565,2,0)</f>
        <v>SUELDOS Y SALARIOS PERMANENTES</v>
      </c>
      <c r="K26" s="100" t="str">
        <f t="shared" si="0"/>
        <v>Gestión del Talento Humano, Administrativo y Docente</v>
      </c>
      <c r="L26" s="100" t="s">
        <v>397</v>
      </c>
    </row>
    <row r="27" spans="3:79">
      <c r="C27" s="174" t="s">
        <v>58</v>
      </c>
      <c r="D27" s="165"/>
      <c r="E27" s="156">
        <v>0</v>
      </c>
      <c r="F27" s="102">
        <f>IF(E26=0,"",(G26/E26)/12*E26)</f>
        <v>0</v>
      </c>
      <c r="G27" s="99">
        <f>F27</f>
        <v>0</v>
      </c>
      <c r="H27" s="166"/>
      <c r="I27" s="118" t="s">
        <v>521</v>
      </c>
      <c r="J27" s="118" t="str">
        <f>VLOOKUP(I27,Presupuesto!$B$11:$C$565,2,0)</f>
        <v>AGUINALDO Y DECIMO CUARTO MES</v>
      </c>
      <c r="K27" s="100" t="str">
        <f t="shared" si="0"/>
        <v>Gestión del Talento Humano, Administrativo y Docente</v>
      </c>
      <c r="L27" s="100" t="s">
        <v>397</v>
      </c>
    </row>
    <row r="28" spans="3:79" ht="15.75" thickBot="1">
      <c r="C28" s="175" t="s">
        <v>59</v>
      </c>
      <c r="D28" s="165"/>
      <c r="E28" s="156">
        <v>0</v>
      </c>
      <c r="F28" s="119">
        <f>IF(E26&lt;6,"",((E26-6)/12)*(G26/E26))</f>
        <v>0</v>
      </c>
      <c r="G28" s="99">
        <f>F28</f>
        <v>0</v>
      </c>
      <c r="H28" s="166"/>
      <c r="I28" s="103" t="s">
        <v>524</v>
      </c>
      <c r="J28" s="103" t="str">
        <f>VLOOKUP(I28,Presupuesto!$B$11:$C$565,2,0)</f>
        <v>DECIMOCUARTO MES</v>
      </c>
      <c r="K28" s="100" t="str">
        <f t="shared" si="0"/>
        <v>Gestión del Talento Humano, Administrativo y Docente</v>
      </c>
      <c r="L28" s="100" t="s">
        <v>397</v>
      </c>
    </row>
    <row r="29" spans="3:79" ht="15.75" thickBot="1">
      <c r="C29" s="139" t="s">
        <v>491</v>
      </c>
      <c r="D29" s="202"/>
      <c r="E29" s="154">
        <v>12</v>
      </c>
      <c r="F29" s="318">
        <f>HLOOKUP($C29,$BZ$2:$CM$3,2,0)</f>
        <v>28252.36</v>
      </c>
      <c r="G29" s="115">
        <f>D29*E29*F29</f>
        <v>0</v>
      </c>
      <c r="H29" s="168"/>
      <c r="I29" s="116" t="s">
        <v>501</v>
      </c>
      <c r="J29" s="116" t="str">
        <f>VLOOKUP(I29,Presupuesto!$B$11:$C$565,2,0)</f>
        <v>SUELDOS Y SALARIOS PERMANENTES</v>
      </c>
      <c r="K29" s="100" t="str">
        <f t="shared" si="0"/>
        <v>Gestión del Talento Humano, Administrativo y Docente</v>
      </c>
      <c r="L29" s="100" t="s">
        <v>397</v>
      </c>
    </row>
    <row r="30" spans="3:79">
      <c r="C30" s="174" t="s">
        <v>58</v>
      </c>
      <c r="D30" s="165"/>
      <c r="E30" s="156">
        <v>0</v>
      </c>
      <c r="F30" s="102">
        <f>IF(E29=0,"",(G29/E29)/12*E29)</f>
        <v>0</v>
      </c>
      <c r="G30" s="99">
        <f>F30</f>
        <v>0</v>
      </c>
      <c r="H30" s="166"/>
      <c r="I30" s="118" t="s">
        <v>521</v>
      </c>
      <c r="J30" s="118" t="str">
        <f>VLOOKUP(I30,Presupuesto!$B$11:$C$565,2,0)</f>
        <v>AGUINALDO Y DECIMO CUARTO MES</v>
      </c>
      <c r="K30" s="100" t="str">
        <f t="shared" si="0"/>
        <v>Gestión del Talento Humano, Administrativo y Docente</v>
      </c>
      <c r="L30" s="100" t="s">
        <v>397</v>
      </c>
    </row>
    <row r="31" spans="3:79" ht="15.75" thickBot="1">
      <c r="C31" s="175" t="s">
        <v>59</v>
      </c>
      <c r="D31" s="165"/>
      <c r="E31" s="156">
        <v>0</v>
      </c>
      <c r="F31" s="119">
        <f>IF(E29&lt;6,"",((E29-6)/12)*(G29/E29))</f>
        <v>0</v>
      </c>
      <c r="G31" s="99">
        <f>F31</f>
        <v>0</v>
      </c>
      <c r="H31" s="166"/>
      <c r="I31" s="103" t="s">
        <v>524</v>
      </c>
      <c r="J31" s="103" t="str">
        <f>VLOOKUP(I31,Presupuesto!$B$11:$C$565,2,0)</f>
        <v>DECIMOCUARTO MES</v>
      </c>
      <c r="K31" s="100" t="str">
        <f t="shared" si="0"/>
        <v>Gestión del Talento Humano, Administrativo y Docente</v>
      </c>
      <c r="L31" s="100" t="s">
        <v>397</v>
      </c>
    </row>
    <row r="32" spans="3:79" ht="15.75" thickBot="1">
      <c r="C32" s="139" t="s">
        <v>492</v>
      </c>
      <c r="D32" s="202">
        <v>12</v>
      </c>
      <c r="E32" s="154">
        <v>12</v>
      </c>
      <c r="F32" s="318">
        <f>HLOOKUP($C32,$BZ$2:$CM$3,2,0)</f>
        <v>26368.87</v>
      </c>
      <c r="G32" s="115">
        <f>D32*E32*F32</f>
        <v>3797117.28</v>
      </c>
      <c r="H32" s="168" t="s">
        <v>1433</v>
      </c>
      <c r="I32" s="116" t="s">
        <v>501</v>
      </c>
      <c r="J32" s="116" t="str">
        <f>VLOOKUP(I32,Presupuesto!$B$11:$C$565,2,0)</f>
        <v>SUELDOS Y SALARIOS PERMANENTES</v>
      </c>
      <c r="K32" s="100" t="str">
        <f t="shared" si="0"/>
        <v>Gestión del Talento Humano, Administrativo y Docente</v>
      </c>
      <c r="L32" s="100" t="s">
        <v>397</v>
      </c>
    </row>
    <row r="33" spans="3:12">
      <c r="C33" s="174" t="s">
        <v>58</v>
      </c>
      <c r="D33" s="165"/>
      <c r="E33" s="156">
        <v>0</v>
      </c>
      <c r="F33" s="102">
        <f>IF(E32=0,"",(G32/E32)/12*E32)</f>
        <v>316426.44</v>
      </c>
      <c r="G33" s="99">
        <f>F33</f>
        <v>316426.44</v>
      </c>
      <c r="H33" s="166" t="s">
        <v>1433</v>
      </c>
      <c r="I33" s="118" t="s">
        <v>521</v>
      </c>
      <c r="J33" s="118" t="str">
        <f>VLOOKUP(I33,Presupuesto!$B$11:$C$565,2,0)</f>
        <v>AGUINALDO Y DECIMO CUARTO MES</v>
      </c>
      <c r="K33" s="100" t="str">
        <f t="shared" si="0"/>
        <v>Gestión del Talento Humano, Administrativo y Docente</v>
      </c>
      <c r="L33" s="100" t="s">
        <v>397</v>
      </c>
    </row>
    <row r="34" spans="3:12" ht="15.75" thickBot="1">
      <c r="C34" s="175" t="s">
        <v>59</v>
      </c>
      <c r="D34" s="165"/>
      <c r="E34" s="156">
        <v>0</v>
      </c>
      <c r="F34" s="119">
        <f>IF(E32&lt;6,"",((E32-6)/12)*(G32/E32))</f>
        <v>158213.22</v>
      </c>
      <c r="G34" s="99">
        <f>F34</f>
        <v>158213.22</v>
      </c>
      <c r="H34" s="166" t="s">
        <v>1433</v>
      </c>
      <c r="I34" s="103" t="s">
        <v>524</v>
      </c>
      <c r="J34" s="103" t="str">
        <f>VLOOKUP(I34,Presupuesto!$B$11:$C$565,2,0)</f>
        <v>DECIMOCUARTO MES</v>
      </c>
      <c r="K34" s="100" t="str">
        <f t="shared" si="0"/>
        <v>Gestión del Talento Humano, Administrativo y Docente</v>
      </c>
      <c r="L34" s="100" t="s">
        <v>397</v>
      </c>
    </row>
    <row r="35" spans="3:12" ht="15.75" thickBot="1">
      <c r="C35" s="139" t="s">
        <v>493</v>
      </c>
      <c r="D35" s="202"/>
      <c r="E35" s="154">
        <v>12</v>
      </c>
      <c r="F35" s="318">
        <f>HLOOKUP($C35,$BZ$2:$CM$3,2,0)</f>
        <v>17893.16</v>
      </c>
      <c r="G35" s="115">
        <f>D35*E35*F35</f>
        <v>0</v>
      </c>
      <c r="H35" s="168"/>
      <c r="I35" s="116" t="s">
        <v>501</v>
      </c>
      <c r="J35" s="116" t="str">
        <f>VLOOKUP(I35,Presupuesto!$B$11:$C$565,2,0)</f>
        <v>SUELDOS Y SALARIOS PERMANENTES</v>
      </c>
      <c r="K35" s="100" t="str">
        <f t="shared" si="0"/>
        <v>Gestión del Talento Humano, Administrativo y Docente</v>
      </c>
      <c r="L35" s="100" t="s">
        <v>397</v>
      </c>
    </row>
    <row r="36" spans="3:12">
      <c r="C36" s="174" t="s">
        <v>58</v>
      </c>
      <c r="D36" s="165"/>
      <c r="E36" s="156">
        <v>0</v>
      </c>
      <c r="F36" s="102">
        <f>IF(E35=0,"",(G35/E35)/12*E35)</f>
        <v>0</v>
      </c>
      <c r="G36" s="99">
        <f>F36</f>
        <v>0</v>
      </c>
      <c r="H36" s="166"/>
      <c r="I36" s="118" t="s">
        <v>521</v>
      </c>
      <c r="J36" s="118" t="str">
        <f>VLOOKUP(I36,Presupuesto!$B$11:$C$565,2,0)</f>
        <v>AGUINALDO Y DECIMO CUARTO MES</v>
      </c>
      <c r="K36" s="100" t="str">
        <f t="shared" si="0"/>
        <v>Gestión del Talento Humano, Administrativo y Docente</v>
      </c>
      <c r="L36" s="100" t="s">
        <v>397</v>
      </c>
    </row>
    <row r="37" spans="3:12" ht="15.75" thickBot="1">
      <c r="C37" s="175" t="s">
        <v>59</v>
      </c>
      <c r="D37" s="165"/>
      <c r="E37" s="156">
        <v>0</v>
      </c>
      <c r="F37" s="119">
        <f>IF(E35&lt;6,"",((E35-6)/12)*(G35/E35))</f>
        <v>0</v>
      </c>
      <c r="G37" s="99">
        <f>F37</f>
        <v>0</v>
      </c>
      <c r="H37" s="166"/>
      <c r="I37" s="103" t="s">
        <v>524</v>
      </c>
      <c r="J37" s="103" t="str">
        <f>VLOOKUP(I37,Presupuesto!$B$11:$C$565,2,0)</f>
        <v>DECIMOCUARTO MES</v>
      </c>
      <c r="K37" s="100" t="str">
        <f t="shared" si="0"/>
        <v>Gestión del Talento Humano, Administrativo y Docente</v>
      </c>
      <c r="L37" s="100" t="s">
        <v>397</v>
      </c>
    </row>
    <row r="38" spans="3:12" ht="15.75" thickBot="1">
      <c r="C38" s="139" t="s">
        <v>494</v>
      </c>
      <c r="D38" s="202"/>
      <c r="E38" s="154">
        <v>12</v>
      </c>
      <c r="F38" s="318">
        <f>HLOOKUP($C38,$BZ$2:$CM$3,2,0)</f>
        <v>16951.419999999998</v>
      </c>
      <c r="G38" s="115">
        <f>D38*E38*F38</f>
        <v>0</v>
      </c>
      <c r="H38" s="168"/>
      <c r="I38" s="116" t="s">
        <v>501</v>
      </c>
      <c r="J38" s="116" t="str">
        <f>VLOOKUP(I38,Presupuesto!$B$11:$C$565,2,0)</f>
        <v>SUELDOS Y SALARIOS PERMANENTES</v>
      </c>
      <c r="K38" s="100" t="str">
        <f t="shared" si="0"/>
        <v>Gestión del Talento Humano, Administrativo y Docente</v>
      </c>
      <c r="L38" s="100" t="s">
        <v>397</v>
      </c>
    </row>
    <row r="39" spans="3:12">
      <c r="C39" s="174" t="s">
        <v>58</v>
      </c>
      <c r="D39" s="165"/>
      <c r="E39" s="156">
        <v>0</v>
      </c>
      <c r="F39" s="102">
        <f>IF(E38=0,"",(G38/E38)/12*E38)</f>
        <v>0</v>
      </c>
      <c r="G39" s="99">
        <f>F39</f>
        <v>0</v>
      </c>
      <c r="H39" s="166"/>
      <c r="I39" s="118" t="s">
        <v>521</v>
      </c>
      <c r="J39" s="118" t="str">
        <f>VLOOKUP(I39,Presupuesto!$B$11:$C$565,2,0)</f>
        <v>AGUINALDO Y DECIMO CUARTO MES</v>
      </c>
      <c r="K39" s="100" t="str">
        <f t="shared" si="0"/>
        <v>Gestión del Talento Humano, Administrativo y Docente</v>
      </c>
      <c r="L39" s="100" t="s">
        <v>397</v>
      </c>
    </row>
    <row r="40" spans="3:12" ht="15.75" thickBot="1">
      <c r="C40" s="175" t="s">
        <v>59</v>
      </c>
      <c r="D40" s="165"/>
      <c r="E40" s="156">
        <v>0</v>
      </c>
      <c r="F40" s="119">
        <f>IF(E38&lt;6,"",((E38-6)/12)*(G38/E38))</f>
        <v>0</v>
      </c>
      <c r="G40" s="99">
        <f>F40</f>
        <v>0</v>
      </c>
      <c r="H40" s="166"/>
      <c r="I40" s="103" t="s">
        <v>524</v>
      </c>
      <c r="J40" s="103" t="str">
        <f>VLOOKUP(I40,Presupuesto!$B$11:$C$565,2,0)</f>
        <v>DECIMOCUARTO MES</v>
      </c>
      <c r="K40" s="100" t="str">
        <f t="shared" si="0"/>
        <v>Gestión del Talento Humano, Administrativo y Docente</v>
      </c>
      <c r="L40" s="100" t="s">
        <v>397</v>
      </c>
    </row>
    <row r="41" spans="3:12" ht="15.75" thickBot="1">
      <c r="C41" s="139" t="s">
        <v>495</v>
      </c>
      <c r="D41" s="202"/>
      <c r="E41" s="154">
        <v>12</v>
      </c>
      <c r="F41" s="318">
        <f>HLOOKUP($C41,$BZ$2:$CM$3,2,0)</f>
        <v>13184.44</v>
      </c>
      <c r="G41" s="115">
        <f>D41*E41*F41</f>
        <v>0</v>
      </c>
      <c r="H41" s="168"/>
      <c r="I41" s="116" t="s">
        <v>501</v>
      </c>
      <c r="J41" s="116" t="str">
        <f>VLOOKUP(I41,Presupuesto!$B$11:$C$565,2,0)</f>
        <v>SUELDOS Y SALARIOS PERMANENTES</v>
      </c>
      <c r="K41" s="100" t="str">
        <f t="shared" si="0"/>
        <v>Gestión del Talento Humano, Administrativo y Docente</v>
      </c>
      <c r="L41" s="100" t="s">
        <v>397</v>
      </c>
    </row>
    <row r="42" spans="3:12">
      <c r="C42" s="174" t="s">
        <v>58</v>
      </c>
      <c r="D42" s="165"/>
      <c r="E42" s="156">
        <v>0</v>
      </c>
      <c r="F42" s="102">
        <f>IF(E41=0,"",(G41/E41)/12*E41)</f>
        <v>0</v>
      </c>
      <c r="G42" s="99">
        <f>F42</f>
        <v>0</v>
      </c>
      <c r="H42" s="166"/>
      <c r="I42" s="118" t="s">
        <v>521</v>
      </c>
      <c r="J42" s="118" t="str">
        <f>VLOOKUP(I42,Presupuesto!$B$11:$C$565,2,0)</f>
        <v>AGUINALDO Y DECIMO CUARTO MES</v>
      </c>
      <c r="K42" s="100" t="str">
        <f t="shared" si="0"/>
        <v>Gestión del Talento Humano, Administrativo y Docente</v>
      </c>
      <c r="L42" s="100" t="s">
        <v>397</v>
      </c>
    </row>
    <row r="43" spans="3:12" ht="15.75" thickBot="1">
      <c r="C43" s="175" t="s">
        <v>59</v>
      </c>
      <c r="D43" s="165"/>
      <c r="E43" s="156">
        <v>0</v>
      </c>
      <c r="F43" s="119">
        <f>IF(E41&lt;6,"",((E41-6)/12)*(G41/E41))</f>
        <v>0</v>
      </c>
      <c r="G43" s="99">
        <f>F43</f>
        <v>0</v>
      </c>
      <c r="H43" s="166"/>
      <c r="I43" s="103" t="s">
        <v>524</v>
      </c>
      <c r="J43" s="103" t="str">
        <f>VLOOKUP(I43,Presupuesto!$B$11:$C$565,2,0)</f>
        <v>DECIMOCUARTO MES</v>
      </c>
      <c r="K43" s="100" t="str">
        <f t="shared" si="0"/>
        <v>Gestión del Talento Humano, Administrativo y Docente</v>
      </c>
      <c r="L43" s="100" t="s">
        <v>397</v>
      </c>
    </row>
    <row r="44" spans="3:12" ht="15.75" thickBot="1">
      <c r="C44" s="139" t="s">
        <v>496</v>
      </c>
      <c r="D44" s="202"/>
      <c r="E44" s="154">
        <v>12</v>
      </c>
      <c r="F44" s="318">
        <f>HLOOKUP($C44,$BZ$2:$CM$3,2,0)</f>
        <v>15032.56</v>
      </c>
      <c r="G44" s="115">
        <f>D44*E44*F44</f>
        <v>0</v>
      </c>
      <c r="H44" s="168"/>
      <c r="I44" s="116" t="s">
        <v>501</v>
      </c>
      <c r="J44" s="116" t="str">
        <f>VLOOKUP(I44,Presupuesto!$B$11:$C$565,2,0)</f>
        <v>SUELDOS Y SALARIOS PERMANENTES</v>
      </c>
      <c r="K44" s="100" t="str">
        <f t="shared" si="0"/>
        <v>Gestión del Talento Humano, Administrativo y Docente</v>
      </c>
      <c r="L44" s="100" t="s">
        <v>397</v>
      </c>
    </row>
    <row r="45" spans="3:12">
      <c r="C45" s="174" t="s">
        <v>58</v>
      </c>
      <c r="D45" s="165"/>
      <c r="E45" s="156">
        <v>0</v>
      </c>
      <c r="F45" s="102">
        <f>IF(E44=0,"",(G44/E44)/12*E44)</f>
        <v>0</v>
      </c>
      <c r="G45" s="99">
        <f>F45</f>
        <v>0</v>
      </c>
      <c r="H45" s="166"/>
      <c r="I45" s="118" t="s">
        <v>521</v>
      </c>
      <c r="J45" s="118" t="str">
        <f>VLOOKUP(I45,Presupuesto!$B$11:$C$565,2,0)</f>
        <v>AGUINALDO Y DECIMO CUARTO MES</v>
      </c>
      <c r="K45" s="100" t="str">
        <f t="shared" si="0"/>
        <v>Gestión del Talento Humano, Administrativo y Docente</v>
      </c>
      <c r="L45" s="100" t="s">
        <v>397</v>
      </c>
    </row>
    <row r="46" spans="3:12" ht="15.75" thickBot="1">
      <c r="C46" s="175" t="s">
        <v>59</v>
      </c>
      <c r="D46" s="165"/>
      <c r="E46" s="156">
        <v>0</v>
      </c>
      <c r="F46" s="119">
        <f>IF(E44&lt;6,"",((E44-6)/12)*(G44/E44))</f>
        <v>0</v>
      </c>
      <c r="G46" s="99">
        <f>F46</f>
        <v>0</v>
      </c>
      <c r="H46" s="166"/>
      <c r="I46" s="103" t="s">
        <v>524</v>
      </c>
      <c r="J46" s="103" t="str">
        <f>VLOOKUP(I46,Presupuesto!$B$11:$C$565,2,0)</f>
        <v>DECIMOCUARTO MES</v>
      </c>
      <c r="K46" s="100" t="str">
        <f t="shared" si="0"/>
        <v>Gestión del Talento Humano, Administrativo y Docente</v>
      </c>
      <c r="L46" s="100" t="s">
        <v>397</v>
      </c>
    </row>
    <row r="47" spans="3:12" ht="15.75" thickBot="1">
      <c r="C47" s="139" t="s">
        <v>497</v>
      </c>
      <c r="D47" s="202">
        <v>5</v>
      </c>
      <c r="E47" s="154">
        <v>12</v>
      </c>
      <c r="F47" s="318">
        <f>HLOOKUP($C47,$BZ$2:$CM$3,2,0)</f>
        <v>13264.02</v>
      </c>
      <c r="G47" s="115">
        <f>D47*E47*F47</f>
        <v>795841.20000000007</v>
      </c>
      <c r="H47" s="168" t="s">
        <v>1433</v>
      </c>
      <c r="I47" s="116" t="s">
        <v>501</v>
      </c>
      <c r="J47" s="116" t="str">
        <f>VLOOKUP(I47,Presupuesto!$B$11:$C$565,2,0)</f>
        <v>SUELDOS Y SALARIOS PERMANENTES</v>
      </c>
      <c r="K47" s="100" t="str">
        <f t="shared" si="0"/>
        <v>Gestión del Talento Humano, Administrativo y Docente</v>
      </c>
      <c r="L47" s="100" t="s">
        <v>397</v>
      </c>
    </row>
    <row r="48" spans="3:12">
      <c r="C48" s="174" t="s">
        <v>58</v>
      </c>
      <c r="D48" s="165"/>
      <c r="E48" s="156">
        <v>0</v>
      </c>
      <c r="F48" s="102">
        <f>IF(E47=0,"",(G47/E47)/12*E47)</f>
        <v>66320.100000000006</v>
      </c>
      <c r="G48" s="99">
        <f>F48</f>
        <v>66320.100000000006</v>
      </c>
      <c r="H48" s="166" t="s">
        <v>1433</v>
      </c>
      <c r="I48" s="118" t="s">
        <v>521</v>
      </c>
      <c r="J48" s="118" t="str">
        <f>VLOOKUP(I48,Presupuesto!$B$11:$C$565,2,0)</f>
        <v>AGUINALDO Y DECIMO CUARTO MES</v>
      </c>
      <c r="K48" s="100" t="str">
        <f t="shared" si="0"/>
        <v>Gestión del Talento Humano, Administrativo y Docente</v>
      </c>
      <c r="L48" s="100" t="s">
        <v>397</v>
      </c>
    </row>
    <row r="49" spans="3:12" ht="15.75" thickBot="1">
      <c r="C49" s="175" t="s">
        <v>59</v>
      </c>
      <c r="D49" s="165"/>
      <c r="E49" s="156">
        <v>0</v>
      </c>
      <c r="F49" s="119">
        <f>IF(E47&lt;6,"",((E47-6)/12)*(G47/E47))</f>
        <v>33160.050000000003</v>
      </c>
      <c r="G49" s="99">
        <f>F49</f>
        <v>33160.050000000003</v>
      </c>
      <c r="H49" s="166" t="s">
        <v>1433</v>
      </c>
      <c r="I49" s="103" t="s">
        <v>524</v>
      </c>
      <c r="J49" s="103" t="str">
        <f>VLOOKUP(I49,Presupuesto!$B$11:$C$565,2,0)</f>
        <v>DECIMOCUARTO MES</v>
      </c>
      <c r="K49" s="100" t="str">
        <f t="shared" si="0"/>
        <v>Gestión del Talento Humano, Administrativo y Docente</v>
      </c>
      <c r="L49" s="100" t="s">
        <v>397</v>
      </c>
    </row>
    <row r="50" spans="3:12" ht="15.75" thickBot="1">
      <c r="C50" s="139" t="s">
        <v>498</v>
      </c>
      <c r="D50" s="202"/>
      <c r="E50" s="154">
        <v>12</v>
      </c>
      <c r="F50" s="318">
        <f>HLOOKUP($C50,$BZ$2:$CM$3,2,0)</f>
        <v>12379.75</v>
      </c>
      <c r="G50" s="115">
        <f>D50*E50*F50</f>
        <v>0</v>
      </c>
      <c r="H50" s="168"/>
      <c r="I50" s="116" t="s">
        <v>501</v>
      </c>
      <c r="J50" s="116" t="str">
        <f>VLOOKUP(I50,Presupuesto!$B$11:$C$565,2,0)</f>
        <v>SUELDOS Y SALARIOS PERMANENTES</v>
      </c>
      <c r="K50" s="100" t="str">
        <f t="shared" si="0"/>
        <v>Gestión del Talento Humano, Administrativo y Docente</v>
      </c>
      <c r="L50" s="100" t="s">
        <v>397</v>
      </c>
    </row>
    <row r="51" spans="3:12">
      <c r="C51" s="174" t="s">
        <v>58</v>
      </c>
      <c r="D51" s="165"/>
      <c r="E51" s="156">
        <v>0</v>
      </c>
      <c r="F51" s="102">
        <f>IF(E50=0,"",(G50/E50)/12*E50)</f>
        <v>0</v>
      </c>
      <c r="G51" s="99">
        <f>F51</f>
        <v>0</v>
      </c>
      <c r="H51" s="166"/>
      <c r="I51" s="118" t="s">
        <v>521</v>
      </c>
      <c r="J51" s="118" t="str">
        <f>VLOOKUP(I51,Presupuesto!$B$11:$C$565,2,0)</f>
        <v>AGUINALDO Y DECIMO CUARTO MES</v>
      </c>
      <c r="K51" s="100" t="str">
        <f t="shared" si="0"/>
        <v>Gestión del Talento Humano, Administrativo y Docente</v>
      </c>
      <c r="L51" s="100" t="s">
        <v>397</v>
      </c>
    </row>
    <row r="52" spans="3:12" ht="15.75" thickBot="1">
      <c r="C52" s="175" t="s">
        <v>59</v>
      </c>
      <c r="D52" s="165"/>
      <c r="E52" s="156">
        <v>0</v>
      </c>
      <c r="F52" s="119">
        <f>IF(E50&lt;6,"",((E50-6)/12)*(G50/E50))</f>
        <v>0</v>
      </c>
      <c r="G52" s="99">
        <f>F52</f>
        <v>0</v>
      </c>
      <c r="H52" s="166"/>
      <c r="I52" s="103" t="s">
        <v>524</v>
      </c>
      <c r="J52" s="103" t="str">
        <f>VLOOKUP(I52,Presupuesto!$B$11:$C$565,2,0)</f>
        <v>DECIMOCUARTO MES</v>
      </c>
      <c r="K52" s="100" t="str">
        <f t="shared" si="0"/>
        <v>Gestión del Talento Humano, Administrativo y Docente</v>
      </c>
      <c r="L52" s="100" t="s">
        <v>397</v>
      </c>
    </row>
    <row r="53" spans="3:12" ht="15.75" thickBot="1">
      <c r="C53" s="139" t="s">
        <v>499</v>
      </c>
      <c r="D53" s="202"/>
      <c r="E53" s="154">
        <v>12</v>
      </c>
      <c r="F53" s="318">
        <f>HLOOKUP($C53,$BZ$2:$CM$3,2,0)</f>
        <v>439.49</v>
      </c>
      <c r="G53" s="115">
        <f>D53*E53*F53</f>
        <v>0</v>
      </c>
      <c r="H53" s="168"/>
      <c r="I53" s="116" t="s">
        <v>501</v>
      </c>
      <c r="J53" s="116" t="str">
        <f>VLOOKUP(I53,Presupuesto!$B$11:$C$565,2,0)</f>
        <v>SUELDOS Y SALARIOS PERMANENTES</v>
      </c>
      <c r="K53" s="100" t="str">
        <f t="shared" si="0"/>
        <v>Gestión del Talento Humano, Administrativo y Docente</v>
      </c>
      <c r="L53" s="100" t="s">
        <v>397</v>
      </c>
    </row>
    <row r="54" spans="3:12">
      <c r="C54" s="174" t="s">
        <v>58</v>
      </c>
      <c r="D54" s="165"/>
      <c r="E54" s="156">
        <v>0</v>
      </c>
      <c r="F54" s="102">
        <f>IF(E53=0,"",(G53/E53)/12*E53)</f>
        <v>0</v>
      </c>
      <c r="G54" s="99">
        <f>F54</f>
        <v>0</v>
      </c>
      <c r="H54" s="166"/>
      <c r="I54" s="118" t="s">
        <v>521</v>
      </c>
      <c r="J54" s="118" t="str">
        <f>VLOOKUP(I54,Presupuesto!$B$11:$C$565,2,0)</f>
        <v>AGUINALDO Y DECIMO CUARTO MES</v>
      </c>
      <c r="K54" s="100" t="str">
        <f t="shared" si="0"/>
        <v>Gestión del Talento Humano, Administrativo y Docente</v>
      </c>
      <c r="L54" s="100" t="s">
        <v>397</v>
      </c>
    </row>
    <row r="55" spans="3:12" ht="15.75" thickBot="1">
      <c r="C55" s="175" t="s">
        <v>59</v>
      </c>
      <c r="D55" s="165"/>
      <c r="E55" s="156">
        <v>0</v>
      </c>
      <c r="F55" s="119">
        <f>IF(E53&lt;6,"",((E53-6)/12)*(G53/E53))</f>
        <v>0</v>
      </c>
      <c r="G55" s="99">
        <f>F55</f>
        <v>0</v>
      </c>
      <c r="H55" s="166"/>
      <c r="I55" s="103" t="s">
        <v>524</v>
      </c>
      <c r="J55" s="103" t="str">
        <f>VLOOKUP(I55,Presupuesto!$B$11:$C$565,2,0)</f>
        <v>DECIMOCUARTO MES</v>
      </c>
      <c r="K55" s="100" t="str">
        <f t="shared" si="0"/>
        <v>Gestión del Talento Humano, Administrativo y Docente</v>
      </c>
      <c r="L55" s="100" t="s">
        <v>397</v>
      </c>
    </row>
    <row r="56" spans="3:12" ht="15.75" thickBot="1">
      <c r="C56" s="139" t="s">
        <v>500</v>
      </c>
      <c r="D56" s="202"/>
      <c r="E56" s="154">
        <v>12</v>
      </c>
      <c r="F56" s="318">
        <f>HLOOKUP($C56,$BZ$2:$CM$3,2,0)</f>
        <v>1904.46</v>
      </c>
      <c r="G56" s="115">
        <f>D56*E56*F56</f>
        <v>0</v>
      </c>
      <c r="H56" s="168"/>
      <c r="I56" s="116" t="s">
        <v>501</v>
      </c>
      <c r="J56" s="116" t="str">
        <f>VLOOKUP(I56,Presupuesto!$B$11:$C$565,2,0)</f>
        <v>SUELDOS Y SALARIOS PERMANENTES</v>
      </c>
      <c r="K56" s="100" t="str">
        <f t="shared" si="0"/>
        <v>Gestión del Talento Humano, Administrativo y Docente</v>
      </c>
      <c r="L56" s="100" t="s">
        <v>397</v>
      </c>
    </row>
    <row r="57" spans="3:12">
      <c r="C57" s="174" t="s">
        <v>58</v>
      </c>
      <c r="D57" s="165"/>
      <c r="E57" s="156">
        <v>0</v>
      </c>
      <c r="F57" s="102">
        <f>IF(E56=0,"",(G56/E56)/12*E56)</f>
        <v>0</v>
      </c>
      <c r="G57" s="99">
        <f>F57</f>
        <v>0</v>
      </c>
      <c r="H57" s="166"/>
      <c r="I57" s="118" t="s">
        <v>521</v>
      </c>
      <c r="J57" s="118" t="str">
        <f>VLOOKUP(I57,Presupuesto!$B$11:$C$565,2,0)</f>
        <v>AGUINALDO Y DECIMO CUARTO MES</v>
      </c>
      <c r="K57" s="100" t="str">
        <f t="shared" si="0"/>
        <v>Gestión del Talento Humano, Administrativo y Docente</v>
      </c>
      <c r="L57" s="100" t="s">
        <v>397</v>
      </c>
    </row>
    <row r="58" spans="3:12" ht="15.75" thickBot="1">
      <c r="C58" s="175" t="s">
        <v>59</v>
      </c>
      <c r="D58" s="165"/>
      <c r="E58" s="156">
        <v>0</v>
      </c>
      <c r="F58" s="119">
        <f>IF(E56&lt;6,"",((E56-6)/12)*(G56/E56))</f>
        <v>0</v>
      </c>
      <c r="G58" s="99">
        <f>F58</f>
        <v>0</v>
      </c>
      <c r="H58" s="166"/>
      <c r="I58" s="103" t="s">
        <v>524</v>
      </c>
      <c r="J58" s="103" t="str">
        <f>VLOOKUP(I58,Presupuesto!$B$11:$C$565,2,0)</f>
        <v>DECIMOCUARTO MES</v>
      </c>
      <c r="K58" s="100" t="str">
        <f t="shared" si="0"/>
        <v>Gestión del Talento Humano, Administrativo y Docente</v>
      </c>
      <c r="L58" s="100" t="s">
        <v>397</v>
      </c>
    </row>
    <row r="59" spans="3:12" ht="15.75" thickBot="1">
      <c r="C59" s="142" t="s">
        <v>84</v>
      </c>
      <c r="D59" s="202"/>
      <c r="E59" s="154">
        <v>12</v>
      </c>
      <c r="F59" s="141">
        <v>30000</v>
      </c>
      <c r="G59" s="115">
        <f>D59*E59*F59</f>
        <v>0</v>
      </c>
      <c r="H59" s="168"/>
      <c r="I59" s="116" t="s">
        <v>569</v>
      </c>
      <c r="J59" s="116" t="str">
        <f>VLOOKUP(I59,Presupuesto!$B$11:$C$565,2,0)</f>
        <v>CONTRATOS ESPECIALES</v>
      </c>
      <c r="K59" s="100" t="str">
        <f t="shared" si="0"/>
        <v>Gestión del Talento Humano, Administrativo y Docente</v>
      </c>
      <c r="L59" s="100" t="s">
        <v>397</v>
      </c>
    </row>
    <row r="60" spans="3:12">
      <c r="C60" s="174" t="s">
        <v>58</v>
      </c>
      <c r="D60" s="165"/>
      <c r="E60" s="156">
        <v>0</v>
      </c>
      <c r="F60" s="119">
        <f>IF(E59=0,"",(G59/E59)/12*E59)</f>
        <v>0</v>
      </c>
      <c r="G60" s="99">
        <f>F60</f>
        <v>0</v>
      </c>
      <c r="H60" s="166"/>
      <c r="I60" s="103" t="s">
        <v>569</v>
      </c>
      <c r="J60" s="103" t="str">
        <f>VLOOKUP(I60,Presupuesto!$B$11:$C$565,2,0)</f>
        <v>CONTRATOS ESPECIALES</v>
      </c>
      <c r="K60" s="100" t="str">
        <f t="shared" si="0"/>
        <v>Gestión del Talento Humano, Administrativo y Docente</v>
      </c>
      <c r="L60" s="100" t="s">
        <v>397</v>
      </c>
    </row>
    <row r="61" spans="3:12" ht="15.75" thickBot="1">
      <c r="C61" s="175" t="s">
        <v>59</v>
      </c>
      <c r="D61" s="165"/>
      <c r="E61" s="156">
        <v>0</v>
      </c>
      <c r="F61" s="102">
        <f>IF(E59&lt;6,"",((E59-6)/12)*(G59/E59))</f>
        <v>0</v>
      </c>
      <c r="G61" s="99">
        <f>F61</f>
        <v>0</v>
      </c>
      <c r="H61" s="166"/>
      <c r="I61" s="103" t="s">
        <v>569</v>
      </c>
      <c r="J61" s="103" t="str">
        <f>VLOOKUP(I61,Presupuesto!$B$11:$C$565,2,0)</f>
        <v>CONTRATOS ESPECIALES</v>
      </c>
      <c r="K61" s="100" t="str">
        <f t="shared" si="0"/>
        <v>Gestión del Talento Humano, Administrativo y Docente</v>
      </c>
      <c r="L61" s="100" t="s">
        <v>397</v>
      </c>
    </row>
    <row r="62" spans="3:12" ht="15.75" thickBot="1">
      <c r="C62" s="142" t="s">
        <v>60</v>
      </c>
      <c r="D62" s="202">
        <v>5</v>
      </c>
      <c r="E62" s="154">
        <v>12</v>
      </c>
      <c r="F62" s="120">
        <v>30000</v>
      </c>
      <c r="G62" s="115">
        <f>D62*E62*F62</f>
        <v>1800000</v>
      </c>
      <c r="H62" s="168" t="s">
        <v>1433</v>
      </c>
      <c r="I62" s="116" t="s">
        <v>710</v>
      </c>
      <c r="J62" s="116" t="str">
        <f>VLOOKUP(I62,Presupuesto!$B$11:$C$565,2,0)</f>
        <v>OTROS SERVICIOS TECNICOS Y PROFESIONALES</v>
      </c>
      <c r="K62" s="100" t="str">
        <f t="shared" si="0"/>
        <v>Gestión del Talento Humano, Administrativo y Docente</v>
      </c>
      <c r="L62" s="100" t="s">
        <v>397</v>
      </c>
    </row>
    <row r="63" spans="3:12">
      <c r="C63" s="174" t="s">
        <v>58</v>
      </c>
      <c r="D63" s="165"/>
      <c r="E63" s="156">
        <v>0</v>
      </c>
      <c r="F63" s="102">
        <v>0</v>
      </c>
      <c r="G63" s="99">
        <f>F63</f>
        <v>0</v>
      </c>
      <c r="H63" s="166" t="s">
        <v>1433</v>
      </c>
      <c r="I63" s="103" t="s">
        <v>710</v>
      </c>
      <c r="J63" s="103" t="str">
        <f>VLOOKUP(I63,Presupuesto!$B$11:$C$565,2,0)</f>
        <v>OTROS SERVICIOS TECNICOS Y PROFESIONALES</v>
      </c>
      <c r="K63" s="100" t="str">
        <f t="shared" si="0"/>
        <v>Gestión del Talento Humano, Administrativo y Docente</v>
      </c>
      <c r="L63" s="100" t="s">
        <v>397</v>
      </c>
    </row>
    <row r="64" spans="3:12" ht="15.75" thickBot="1">
      <c r="C64" s="175" t="s">
        <v>59</v>
      </c>
      <c r="D64" s="165"/>
      <c r="E64" s="156">
        <v>0</v>
      </c>
      <c r="F64" s="102">
        <v>0</v>
      </c>
      <c r="G64" s="99">
        <f>F64</f>
        <v>0</v>
      </c>
      <c r="H64" s="166" t="s">
        <v>1433</v>
      </c>
      <c r="I64" s="103" t="s">
        <v>710</v>
      </c>
      <c r="J64" s="103" t="str">
        <f>VLOOKUP(I64,Presupuesto!$B$11:$C$565,2,0)</f>
        <v>OTROS SERVICIOS TECNICOS Y PROFESIONALES</v>
      </c>
      <c r="K64" s="100" t="str">
        <f t="shared" si="0"/>
        <v>Gestión del Talento Humano, Administrativo y Docente</v>
      </c>
      <c r="L64" s="100" t="s">
        <v>397</v>
      </c>
    </row>
    <row r="65" spans="2:12" ht="15.75" thickBot="1">
      <c r="C65" s="142" t="s">
        <v>61</v>
      </c>
      <c r="D65" s="202">
        <v>1</v>
      </c>
      <c r="E65" s="154">
        <v>12</v>
      </c>
      <c r="F65" s="120">
        <v>30000</v>
      </c>
      <c r="G65" s="115">
        <f>D65*E65*F65</f>
        <v>360000</v>
      </c>
      <c r="H65" s="168" t="s">
        <v>1433</v>
      </c>
      <c r="I65" s="116" t="s">
        <v>501</v>
      </c>
      <c r="J65" s="116" t="str">
        <f>VLOOKUP(I65,Presupuesto!$B$11:$C$565,2,0)</f>
        <v>SUELDOS Y SALARIOS PERMANENTES</v>
      </c>
      <c r="K65" s="100" t="str">
        <f t="shared" si="0"/>
        <v>Gestión del Talento Humano, Administrativo y Docente</v>
      </c>
      <c r="L65" s="100" t="s">
        <v>397</v>
      </c>
    </row>
    <row r="66" spans="2:12">
      <c r="C66" s="174" t="s">
        <v>58</v>
      </c>
      <c r="D66" s="172"/>
      <c r="E66" s="133">
        <v>0</v>
      </c>
      <c r="F66" s="121">
        <f>IF(E65=0,"",(G65/E65)/12*E65)</f>
        <v>30000</v>
      </c>
      <c r="G66" s="122">
        <f>F66</f>
        <v>30000</v>
      </c>
      <c r="H66" s="166" t="s">
        <v>1433</v>
      </c>
      <c r="I66" s="103" t="s">
        <v>521</v>
      </c>
      <c r="J66" s="103" t="str">
        <f>VLOOKUP(I66,Presupuesto!$B$11:$C$565,2,0)</f>
        <v>AGUINALDO Y DECIMO CUARTO MES</v>
      </c>
      <c r="K66" s="100" t="str">
        <f t="shared" si="0"/>
        <v>Gestión del Talento Humano, Administrativo y Docente</v>
      </c>
      <c r="L66" s="100" t="s">
        <v>397</v>
      </c>
    </row>
    <row r="67" spans="2:12" ht="15.75" thickBot="1">
      <c r="C67" s="176" t="s">
        <v>59</v>
      </c>
      <c r="D67" s="164"/>
      <c r="E67" s="134">
        <v>0</v>
      </c>
      <c r="F67" s="107">
        <f>IF(E65&lt;6,"",((E65-6)/12)*(G65/E65))</f>
        <v>15000</v>
      </c>
      <c r="G67" s="107">
        <f>F67</f>
        <v>15000</v>
      </c>
      <c r="H67" s="164" t="s">
        <v>1433</v>
      </c>
      <c r="I67" s="108" t="s">
        <v>524</v>
      </c>
      <c r="J67" s="126" t="str">
        <f>VLOOKUP(I67,Presupuesto!$B$11:$C$565,2,0)</f>
        <v>DECIMOCUARTO MES</v>
      </c>
      <c r="K67" s="108" t="str">
        <f t="shared" ref="K67" si="1">$K$17</f>
        <v>Gestión del Talento Humano, Administrativo y Docente</v>
      </c>
      <c r="L67" s="126" t="s">
        <v>397</v>
      </c>
    </row>
    <row r="70" spans="2:12" ht="15.75">
      <c r="C70" s="70" t="s">
        <v>54</v>
      </c>
      <c r="D70" s="909" t="s">
        <v>1746</v>
      </c>
      <c r="E70" s="909"/>
      <c r="F70" s="909"/>
      <c r="G70" s="909"/>
      <c r="H70" s="909"/>
      <c r="I70" s="909"/>
      <c r="J70" s="909"/>
      <c r="K70" s="909"/>
      <c r="L70" s="909"/>
    </row>
    <row r="71" spans="2:12" ht="15.75" thickBot="1">
      <c r="C71" s="180"/>
      <c r="D71" s="79"/>
      <c r="E71" s="180"/>
      <c r="F71" s="180"/>
      <c r="G71" s="180"/>
      <c r="H71" s="79"/>
      <c r="I71" s="180"/>
      <c r="J71" s="180"/>
    </row>
    <row r="72" spans="2:12" ht="15.75" thickBot="1">
      <c r="B72" s="873"/>
      <c r="C72" s="69" t="s">
        <v>43</v>
      </c>
      <c r="D72" s="30">
        <f>SUM(G79:G129)</f>
        <v>5786695.2149999999</v>
      </c>
      <c r="E72" s="95"/>
      <c r="F72" s="95"/>
      <c r="G72" s="95"/>
      <c r="H72" s="76"/>
      <c r="I72" s="76"/>
      <c r="J72" s="76"/>
    </row>
    <row r="73" spans="2:12">
      <c r="D73" s="31"/>
      <c r="E73" s="95"/>
      <c r="F73" s="95"/>
      <c r="G73" s="95"/>
      <c r="H73" s="76"/>
      <c r="I73" s="76"/>
      <c r="J73" s="76"/>
    </row>
    <row r="74" spans="2:12">
      <c r="D74" s="31"/>
      <c r="E74" s="95"/>
      <c r="F74" s="95"/>
      <c r="G74" s="95"/>
      <c r="H74" s="76"/>
      <c r="I74" s="76"/>
      <c r="J74" s="76"/>
    </row>
    <row r="75" spans="2:12" ht="15.75">
      <c r="C75" s="208" t="s">
        <v>393</v>
      </c>
      <c r="D75" s="209">
        <v>4.7</v>
      </c>
      <c r="E75" s="95"/>
      <c r="F75" s="95"/>
      <c r="G75" s="95"/>
      <c r="H75" s="76"/>
      <c r="I75" s="76"/>
      <c r="J75" s="76"/>
    </row>
    <row r="76" spans="2:12" ht="18.75">
      <c r="C76" s="218" t="str">
        <f>IFERROR(VLOOKUP(D75,'1Desarrollo e Innov. Curricular'!$E:$F,2,FALSE),IFERROR(VLOOKUP(D75,'2Investigación Científica'!$E:$F,2,FALSE),IFERROR(VLOOKUP(D75,'3Vinculación Univ. Sociedad'!$E:$F,2,FALSE),IFERROR(VLOOKUP(D75,'4Docencia Profesorado Universi'!$E:$F,2,FALSE),IFERROR(VLOOKUP(D75,'5Estudiantes y Graduados'!$E:$F,2,FALSE),IFERROR(VLOOKUP(D75,'11Gestion Administrativa'!$E:$F,2,FALSE),IFERROR(VLOOKUP(D75,'13Gestión Académica'!$E:$F,2,FALSE),IFERROR(VLOOKUP(D75,'8Aseguramiento de la Calidad'!$E:$F,2,FALSE),IFERROR(VLOOKUP(D75,'6Gestión del Conocimiento'!$E:$F,2,FALSE),IFERROR(VLOOKUP(D75,'15Gobernabilidad Procesos...'!$E:$F,2,FALSE),IFERROR(VLOOKUP(D75,'12Gestión Talento Humano'!$E:$F,2,FALSE),IFERROR(VLOOKUP(D75,'14Internacionalización E.S.'!$E:$F,2,FALSE),IFERROR(VLOOKUP(D75,'10Posgrado'!$E:$F,2,FALSE),IFERROR(VLOOKUP(D75,'9Cultura de Innovación Insti...'!$E:$F,2,FALSE),VLOOKUP(D75,'7Lo Esencial Reforma Univ.'!$E:$F,2,0)))))))))))))))</f>
        <v>Gestionar que Escuelas y Departamentos de la FACES cuenten con suficientes profesores, incluyendo profesores visitantes, profesores asociados e instructores, para el desarrollo de actividades académicas.</v>
      </c>
      <c r="D76" s="31"/>
      <c r="E76" s="95"/>
      <c r="F76" s="95"/>
      <c r="G76" s="95"/>
      <c r="H76" s="76"/>
      <c r="I76" s="76"/>
      <c r="J76" s="76"/>
    </row>
    <row r="77" spans="2:12" ht="15.75" thickBot="1">
      <c r="C77" s="180"/>
      <c r="D77" s="31"/>
      <c r="E77" s="95"/>
      <c r="F77" s="95"/>
      <c r="G77" s="95"/>
      <c r="H77" s="76"/>
      <c r="I77" s="76"/>
      <c r="J77" s="76"/>
    </row>
    <row r="78" spans="2:12" ht="30.75" thickBot="1">
      <c r="C78" s="136" t="s">
        <v>44</v>
      </c>
      <c r="D78" s="140" t="s">
        <v>55</v>
      </c>
      <c r="E78" s="173" t="s">
        <v>56</v>
      </c>
      <c r="F78" s="140" t="s">
        <v>57</v>
      </c>
      <c r="G78" s="137" t="s">
        <v>27</v>
      </c>
      <c r="H78" s="135" t="s">
        <v>131</v>
      </c>
      <c r="I78" s="138" t="s">
        <v>46</v>
      </c>
      <c r="J78" s="138" t="s">
        <v>132</v>
      </c>
      <c r="K78" s="138" t="s">
        <v>412</v>
      </c>
      <c r="L78" s="138" t="s">
        <v>413</v>
      </c>
    </row>
    <row r="79" spans="2:12" ht="15.75" thickBot="1">
      <c r="C79" s="139" t="s">
        <v>487</v>
      </c>
      <c r="D79" s="202"/>
      <c r="E79" s="154">
        <v>12</v>
      </c>
      <c r="F79" s="318">
        <f>HLOOKUP($C79,$BZ$2:$CM$3,2,0)</f>
        <v>41436.800000000003</v>
      </c>
      <c r="G79" s="115">
        <f>D79*E79*F79</f>
        <v>0</v>
      </c>
      <c r="H79" s="168"/>
      <c r="I79" s="116" t="s">
        <v>501</v>
      </c>
      <c r="J79" s="116" t="str">
        <f>VLOOKUP(I79,Presupuesto!$B$11:$C$565,2,0)</f>
        <v>SUELDOS Y SALARIOS PERMANENTES</v>
      </c>
      <c r="K79" s="228" t="s">
        <v>1362</v>
      </c>
      <c r="L79" s="100" t="s">
        <v>396</v>
      </c>
    </row>
    <row r="80" spans="2:12">
      <c r="C80" s="174" t="s">
        <v>58</v>
      </c>
      <c r="D80" s="165"/>
      <c r="E80" s="156">
        <v>0</v>
      </c>
      <c r="F80" s="102">
        <f>IF(E79=0,"",(G79/E79)/12*E79)</f>
        <v>0</v>
      </c>
      <c r="G80" s="99">
        <f>F80</f>
        <v>0</v>
      </c>
      <c r="H80" s="166" t="s">
        <v>1433</v>
      </c>
      <c r="I80" s="118" t="s">
        <v>521</v>
      </c>
      <c r="J80" s="118" t="str">
        <f>VLOOKUP(I80,Presupuesto!$B$11:$C$565,2,0)</f>
        <v>AGUINALDO Y DECIMO CUARTO MES</v>
      </c>
      <c r="K80" s="100" t="s">
        <v>1362</v>
      </c>
      <c r="L80" s="100" t="s">
        <v>414</v>
      </c>
    </row>
    <row r="81" spans="3:12" ht="15.75" thickBot="1">
      <c r="C81" s="175" t="s">
        <v>59</v>
      </c>
      <c r="D81" s="165"/>
      <c r="E81" s="156">
        <v>0</v>
      </c>
      <c r="F81" s="119">
        <f>IF(E79&lt;6,"",((E79-6)/12)*(G79/E79))</f>
        <v>0</v>
      </c>
      <c r="G81" s="99">
        <f>F81</f>
        <v>0</v>
      </c>
      <c r="H81" s="166"/>
      <c r="I81" s="103" t="s">
        <v>524</v>
      </c>
      <c r="J81" s="103" t="str">
        <f>VLOOKUP(I81,Presupuesto!$B$11:$C$565,2,0)</f>
        <v>DECIMOCUARTO MES</v>
      </c>
      <c r="K81" s="100" t="s">
        <v>1362</v>
      </c>
      <c r="L81" s="100" t="s">
        <v>397</v>
      </c>
    </row>
    <row r="82" spans="3:12" ht="15.75" thickBot="1">
      <c r="C82" s="139" t="s">
        <v>488</v>
      </c>
      <c r="D82" s="202"/>
      <c r="E82" s="154">
        <v>12</v>
      </c>
      <c r="F82" s="318">
        <f>HLOOKUP($C82,$BZ$2:$CM$3,2,0)</f>
        <v>37669.82</v>
      </c>
      <c r="G82" s="115">
        <f>D82*E82*F82</f>
        <v>0</v>
      </c>
      <c r="H82" s="168"/>
      <c r="I82" s="116" t="s">
        <v>501</v>
      </c>
      <c r="J82" s="116" t="str">
        <f>VLOOKUP(I82,Presupuesto!$B$11:$C$565,2,0)</f>
        <v>SUELDOS Y SALARIOS PERMANENTES</v>
      </c>
      <c r="K82" s="100" t="s">
        <v>1362</v>
      </c>
      <c r="L82" s="100" t="s">
        <v>397</v>
      </c>
    </row>
    <row r="83" spans="3:12">
      <c r="C83" s="174" t="s">
        <v>58</v>
      </c>
      <c r="D83" s="165"/>
      <c r="E83" s="156">
        <v>0</v>
      </c>
      <c r="F83" s="102">
        <f>IF(E82=0,"",(G82/E82)/12*E82)</f>
        <v>0</v>
      </c>
      <c r="G83" s="99">
        <f>F83</f>
        <v>0</v>
      </c>
      <c r="H83" s="166"/>
      <c r="I83" s="118" t="s">
        <v>521</v>
      </c>
      <c r="J83" s="118" t="str">
        <f>VLOOKUP(I83,Presupuesto!$B$11:$C$565,2,0)</f>
        <v>AGUINALDO Y DECIMO CUARTO MES</v>
      </c>
      <c r="K83" s="100" t="s">
        <v>1362</v>
      </c>
      <c r="L83" s="100" t="s">
        <v>397</v>
      </c>
    </row>
    <row r="84" spans="3:12" ht="15.75" thickBot="1">
      <c r="C84" s="175" t="s">
        <v>59</v>
      </c>
      <c r="D84" s="165"/>
      <c r="E84" s="156">
        <v>0</v>
      </c>
      <c r="F84" s="119">
        <f>IF(E82&lt;6,"",((E82-6)/12)*(G82/E82))</f>
        <v>0</v>
      </c>
      <c r="G84" s="99">
        <f>F84</f>
        <v>0</v>
      </c>
      <c r="H84" s="166"/>
      <c r="I84" s="103" t="s">
        <v>524</v>
      </c>
      <c r="J84" s="103" t="str">
        <f>VLOOKUP(I84,Presupuesto!$B$11:$C$565,2,0)</f>
        <v>DECIMOCUARTO MES</v>
      </c>
      <c r="K84" s="100" t="s">
        <v>1362</v>
      </c>
      <c r="L84" s="100" t="s">
        <v>397</v>
      </c>
    </row>
    <row r="85" spans="3:12" ht="15.75" thickBot="1">
      <c r="C85" s="139" t="s">
        <v>489</v>
      </c>
      <c r="D85" s="202"/>
      <c r="E85" s="154">
        <v>12</v>
      </c>
      <c r="F85" s="318">
        <f>HLOOKUP($C85,$BZ$2:$CM$3,2,0)</f>
        <v>33902.839999999997</v>
      </c>
      <c r="G85" s="115">
        <f>D85*E85*F85</f>
        <v>0</v>
      </c>
      <c r="H85" s="168"/>
      <c r="I85" s="116" t="s">
        <v>501</v>
      </c>
      <c r="J85" s="116" t="str">
        <f>VLOOKUP(I85,Presupuesto!$B$11:$C$565,2,0)</f>
        <v>SUELDOS Y SALARIOS PERMANENTES</v>
      </c>
      <c r="K85" s="100" t="s">
        <v>1362</v>
      </c>
      <c r="L85" s="100" t="s">
        <v>397</v>
      </c>
    </row>
    <row r="86" spans="3:12">
      <c r="C86" s="174" t="s">
        <v>58</v>
      </c>
      <c r="D86" s="165"/>
      <c r="E86" s="156">
        <v>0</v>
      </c>
      <c r="F86" s="102">
        <f>IF(E85=0,"",(G85/E85)/12*E85)</f>
        <v>0</v>
      </c>
      <c r="G86" s="99">
        <f>F86</f>
        <v>0</v>
      </c>
      <c r="H86" s="166"/>
      <c r="I86" s="118" t="s">
        <v>521</v>
      </c>
      <c r="J86" s="118" t="str">
        <f>VLOOKUP(I86,Presupuesto!$B$11:$C$565,2,0)</f>
        <v>AGUINALDO Y DECIMO CUARTO MES</v>
      </c>
      <c r="K86" s="100" t="s">
        <v>1362</v>
      </c>
      <c r="L86" s="100" t="s">
        <v>397</v>
      </c>
    </row>
    <row r="87" spans="3:12" ht="15.75" thickBot="1">
      <c r="C87" s="175" t="s">
        <v>59</v>
      </c>
      <c r="D87" s="165"/>
      <c r="E87" s="156">
        <v>0</v>
      </c>
      <c r="F87" s="119">
        <f>IF(E85&lt;6,"",((E85-6)/12)*(G85/E85))</f>
        <v>0</v>
      </c>
      <c r="G87" s="99">
        <f>F87</f>
        <v>0</v>
      </c>
      <c r="H87" s="166"/>
      <c r="I87" s="103" t="s">
        <v>524</v>
      </c>
      <c r="J87" s="103" t="str">
        <f>VLOOKUP(I87,Presupuesto!$B$11:$C$565,2,0)</f>
        <v>DECIMOCUARTO MES</v>
      </c>
      <c r="K87" s="100" t="s">
        <v>1362</v>
      </c>
      <c r="L87" s="100" t="s">
        <v>397</v>
      </c>
    </row>
    <row r="88" spans="3:12" ht="15.75" thickBot="1">
      <c r="C88" s="139" t="s">
        <v>490</v>
      </c>
      <c r="D88" s="202">
        <v>2</v>
      </c>
      <c r="E88" s="154">
        <v>12</v>
      </c>
      <c r="F88" s="318">
        <f>HLOOKUP($C88,$BZ$2:$CM$3,2,0)</f>
        <v>30135.85</v>
      </c>
      <c r="G88" s="115">
        <f>D88*E88*F88</f>
        <v>723260.39999999991</v>
      </c>
      <c r="H88" s="168" t="s">
        <v>1433</v>
      </c>
      <c r="I88" s="116" t="s">
        <v>501</v>
      </c>
      <c r="J88" s="116" t="str">
        <f>VLOOKUP(I88,Presupuesto!$B$11:$C$565,2,0)</f>
        <v>SUELDOS Y SALARIOS PERMANENTES</v>
      </c>
      <c r="K88" s="100" t="s">
        <v>1362</v>
      </c>
      <c r="L88" s="100" t="s">
        <v>397</v>
      </c>
    </row>
    <row r="89" spans="3:12">
      <c r="C89" s="174" t="s">
        <v>58</v>
      </c>
      <c r="D89" s="165"/>
      <c r="E89" s="156">
        <v>0</v>
      </c>
      <c r="F89" s="102">
        <f>IF(E88=0,"",(G88/E88)/12*E88)</f>
        <v>60271.699999999983</v>
      </c>
      <c r="G89" s="99">
        <f>F89</f>
        <v>60271.699999999983</v>
      </c>
      <c r="H89" s="166" t="s">
        <v>1433</v>
      </c>
      <c r="I89" s="118" t="s">
        <v>521</v>
      </c>
      <c r="J89" s="118" t="str">
        <f>VLOOKUP(I89,Presupuesto!$B$11:$C$565,2,0)</f>
        <v>AGUINALDO Y DECIMO CUARTO MES</v>
      </c>
      <c r="K89" s="100" t="s">
        <v>1362</v>
      </c>
      <c r="L89" s="100" t="s">
        <v>397</v>
      </c>
    </row>
    <row r="90" spans="3:12" ht="15.75" thickBot="1">
      <c r="C90" s="175" t="s">
        <v>59</v>
      </c>
      <c r="D90" s="165"/>
      <c r="E90" s="156">
        <v>0</v>
      </c>
      <c r="F90" s="119">
        <f>IF(E88&lt;6,"",((E88-6)/12)*(G88/E88))</f>
        <v>30135.849999999995</v>
      </c>
      <c r="G90" s="99">
        <f>F90</f>
        <v>30135.849999999995</v>
      </c>
      <c r="H90" s="166" t="s">
        <v>1433</v>
      </c>
      <c r="I90" s="103" t="s">
        <v>524</v>
      </c>
      <c r="J90" s="103" t="str">
        <f>VLOOKUP(I90,Presupuesto!$B$11:$C$565,2,0)</f>
        <v>DECIMOCUARTO MES</v>
      </c>
      <c r="K90" s="100" t="s">
        <v>1362</v>
      </c>
      <c r="L90" s="100" t="s">
        <v>397</v>
      </c>
    </row>
    <row r="91" spans="3:12" ht="15.75" thickBot="1">
      <c r="C91" s="139" t="s">
        <v>491</v>
      </c>
      <c r="D91" s="202"/>
      <c r="E91" s="154">
        <v>12</v>
      </c>
      <c r="F91" s="318">
        <f>HLOOKUP($C91,$BZ$2:$CM$3,2,0)</f>
        <v>28252.36</v>
      </c>
      <c r="G91" s="115">
        <f>D91*E91*F91</f>
        <v>0</v>
      </c>
      <c r="H91" s="168"/>
      <c r="I91" s="116" t="s">
        <v>501</v>
      </c>
      <c r="J91" s="116" t="str">
        <f>VLOOKUP(I91,Presupuesto!$B$11:$C$565,2,0)</f>
        <v>SUELDOS Y SALARIOS PERMANENTES</v>
      </c>
      <c r="K91" s="100" t="s">
        <v>1362</v>
      </c>
      <c r="L91" s="100" t="s">
        <v>397</v>
      </c>
    </row>
    <row r="92" spans="3:12">
      <c r="C92" s="174" t="s">
        <v>58</v>
      </c>
      <c r="D92" s="165"/>
      <c r="E92" s="156">
        <v>0</v>
      </c>
      <c r="F92" s="102">
        <f>IF(E91=0,"",(G91/E91)/12*E91)</f>
        <v>0</v>
      </c>
      <c r="G92" s="99">
        <f>F92</f>
        <v>0</v>
      </c>
      <c r="H92" s="166"/>
      <c r="I92" s="118" t="s">
        <v>521</v>
      </c>
      <c r="J92" s="118" t="str">
        <f>VLOOKUP(I92,Presupuesto!$B$11:$C$565,2,0)</f>
        <v>AGUINALDO Y DECIMO CUARTO MES</v>
      </c>
      <c r="K92" s="100" t="s">
        <v>1362</v>
      </c>
      <c r="L92" s="100" t="s">
        <v>397</v>
      </c>
    </row>
    <row r="93" spans="3:12" ht="15.75" thickBot="1">
      <c r="C93" s="175" t="s">
        <v>59</v>
      </c>
      <c r="D93" s="165"/>
      <c r="E93" s="156">
        <v>0</v>
      </c>
      <c r="F93" s="119">
        <f>IF(E91&lt;6,"",((E91-6)/12)*(G91/E91))</f>
        <v>0</v>
      </c>
      <c r="G93" s="99">
        <f>F93</f>
        <v>0</v>
      </c>
      <c r="H93" s="166"/>
      <c r="I93" s="103" t="s">
        <v>524</v>
      </c>
      <c r="J93" s="103" t="str">
        <f>VLOOKUP(I93,Presupuesto!$B$11:$C$565,2,0)</f>
        <v>DECIMOCUARTO MES</v>
      </c>
      <c r="K93" s="100" t="s">
        <v>1362</v>
      </c>
      <c r="L93" s="100" t="s">
        <v>397</v>
      </c>
    </row>
    <row r="94" spans="3:12" ht="15.75" thickBot="1">
      <c r="C94" s="139" t="s">
        <v>492</v>
      </c>
      <c r="D94" s="202">
        <v>5</v>
      </c>
      <c r="E94" s="154">
        <v>12</v>
      </c>
      <c r="F94" s="318">
        <f>HLOOKUP($C94,$BZ$2:$CM$3,2,0)</f>
        <v>26368.87</v>
      </c>
      <c r="G94" s="115">
        <f>D94*E94*F94</f>
        <v>1582132.2</v>
      </c>
      <c r="H94" s="168" t="s">
        <v>1433</v>
      </c>
      <c r="I94" s="116" t="s">
        <v>501</v>
      </c>
      <c r="J94" s="116" t="str">
        <f>VLOOKUP(I94,Presupuesto!$B$11:$C$565,2,0)</f>
        <v>SUELDOS Y SALARIOS PERMANENTES</v>
      </c>
      <c r="K94" s="100" t="s">
        <v>1362</v>
      </c>
      <c r="L94" s="100" t="s">
        <v>397</v>
      </c>
    </row>
    <row r="95" spans="3:12">
      <c r="C95" s="174" t="s">
        <v>58</v>
      </c>
      <c r="D95" s="165"/>
      <c r="E95" s="156">
        <v>0</v>
      </c>
      <c r="F95" s="102">
        <f>IF(E94=0,"",(G94/E94)/12*E94)</f>
        <v>131844.35</v>
      </c>
      <c r="G95" s="99">
        <f>F95</f>
        <v>131844.35</v>
      </c>
      <c r="H95" s="166" t="s">
        <v>1433</v>
      </c>
      <c r="I95" s="118" t="s">
        <v>521</v>
      </c>
      <c r="J95" s="118" t="str">
        <f>VLOOKUP(I95,Presupuesto!$B$11:$C$565,2,0)</f>
        <v>AGUINALDO Y DECIMO CUARTO MES</v>
      </c>
      <c r="K95" s="100" t="s">
        <v>1362</v>
      </c>
      <c r="L95" s="100" t="s">
        <v>397</v>
      </c>
    </row>
    <row r="96" spans="3:12" ht="15.75" thickBot="1">
      <c r="C96" s="175" t="s">
        <v>59</v>
      </c>
      <c r="D96" s="165"/>
      <c r="E96" s="156">
        <v>0</v>
      </c>
      <c r="F96" s="119">
        <f>IF(E94&lt;6,"",((E94-6)/12)*(G94/E94))</f>
        <v>65922.175000000003</v>
      </c>
      <c r="G96" s="99">
        <f>F96</f>
        <v>65922.175000000003</v>
      </c>
      <c r="H96" s="166" t="s">
        <v>1433</v>
      </c>
      <c r="I96" s="103" t="s">
        <v>524</v>
      </c>
      <c r="J96" s="103" t="str">
        <f>VLOOKUP(I96,Presupuesto!$B$11:$C$565,2,0)</f>
        <v>DECIMOCUARTO MES</v>
      </c>
      <c r="K96" s="100" t="s">
        <v>1362</v>
      </c>
      <c r="L96" s="100" t="s">
        <v>397</v>
      </c>
    </row>
    <row r="97" spans="3:12" ht="15.75" thickBot="1">
      <c r="C97" s="139" t="s">
        <v>493</v>
      </c>
      <c r="D97" s="202"/>
      <c r="E97" s="154">
        <v>12</v>
      </c>
      <c r="F97" s="318">
        <f>HLOOKUP($C97,$BZ$2:$CM$3,2,0)</f>
        <v>17893.16</v>
      </c>
      <c r="G97" s="115">
        <f>D97*E97*F97</f>
        <v>0</v>
      </c>
      <c r="H97" s="168"/>
      <c r="I97" s="116" t="s">
        <v>501</v>
      </c>
      <c r="J97" s="116" t="str">
        <f>VLOOKUP(I97,Presupuesto!$B$11:$C$565,2,0)</f>
        <v>SUELDOS Y SALARIOS PERMANENTES</v>
      </c>
      <c r="K97" s="100" t="s">
        <v>1362</v>
      </c>
      <c r="L97" s="100" t="s">
        <v>397</v>
      </c>
    </row>
    <row r="98" spans="3:12">
      <c r="C98" s="174" t="s">
        <v>58</v>
      </c>
      <c r="D98" s="165"/>
      <c r="E98" s="156">
        <v>0</v>
      </c>
      <c r="F98" s="102">
        <f>IF(E97=0,"",(G97/E97)/12*E97)</f>
        <v>0</v>
      </c>
      <c r="G98" s="99">
        <f>F98</f>
        <v>0</v>
      </c>
      <c r="H98" s="166"/>
      <c r="I98" s="118" t="s">
        <v>521</v>
      </c>
      <c r="J98" s="118" t="str">
        <f>VLOOKUP(I98,Presupuesto!$B$11:$C$565,2,0)</f>
        <v>AGUINALDO Y DECIMO CUARTO MES</v>
      </c>
      <c r="K98" s="100" t="s">
        <v>1362</v>
      </c>
      <c r="L98" s="100" t="s">
        <v>397</v>
      </c>
    </row>
    <row r="99" spans="3:12" ht="15.75" thickBot="1">
      <c r="C99" s="175" t="s">
        <v>59</v>
      </c>
      <c r="D99" s="165"/>
      <c r="E99" s="156">
        <v>0</v>
      </c>
      <c r="F99" s="119">
        <f>IF(E97&lt;6,"",((E97-6)/12)*(G97/E97))</f>
        <v>0</v>
      </c>
      <c r="G99" s="99">
        <f>F99</f>
        <v>0</v>
      </c>
      <c r="H99" s="166"/>
      <c r="I99" s="103" t="s">
        <v>524</v>
      </c>
      <c r="J99" s="103" t="str">
        <f>VLOOKUP(I99,Presupuesto!$B$11:$C$565,2,0)</f>
        <v>DECIMOCUARTO MES</v>
      </c>
      <c r="K99" s="100" t="s">
        <v>1362</v>
      </c>
      <c r="L99" s="100" t="s">
        <v>397</v>
      </c>
    </row>
    <row r="100" spans="3:12" ht="15.75" thickBot="1">
      <c r="C100" s="139" t="s">
        <v>494</v>
      </c>
      <c r="D100" s="202"/>
      <c r="E100" s="154">
        <v>12</v>
      </c>
      <c r="F100" s="318">
        <f>HLOOKUP($C100,$BZ$2:$CM$3,2,0)</f>
        <v>16951.419999999998</v>
      </c>
      <c r="G100" s="115">
        <f>D100*E100*F100</f>
        <v>0</v>
      </c>
      <c r="H100" s="168"/>
      <c r="I100" s="116" t="s">
        <v>501</v>
      </c>
      <c r="J100" s="116" t="str">
        <f>VLOOKUP(I100,Presupuesto!$B$11:$C$565,2,0)</f>
        <v>SUELDOS Y SALARIOS PERMANENTES</v>
      </c>
      <c r="K100" s="100" t="s">
        <v>1362</v>
      </c>
      <c r="L100" s="100" t="s">
        <v>397</v>
      </c>
    </row>
    <row r="101" spans="3:12">
      <c r="C101" s="174" t="s">
        <v>58</v>
      </c>
      <c r="D101" s="165"/>
      <c r="E101" s="156">
        <v>0</v>
      </c>
      <c r="F101" s="102">
        <f>IF(E100=0,"",(G100/E100)/12*E100)</f>
        <v>0</v>
      </c>
      <c r="G101" s="99">
        <f>F101</f>
        <v>0</v>
      </c>
      <c r="H101" s="166"/>
      <c r="I101" s="118" t="s">
        <v>521</v>
      </c>
      <c r="J101" s="118" t="str">
        <f>VLOOKUP(I101,Presupuesto!$B$11:$C$565,2,0)</f>
        <v>AGUINALDO Y DECIMO CUARTO MES</v>
      </c>
      <c r="K101" s="100" t="s">
        <v>1362</v>
      </c>
      <c r="L101" s="100" t="s">
        <v>397</v>
      </c>
    </row>
    <row r="102" spans="3:12" ht="15.75" thickBot="1">
      <c r="C102" s="175" t="s">
        <v>59</v>
      </c>
      <c r="D102" s="165"/>
      <c r="E102" s="156">
        <v>0</v>
      </c>
      <c r="F102" s="119">
        <f>IF(E100&lt;6,"",((E100-6)/12)*(G100/E100))</f>
        <v>0</v>
      </c>
      <c r="G102" s="99">
        <f>F102</f>
        <v>0</v>
      </c>
      <c r="H102" s="166"/>
      <c r="I102" s="103" t="s">
        <v>524</v>
      </c>
      <c r="J102" s="103" t="str">
        <f>VLOOKUP(I102,Presupuesto!$B$11:$C$565,2,0)</f>
        <v>DECIMOCUARTO MES</v>
      </c>
      <c r="K102" s="100" t="s">
        <v>1362</v>
      </c>
      <c r="L102" s="100" t="s">
        <v>397</v>
      </c>
    </row>
    <row r="103" spans="3:12" ht="15.75" thickBot="1">
      <c r="C103" s="139" t="s">
        <v>495</v>
      </c>
      <c r="D103" s="202"/>
      <c r="E103" s="154">
        <v>12</v>
      </c>
      <c r="F103" s="318">
        <f>HLOOKUP($C103,$BZ$2:$CM$3,2,0)</f>
        <v>13184.44</v>
      </c>
      <c r="G103" s="115">
        <f>D103*E103*F103</f>
        <v>0</v>
      </c>
      <c r="H103" s="168"/>
      <c r="I103" s="116" t="s">
        <v>501</v>
      </c>
      <c r="J103" s="116" t="str">
        <f>VLOOKUP(I103,Presupuesto!$B$11:$C$565,2,0)</f>
        <v>SUELDOS Y SALARIOS PERMANENTES</v>
      </c>
      <c r="K103" s="100" t="s">
        <v>1362</v>
      </c>
      <c r="L103" s="100" t="s">
        <v>397</v>
      </c>
    </row>
    <row r="104" spans="3:12">
      <c r="C104" s="174" t="s">
        <v>58</v>
      </c>
      <c r="D104" s="165"/>
      <c r="E104" s="156">
        <v>0</v>
      </c>
      <c r="F104" s="102">
        <f>IF(E103=0,"",(G103/E103)/12*E103)</f>
        <v>0</v>
      </c>
      <c r="G104" s="99">
        <f>F104</f>
        <v>0</v>
      </c>
      <c r="H104" s="166"/>
      <c r="I104" s="118" t="s">
        <v>521</v>
      </c>
      <c r="J104" s="118" t="str">
        <f>VLOOKUP(I104,Presupuesto!$B$11:$C$565,2,0)</f>
        <v>AGUINALDO Y DECIMO CUARTO MES</v>
      </c>
      <c r="K104" s="100" t="s">
        <v>1362</v>
      </c>
      <c r="L104" s="100" t="s">
        <v>397</v>
      </c>
    </row>
    <row r="105" spans="3:12" ht="15.75" thickBot="1">
      <c r="C105" s="175" t="s">
        <v>59</v>
      </c>
      <c r="D105" s="165"/>
      <c r="E105" s="156">
        <v>0</v>
      </c>
      <c r="F105" s="119">
        <f>IF(E103&lt;6,"",((E103-6)/12)*(G103/E103))</f>
        <v>0</v>
      </c>
      <c r="G105" s="99">
        <f>F105</f>
        <v>0</v>
      </c>
      <c r="H105" s="166"/>
      <c r="I105" s="103" t="s">
        <v>524</v>
      </c>
      <c r="J105" s="103" t="str">
        <f>VLOOKUP(I105,Presupuesto!$B$11:$C$565,2,0)</f>
        <v>DECIMOCUARTO MES</v>
      </c>
      <c r="K105" s="100" t="s">
        <v>1362</v>
      </c>
      <c r="L105" s="100" t="s">
        <v>397</v>
      </c>
    </row>
    <row r="106" spans="3:12" ht="15.75" thickBot="1">
      <c r="C106" s="139" t="s">
        <v>496</v>
      </c>
      <c r="D106" s="202"/>
      <c r="E106" s="154">
        <v>12</v>
      </c>
      <c r="F106" s="318">
        <f>HLOOKUP($C106,$BZ$2:$CM$3,2,0)</f>
        <v>15032.56</v>
      </c>
      <c r="G106" s="115">
        <f>D106*E106*F106</f>
        <v>0</v>
      </c>
      <c r="H106" s="168"/>
      <c r="I106" s="116" t="s">
        <v>501</v>
      </c>
      <c r="J106" s="116" t="str">
        <f>VLOOKUP(I106,Presupuesto!$B$11:$C$565,2,0)</f>
        <v>SUELDOS Y SALARIOS PERMANENTES</v>
      </c>
      <c r="K106" s="100" t="s">
        <v>1362</v>
      </c>
      <c r="L106" s="100" t="s">
        <v>397</v>
      </c>
    </row>
    <row r="107" spans="3:12">
      <c r="C107" s="174" t="s">
        <v>58</v>
      </c>
      <c r="D107" s="165"/>
      <c r="E107" s="156">
        <v>0</v>
      </c>
      <c r="F107" s="102">
        <f>IF(E106=0,"",(G106/E106)/12*E106)</f>
        <v>0</v>
      </c>
      <c r="G107" s="99">
        <f>F107</f>
        <v>0</v>
      </c>
      <c r="H107" s="166"/>
      <c r="I107" s="118" t="s">
        <v>521</v>
      </c>
      <c r="J107" s="118" t="str">
        <f>VLOOKUP(I107,Presupuesto!$B$11:$C$565,2,0)</f>
        <v>AGUINALDO Y DECIMO CUARTO MES</v>
      </c>
      <c r="K107" s="100" t="s">
        <v>1362</v>
      </c>
      <c r="L107" s="100" t="s">
        <v>397</v>
      </c>
    </row>
    <row r="108" spans="3:12" ht="15.75" thickBot="1">
      <c r="C108" s="175" t="s">
        <v>59</v>
      </c>
      <c r="D108" s="165"/>
      <c r="E108" s="156">
        <v>0</v>
      </c>
      <c r="F108" s="119">
        <f>IF(E106&lt;6,"",((E106-6)/12)*(G106/E106))</f>
        <v>0</v>
      </c>
      <c r="G108" s="99">
        <f>F108</f>
        <v>0</v>
      </c>
      <c r="H108" s="166"/>
      <c r="I108" s="103" t="s">
        <v>524</v>
      </c>
      <c r="J108" s="103" t="str">
        <f>VLOOKUP(I108,Presupuesto!$B$11:$C$565,2,0)</f>
        <v>DECIMOCUARTO MES</v>
      </c>
      <c r="K108" s="100" t="s">
        <v>1362</v>
      </c>
      <c r="L108" s="100" t="s">
        <v>397</v>
      </c>
    </row>
    <row r="109" spans="3:12" ht="15.75" thickBot="1">
      <c r="C109" s="139" t="s">
        <v>497</v>
      </c>
      <c r="D109" s="202">
        <v>2</v>
      </c>
      <c r="E109" s="154">
        <v>12</v>
      </c>
      <c r="F109" s="318">
        <f>HLOOKUP($C109,$BZ$2:$CM$3,2,0)</f>
        <v>13264.02</v>
      </c>
      <c r="G109" s="115">
        <f>D109*E109*F109</f>
        <v>318336.48</v>
      </c>
      <c r="H109" s="168" t="s">
        <v>1433</v>
      </c>
      <c r="I109" s="116" t="s">
        <v>501</v>
      </c>
      <c r="J109" s="116" t="str">
        <f>VLOOKUP(I109,Presupuesto!$B$11:$C$565,2,0)</f>
        <v>SUELDOS Y SALARIOS PERMANENTES</v>
      </c>
      <c r="K109" s="100" t="s">
        <v>1362</v>
      </c>
      <c r="L109" s="100" t="s">
        <v>397</v>
      </c>
    </row>
    <row r="110" spans="3:12">
      <c r="C110" s="174" t="s">
        <v>58</v>
      </c>
      <c r="D110" s="165"/>
      <c r="E110" s="156">
        <v>0</v>
      </c>
      <c r="F110" s="102">
        <f>IF(E109=0,"",(G109/E109)/12*E109)</f>
        <v>26528.039999999994</v>
      </c>
      <c r="G110" s="99">
        <f>F110</f>
        <v>26528.039999999994</v>
      </c>
      <c r="H110" s="166" t="s">
        <v>1433</v>
      </c>
      <c r="I110" s="118" t="s">
        <v>521</v>
      </c>
      <c r="J110" s="118" t="str">
        <f>VLOOKUP(I110,Presupuesto!$B$11:$C$565,2,0)</f>
        <v>AGUINALDO Y DECIMO CUARTO MES</v>
      </c>
      <c r="K110" s="100" t="s">
        <v>1362</v>
      </c>
      <c r="L110" s="100" t="s">
        <v>397</v>
      </c>
    </row>
    <row r="111" spans="3:12" ht="15.75" thickBot="1">
      <c r="C111" s="175" t="s">
        <v>59</v>
      </c>
      <c r="D111" s="165"/>
      <c r="E111" s="156">
        <v>0</v>
      </c>
      <c r="F111" s="119">
        <f>IF(E109&lt;6,"",((E109-6)/12)*(G109/E109))</f>
        <v>13264.019999999999</v>
      </c>
      <c r="G111" s="99">
        <f>F111</f>
        <v>13264.019999999999</v>
      </c>
      <c r="H111" s="166" t="s">
        <v>1433</v>
      </c>
      <c r="I111" s="103" t="s">
        <v>524</v>
      </c>
      <c r="J111" s="103" t="str">
        <f>VLOOKUP(I111,Presupuesto!$B$11:$C$565,2,0)</f>
        <v>DECIMOCUARTO MES</v>
      </c>
      <c r="K111" s="100" t="s">
        <v>1362</v>
      </c>
      <c r="L111" s="100" t="s">
        <v>397</v>
      </c>
    </row>
    <row r="112" spans="3:12" ht="15.75" thickBot="1">
      <c r="C112" s="139" t="s">
        <v>498</v>
      </c>
      <c r="D112" s="202"/>
      <c r="E112" s="154">
        <v>12</v>
      </c>
      <c r="F112" s="318">
        <f>HLOOKUP($C112,$BZ$2:$CM$3,2,0)</f>
        <v>12379.75</v>
      </c>
      <c r="G112" s="115">
        <f>D112*E112*F112</f>
        <v>0</v>
      </c>
      <c r="H112" s="168"/>
      <c r="I112" s="116" t="s">
        <v>501</v>
      </c>
      <c r="J112" s="116" t="str">
        <f>VLOOKUP(I112,Presupuesto!$B$11:$C$565,2,0)</f>
        <v>SUELDOS Y SALARIOS PERMANENTES</v>
      </c>
      <c r="K112" s="100" t="s">
        <v>1362</v>
      </c>
      <c r="L112" s="100" t="s">
        <v>397</v>
      </c>
    </row>
    <row r="113" spans="3:12">
      <c r="C113" s="174" t="s">
        <v>58</v>
      </c>
      <c r="D113" s="165"/>
      <c r="E113" s="156">
        <v>0</v>
      </c>
      <c r="F113" s="102">
        <f>IF(E112=0,"",(G112/E112)/12*E112)</f>
        <v>0</v>
      </c>
      <c r="G113" s="99">
        <f>F113</f>
        <v>0</v>
      </c>
      <c r="H113" s="166"/>
      <c r="I113" s="118" t="s">
        <v>521</v>
      </c>
      <c r="J113" s="118" t="str">
        <f>VLOOKUP(I113,Presupuesto!$B$11:$C$565,2,0)</f>
        <v>AGUINALDO Y DECIMO CUARTO MES</v>
      </c>
      <c r="K113" s="100" t="s">
        <v>1362</v>
      </c>
      <c r="L113" s="100" t="s">
        <v>397</v>
      </c>
    </row>
    <row r="114" spans="3:12" ht="15.75" thickBot="1">
      <c r="C114" s="175" t="s">
        <v>59</v>
      </c>
      <c r="D114" s="165"/>
      <c r="E114" s="156">
        <v>0</v>
      </c>
      <c r="F114" s="119">
        <f>IF(E112&lt;6,"",((E112-6)/12)*(G112/E112))</f>
        <v>0</v>
      </c>
      <c r="G114" s="99">
        <f>F114</f>
        <v>0</v>
      </c>
      <c r="H114" s="166"/>
      <c r="I114" s="103" t="s">
        <v>524</v>
      </c>
      <c r="J114" s="103" t="str">
        <f>VLOOKUP(I114,Presupuesto!$B$11:$C$565,2,0)</f>
        <v>DECIMOCUARTO MES</v>
      </c>
      <c r="K114" s="100" t="s">
        <v>1362</v>
      </c>
      <c r="L114" s="100" t="s">
        <v>397</v>
      </c>
    </row>
    <row r="115" spans="3:12" ht="15.75" thickBot="1">
      <c r="C115" s="139" t="s">
        <v>499</v>
      </c>
      <c r="D115" s="202"/>
      <c r="E115" s="154">
        <v>12</v>
      </c>
      <c r="F115" s="318">
        <f>HLOOKUP($C115,$BZ$2:$CM$3,2,0)</f>
        <v>439.49</v>
      </c>
      <c r="G115" s="115">
        <f>D115*E115*F115</f>
        <v>0</v>
      </c>
      <c r="H115" s="168"/>
      <c r="I115" s="116" t="s">
        <v>501</v>
      </c>
      <c r="J115" s="116" t="str">
        <f>VLOOKUP(I115,Presupuesto!$B$11:$C$565,2,0)</f>
        <v>SUELDOS Y SALARIOS PERMANENTES</v>
      </c>
      <c r="K115" s="100" t="s">
        <v>1362</v>
      </c>
      <c r="L115" s="100" t="s">
        <v>397</v>
      </c>
    </row>
    <row r="116" spans="3:12">
      <c r="C116" s="174" t="s">
        <v>58</v>
      </c>
      <c r="D116" s="165"/>
      <c r="E116" s="156">
        <v>0</v>
      </c>
      <c r="F116" s="102">
        <f>IF(E115=0,"",(G115/E115)/12*E115)</f>
        <v>0</v>
      </c>
      <c r="G116" s="99">
        <f>F116</f>
        <v>0</v>
      </c>
      <c r="H116" s="166"/>
      <c r="I116" s="118" t="s">
        <v>521</v>
      </c>
      <c r="J116" s="118" t="str">
        <f>VLOOKUP(I116,Presupuesto!$B$11:$C$565,2,0)</f>
        <v>AGUINALDO Y DECIMO CUARTO MES</v>
      </c>
      <c r="K116" s="100" t="s">
        <v>1362</v>
      </c>
      <c r="L116" s="100" t="s">
        <v>397</v>
      </c>
    </row>
    <row r="117" spans="3:12" ht="15.75" thickBot="1">
      <c r="C117" s="175" t="s">
        <v>59</v>
      </c>
      <c r="D117" s="165"/>
      <c r="E117" s="156">
        <v>0</v>
      </c>
      <c r="F117" s="119">
        <f>IF(E115&lt;6,"",((E115-6)/12)*(G115/E115))</f>
        <v>0</v>
      </c>
      <c r="G117" s="99">
        <f>F117</f>
        <v>0</v>
      </c>
      <c r="H117" s="166"/>
      <c r="I117" s="103" t="s">
        <v>524</v>
      </c>
      <c r="J117" s="103" t="str">
        <f>VLOOKUP(I117,Presupuesto!$B$11:$C$565,2,0)</f>
        <v>DECIMOCUARTO MES</v>
      </c>
      <c r="K117" s="100" t="s">
        <v>1362</v>
      </c>
      <c r="L117" s="100" t="s">
        <v>397</v>
      </c>
    </row>
    <row r="118" spans="3:12" ht="15.75" thickBot="1">
      <c r="C118" s="139" t="s">
        <v>500</v>
      </c>
      <c r="D118" s="202"/>
      <c r="E118" s="154">
        <v>12</v>
      </c>
      <c r="F118" s="318">
        <f>HLOOKUP($C118,$BZ$2:$CM$3,2,0)</f>
        <v>1904.46</v>
      </c>
      <c r="G118" s="115">
        <f>D118*E118*F118</f>
        <v>0</v>
      </c>
      <c r="H118" s="168"/>
      <c r="I118" s="116" t="s">
        <v>501</v>
      </c>
      <c r="J118" s="116" t="str">
        <f>VLOOKUP(I118,Presupuesto!$B$11:$C$565,2,0)</f>
        <v>SUELDOS Y SALARIOS PERMANENTES</v>
      </c>
      <c r="K118" s="100" t="s">
        <v>1362</v>
      </c>
      <c r="L118" s="100" t="s">
        <v>397</v>
      </c>
    </row>
    <row r="119" spans="3:12">
      <c r="C119" s="174" t="s">
        <v>58</v>
      </c>
      <c r="D119" s="165"/>
      <c r="E119" s="156">
        <v>0</v>
      </c>
      <c r="F119" s="102">
        <f>IF(E118=0,"",(G118/E118)/12*E118)</f>
        <v>0</v>
      </c>
      <c r="G119" s="99">
        <f>F119</f>
        <v>0</v>
      </c>
      <c r="H119" s="166"/>
      <c r="I119" s="118" t="s">
        <v>521</v>
      </c>
      <c r="J119" s="118" t="str">
        <f>VLOOKUP(I119,Presupuesto!$B$11:$C$565,2,0)</f>
        <v>AGUINALDO Y DECIMO CUARTO MES</v>
      </c>
      <c r="K119" s="100" t="s">
        <v>1362</v>
      </c>
      <c r="L119" s="100" t="s">
        <v>397</v>
      </c>
    </row>
    <row r="120" spans="3:12" ht="15.75" thickBot="1">
      <c r="C120" s="175" t="s">
        <v>59</v>
      </c>
      <c r="D120" s="165"/>
      <c r="E120" s="156">
        <v>0</v>
      </c>
      <c r="F120" s="119">
        <f>IF(E118&lt;6,"",((E118-6)/12)*(G118/E118))</f>
        <v>0</v>
      </c>
      <c r="G120" s="99">
        <f>F120</f>
        <v>0</v>
      </c>
      <c r="H120" s="166"/>
      <c r="I120" s="103" t="s">
        <v>524</v>
      </c>
      <c r="J120" s="103" t="str">
        <f>VLOOKUP(I120,Presupuesto!$B$11:$C$565,2,0)</f>
        <v>DECIMOCUARTO MES</v>
      </c>
      <c r="K120" s="100" t="s">
        <v>1362</v>
      </c>
      <c r="L120" s="100" t="s">
        <v>397</v>
      </c>
    </row>
    <row r="121" spans="3:12" ht="15.75" thickBot="1">
      <c r="C121" s="142" t="s">
        <v>84</v>
      </c>
      <c r="D121" s="202">
        <v>7</v>
      </c>
      <c r="E121" s="154">
        <v>12</v>
      </c>
      <c r="F121" s="141">
        <v>30000</v>
      </c>
      <c r="G121" s="115">
        <f>D121*E121*F121</f>
        <v>2520000</v>
      </c>
      <c r="H121" s="168" t="s">
        <v>1433</v>
      </c>
      <c r="I121" s="116" t="s">
        <v>569</v>
      </c>
      <c r="J121" s="116" t="str">
        <f>VLOOKUP(I121,Presupuesto!$B$11:$C$565,2,0)</f>
        <v>CONTRATOS ESPECIALES</v>
      </c>
      <c r="K121" s="100" t="s">
        <v>1362</v>
      </c>
      <c r="L121" s="100" t="s">
        <v>397</v>
      </c>
    </row>
    <row r="122" spans="3:12">
      <c r="C122" s="174" t="s">
        <v>58</v>
      </c>
      <c r="D122" s="165"/>
      <c r="E122" s="156">
        <v>0</v>
      </c>
      <c r="F122" s="119">
        <f>IF(E121=0,"",(G121/E121)/12*E121)</f>
        <v>210000</v>
      </c>
      <c r="G122" s="99">
        <f>F122</f>
        <v>210000</v>
      </c>
      <c r="H122" s="166" t="s">
        <v>1433</v>
      </c>
      <c r="I122" s="103" t="s">
        <v>569</v>
      </c>
      <c r="J122" s="103" t="str">
        <f>VLOOKUP(I122,Presupuesto!$B$11:$C$565,2,0)</f>
        <v>CONTRATOS ESPECIALES</v>
      </c>
      <c r="K122" s="100" t="s">
        <v>1362</v>
      </c>
      <c r="L122" s="100" t="s">
        <v>397</v>
      </c>
    </row>
    <row r="123" spans="3:12" ht="15.75" thickBot="1">
      <c r="C123" s="175" t="s">
        <v>59</v>
      </c>
      <c r="D123" s="165"/>
      <c r="E123" s="156">
        <v>0</v>
      </c>
      <c r="F123" s="102">
        <f>IF(E121&lt;6,"",((E121-6)/12)*(G121/E121))</f>
        <v>105000</v>
      </c>
      <c r="G123" s="99">
        <f>F123</f>
        <v>105000</v>
      </c>
      <c r="H123" s="166" t="s">
        <v>1433</v>
      </c>
      <c r="I123" s="103" t="s">
        <v>569</v>
      </c>
      <c r="J123" s="103" t="str">
        <f>VLOOKUP(I123,Presupuesto!$B$11:$C$565,2,0)</f>
        <v>CONTRATOS ESPECIALES</v>
      </c>
      <c r="K123" s="100" t="s">
        <v>1362</v>
      </c>
      <c r="L123" s="100" t="s">
        <v>397</v>
      </c>
    </row>
    <row r="124" spans="3:12" ht="15.75" thickBot="1">
      <c r="C124" s="142" t="s">
        <v>60</v>
      </c>
      <c r="D124" s="202"/>
      <c r="E124" s="154">
        <v>12</v>
      </c>
      <c r="F124" s="120">
        <v>30000</v>
      </c>
      <c r="G124" s="115">
        <f>D124*E124*F124</f>
        <v>0</v>
      </c>
      <c r="H124" s="168" t="s">
        <v>1433</v>
      </c>
      <c r="I124" s="116" t="s">
        <v>710</v>
      </c>
      <c r="J124" s="116" t="str">
        <f>VLOOKUP(I124,Presupuesto!$B$11:$C$565,2,0)</f>
        <v>OTROS SERVICIOS TECNICOS Y PROFESIONALES</v>
      </c>
      <c r="K124" s="100" t="s">
        <v>1362</v>
      </c>
      <c r="L124" s="100" t="s">
        <v>397</v>
      </c>
    </row>
    <row r="125" spans="3:12">
      <c r="C125" s="174" t="s">
        <v>58</v>
      </c>
      <c r="D125" s="165"/>
      <c r="E125" s="156">
        <v>0</v>
      </c>
      <c r="F125" s="102">
        <v>0</v>
      </c>
      <c r="G125" s="99">
        <f>F125</f>
        <v>0</v>
      </c>
      <c r="H125" s="166" t="s">
        <v>1433</v>
      </c>
      <c r="I125" s="103" t="s">
        <v>710</v>
      </c>
      <c r="J125" s="103" t="str">
        <f>VLOOKUP(I125,Presupuesto!$B$11:$C$565,2,0)</f>
        <v>OTROS SERVICIOS TECNICOS Y PROFESIONALES</v>
      </c>
      <c r="K125" s="100" t="s">
        <v>1362</v>
      </c>
      <c r="L125" s="100" t="s">
        <v>397</v>
      </c>
    </row>
    <row r="126" spans="3:12" ht="15.75" thickBot="1">
      <c r="C126" s="175" t="s">
        <v>59</v>
      </c>
      <c r="D126" s="165"/>
      <c r="E126" s="156">
        <v>0</v>
      </c>
      <c r="F126" s="102">
        <v>0</v>
      </c>
      <c r="G126" s="99">
        <f>F126</f>
        <v>0</v>
      </c>
      <c r="H126" s="166" t="s">
        <v>1433</v>
      </c>
      <c r="I126" s="103" t="s">
        <v>710</v>
      </c>
      <c r="J126" s="103" t="str">
        <f>VLOOKUP(I126,Presupuesto!$B$11:$C$565,2,0)</f>
        <v>OTROS SERVICIOS TECNICOS Y PROFESIONALES</v>
      </c>
      <c r="K126" s="100" t="s">
        <v>1362</v>
      </c>
      <c r="L126" s="100" t="s">
        <v>397</v>
      </c>
    </row>
    <row r="127" spans="3:12" ht="15.75" thickBot="1">
      <c r="C127" s="142" t="s">
        <v>61</v>
      </c>
      <c r="D127" s="202"/>
      <c r="E127" s="154">
        <v>12</v>
      </c>
      <c r="F127" s="120">
        <v>30000</v>
      </c>
      <c r="G127" s="115">
        <f>D127*E127*F127</f>
        <v>0</v>
      </c>
      <c r="H127" s="168" t="s">
        <v>1433</v>
      </c>
      <c r="I127" s="116" t="s">
        <v>501</v>
      </c>
      <c r="J127" s="116" t="str">
        <f>VLOOKUP(I127,Presupuesto!$B$11:$C$565,2,0)</f>
        <v>SUELDOS Y SALARIOS PERMANENTES</v>
      </c>
      <c r="K127" s="100" t="s">
        <v>1362</v>
      </c>
      <c r="L127" s="100" t="s">
        <v>397</v>
      </c>
    </row>
    <row r="128" spans="3:12">
      <c r="C128" s="174" t="s">
        <v>58</v>
      </c>
      <c r="D128" s="172"/>
      <c r="E128" s="133">
        <v>0</v>
      </c>
      <c r="F128" s="121">
        <f>IF(E127=0,"",(G127/E127)/12*E127)</f>
        <v>0</v>
      </c>
      <c r="G128" s="122">
        <f>F128</f>
        <v>0</v>
      </c>
      <c r="H128" s="166" t="s">
        <v>1433</v>
      </c>
      <c r="I128" s="103" t="s">
        <v>521</v>
      </c>
      <c r="J128" s="103" t="str">
        <f>VLOOKUP(I128,Presupuesto!$B$11:$C$565,2,0)</f>
        <v>AGUINALDO Y DECIMO CUARTO MES</v>
      </c>
      <c r="K128" s="100" t="s">
        <v>1362</v>
      </c>
      <c r="L128" s="100" t="s">
        <v>397</v>
      </c>
    </row>
    <row r="129" spans="2:12" ht="15.75" thickBot="1">
      <c r="C129" s="176" t="s">
        <v>59</v>
      </c>
      <c r="D129" s="164"/>
      <c r="E129" s="134">
        <v>0</v>
      </c>
      <c r="F129" s="107">
        <f>IF(E127&lt;6,"",((E127-6)/12)*(G127/E127))</f>
        <v>0</v>
      </c>
      <c r="G129" s="107">
        <f>F129</f>
        <v>0</v>
      </c>
      <c r="H129" s="164" t="s">
        <v>1433</v>
      </c>
      <c r="I129" s="108" t="s">
        <v>524</v>
      </c>
      <c r="J129" s="126" t="str">
        <f>VLOOKUP(I129,Presupuesto!$B$11:$C$565,2,0)</f>
        <v>DECIMOCUARTO MES</v>
      </c>
      <c r="K129" s="108" t="s">
        <v>1362</v>
      </c>
      <c r="L129" s="126" t="s">
        <v>397</v>
      </c>
    </row>
    <row r="133" spans="2:12" ht="15.75">
      <c r="C133" s="70" t="s">
        <v>54</v>
      </c>
      <c r="D133" s="909" t="s">
        <v>1969</v>
      </c>
      <c r="E133" s="909"/>
      <c r="F133" s="909"/>
      <c r="G133" s="909"/>
      <c r="H133" s="909"/>
      <c r="I133" s="909"/>
      <c r="J133" s="909"/>
      <c r="K133" s="909"/>
      <c r="L133" s="909"/>
    </row>
    <row r="134" spans="2:12" ht="15.75" thickBot="1">
      <c r="C134" s="180"/>
      <c r="D134" s="79"/>
      <c r="E134" s="180"/>
      <c r="F134" s="180"/>
      <c r="G134" s="180"/>
      <c r="H134" s="79"/>
      <c r="I134" s="180"/>
      <c r="J134" s="180"/>
    </row>
    <row r="135" spans="2:12" ht="15.75" thickBot="1">
      <c r="B135" s="873"/>
      <c r="C135" s="69" t="s">
        <v>43</v>
      </c>
      <c r="D135" s="30">
        <f>SUM(G142:G192)</f>
        <v>16323.585416666665</v>
      </c>
      <c r="E135" s="95"/>
      <c r="F135" s="95"/>
      <c r="G135" s="95"/>
      <c r="H135" s="76"/>
      <c r="I135" s="76"/>
      <c r="J135" s="76"/>
    </row>
    <row r="136" spans="2:12">
      <c r="D136" s="31"/>
      <c r="E136" s="95"/>
      <c r="F136" s="95"/>
      <c r="G136" s="95"/>
      <c r="H136" s="76"/>
      <c r="I136" s="76"/>
      <c r="J136" s="76"/>
    </row>
    <row r="137" spans="2:12">
      <c r="D137" s="31"/>
      <c r="E137" s="95"/>
      <c r="F137" s="95"/>
      <c r="G137" s="95"/>
      <c r="H137" s="76"/>
      <c r="I137" s="76"/>
      <c r="J137" s="76"/>
    </row>
    <row r="138" spans="2:12" ht="15.75">
      <c r="C138" s="208" t="s">
        <v>393</v>
      </c>
      <c r="D138" s="209" t="s">
        <v>3060</v>
      </c>
      <c r="E138" s="95"/>
      <c r="F138" s="95"/>
      <c r="G138" s="95"/>
      <c r="H138" s="76"/>
      <c r="I138" s="76"/>
      <c r="J138" s="76"/>
    </row>
    <row r="139" spans="2:12" ht="18.75">
      <c r="C139" s="218" t="str">
        <f>IFERROR(VLOOKUP(D138,'1Desarrollo e Innov. Curricular'!$E:$F,2,FALSE),IFERROR(VLOOKUP(D138,'2Investigación Científica'!$E:$F,2,FALSE),IFERROR(VLOOKUP(D138,'3Vinculación Univ. Sociedad'!$E:$F,2,FALSE),IFERROR(VLOOKUP(D138,'4Docencia Profesorado Universi'!$E:$F,2,FALSE),IFERROR(VLOOKUP(D138,'5Estudiantes y Graduados'!$E:$F,2,FALSE),IFERROR(VLOOKUP(D138,'11Gestion Administrativa'!$E:$F,2,FALSE),IFERROR(VLOOKUP(D138,'13Gestión Académica'!$E:$F,2,FALSE),IFERROR(VLOOKUP(D138,'8Aseguramiento de la Calidad'!$E:$F,2,FALSE),IFERROR(VLOOKUP(D138,'6Gestión del Conocimiento'!$E:$F,2,FALSE),IFERROR(VLOOKUP(D138,'15Gobernabilidad Procesos...'!$E:$F,2,FALSE),IFERROR(VLOOKUP(D138,'12Gestión Talento Humano'!$E:$F,2,FALSE),IFERROR(VLOOKUP(D138,'14Internacionalización E.S.'!$E:$F,2,FALSE),IFERROR(VLOOKUP(D138,'10Posgrado'!$E:$F,2,FALSE),IFERROR(VLOOKUP(D138,'9Cultura de Innovación Insti...'!$E:$F,2,FALSE),VLOOKUP(D138,'7Lo Esencial Reforma Univ.'!$E:$F,2,0)))))))))))))))</f>
        <v xml:space="preserve">1.  Contratación de  un Profesores nacional para el funcionamiento del Programa de la MOGT4.                                                                        </v>
      </c>
      <c r="D139" s="31"/>
      <c r="E139" s="95"/>
      <c r="F139" s="95"/>
      <c r="G139" s="95"/>
      <c r="H139" s="76"/>
      <c r="I139" s="76"/>
      <c r="J139" s="76"/>
    </row>
    <row r="140" spans="2:12" ht="15.75" thickBot="1">
      <c r="C140" s="180"/>
      <c r="D140" s="31"/>
      <c r="E140" s="95"/>
      <c r="F140" s="95"/>
      <c r="G140" s="95"/>
      <c r="H140" s="76"/>
      <c r="I140" s="76"/>
      <c r="J140" s="76"/>
    </row>
    <row r="141" spans="2:12" ht="30.75" thickBot="1">
      <c r="C141" s="136" t="s">
        <v>44</v>
      </c>
      <c r="D141" s="140" t="s">
        <v>55</v>
      </c>
      <c r="E141" s="173" t="s">
        <v>56</v>
      </c>
      <c r="F141" s="140" t="s">
        <v>57</v>
      </c>
      <c r="G141" s="137" t="s">
        <v>27</v>
      </c>
      <c r="H141" s="135" t="s">
        <v>131</v>
      </c>
      <c r="I141" s="138" t="s">
        <v>46</v>
      </c>
      <c r="J141" s="138" t="s">
        <v>132</v>
      </c>
      <c r="K141" s="138" t="s">
        <v>412</v>
      </c>
      <c r="L141" s="138" t="s">
        <v>413</v>
      </c>
    </row>
    <row r="142" spans="2:12" ht="15.75" thickBot="1">
      <c r="C142" s="139" t="s">
        <v>487</v>
      </c>
      <c r="D142" s="202"/>
      <c r="E142" s="154">
        <v>12</v>
      </c>
      <c r="F142" s="318">
        <f>HLOOKUP($C142,$BZ$2:$CM$3,2,0)</f>
        <v>41436.800000000003</v>
      </c>
      <c r="G142" s="115">
        <f>D142*E142*F142</f>
        <v>0</v>
      </c>
      <c r="H142" s="168"/>
      <c r="I142" s="116" t="s">
        <v>501</v>
      </c>
      <c r="J142" s="116" t="str">
        <f>VLOOKUP(I142,Presupuesto!$B$11:$C$565,2,0)</f>
        <v>SUELDOS Y SALARIOS PERMANENTES</v>
      </c>
      <c r="K142" s="228" t="s">
        <v>1368</v>
      </c>
      <c r="L142" s="100" t="s">
        <v>396</v>
      </c>
    </row>
    <row r="143" spans="2:12">
      <c r="C143" s="174" t="s">
        <v>58</v>
      </c>
      <c r="D143" s="165"/>
      <c r="E143" s="156">
        <v>0</v>
      </c>
      <c r="F143" s="102">
        <f>IF(E142=0,"",(G142/E142)/12*E142)</f>
        <v>0</v>
      </c>
      <c r="G143" s="99">
        <f>F143</f>
        <v>0</v>
      </c>
      <c r="H143" s="166" t="s">
        <v>1433</v>
      </c>
      <c r="I143" s="118" t="s">
        <v>521</v>
      </c>
      <c r="J143" s="118" t="str">
        <f>VLOOKUP(I143,Presupuesto!$B$11:$C$565,2,0)</f>
        <v>AGUINALDO Y DECIMO CUARTO MES</v>
      </c>
      <c r="K143" s="100" t="s">
        <v>1368</v>
      </c>
      <c r="L143" s="100" t="s">
        <v>414</v>
      </c>
    </row>
    <row r="144" spans="2:12" ht="15.75" thickBot="1">
      <c r="C144" s="175" t="s">
        <v>59</v>
      </c>
      <c r="D144" s="165"/>
      <c r="E144" s="156">
        <v>0</v>
      </c>
      <c r="F144" s="119">
        <f>IF(E142&lt;6,"",((E142-6)/12)*(G142/E142))</f>
        <v>0</v>
      </c>
      <c r="G144" s="99">
        <f>F144</f>
        <v>0</v>
      </c>
      <c r="H144" s="166"/>
      <c r="I144" s="103" t="s">
        <v>524</v>
      </c>
      <c r="J144" s="103" t="str">
        <f>VLOOKUP(I144,Presupuesto!$B$11:$C$565,2,0)</f>
        <v>DECIMOCUARTO MES</v>
      </c>
      <c r="K144" s="100" t="s">
        <v>1368</v>
      </c>
      <c r="L144" s="100" t="s">
        <v>397</v>
      </c>
    </row>
    <row r="145" spans="3:12" ht="15.75" thickBot="1">
      <c r="C145" s="139" t="s">
        <v>488</v>
      </c>
      <c r="D145" s="202"/>
      <c r="E145" s="154">
        <v>12</v>
      </c>
      <c r="F145" s="318">
        <f>HLOOKUP($C145,$BZ$2:$CM$3,2,0)</f>
        <v>37669.82</v>
      </c>
      <c r="G145" s="115">
        <f>D145*E145*F145</f>
        <v>0</v>
      </c>
      <c r="H145" s="168"/>
      <c r="I145" s="116" t="s">
        <v>501</v>
      </c>
      <c r="J145" s="116" t="str">
        <f>VLOOKUP(I145,Presupuesto!$B$11:$C$565,2,0)</f>
        <v>SUELDOS Y SALARIOS PERMANENTES</v>
      </c>
      <c r="K145" s="100" t="s">
        <v>1368</v>
      </c>
      <c r="L145" s="100" t="s">
        <v>397</v>
      </c>
    </row>
    <row r="146" spans="3:12">
      <c r="C146" s="174" t="s">
        <v>58</v>
      </c>
      <c r="D146" s="165"/>
      <c r="E146" s="156">
        <v>0</v>
      </c>
      <c r="F146" s="102">
        <f>IF(E145=0,"",(G145/E145)/12*E145)</f>
        <v>0</v>
      </c>
      <c r="G146" s="99">
        <f>F146</f>
        <v>0</v>
      </c>
      <c r="H146" s="166"/>
      <c r="I146" s="118" t="s">
        <v>521</v>
      </c>
      <c r="J146" s="118" t="str">
        <f>VLOOKUP(I146,Presupuesto!$B$11:$C$565,2,0)</f>
        <v>AGUINALDO Y DECIMO CUARTO MES</v>
      </c>
      <c r="K146" s="100" t="s">
        <v>1368</v>
      </c>
      <c r="L146" s="100" t="s">
        <v>397</v>
      </c>
    </row>
    <row r="147" spans="3:12" ht="15.75" thickBot="1">
      <c r="C147" s="175" t="s">
        <v>59</v>
      </c>
      <c r="D147" s="165"/>
      <c r="E147" s="156">
        <v>0</v>
      </c>
      <c r="F147" s="119">
        <f>IF(E145&lt;6,"",((E145-6)/12)*(G145/E145))</f>
        <v>0</v>
      </c>
      <c r="G147" s="99">
        <f>F147</f>
        <v>0</v>
      </c>
      <c r="H147" s="166"/>
      <c r="I147" s="103" t="s">
        <v>524</v>
      </c>
      <c r="J147" s="103" t="str">
        <f>VLOOKUP(I147,Presupuesto!$B$11:$C$565,2,0)</f>
        <v>DECIMOCUARTO MES</v>
      </c>
      <c r="K147" s="100" t="s">
        <v>1368</v>
      </c>
      <c r="L147" s="100" t="s">
        <v>397</v>
      </c>
    </row>
    <row r="148" spans="3:12" ht="15.75" thickBot="1">
      <c r="C148" s="139" t="s">
        <v>489</v>
      </c>
      <c r="D148" s="202"/>
      <c r="E148" s="154">
        <v>12</v>
      </c>
      <c r="F148" s="318">
        <f>HLOOKUP($C148,$BZ$2:$CM$3,2,0)</f>
        <v>33902.839999999997</v>
      </c>
      <c r="G148" s="115">
        <f>D148*E148*F148</f>
        <v>0</v>
      </c>
      <c r="H148" s="168"/>
      <c r="I148" s="116" t="s">
        <v>501</v>
      </c>
      <c r="J148" s="116" t="str">
        <f>VLOOKUP(I148,Presupuesto!$B$11:$C$565,2,0)</f>
        <v>SUELDOS Y SALARIOS PERMANENTES</v>
      </c>
      <c r="K148" s="100" t="s">
        <v>1368</v>
      </c>
      <c r="L148" s="100" t="s">
        <v>397</v>
      </c>
    </row>
    <row r="149" spans="3:12">
      <c r="C149" s="174" t="s">
        <v>58</v>
      </c>
      <c r="D149" s="165"/>
      <c r="E149" s="156">
        <v>0</v>
      </c>
      <c r="F149" s="102">
        <f>IF(E148=0,"",(G148/E148)/12*E148)</f>
        <v>0</v>
      </c>
      <c r="G149" s="99">
        <f>F149</f>
        <v>0</v>
      </c>
      <c r="H149" s="166"/>
      <c r="I149" s="118" t="s">
        <v>521</v>
      </c>
      <c r="J149" s="118" t="str">
        <f>VLOOKUP(I149,Presupuesto!$B$11:$C$565,2,0)</f>
        <v>AGUINALDO Y DECIMO CUARTO MES</v>
      </c>
      <c r="K149" s="100" t="s">
        <v>1368</v>
      </c>
      <c r="L149" s="100" t="s">
        <v>397</v>
      </c>
    </row>
    <row r="150" spans="3:12" ht="15.75" thickBot="1">
      <c r="C150" s="175" t="s">
        <v>59</v>
      </c>
      <c r="D150" s="165"/>
      <c r="E150" s="156">
        <v>0</v>
      </c>
      <c r="F150" s="119">
        <f>IF(E148&lt;6,"",((E148-6)/12)*(G148/E148))</f>
        <v>0</v>
      </c>
      <c r="G150" s="99">
        <f>F150</f>
        <v>0</v>
      </c>
      <c r="H150" s="166"/>
      <c r="I150" s="103" t="s">
        <v>524</v>
      </c>
      <c r="J150" s="103" t="str">
        <f>VLOOKUP(I150,Presupuesto!$B$11:$C$565,2,0)</f>
        <v>DECIMOCUARTO MES</v>
      </c>
      <c r="K150" s="100" t="s">
        <v>1368</v>
      </c>
      <c r="L150" s="100" t="s">
        <v>397</v>
      </c>
    </row>
    <row r="151" spans="3:12" ht="15.75" thickBot="1">
      <c r="C151" s="139" t="s">
        <v>490</v>
      </c>
      <c r="D151" s="202">
        <v>1</v>
      </c>
      <c r="E151" s="154">
        <v>0.5</v>
      </c>
      <c r="F151" s="318">
        <f>HLOOKUP($C151,$BZ$2:$CM$3,2,0)</f>
        <v>30135.85</v>
      </c>
      <c r="G151" s="115">
        <f>D151*E151*F151</f>
        <v>15067.924999999999</v>
      </c>
      <c r="H151" s="168" t="s">
        <v>1433</v>
      </c>
      <c r="I151" s="116" t="s">
        <v>501</v>
      </c>
      <c r="J151" s="116" t="str">
        <f>VLOOKUP(I151,Presupuesto!$B$11:$C$565,2,0)</f>
        <v>SUELDOS Y SALARIOS PERMANENTES</v>
      </c>
      <c r="K151" s="100" t="s">
        <v>1368</v>
      </c>
      <c r="L151" s="100" t="s">
        <v>397</v>
      </c>
    </row>
    <row r="152" spans="3:12">
      <c r="C152" s="174" t="s">
        <v>58</v>
      </c>
      <c r="D152" s="165"/>
      <c r="E152" s="156">
        <v>0</v>
      </c>
      <c r="F152" s="102">
        <f>IF(E151=0,"",(G151/E151)/12*E151)</f>
        <v>1255.6604166666666</v>
      </c>
      <c r="G152" s="99">
        <f>F152</f>
        <v>1255.6604166666666</v>
      </c>
      <c r="H152" s="166" t="s">
        <v>1433</v>
      </c>
      <c r="I152" s="118" t="s">
        <v>521</v>
      </c>
      <c r="J152" s="118" t="str">
        <f>VLOOKUP(I152,Presupuesto!$B$11:$C$565,2,0)</f>
        <v>AGUINALDO Y DECIMO CUARTO MES</v>
      </c>
      <c r="K152" s="100" t="s">
        <v>1368</v>
      </c>
      <c r="L152" s="100" t="s">
        <v>397</v>
      </c>
    </row>
    <row r="153" spans="3:12" ht="15.75" thickBot="1">
      <c r="C153" s="175" t="s">
        <v>59</v>
      </c>
      <c r="D153" s="165"/>
      <c r="E153" s="156">
        <v>0</v>
      </c>
      <c r="F153" s="119" t="str">
        <f>IF(E151&lt;6,"",((E151-6)/12)*(G151/E151))</f>
        <v/>
      </c>
      <c r="G153" s="99" t="str">
        <f>F153</f>
        <v/>
      </c>
      <c r="H153" s="166" t="s">
        <v>1433</v>
      </c>
      <c r="I153" s="103" t="s">
        <v>524</v>
      </c>
      <c r="J153" s="103" t="str">
        <f>VLOOKUP(I153,Presupuesto!$B$11:$C$565,2,0)</f>
        <v>DECIMOCUARTO MES</v>
      </c>
      <c r="K153" s="100" t="s">
        <v>1368</v>
      </c>
      <c r="L153" s="100" t="s">
        <v>397</v>
      </c>
    </row>
    <row r="154" spans="3:12" ht="15.75" thickBot="1">
      <c r="C154" s="139" t="s">
        <v>491</v>
      </c>
      <c r="D154" s="202"/>
      <c r="E154" s="154">
        <v>12</v>
      </c>
      <c r="F154" s="318">
        <f>HLOOKUP($C154,$BZ$2:$CM$3,2,0)</f>
        <v>28252.36</v>
      </c>
      <c r="G154" s="115">
        <f>D154*E154*F154</f>
        <v>0</v>
      </c>
      <c r="H154" s="168"/>
      <c r="I154" s="116" t="s">
        <v>501</v>
      </c>
      <c r="J154" s="116" t="str">
        <f>VLOOKUP(I154,Presupuesto!$B$11:$C$565,2,0)</f>
        <v>SUELDOS Y SALARIOS PERMANENTES</v>
      </c>
      <c r="K154" s="100" t="s">
        <v>1368</v>
      </c>
      <c r="L154" s="100" t="s">
        <v>397</v>
      </c>
    </row>
    <row r="155" spans="3:12">
      <c r="C155" s="174" t="s">
        <v>58</v>
      </c>
      <c r="D155" s="165"/>
      <c r="E155" s="156">
        <v>0</v>
      </c>
      <c r="F155" s="102">
        <f>IF(E154=0,"",(G154/E154)/12*E154)</f>
        <v>0</v>
      </c>
      <c r="G155" s="99">
        <f>F155</f>
        <v>0</v>
      </c>
      <c r="H155" s="166"/>
      <c r="I155" s="118" t="s">
        <v>521</v>
      </c>
      <c r="J155" s="118" t="str">
        <f>VLOOKUP(I155,Presupuesto!$B$11:$C$565,2,0)</f>
        <v>AGUINALDO Y DECIMO CUARTO MES</v>
      </c>
      <c r="K155" s="100" t="s">
        <v>1368</v>
      </c>
      <c r="L155" s="100" t="s">
        <v>397</v>
      </c>
    </row>
    <row r="156" spans="3:12" ht="15.75" thickBot="1">
      <c r="C156" s="175" t="s">
        <v>59</v>
      </c>
      <c r="D156" s="165"/>
      <c r="E156" s="156">
        <v>0</v>
      </c>
      <c r="F156" s="119">
        <f>IF(E154&lt;6,"",((E154-6)/12)*(G154/E154))</f>
        <v>0</v>
      </c>
      <c r="G156" s="99">
        <f>F156</f>
        <v>0</v>
      </c>
      <c r="H156" s="166"/>
      <c r="I156" s="103" t="s">
        <v>524</v>
      </c>
      <c r="J156" s="103" t="str">
        <f>VLOOKUP(I156,Presupuesto!$B$11:$C$565,2,0)</f>
        <v>DECIMOCUARTO MES</v>
      </c>
      <c r="K156" s="100" t="s">
        <v>1368</v>
      </c>
      <c r="L156" s="100" t="s">
        <v>397</v>
      </c>
    </row>
    <row r="157" spans="3:12" ht="15.75" thickBot="1">
      <c r="C157" s="139" t="s">
        <v>492</v>
      </c>
      <c r="D157" s="202"/>
      <c r="E157" s="154">
        <v>12</v>
      </c>
      <c r="F157" s="318">
        <f>HLOOKUP($C157,$BZ$2:$CM$3,2,0)</f>
        <v>26368.87</v>
      </c>
      <c r="G157" s="115">
        <f>D157*E157*F157</f>
        <v>0</v>
      </c>
      <c r="H157" s="168" t="s">
        <v>1433</v>
      </c>
      <c r="I157" s="116" t="s">
        <v>501</v>
      </c>
      <c r="J157" s="116" t="str">
        <f>VLOOKUP(I157,Presupuesto!$B$11:$C$565,2,0)</f>
        <v>SUELDOS Y SALARIOS PERMANENTES</v>
      </c>
      <c r="K157" s="100" t="s">
        <v>1368</v>
      </c>
      <c r="L157" s="100" t="s">
        <v>397</v>
      </c>
    </row>
    <row r="158" spans="3:12">
      <c r="C158" s="174" t="s">
        <v>58</v>
      </c>
      <c r="D158" s="165"/>
      <c r="E158" s="156">
        <v>0</v>
      </c>
      <c r="F158" s="102">
        <f>IF(E157=0,"",(G157/E157)/12*E157)</f>
        <v>0</v>
      </c>
      <c r="G158" s="99">
        <f>F158</f>
        <v>0</v>
      </c>
      <c r="H158" s="166" t="s">
        <v>1433</v>
      </c>
      <c r="I158" s="118" t="s">
        <v>521</v>
      </c>
      <c r="J158" s="118" t="str">
        <f>VLOOKUP(I158,Presupuesto!$B$11:$C$565,2,0)</f>
        <v>AGUINALDO Y DECIMO CUARTO MES</v>
      </c>
      <c r="K158" s="100" t="s">
        <v>1368</v>
      </c>
      <c r="L158" s="100" t="s">
        <v>397</v>
      </c>
    </row>
    <row r="159" spans="3:12" ht="15.75" thickBot="1">
      <c r="C159" s="175" t="s">
        <v>59</v>
      </c>
      <c r="D159" s="165"/>
      <c r="E159" s="156">
        <v>0</v>
      </c>
      <c r="F159" s="119">
        <f>IF(E157&lt;6,"",((E157-6)/12)*(G157/E157))</f>
        <v>0</v>
      </c>
      <c r="G159" s="99">
        <f>F159</f>
        <v>0</v>
      </c>
      <c r="H159" s="166" t="s">
        <v>1433</v>
      </c>
      <c r="I159" s="103" t="s">
        <v>524</v>
      </c>
      <c r="J159" s="103" t="str">
        <f>VLOOKUP(I159,Presupuesto!$B$11:$C$565,2,0)</f>
        <v>DECIMOCUARTO MES</v>
      </c>
      <c r="K159" s="100" t="s">
        <v>1368</v>
      </c>
      <c r="L159" s="100" t="s">
        <v>397</v>
      </c>
    </row>
    <row r="160" spans="3:12" ht="15.75" thickBot="1">
      <c r="C160" s="139" t="s">
        <v>493</v>
      </c>
      <c r="D160" s="202"/>
      <c r="E160" s="154">
        <v>12</v>
      </c>
      <c r="F160" s="318">
        <f>HLOOKUP($C160,$BZ$2:$CM$3,2,0)</f>
        <v>17893.16</v>
      </c>
      <c r="G160" s="115">
        <f>D160*E160*F160</f>
        <v>0</v>
      </c>
      <c r="H160" s="168"/>
      <c r="I160" s="116" t="s">
        <v>501</v>
      </c>
      <c r="J160" s="116" t="str">
        <f>VLOOKUP(I160,Presupuesto!$B$11:$C$565,2,0)</f>
        <v>SUELDOS Y SALARIOS PERMANENTES</v>
      </c>
      <c r="K160" s="100" t="s">
        <v>1368</v>
      </c>
      <c r="L160" s="100" t="s">
        <v>397</v>
      </c>
    </row>
    <row r="161" spans="3:12">
      <c r="C161" s="174" t="s">
        <v>58</v>
      </c>
      <c r="D161" s="165"/>
      <c r="E161" s="156">
        <v>0</v>
      </c>
      <c r="F161" s="102">
        <f>IF(E160=0,"",(G160/E160)/12*E160)</f>
        <v>0</v>
      </c>
      <c r="G161" s="99">
        <f>F161</f>
        <v>0</v>
      </c>
      <c r="H161" s="166"/>
      <c r="I161" s="118" t="s">
        <v>521</v>
      </c>
      <c r="J161" s="118" t="str">
        <f>VLOOKUP(I161,Presupuesto!$B$11:$C$565,2,0)</f>
        <v>AGUINALDO Y DECIMO CUARTO MES</v>
      </c>
      <c r="K161" s="100" t="s">
        <v>1368</v>
      </c>
      <c r="L161" s="100" t="s">
        <v>397</v>
      </c>
    </row>
    <row r="162" spans="3:12" ht="15.75" thickBot="1">
      <c r="C162" s="175" t="s">
        <v>59</v>
      </c>
      <c r="D162" s="165"/>
      <c r="E162" s="156">
        <v>0</v>
      </c>
      <c r="F162" s="119">
        <f>IF(E160&lt;6,"",((E160-6)/12)*(G160/E160))</f>
        <v>0</v>
      </c>
      <c r="G162" s="99">
        <f>F162</f>
        <v>0</v>
      </c>
      <c r="H162" s="166"/>
      <c r="I162" s="103" t="s">
        <v>524</v>
      </c>
      <c r="J162" s="103" t="str">
        <f>VLOOKUP(I162,Presupuesto!$B$11:$C$565,2,0)</f>
        <v>DECIMOCUARTO MES</v>
      </c>
      <c r="K162" s="100" t="s">
        <v>1368</v>
      </c>
      <c r="L162" s="100" t="s">
        <v>397</v>
      </c>
    </row>
    <row r="163" spans="3:12" ht="15.75" thickBot="1">
      <c r="C163" s="139" t="s">
        <v>494</v>
      </c>
      <c r="D163" s="202"/>
      <c r="E163" s="154">
        <v>12</v>
      </c>
      <c r="F163" s="318">
        <f>HLOOKUP($C163,$BZ$2:$CM$3,2,0)</f>
        <v>16951.419999999998</v>
      </c>
      <c r="G163" s="115">
        <f>D163*E163*F163</f>
        <v>0</v>
      </c>
      <c r="H163" s="168"/>
      <c r="I163" s="116" t="s">
        <v>501</v>
      </c>
      <c r="J163" s="116" t="str">
        <f>VLOOKUP(I163,Presupuesto!$B$11:$C$565,2,0)</f>
        <v>SUELDOS Y SALARIOS PERMANENTES</v>
      </c>
      <c r="K163" s="100" t="s">
        <v>1368</v>
      </c>
      <c r="L163" s="100" t="s">
        <v>397</v>
      </c>
    </row>
    <row r="164" spans="3:12">
      <c r="C164" s="174" t="s">
        <v>58</v>
      </c>
      <c r="D164" s="165"/>
      <c r="E164" s="156">
        <v>0</v>
      </c>
      <c r="F164" s="102">
        <f>IF(E163=0,"",(G163/E163)/12*E163)</f>
        <v>0</v>
      </c>
      <c r="G164" s="99">
        <f>F164</f>
        <v>0</v>
      </c>
      <c r="H164" s="166"/>
      <c r="I164" s="118" t="s">
        <v>521</v>
      </c>
      <c r="J164" s="118" t="str">
        <f>VLOOKUP(I164,Presupuesto!$B$11:$C$565,2,0)</f>
        <v>AGUINALDO Y DECIMO CUARTO MES</v>
      </c>
      <c r="K164" s="100" t="s">
        <v>1368</v>
      </c>
      <c r="L164" s="100" t="s">
        <v>397</v>
      </c>
    </row>
    <row r="165" spans="3:12" ht="15.75" thickBot="1">
      <c r="C165" s="175" t="s">
        <v>59</v>
      </c>
      <c r="D165" s="165"/>
      <c r="E165" s="156">
        <v>0</v>
      </c>
      <c r="F165" s="119">
        <f>IF(E163&lt;6,"",((E163-6)/12)*(G163/E163))</f>
        <v>0</v>
      </c>
      <c r="G165" s="99">
        <f>F165</f>
        <v>0</v>
      </c>
      <c r="H165" s="166"/>
      <c r="I165" s="103" t="s">
        <v>524</v>
      </c>
      <c r="J165" s="103" t="str">
        <f>VLOOKUP(I165,Presupuesto!$B$11:$C$565,2,0)</f>
        <v>DECIMOCUARTO MES</v>
      </c>
      <c r="K165" s="100" t="s">
        <v>1368</v>
      </c>
      <c r="L165" s="100" t="s">
        <v>397</v>
      </c>
    </row>
    <row r="166" spans="3:12" ht="15.75" thickBot="1">
      <c r="C166" s="139" t="s">
        <v>495</v>
      </c>
      <c r="D166" s="202"/>
      <c r="E166" s="154">
        <v>12</v>
      </c>
      <c r="F166" s="318">
        <f>HLOOKUP($C166,$BZ$2:$CM$3,2,0)</f>
        <v>13184.44</v>
      </c>
      <c r="G166" s="115">
        <f>D166*E166*F166</f>
        <v>0</v>
      </c>
      <c r="H166" s="168"/>
      <c r="I166" s="116" t="s">
        <v>501</v>
      </c>
      <c r="J166" s="116" t="str">
        <f>VLOOKUP(I166,Presupuesto!$B$11:$C$565,2,0)</f>
        <v>SUELDOS Y SALARIOS PERMANENTES</v>
      </c>
      <c r="K166" s="100" t="s">
        <v>1368</v>
      </c>
      <c r="L166" s="100" t="s">
        <v>397</v>
      </c>
    </row>
    <row r="167" spans="3:12">
      <c r="C167" s="174" t="s">
        <v>58</v>
      </c>
      <c r="D167" s="165"/>
      <c r="E167" s="156">
        <v>0</v>
      </c>
      <c r="F167" s="102">
        <f>IF(E166=0,"",(G166/E166)/12*E166)</f>
        <v>0</v>
      </c>
      <c r="G167" s="99">
        <f>F167</f>
        <v>0</v>
      </c>
      <c r="H167" s="166"/>
      <c r="I167" s="118" t="s">
        <v>521</v>
      </c>
      <c r="J167" s="118" t="str">
        <f>VLOOKUP(I167,Presupuesto!$B$11:$C$565,2,0)</f>
        <v>AGUINALDO Y DECIMO CUARTO MES</v>
      </c>
      <c r="K167" s="100" t="s">
        <v>1368</v>
      </c>
      <c r="L167" s="100" t="s">
        <v>397</v>
      </c>
    </row>
    <row r="168" spans="3:12" ht="15.75" thickBot="1">
      <c r="C168" s="175" t="s">
        <v>59</v>
      </c>
      <c r="D168" s="165"/>
      <c r="E168" s="156">
        <v>0</v>
      </c>
      <c r="F168" s="119">
        <f>IF(E166&lt;6,"",((E166-6)/12)*(G166/E166))</f>
        <v>0</v>
      </c>
      <c r="G168" s="99">
        <f>F168</f>
        <v>0</v>
      </c>
      <c r="H168" s="166"/>
      <c r="I168" s="103" t="s">
        <v>524</v>
      </c>
      <c r="J168" s="103" t="str">
        <f>VLOOKUP(I168,Presupuesto!$B$11:$C$565,2,0)</f>
        <v>DECIMOCUARTO MES</v>
      </c>
      <c r="K168" s="100" t="s">
        <v>1368</v>
      </c>
      <c r="L168" s="100" t="s">
        <v>397</v>
      </c>
    </row>
    <row r="169" spans="3:12" ht="15.75" thickBot="1">
      <c r="C169" s="139" t="s">
        <v>496</v>
      </c>
      <c r="D169" s="202"/>
      <c r="E169" s="154">
        <v>12</v>
      </c>
      <c r="F169" s="318">
        <f>HLOOKUP($C169,$BZ$2:$CM$3,2,0)</f>
        <v>15032.56</v>
      </c>
      <c r="G169" s="115">
        <f>D169*E169*F169</f>
        <v>0</v>
      </c>
      <c r="H169" s="168"/>
      <c r="I169" s="116" t="s">
        <v>501</v>
      </c>
      <c r="J169" s="116" t="str">
        <f>VLOOKUP(I169,Presupuesto!$B$11:$C$565,2,0)</f>
        <v>SUELDOS Y SALARIOS PERMANENTES</v>
      </c>
      <c r="K169" s="100" t="s">
        <v>1368</v>
      </c>
      <c r="L169" s="100" t="s">
        <v>397</v>
      </c>
    </row>
    <row r="170" spans="3:12">
      <c r="C170" s="174" t="s">
        <v>58</v>
      </c>
      <c r="D170" s="165"/>
      <c r="E170" s="156">
        <v>0</v>
      </c>
      <c r="F170" s="102">
        <f>IF(E169=0,"",(G169/E169)/12*E169)</f>
        <v>0</v>
      </c>
      <c r="G170" s="99">
        <f>F170</f>
        <v>0</v>
      </c>
      <c r="H170" s="166"/>
      <c r="I170" s="118" t="s">
        <v>521</v>
      </c>
      <c r="J170" s="118" t="str">
        <f>VLOOKUP(I170,Presupuesto!$B$11:$C$565,2,0)</f>
        <v>AGUINALDO Y DECIMO CUARTO MES</v>
      </c>
      <c r="K170" s="100" t="s">
        <v>1368</v>
      </c>
      <c r="L170" s="100" t="s">
        <v>397</v>
      </c>
    </row>
    <row r="171" spans="3:12" ht="15.75" thickBot="1">
      <c r="C171" s="175" t="s">
        <v>59</v>
      </c>
      <c r="D171" s="165"/>
      <c r="E171" s="156">
        <v>0</v>
      </c>
      <c r="F171" s="119">
        <f>IF(E169&lt;6,"",((E169-6)/12)*(G169/E169))</f>
        <v>0</v>
      </c>
      <c r="G171" s="99">
        <f>F171</f>
        <v>0</v>
      </c>
      <c r="H171" s="166"/>
      <c r="I171" s="103" t="s">
        <v>524</v>
      </c>
      <c r="J171" s="103" t="str">
        <f>VLOOKUP(I171,Presupuesto!$B$11:$C$565,2,0)</f>
        <v>DECIMOCUARTO MES</v>
      </c>
      <c r="K171" s="100" t="s">
        <v>1368</v>
      </c>
      <c r="L171" s="100" t="s">
        <v>397</v>
      </c>
    </row>
    <row r="172" spans="3:12" ht="15.75" thickBot="1">
      <c r="C172" s="139" t="s">
        <v>497</v>
      </c>
      <c r="D172" s="202"/>
      <c r="E172" s="154">
        <v>12</v>
      </c>
      <c r="F172" s="318">
        <f>HLOOKUP($C172,$BZ$2:$CM$3,2,0)</f>
        <v>13264.02</v>
      </c>
      <c r="G172" s="115">
        <f>D172*E172*F172</f>
        <v>0</v>
      </c>
      <c r="H172" s="168" t="s">
        <v>1433</v>
      </c>
      <c r="I172" s="116" t="s">
        <v>501</v>
      </c>
      <c r="J172" s="116" t="str">
        <f>VLOOKUP(I172,Presupuesto!$B$11:$C$565,2,0)</f>
        <v>SUELDOS Y SALARIOS PERMANENTES</v>
      </c>
      <c r="K172" s="100" t="s">
        <v>1368</v>
      </c>
      <c r="L172" s="100" t="s">
        <v>397</v>
      </c>
    </row>
    <row r="173" spans="3:12">
      <c r="C173" s="174" t="s">
        <v>58</v>
      </c>
      <c r="D173" s="165"/>
      <c r="E173" s="156">
        <v>0</v>
      </c>
      <c r="F173" s="102">
        <f>IF(E172=0,"",(G172/E172)/12*E172)</f>
        <v>0</v>
      </c>
      <c r="G173" s="99">
        <f>F173</f>
        <v>0</v>
      </c>
      <c r="H173" s="166" t="s">
        <v>1433</v>
      </c>
      <c r="I173" s="118" t="s">
        <v>521</v>
      </c>
      <c r="J173" s="118" t="str">
        <f>VLOOKUP(I173,Presupuesto!$B$11:$C$565,2,0)</f>
        <v>AGUINALDO Y DECIMO CUARTO MES</v>
      </c>
      <c r="K173" s="100" t="s">
        <v>1368</v>
      </c>
      <c r="L173" s="100" t="s">
        <v>397</v>
      </c>
    </row>
    <row r="174" spans="3:12" ht="15.75" thickBot="1">
      <c r="C174" s="175" t="s">
        <v>59</v>
      </c>
      <c r="D174" s="165"/>
      <c r="E174" s="156">
        <v>0</v>
      </c>
      <c r="F174" s="119">
        <f>IF(E172&lt;6,"",((E172-6)/12)*(G172/E172))</f>
        <v>0</v>
      </c>
      <c r="G174" s="99">
        <f>F174</f>
        <v>0</v>
      </c>
      <c r="H174" s="166" t="s">
        <v>1433</v>
      </c>
      <c r="I174" s="103" t="s">
        <v>524</v>
      </c>
      <c r="J174" s="103" t="str">
        <f>VLOOKUP(I174,Presupuesto!$B$11:$C$565,2,0)</f>
        <v>DECIMOCUARTO MES</v>
      </c>
      <c r="K174" s="100" t="s">
        <v>1368</v>
      </c>
      <c r="L174" s="100" t="s">
        <v>397</v>
      </c>
    </row>
    <row r="175" spans="3:12" ht="15.75" thickBot="1">
      <c r="C175" s="139" t="s">
        <v>498</v>
      </c>
      <c r="D175" s="202"/>
      <c r="E175" s="154">
        <v>12</v>
      </c>
      <c r="F175" s="318">
        <f>HLOOKUP($C175,$BZ$2:$CM$3,2,0)</f>
        <v>12379.75</v>
      </c>
      <c r="G175" s="115">
        <f>D175*E175*F175</f>
        <v>0</v>
      </c>
      <c r="H175" s="168"/>
      <c r="I175" s="116" t="s">
        <v>501</v>
      </c>
      <c r="J175" s="116" t="str">
        <f>VLOOKUP(I175,Presupuesto!$B$11:$C$565,2,0)</f>
        <v>SUELDOS Y SALARIOS PERMANENTES</v>
      </c>
      <c r="K175" s="100" t="s">
        <v>1368</v>
      </c>
      <c r="L175" s="100" t="s">
        <v>397</v>
      </c>
    </row>
    <row r="176" spans="3:12">
      <c r="C176" s="174" t="s">
        <v>58</v>
      </c>
      <c r="D176" s="165"/>
      <c r="E176" s="156">
        <v>0</v>
      </c>
      <c r="F176" s="102">
        <f>IF(E175=0,"",(G175/E175)/12*E175)</f>
        <v>0</v>
      </c>
      <c r="G176" s="99">
        <f>F176</f>
        <v>0</v>
      </c>
      <c r="H176" s="166"/>
      <c r="I176" s="118" t="s">
        <v>521</v>
      </c>
      <c r="J176" s="118" t="str">
        <f>VLOOKUP(I176,Presupuesto!$B$11:$C$565,2,0)</f>
        <v>AGUINALDO Y DECIMO CUARTO MES</v>
      </c>
      <c r="K176" s="100" t="s">
        <v>1368</v>
      </c>
      <c r="L176" s="100" t="s">
        <v>397</v>
      </c>
    </row>
    <row r="177" spans="3:12" ht="15.75" thickBot="1">
      <c r="C177" s="175" t="s">
        <v>59</v>
      </c>
      <c r="D177" s="165"/>
      <c r="E177" s="156">
        <v>0</v>
      </c>
      <c r="F177" s="119">
        <f>IF(E175&lt;6,"",((E175-6)/12)*(G175/E175))</f>
        <v>0</v>
      </c>
      <c r="G177" s="99">
        <f>F177</f>
        <v>0</v>
      </c>
      <c r="H177" s="166"/>
      <c r="I177" s="103" t="s">
        <v>524</v>
      </c>
      <c r="J177" s="103" t="str">
        <f>VLOOKUP(I177,Presupuesto!$B$11:$C$565,2,0)</f>
        <v>DECIMOCUARTO MES</v>
      </c>
      <c r="K177" s="100" t="s">
        <v>1368</v>
      </c>
      <c r="L177" s="100" t="s">
        <v>397</v>
      </c>
    </row>
    <row r="178" spans="3:12" ht="15.75" thickBot="1">
      <c r="C178" s="139" t="s">
        <v>499</v>
      </c>
      <c r="D178" s="202"/>
      <c r="E178" s="154">
        <v>12</v>
      </c>
      <c r="F178" s="318">
        <f>HLOOKUP($C178,$BZ$2:$CM$3,2,0)</f>
        <v>439.49</v>
      </c>
      <c r="G178" s="115">
        <f>D178*E178*F178</f>
        <v>0</v>
      </c>
      <c r="H178" s="168"/>
      <c r="I178" s="116" t="s">
        <v>501</v>
      </c>
      <c r="J178" s="116" t="str">
        <f>VLOOKUP(I178,Presupuesto!$B$11:$C$565,2,0)</f>
        <v>SUELDOS Y SALARIOS PERMANENTES</v>
      </c>
      <c r="K178" s="100" t="s">
        <v>1368</v>
      </c>
      <c r="L178" s="100" t="s">
        <v>397</v>
      </c>
    </row>
    <row r="179" spans="3:12">
      <c r="C179" s="174" t="s">
        <v>58</v>
      </c>
      <c r="D179" s="165"/>
      <c r="E179" s="156">
        <v>0</v>
      </c>
      <c r="F179" s="102">
        <f>IF(E178=0,"",(G178/E178)/12*E178)</f>
        <v>0</v>
      </c>
      <c r="G179" s="99">
        <f>F179</f>
        <v>0</v>
      </c>
      <c r="H179" s="166"/>
      <c r="I179" s="118" t="s">
        <v>521</v>
      </c>
      <c r="J179" s="118" t="str">
        <f>VLOOKUP(I179,Presupuesto!$B$11:$C$565,2,0)</f>
        <v>AGUINALDO Y DECIMO CUARTO MES</v>
      </c>
      <c r="K179" s="100" t="s">
        <v>1368</v>
      </c>
      <c r="L179" s="100" t="s">
        <v>397</v>
      </c>
    </row>
    <row r="180" spans="3:12" ht="15.75" thickBot="1">
      <c r="C180" s="175" t="s">
        <v>59</v>
      </c>
      <c r="D180" s="165"/>
      <c r="E180" s="156">
        <v>0</v>
      </c>
      <c r="F180" s="119">
        <f>IF(E178&lt;6,"",((E178-6)/12)*(G178/E178))</f>
        <v>0</v>
      </c>
      <c r="G180" s="99">
        <f>F180</f>
        <v>0</v>
      </c>
      <c r="H180" s="166"/>
      <c r="I180" s="103" t="s">
        <v>524</v>
      </c>
      <c r="J180" s="103" t="str">
        <f>VLOOKUP(I180,Presupuesto!$B$11:$C$565,2,0)</f>
        <v>DECIMOCUARTO MES</v>
      </c>
      <c r="K180" s="100" t="s">
        <v>1368</v>
      </c>
      <c r="L180" s="100" t="s">
        <v>397</v>
      </c>
    </row>
    <row r="181" spans="3:12" ht="15.75" thickBot="1">
      <c r="C181" s="139" t="s">
        <v>500</v>
      </c>
      <c r="D181" s="202"/>
      <c r="E181" s="154">
        <v>12</v>
      </c>
      <c r="F181" s="318">
        <f>HLOOKUP($C181,$BZ$2:$CM$3,2,0)</f>
        <v>1904.46</v>
      </c>
      <c r="G181" s="115">
        <f>D181*E181*F181</f>
        <v>0</v>
      </c>
      <c r="H181" s="168"/>
      <c r="I181" s="116" t="s">
        <v>501</v>
      </c>
      <c r="J181" s="116" t="str">
        <f>VLOOKUP(I181,Presupuesto!$B$11:$C$565,2,0)</f>
        <v>SUELDOS Y SALARIOS PERMANENTES</v>
      </c>
      <c r="K181" s="100" t="s">
        <v>1368</v>
      </c>
      <c r="L181" s="100" t="s">
        <v>397</v>
      </c>
    </row>
    <row r="182" spans="3:12">
      <c r="C182" s="174" t="s">
        <v>58</v>
      </c>
      <c r="D182" s="165"/>
      <c r="E182" s="156">
        <v>0</v>
      </c>
      <c r="F182" s="102">
        <f>IF(E181=0,"",(G181/E181)/12*E181)</f>
        <v>0</v>
      </c>
      <c r="G182" s="99">
        <f>F182</f>
        <v>0</v>
      </c>
      <c r="H182" s="166"/>
      <c r="I182" s="118" t="s">
        <v>521</v>
      </c>
      <c r="J182" s="118" t="str">
        <f>VLOOKUP(I182,Presupuesto!$B$11:$C$565,2,0)</f>
        <v>AGUINALDO Y DECIMO CUARTO MES</v>
      </c>
      <c r="K182" s="100" t="s">
        <v>1368</v>
      </c>
      <c r="L182" s="100" t="s">
        <v>397</v>
      </c>
    </row>
    <row r="183" spans="3:12" ht="15.75" thickBot="1">
      <c r="C183" s="175" t="s">
        <v>59</v>
      </c>
      <c r="D183" s="165"/>
      <c r="E183" s="156">
        <v>0</v>
      </c>
      <c r="F183" s="119">
        <f>IF(E181&lt;6,"",((E181-6)/12)*(G181/E181))</f>
        <v>0</v>
      </c>
      <c r="G183" s="99">
        <f>F183</f>
        <v>0</v>
      </c>
      <c r="H183" s="166"/>
      <c r="I183" s="103" t="s">
        <v>524</v>
      </c>
      <c r="J183" s="103" t="str">
        <f>VLOOKUP(I183,Presupuesto!$B$11:$C$565,2,0)</f>
        <v>DECIMOCUARTO MES</v>
      </c>
      <c r="K183" s="100" t="s">
        <v>1368</v>
      </c>
      <c r="L183" s="100" t="s">
        <v>397</v>
      </c>
    </row>
    <row r="184" spans="3:12" ht="15.75" thickBot="1">
      <c r="C184" s="142" t="s">
        <v>84</v>
      </c>
      <c r="D184" s="202"/>
      <c r="E184" s="154">
        <v>12</v>
      </c>
      <c r="F184" s="141">
        <v>30000</v>
      </c>
      <c r="G184" s="115">
        <f>D184*E184*F184</f>
        <v>0</v>
      </c>
      <c r="H184" s="168" t="s">
        <v>1433</v>
      </c>
      <c r="I184" s="116" t="s">
        <v>569</v>
      </c>
      <c r="J184" s="116" t="str">
        <f>VLOOKUP(I184,Presupuesto!$B$11:$C$565,2,0)</f>
        <v>CONTRATOS ESPECIALES</v>
      </c>
      <c r="K184" s="100" t="s">
        <v>1368</v>
      </c>
      <c r="L184" s="100" t="s">
        <v>397</v>
      </c>
    </row>
    <row r="185" spans="3:12">
      <c r="C185" s="174" t="s">
        <v>58</v>
      </c>
      <c r="D185" s="165"/>
      <c r="E185" s="156">
        <v>0</v>
      </c>
      <c r="F185" s="119">
        <f>IF(E184=0,"",(G184/E184)/12*E184)</f>
        <v>0</v>
      </c>
      <c r="G185" s="99">
        <f>F185</f>
        <v>0</v>
      </c>
      <c r="H185" s="166" t="s">
        <v>1433</v>
      </c>
      <c r="I185" s="103" t="s">
        <v>569</v>
      </c>
      <c r="J185" s="103" t="str">
        <f>VLOOKUP(I185,Presupuesto!$B$11:$C$565,2,0)</f>
        <v>CONTRATOS ESPECIALES</v>
      </c>
      <c r="K185" s="100" t="s">
        <v>1368</v>
      </c>
      <c r="L185" s="100" t="s">
        <v>397</v>
      </c>
    </row>
    <row r="186" spans="3:12" ht="15.75" thickBot="1">
      <c r="C186" s="175" t="s">
        <v>59</v>
      </c>
      <c r="D186" s="165"/>
      <c r="E186" s="156">
        <v>0</v>
      </c>
      <c r="F186" s="102">
        <f>IF(E184&lt;6,"",((E184-6)/12)*(G184/E184))</f>
        <v>0</v>
      </c>
      <c r="G186" s="99">
        <f>F186</f>
        <v>0</v>
      </c>
      <c r="H186" s="166" t="s">
        <v>1433</v>
      </c>
      <c r="I186" s="103" t="s">
        <v>569</v>
      </c>
      <c r="J186" s="103" t="str">
        <f>VLOOKUP(I186,Presupuesto!$B$11:$C$565,2,0)</f>
        <v>CONTRATOS ESPECIALES</v>
      </c>
      <c r="K186" s="100" t="s">
        <v>1368</v>
      </c>
      <c r="L186" s="100" t="s">
        <v>397</v>
      </c>
    </row>
    <row r="187" spans="3:12" ht="15.75" thickBot="1">
      <c r="C187" s="142" t="s">
        <v>60</v>
      </c>
      <c r="D187" s="202"/>
      <c r="E187" s="154">
        <v>12</v>
      </c>
      <c r="F187" s="120">
        <v>30000</v>
      </c>
      <c r="G187" s="115">
        <f>D187*E187*F187</f>
        <v>0</v>
      </c>
      <c r="H187" s="168" t="s">
        <v>1433</v>
      </c>
      <c r="I187" s="116" t="s">
        <v>710</v>
      </c>
      <c r="J187" s="116" t="str">
        <f>VLOOKUP(I187,Presupuesto!$B$11:$C$565,2,0)</f>
        <v>OTROS SERVICIOS TECNICOS Y PROFESIONALES</v>
      </c>
      <c r="K187" s="100" t="s">
        <v>1368</v>
      </c>
      <c r="L187" s="100" t="s">
        <v>397</v>
      </c>
    </row>
    <row r="188" spans="3:12">
      <c r="C188" s="174" t="s">
        <v>58</v>
      </c>
      <c r="D188" s="165"/>
      <c r="E188" s="156">
        <v>0</v>
      </c>
      <c r="F188" s="102">
        <v>0</v>
      </c>
      <c r="G188" s="99">
        <f>F188</f>
        <v>0</v>
      </c>
      <c r="H188" s="166" t="s">
        <v>1433</v>
      </c>
      <c r="I188" s="103" t="s">
        <v>710</v>
      </c>
      <c r="J188" s="103" t="str">
        <f>VLOOKUP(I188,Presupuesto!$B$11:$C$565,2,0)</f>
        <v>OTROS SERVICIOS TECNICOS Y PROFESIONALES</v>
      </c>
      <c r="K188" s="100" t="s">
        <v>1368</v>
      </c>
      <c r="L188" s="100" t="s">
        <v>397</v>
      </c>
    </row>
    <row r="189" spans="3:12" ht="15.75" thickBot="1">
      <c r="C189" s="175" t="s">
        <v>59</v>
      </c>
      <c r="D189" s="165"/>
      <c r="E189" s="156">
        <v>0</v>
      </c>
      <c r="F189" s="102">
        <v>0</v>
      </c>
      <c r="G189" s="99">
        <f>F189</f>
        <v>0</v>
      </c>
      <c r="H189" s="166" t="s">
        <v>1433</v>
      </c>
      <c r="I189" s="103" t="s">
        <v>710</v>
      </c>
      <c r="J189" s="103" t="str">
        <f>VLOOKUP(I189,Presupuesto!$B$11:$C$565,2,0)</f>
        <v>OTROS SERVICIOS TECNICOS Y PROFESIONALES</v>
      </c>
      <c r="K189" s="100" t="s">
        <v>1368</v>
      </c>
      <c r="L189" s="100" t="s">
        <v>397</v>
      </c>
    </row>
    <row r="190" spans="3:12" ht="15.75" thickBot="1">
      <c r="C190" s="142" t="s">
        <v>61</v>
      </c>
      <c r="D190" s="202"/>
      <c r="E190" s="154">
        <v>12</v>
      </c>
      <c r="F190" s="120">
        <v>30000</v>
      </c>
      <c r="G190" s="115">
        <f>D190*E190*F190</f>
        <v>0</v>
      </c>
      <c r="H190" s="168" t="s">
        <v>1433</v>
      </c>
      <c r="I190" s="116" t="s">
        <v>501</v>
      </c>
      <c r="J190" s="116" t="str">
        <f>VLOOKUP(I190,Presupuesto!$B$11:$C$565,2,0)</f>
        <v>SUELDOS Y SALARIOS PERMANENTES</v>
      </c>
      <c r="K190" s="100" t="s">
        <v>1368</v>
      </c>
      <c r="L190" s="100" t="s">
        <v>397</v>
      </c>
    </row>
    <row r="191" spans="3:12">
      <c r="C191" s="174" t="s">
        <v>58</v>
      </c>
      <c r="D191" s="172"/>
      <c r="E191" s="133">
        <v>0</v>
      </c>
      <c r="F191" s="121">
        <f>IF(E190=0,"",(G190/E190)/12*E190)</f>
        <v>0</v>
      </c>
      <c r="G191" s="122">
        <f>F191</f>
        <v>0</v>
      </c>
      <c r="H191" s="166" t="s">
        <v>1433</v>
      </c>
      <c r="I191" s="103" t="s">
        <v>521</v>
      </c>
      <c r="J191" s="103" t="str">
        <f>VLOOKUP(I191,Presupuesto!$B$11:$C$565,2,0)</f>
        <v>AGUINALDO Y DECIMO CUARTO MES</v>
      </c>
      <c r="K191" s="100" t="s">
        <v>1368</v>
      </c>
      <c r="L191" s="100" t="s">
        <v>397</v>
      </c>
    </row>
    <row r="192" spans="3:12" ht="15.75" thickBot="1">
      <c r="C192" s="176" t="s">
        <v>59</v>
      </c>
      <c r="D192" s="164"/>
      <c r="E192" s="134">
        <v>0</v>
      </c>
      <c r="F192" s="107">
        <f>IF(E190&lt;6,"",((E190-6)/12)*(G190/E190))</f>
        <v>0</v>
      </c>
      <c r="G192" s="107">
        <f>F192</f>
        <v>0</v>
      </c>
      <c r="H192" s="164" t="s">
        <v>1433</v>
      </c>
      <c r="I192" s="108" t="s">
        <v>524</v>
      </c>
      <c r="J192" s="126" t="str">
        <f>VLOOKUP(I192,Presupuesto!$B$11:$C$565,2,0)</f>
        <v>DECIMOCUARTO MES</v>
      </c>
      <c r="K192" s="108" t="s">
        <v>1368</v>
      </c>
      <c r="L192" s="126" t="s">
        <v>397</v>
      </c>
    </row>
    <row r="195" spans="2:12" ht="15.75" thickBot="1"/>
    <row r="196" spans="2:12" ht="15.75" thickBot="1">
      <c r="B196" s="873"/>
      <c r="C196" s="69" t="s">
        <v>43</v>
      </c>
      <c r="D196" s="30">
        <f>SUM(G203:G253)</f>
        <v>1779898.7250000001</v>
      </c>
      <c r="E196" s="95"/>
      <c r="F196" s="95"/>
      <c r="G196" s="95"/>
      <c r="H196" s="76"/>
      <c r="I196" s="76"/>
      <c r="J196" s="76"/>
    </row>
    <row r="197" spans="2:12">
      <c r="D197" s="31"/>
      <c r="E197" s="95"/>
      <c r="F197" s="95"/>
      <c r="G197" s="95"/>
      <c r="H197" s="76"/>
      <c r="I197" s="76"/>
      <c r="J197" s="76"/>
    </row>
    <row r="198" spans="2:12">
      <c r="D198" s="31"/>
      <c r="E198" s="95"/>
      <c r="F198" s="95"/>
      <c r="G198" s="95"/>
      <c r="H198" s="76"/>
      <c r="I198" s="76"/>
      <c r="J198" s="76"/>
    </row>
    <row r="199" spans="2:12" ht="15.75">
      <c r="C199" s="208" t="s">
        <v>393</v>
      </c>
      <c r="D199" s="209" t="s">
        <v>3064</v>
      </c>
      <c r="E199" s="95"/>
      <c r="F199" s="95"/>
      <c r="G199" s="95"/>
      <c r="H199" s="76"/>
      <c r="I199" s="76"/>
      <c r="J199" s="76"/>
    </row>
    <row r="200" spans="2:12" ht="18.75">
      <c r="C200" s="218" t="str">
        <f>IFERROR(VLOOKUP(D199,'1Desarrollo e Innov. Curricular'!$E:$F,2,FALSE),IFERROR(VLOOKUP(D199,'2Investigación Científica'!$E:$F,2,FALSE),IFERROR(VLOOKUP(D199,'3Vinculación Univ. Sociedad'!$E:$F,2,FALSE),IFERROR(VLOOKUP(D199,'4Docencia Profesorado Universi'!$E:$F,2,FALSE),IFERROR(VLOOKUP(D199,'5Estudiantes y Graduados'!$E:$F,2,FALSE),IFERROR(VLOOKUP(D199,'11Gestion Administrativa'!$E:$F,2,FALSE),IFERROR(VLOOKUP(D199,'13Gestión Académica'!$E:$F,2,FALSE),IFERROR(VLOOKUP(D199,'8Aseguramiento de la Calidad'!$E:$F,2,FALSE),IFERROR(VLOOKUP(D199,'6Gestión del Conocimiento'!$E:$F,2,FALSE),IFERROR(VLOOKUP(D199,'15Gobernabilidad Procesos...'!$E:$F,2,FALSE),IFERROR(VLOOKUP(D199,'12Gestión Talento Humano'!$E:$F,2,FALSE),IFERROR(VLOOKUP(D199,'14Internacionalización E.S.'!$E:$F,2,FALSE),IFERROR(VLOOKUP(D199,'10Posgrado'!$E:$F,2,FALSE),IFERROR(VLOOKUP(D199,'9Cultura de Innovación Insti...'!$E:$F,2,FALSE),VLOOKUP(D199,'7Lo Esencial Reforma Univ.'!$E:$F,2,0)))))))))))))))</f>
        <v xml:space="preserve"> 1.Gestionar el nombramiento  del jefe  Departamento CTIG, y el Coordinador de LCTIG; Contratar 5 profesores auxiliares para realizar adecuadamente las funciones de docencia, investigación, vinculación y gestión académica.</v>
      </c>
      <c r="D200" s="31"/>
      <c r="E200" s="95"/>
      <c r="F200" s="95"/>
      <c r="G200" s="95"/>
      <c r="H200" s="76"/>
      <c r="I200" s="76"/>
      <c r="J200" s="76"/>
    </row>
    <row r="201" spans="2:12" ht="15.75" thickBot="1">
      <c r="C201" s="180"/>
      <c r="D201" s="31"/>
      <c r="E201" s="95"/>
      <c r="F201" s="95"/>
      <c r="G201" s="95"/>
      <c r="H201" s="76"/>
      <c r="I201" s="76"/>
      <c r="J201" s="76"/>
    </row>
    <row r="202" spans="2:12" ht="30.75" thickBot="1">
      <c r="C202" s="136" t="s">
        <v>44</v>
      </c>
      <c r="D202" s="140" t="s">
        <v>55</v>
      </c>
      <c r="E202" s="173" t="s">
        <v>56</v>
      </c>
      <c r="F202" s="140" t="s">
        <v>57</v>
      </c>
      <c r="G202" s="137" t="s">
        <v>27</v>
      </c>
      <c r="H202" s="135" t="s">
        <v>131</v>
      </c>
      <c r="I202" s="138" t="s">
        <v>46</v>
      </c>
      <c r="J202" s="138" t="s">
        <v>132</v>
      </c>
      <c r="K202" s="138" t="s">
        <v>412</v>
      </c>
      <c r="L202" s="138" t="s">
        <v>413</v>
      </c>
    </row>
    <row r="203" spans="2:12" ht="15.75" thickBot="1">
      <c r="C203" s="139" t="s">
        <v>487</v>
      </c>
      <c r="D203" s="202"/>
      <c r="E203" s="154">
        <v>12</v>
      </c>
      <c r="F203" s="318">
        <f>HLOOKUP($C203,$BZ$2:$CM$3,2,0)</f>
        <v>41436.800000000003</v>
      </c>
      <c r="G203" s="115">
        <f>D203*E203*F203</f>
        <v>0</v>
      </c>
      <c r="H203" s="168"/>
      <c r="I203" s="116" t="s">
        <v>501</v>
      </c>
      <c r="J203" s="116" t="str">
        <f>VLOOKUP(I203,Presupuesto!$B$11:$C$565,2,0)</f>
        <v>SUELDOS Y SALARIOS PERMANENTES</v>
      </c>
      <c r="K203" s="228" t="s">
        <v>1368</v>
      </c>
      <c r="L203" s="100" t="s">
        <v>396</v>
      </c>
    </row>
    <row r="204" spans="2:12">
      <c r="C204" s="174" t="s">
        <v>58</v>
      </c>
      <c r="D204" s="165"/>
      <c r="E204" s="156">
        <v>0</v>
      </c>
      <c r="F204" s="102">
        <f>IF(E203=0,"",(G203/E203)/12*E203)</f>
        <v>0</v>
      </c>
      <c r="G204" s="99">
        <f>F204</f>
        <v>0</v>
      </c>
      <c r="H204" s="166" t="s">
        <v>1433</v>
      </c>
      <c r="I204" s="118" t="s">
        <v>521</v>
      </c>
      <c r="J204" s="118" t="str">
        <f>VLOOKUP(I204,Presupuesto!$B$11:$C$565,2,0)</f>
        <v>AGUINALDO Y DECIMO CUARTO MES</v>
      </c>
      <c r="K204" s="100" t="s">
        <v>1368</v>
      </c>
      <c r="L204" s="100" t="s">
        <v>414</v>
      </c>
    </row>
    <row r="205" spans="2:12" ht="15.75" thickBot="1">
      <c r="C205" s="175" t="s">
        <v>59</v>
      </c>
      <c r="D205" s="165"/>
      <c r="E205" s="156">
        <v>0</v>
      </c>
      <c r="F205" s="119">
        <f>IF(E203&lt;6,"",((E203-6)/12)*(G203/E203))</f>
        <v>0</v>
      </c>
      <c r="G205" s="99">
        <f>F205</f>
        <v>0</v>
      </c>
      <c r="H205" s="166"/>
      <c r="I205" s="103" t="s">
        <v>524</v>
      </c>
      <c r="J205" s="103" t="str">
        <f>VLOOKUP(I205,Presupuesto!$B$11:$C$565,2,0)</f>
        <v>DECIMOCUARTO MES</v>
      </c>
      <c r="K205" s="100" t="s">
        <v>1368</v>
      </c>
      <c r="L205" s="100" t="s">
        <v>397</v>
      </c>
    </row>
    <row r="206" spans="2:12" ht="15.75" thickBot="1">
      <c r="C206" s="139" t="s">
        <v>488</v>
      </c>
      <c r="D206" s="202"/>
      <c r="E206" s="154">
        <v>12</v>
      </c>
      <c r="F206" s="318">
        <f>HLOOKUP($C206,$BZ$2:$CM$3,2,0)</f>
        <v>37669.82</v>
      </c>
      <c r="G206" s="115">
        <f>D206*E206*F206</f>
        <v>0</v>
      </c>
      <c r="H206" s="168"/>
      <c r="I206" s="116" t="s">
        <v>501</v>
      </c>
      <c r="J206" s="116" t="str">
        <f>VLOOKUP(I206,Presupuesto!$B$11:$C$565,2,0)</f>
        <v>SUELDOS Y SALARIOS PERMANENTES</v>
      </c>
      <c r="K206" s="100" t="s">
        <v>1368</v>
      </c>
      <c r="L206" s="100" t="s">
        <v>397</v>
      </c>
    </row>
    <row r="207" spans="2:12">
      <c r="C207" s="174" t="s">
        <v>58</v>
      </c>
      <c r="D207" s="165"/>
      <c r="E207" s="156">
        <v>0</v>
      </c>
      <c r="F207" s="102">
        <f>IF(E206=0,"",(G206/E206)/12*E206)</f>
        <v>0</v>
      </c>
      <c r="G207" s="99">
        <f>F207</f>
        <v>0</v>
      </c>
      <c r="H207" s="166"/>
      <c r="I207" s="118" t="s">
        <v>521</v>
      </c>
      <c r="J207" s="118" t="str">
        <f>VLOOKUP(I207,Presupuesto!$B$11:$C$565,2,0)</f>
        <v>AGUINALDO Y DECIMO CUARTO MES</v>
      </c>
      <c r="K207" s="100" t="s">
        <v>1368</v>
      </c>
      <c r="L207" s="100" t="s">
        <v>397</v>
      </c>
    </row>
    <row r="208" spans="2:12" ht="15.75" thickBot="1">
      <c r="C208" s="175" t="s">
        <v>59</v>
      </c>
      <c r="D208" s="165"/>
      <c r="E208" s="156">
        <v>0</v>
      </c>
      <c r="F208" s="119">
        <f>IF(E206&lt;6,"",((E206-6)/12)*(G206/E206))</f>
        <v>0</v>
      </c>
      <c r="G208" s="99">
        <f>F208</f>
        <v>0</v>
      </c>
      <c r="H208" s="166"/>
      <c r="I208" s="103" t="s">
        <v>524</v>
      </c>
      <c r="J208" s="103" t="str">
        <f>VLOOKUP(I208,Presupuesto!$B$11:$C$565,2,0)</f>
        <v>DECIMOCUARTO MES</v>
      </c>
      <c r="K208" s="100" t="s">
        <v>1368</v>
      </c>
      <c r="L208" s="100" t="s">
        <v>397</v>
      </c>
    </row>
    <row r="209" spans="3:12" ht="15.75" thickBot="1">
      <c r="C209" s="139" t="s">
        <v>489</v>
      </c>
      <c r="D209" s="202"/>
      <c r="E209" s="154">
        <v>12</v>
      </c>
      <c r="F209" s="318">
        <f>HLOOKUP($C209,$BZ$2:$CM$3,2,0)</f>
        <v>33902.839999999997</v>
      </c>
      <c r="G209" s="115">
        <f>D209*E209*F209</f>
        <v>0</v>
      </c>
      <c r="H209" s="168"/>
      <c r="I209" s="116" t="s">
        <v>501</v>
      </c>
      <c r="J209" s="116" t="str">
        <f>VLOOKUP(I209,Presupuesto!$B$11:$C$565,2,0)</f>
        <v>SUELDOS Y SALARIOS PERMANENTES</v>
      </c>
      <c r="K209" s="100" t="s">
        <v>1368</v>
      </c>
      <c r="L209" s="100" t="s">
        <v>397</v>
      </c>
    </row>
    <row r="210" spans="3:12">
      <c r="C210" s="174" t="s">
        <v>58</v>
      </c>
      <c r="D210" s="165"/>
      <c r="E210" s="156">
        <v>0</v>
      </c>
      <c r="F210" s="102">
        <f>IF(E209=0,"",(G209/E209)/12*E209)</f>
        <v>0</v>
      </c>
      <c r="G210" s="99">
        <f>F210</f>
        <v>0</v>
      </c>
      <c r="H210" s="166"/>
      <c r="I210" s="118" t="s">
        <v>521</v>
      </c>
      <c r="J210" s="118" t="str">
        <f>VLOOKUP(I210,Presupuesto!$B$11:$C$565,2,0)</f>
        <v>AGUINALDO Y DECIMO CUARTO MES</v>
      </c>
      <c r="K210" s="100" t="s">
        <v>1368</v>
      </c>
      <c r="L210" s="100" t="s">
        <v>397</v>
      </c>
    </row>
    <row r="211" spans="3:12" ht="15.75" thickBot="1">
      <c r="C211" s="175" t="s">
        <v>59</v>
      </c>
      <c r="D211" s="165"/>
      <c r="E211" s="156">
        <v>0</v>
      </c>
      <c r="F211" s="119">
        <f>IF(E209&lt;6,"",((E209-6)/12)*(G209/E209))</f>
        <v>0</v>
      </c>
      <c r="G211" s="99">
        <f>F211</f>
        <v>0</v>
      </c>
      <c r="H211" s="166"/>
      <c r="I211" s="103" t="s">
        <v>524</v>
      </c>
      <c r="J211" s="103" t="str">
        <f>VLOOKUP(I211,Presupuesto!$B$11:$C$565,2,0)</f>
        <v>DECIMOCUARTO MES</v>
      </c>
      <c r="K211" s="100" t="s">
        <v>1368</v>
      </c>
      <c r="L211" s="100" t="s">
        <v>397</v>
      </c>
    </row>
    <row r="212" spans="3:12" ht="15.75" thickBot="1">
      <c r="C212" s="139" t="s">
        <v>490</v>
      </c>
      <c r="D212" s="202"/>
      <c r="E212" s="154">
        <v>12</v>
      </c>
      <c r="F212" s="318">
        <f>HLOOKUP($C212,$BZ$2:$CM$3,2,0)</f>
        <v>30135.85</v>
      </c>
      <c r="G212" s="115">
        <f>D212*E212*F212</f>
        <v>0</v>
      </c>
      <c r="H212" s="168" t="s">
        <v>1433</v>
      </c>
      <c r="I212" s="116" t="s">
        <v>501</v>
      </c>
      <c r="J212" s="116" t="str">
        <f>VLOOKUP(I212,Presupuesto!$B$11:$C$565,2,0)</f>
        <v>SUELDOS Y SALARIOS PERMANENTES</v>
      </c>
      <c r="K212" s="100" t="s">
        <v>1368</v>
      </c>
      <c r="L212" s="100" t="s">
        <v>397</v>
      </c>
    </row>
    <row r="213" spans="3:12">
      <c r="C213" s="174" t="s">
        <v>58</v>
      </c>
      <c r="D213" s="165"/>
      <c r="E213" s="156">
        <v>0</v>
      </c>
      <c r="F213" s="102">
        <f>IF(E212=0,"",(G212/E212)/12*E212)</f>
        <v>0</v>
      </c>
      <c r="G213" s="99">
        <f>F213</f>
        <v>0</v>
      </c>
      <c r="H213" s="166" t="s">
        <v>1433</v>
      </c>
      <c r="I213" s="118" t="s">
        <v>521</v>
      </c>
      <c r="J213" s="118" t="str">
        <f>VLOOKUP(I213,Presupuesto!$B$11:$C$565,2,0)</f>
        <v>AGUINALDO Y DECIMO CUARTO MES</v>
      </c>
      <c r="K213" s="100" t="s">
        <v>1368</v>
      </c>
      <c r="L213" s="100" t="s">
        <v>397</v>
      </c>
    </row>
    <row r="214" spans="3:12" ht="15.75" thickBot="1">
      <c r="C214" s="175" t="s">
        <v>59</v>
      </c>
      <c r="D214" s="165"/>
      <c r="E214" s="156">
        <v>0</v>
      </c>
      <c r="F214" s="119">
        <f>IF(E212&lt;6,"",((E212-6)/12)*(G212/E212))</f>
        <v>0</v>
      </c>
      <c r="G214" s="99">
        <f>F214</f>
        <v>0</v>
      </c>
      <c r="H214" s="166" t="s">
        <v>1433</v>
      </c>
      <c r="I214" s="103" t="s">
        <v>524</v>
      </c>
      <c r="J214" s="103" t="str">
        <f>VLOOKUP(I214,Presupuesto!$B$11:$C$565,2,0)</f>
        <v>DECIMOCUARTO MES</v>
      </c>
      <c r="K214" s="100" t="s">
        <v>1368</v>
      </c>
      <c r="L214" s="100" t="s">
        <v>397</v>
      </c>
    </row>
    <row r="215" spans="3:12" ht="15.75" thickBot="1">
      <c r="C215" s="139" t="s">
        <v>491</v>
      </c>
      <c r="D215" s="202"/>
      <c r="E215" s="154">
        <v>12</v>
      </c>
      <c r="F215" s="318">
        <f>HLOOKUP($C215,$BZ$2:$CM$3,2,0)</f>
        <v>28252.36</v>
      </c>
      <c r="G215" s="115">
        <f>D215*E215*F215</f>
        <v>0</v>
      </c>
      <c r="H215" s="168"/>
      <c r="I215" s="116" t="s">
        <v>501</v>
      </c>
      <c r="J215" s="116" t="str">
        <f>VLOOKUP(I215,Presupuesto!$B$11:$C$565,2,0)</f>
        <v>SUELDOS Y SALARIOS PERMANENTES</v>
      </c>
      <c r="K215" s="100" t="s">
        <v>1368</v>
      </c>
      <c r="L215" s="100" t="s">
        <v>397</v>
      </c>
    </row>
    <row r="216" spans="3:12">
      <c r="C216" s="174" t="s">
        <v>58</v>
      </c>
      <c r="D216" s="165"/>
      <c r="E216" s="156">
        <v>0</v>
      </c>
      <c r="F216" s="102">
        <f>IF(E215=0,"",(G215/E215)/12*E215)</f>
        <v>0</v>
      </c>
      <c r="G216" s="99">
        <f>F216</f>
        <v>0</v>
      </c>
      <c r="H216" s="166"/>
      <c r="I216" s="118" t="s">
        <v>521</v>
      </c>
      <c r="J216" s="118" t="str">
        <f>VLOOKUP(I216,Presupuesto!$B$11:$C$565,2,0)</f>
        <v>AGUINALDO Y DECIMO CUARTO MES</v>
      </c>
      <c r="K216" s="100" t="s">
        <v>1368</v>
      </c>
      <c r="L216" s="100" t="s">
        <v>397</v>
      </c>
    </row>
    <row r="217" spans="3:12" ht="15.75" thickBot="1">
      <c r="C217" s="175" t="s">
        <v>59</v>
      </c>
      <c r="D217" s="165"/>
      <c r="E217" s="156">
        <v>0</v>
      </c>
      <c r="F217" s="119">
        <f>IF(E215&lt;6,"",((E215-6)/12)*(G215/E215))</f>
        <v>0</v>
      </c>
      <c r="G217" s="99">
        <f>F217</f>
        <v>0</v>
      </c>
      <c r="H217" s="166"/>
      <c r="I217" s="103" t="s">
        <v>524</v>
      </c>
      <c r="J217" s="103" t="str">
        <f>VLOOKUP(I217,Presupuesto!$B$11:$C$565,2,0)</f>
        <v>DECIMOCUARTO MES</v>
      </c>
      <c r="K217" s="100" t="s">
        <v>1368</v>
      </c>
      <c r="L217" s="100" t="s">
        <v>397</v>
      </c>
    </row>
    <row r="218" spans="3:12" ht="15.75" thickBot="1">
      <c r="C218" s="139" t="s">
        <v>492</v>
      </c>
      <c r="D218" s="202">
        <v>5</v>
      </c>
      <c r="E218" s="154">
        <v>12</v>
      </c>
      <c r="F218" s="318">
        <f>HLOOKUP($C218,$BZ$2:$CM$3,2,0)</f>
        <v>26368.87</v>
      </c>
      <c r="G218" s="115">
        <f>D218*E218*F218</f>
        <v>1582132.2</v>
      </c>
      <c r="H218" s="168" t="s">
        <v>1433</v>
      </c>
      <c r="I218" s="116" t="s">
        <v>501</v>
      </c>
      <c r="J218" s="116" t="str">
        <f>VLOOKUP(I218,Presupuesto!$B$11:$C$565,2,0)</f>
        <v>SUELDOS Y SALARIOS PERMANENTES</v>
      </c>
      <c r="K218" s="100" t="s">
        <v>1368</v>
      </c>
      <c r="L218" s="100" t="s">
        <v>397</v>
      </c>
    </row>
    <row r="219" spans="3:12">
      <c r="C219" s="174" t="s">
        <v>58</v>
      </c>
      <c r="D219" s="165"/>
      <c r="E219" s="156">
        <v>0</v>
      </c>
      <c r="F219" s="102">
        <f>IF(E218=0,"",(G218/E218)/12*E218)</f>
        <v>131844.35</v>
      </c>
      <c r="G219" s="99">
        <f>F219</f>
        <v>131844.35</v>
      </c>
      <c r="H219" s="166" t="s">
        <v>1433</v>
      </c>
      <c r="I219" s="118" t="s">
        <v>521</v>
      </c>
      <c r="J219" s="118" t="str">
        <f>VLOOKUP(I219,Presupuesto!$B$11:$C$565,2,0)</f>
        <v>AGUINALDO Y DECIMO CUARTO MES</v>
      </c>
      <c r="K219" s="100" t="s">
        <v>1368</v>
      </c>
      <c r="L219" s="100" t="s">
        <v>397</v>
      </c>
    </row>
    <row r="220" spans="3:12" ht="15.75" thickBot="1">
      <c r="C220" s="175" t="s">
        <v>59</v>
      </c>
      <c r="D220" s="165"/>
      <c r="E220" s="156">
        <v>0</v>
      </c>
      <c r="F220" s="119">
        <f>IF(E218&lt;6,"",((E218-6)/12)*(G218/E218))</f>
        <v>65922.175000000003</v>
      </c>
      <c r="G220" s="99">
        <f>F220</f>
        <v>65922.175000000003</v>
      </c>
      <c r="H220" s="166" t="s">
        <v>1433</v>
      </c>
      <c r="I220" s="103" t="s">
        <v>524</v>
      </c>
      <c r="J220" s="103" t="str">
        <f>VLOOKUP(I220,Presupuesto!$B$11:$C$565,2,0)</f>
        <v>DECIMOCUARTO MES</v>
      </c>
      <c r="K220" s="100" t="s">
        <v>1368</v>
      </c>
      <c r="L220" s="100" t="s">
        <v>397</v>
      </c>
    </row>
    <row r="221" spans="3:12" ht="15.75" thickBot="1">
      <c r="C221" s="139" t="s">
        <v>493</v>
      </c>
      <c r="D221" s="202"/>
      <c r="E221" s="154">
        <v>12</v>
      </c>
      <c r="F221" s="318">
        <f>HLOOKUP($C221,$BZ$2:$CM$3,2,0)</f>
        <v>17893.16</v>
      </c>
      <c r="G221" s="115">
        <f>D221*E221*F221</f>
        <v>0</v>
      </c>
      <c r="H221" s="168"/>
      <c r="I221" s="116" t="s">
        <v>501</v>
      </c>
      <c r="J221" s="116" t="str">
        <f>VLOOKUP(I221,Presupuesto!$B$11:$C$565,2,0)</f>
        <v>SUELDOS Y SALARIOS PERMANENTES</v>
      </c>
      <c r="K221" s="100" t="s">
        <v>1368</v>
      </c>
      <c r="L221" s="100" t="s">
        <v>397</v>
      </c>
    </row>
    <row r="222" spans="3:12">
      <c r="C222" s="174" t="s">
        <v>58</v>
      </c>
      <c r="D222" s="165"/>
      <c r="E222" s="156">
        <v>0</v>
      </c>
      <c r="F222" s="102">
        <f>IF(E221=0,"",(G221/E221)/12*E221)</f>
        <v>0</v>
      </c>
      <c r="G222" s="99">
        <f>F222</f>
        <v>0</v>
      </c>
      <c r="H222" s="166"/>
      <c r="I222" s="118" t="s">
        <v>521</v>
      </c>
      <c r="J222" s="118" t="str">
        <f>VLOOKUP(I222,Presupuesto!$B$11:$C$565,2,0)</f>
        <v>AGUINALDO Y DECIMO CUARTO MES</v>
      </c>
      <c r="K222" s="100" t="s">
        <v>1368</v>
      </c>
      <c r="L222" s="100" t="s">
        <v>397</v>
      </c>
    </row>
    <row r="223" spans="3:12" ht="15.75" thickBot="1">
      <c r="C223" s="175" t="s">
        <v>59</v>
      </c>
      <c r="D223" s="165"/>
      <c r="E223" s="156">
        <v>0</v>
      </c>
      <c r="F223" s="119">
        <f>IF(E221&lt;6,"",((E221-6)/12)*(G221/E221))</f>
        <v>0</v>
      </c>
      <c r="G223" s="99">
        <f>F223</f>
        <v>0</v>
      </c>
      <c r="H223" s="166"/>
      <c r="I223" s="103" t="s">
        <v>524</v>
      </c>
      <c r="J223" s="103" t="str">
        <f>VLOOKUP(I223,Presupuesto!$B$11:$C$565,2,0)</f>
        <v>DECIMOCUARTO MES</v>
      </c>
      <c r="K223" s="100" t="s">
        <v>1368</v>
      </c>
      <c r="L223" s="100" t="s">
        <v>397</v>
      </c>
    </row>
    <row r="224" spans="3:12" ht="15.75" thickBot="1">
      <c r="C224" s="139" t="s">
        <v>494</v>
      </c>
      <c r="D224" s="202"/>
      <c r="E224" s="154">
        <v>12</v>
      </c>
      <c r="F224" s="318">
        <f>HLOOKUP($C224,$BZ$2:$CM$3,2,0)</f>
        <v>16951.419999999998</v>
      </c>
      <c r="G224" s="115">
        <f>D224*E224*F224</f>
        <v>0</v>
      </c>
      <c r="H224" s="168"/>
      <c r="I224" s="116" t="s">
        <v>501</v>
      </c>
      <c r="J224" s="116" t="str">
        <f>VLOOKUP(I224,Presupuesto!$B$11:$C$565,2,0)</f>
        <v>SUELDOS Y SALARIOS PERMANENTES</v>
      </c>
      <c r="K224" s="100" t="s">
        <v>1368</v>
      </c>
      <c r="L224" s="100" t="s">
        <v>397</v>
      </c>
    </row>
    <row r="225" spans="3:12">
      <c r="C225" s="174" t="s">
        <v>58</v>
      </c>
      <c r="D225" s="165"/>
      <c r="E225" s="156">
        <v>0</v>
      </c>
      <c r="F225" s="102">
        <f>IF(E224=0,"",(G224/E224)/12*E224)</f>
        <v>0</v>
      </c>
      <c r="G225" s="99">
        <f>F225</f>
        <v>0</v>
      </c>
      <c r="H225" s="166"/>
      <c r="I225" s="118" t="s">
        <v>521</v>
      </c>
      <c r="J225" s="118" t="str">
        <f>VLOOKUP(I225,Presupuesto!$B$11:$C$565,2,0)</f>
        <v>AGUINALDO Y DECIMO CUARTO MES</v>
      </c>
      <c r="K225" s="100" t="s">
        <v>1368</v>
      </c>
      <c r="L225" s="100" t="s">
        <v>397</v>
      </c>
    </row>
    <row r="226" spans="3:12" ht="15.75" thickBot="1">
      <c r="C226" s="175" t="s">
        <v>59</v>
      </c>
      <c r="D226" s="165"/>
      <c r="E226" s="156">
        <v>0</v>
      </c>
      <c r="F226" s="119">
        <f>IF(E224&lt;6,"",((E224-6)/12)*(G224/E224))</f>
        <v>0</v>
      </c>
      <c r="G226" s="99">
        <f>F226</f>
        <v>0</v>
      </c>
      <c r="H226" s="166"/>
      <c r="I226" s="103" t="s">
        <v>524</v>
      </c>
      <c r="J226" s="103" t="str">
        <f>VLOOKUP(I226,Presupuesto!$B$11:$C$565,2,0)</f>
        <v>DECIMOCUARTO MES</v>
      </c>
      <c r="K226" s="100" t="s">
        <v>1368</v>
      </c>
      <c r="L226" s="100" t="s">
        <v>397</v>
      </c>
    </row>
    <row r="227" spans="3:12" ht="15.75" thickBot="1">
      <c r="C227" s="139" t="s">
        <v>495</v>
      </c>
      <c r="D227" s="202"/>
      <c r="E227" s="154">
        <v>12</v>
      </c>
      <c r="F227" s="318">
        <f>HLOOKUP($C227,$BZ$2:$CM$3,2,0)</f>
        <v>13184.44</v>
      </c>
      <c r="G227" s="115">
        <f>D227*E227*F227</f>
        <v>0</v>
      </c>
      <c r="H227" s="168"/>
      <c r="I227" s="116" t="s">
        <v>501</v>
      </c>
      <c r="J227" s="116" t="str">
        <f>VLOOKUP(I227,Presupuesto!$B$11:$C$565,2,0)</f>
        <v>SUELDOS Y SALARIOS PERMANENTES</v>
      </c>
      <c r="K227" s="100" t="s">
        <v>1368</v>
      </c>
      <c r="L227" s="100" t="s">
        <v>397</v>
      </c>
    </row>
    <row r="228" spans="3:12">
      <c r="C228" s="174" t="s">
        <v>58</v>
      </c>
      <c r="D228" s="165"/>
      <c r="E228" s="156">
        <v>0</v>
      </c>
      <c r="F228" s="102">
        <f>IF(E227=0,"",(G227/E227)/12*E227)</f>
        <v>0</v>
      </c>
      <c r="G228" s="99">
        <f>F228</f>
        <v>0</v>
      </c>
      <c r="H228" s="166"/>
      <c r="I228" s="118" t="s">
        <v>521</v>
      </c>
      <c r="J228" s="118" t="str">
        <f>VLOOKUP(I228,Presupuesto!$B$11:$C$565,2,0)</f>
        <v>AGUINALDO Y DECIMO CUARTO MES</v>
      </c>
      <c r="K228" s="100" t="s">
        <v>1368</v>
      </c>
      <c r="L228" s="100" t="s">
        <v>397</v>
      </c>
    </row>
    <row r="229" spans="3:12" ht="15.75" thickBot="1">
      <c r="C229" s="175" t="s">
        <v>59</v>
      </c>
      <c r="D229" s="165"/>
      <c r="E229" s="156">
        <v>0</v>
      </c>
      <c r="F229" s="119">
        <f>IF(E227&lt;6,"",((E227-6)/12)*(G227/E227))</f>
        <v>0</v>
      </c>
      <c r="G229" s="99">
        <f>F229</f>
        <v>0</v>
      </c>
      <c r="H229" s="166"/>
      <c r="I229" s="103" t="s">
        <v>524</v>
      </c>
      <c r="J229" s="103" t="str">
        <f>VLOOKUP(I229,Presupuesto!$B$11:$C$565,2,0)</f>
        <v>DECIMOCUARTO MES</v>
      </c>
      <c r="K229" s="100" t="s">
        <v>1368</v>
      </c>
      <c r="L229" s="100" t="s">
        <v>397</v>
      </c>
    </row>
    <row r="230" spans="3:12" ht="15.75" thickBot="1">
      <c r="C230" s="139" t="s">
        <v>496</v>
      </c>
      <c r="D230" s="202"/>
      <c r="E230" s="154">
        <v>12</v>
      </c>
      <c r="F230" s="318">
        <f>HLOOKUP($C230,$BZ$2:$CM$3,2,0)</f>
        <v>15032.56</v>
      </c>
      <c r="G230" s="115">
        <f>D230*E230*F230</f>
        <v>0</v>
      </c>
      <c r="H230" s="168"/>
      <c r="I230" s="116" t="s">
        <v>501</v>
      </c>
      <c r="J230" s="116" t="str">
        <f>VLOOKUP(I230,Presupuesto!$B$11:$C$565,2,0)</f>
        <v>SUELDOS Y SALARIOS PERMANENTES</v>
      </c>
      <c r="K230" s="100" t="s">
        <v>1368</v>
      </c>
      <c r="L230" s="100" t="s">
        <v>397</v>
      </c>
    </row>
    <row r="231" spans="3:12">
      <c r="C231" s="174" t="s">
        <v>58</v>
      </c>
      <c r="D231" s="165"/>
      <c r="E231" s="156">
        <v>0</v>
      </c>
      <c r="F231" s="102">
        <f>IF(E230=0,"",(G230/E230)/12*E230)</f>
        <v>0</v>
      </c>
      <c r="G231" s="99">
        <f>F231</f>
        <v>0</v>
      </c>
      <c r="H231" s="166"/>
      <c r="I231" s="118" t="s">
        <v>521</v>
      </c>
      <c r="J231" s="118" t="str">
        <f>VLOOKUP(I231,Presupuesto!$B$11:$C$565,2,0)</f>
        <v>AGUINALDO Y DECIMO CUARTO MES</v>
      </c>
      <c r="K231" s="100" t="s">
        <v>1368</v>
      </c>
      <c r="L231" s="100" t="s">
        <v>397</v>
      </c>
    </row>
    <row r="232" spans="3:12" ht="15.75" thickBot="1">
      <c r="C232" s="175" t="s">
        <v>59</v>
      </c>
      <c r="D232" s="165"/>
      <c r="E232" s="156">
        <v>0</v>
      </c>
      <c r="F232" s="119">
        <f>IF(E230&lt;6,"",((E230-6)/12)*(G230/E230))</f>
        <v>0</v>
      </c>
      <c r="G232" s="99">
        <f>F232</f>
        <v>0</v>
      </c>
      <c r="H232" s="166"/>
      <c r="I232" s="103" t="s">
        <v>524</v>
      </c>
      <c r="J232" s="103" t="str">
        <f>VLOOKUP(I232,Presupuesto!$B$11:$C$565,2,0)</f>
        <v>DECIMOCUARTO MES</v>
      </c>
      <c r="K232" s="100" t="s">
        <v>1368</v>
      </c>
      <c r="L232" s="100" t="s">
        <v>397</v>
      </c>
    </row>
    <row r="233" spans="3:12" ht="15.75" thickBot="1">
      <c r="C233" s="139" t="s">
        <v>497</v>
      </c>
      <c r="D233" s="202"/>
      <c r="E233" s="154">
        <v>12</v>
      </c>
      <c r="F233" s="318">
        <f>HLOOKUP($C233,$BZ$2:$CM$3,2,0)</f>
        <v>13264.02</v>
      </c>
      <c r="G233" s="115">
        <f>D233*E233*F233</f>
        <v>0</v>
      </c>
      <c r="H233" s="168" t="s">
        <v>1433</v>
      </c>
      <c r="I233" s="116" t="s">
        <v>501</v>
      </c>
      <c r="J233" s="116" t="str">
        <f>VLOOKUP(I233,Presupuesto!$B$11:$C$565,2,0)</f>
        <v>SUELDOS Y SALARIOS PERMANENTES</v>
      </c>
      <c r="K233" s="100" t="s">
        <v>1368</v>
      </c>
      <c r="L233" s="100" t="s">
        <v>397</v>
      </c>
    </row>
    <row r="234" spans="3:12">
      <c r="C234" s="174" t="s">
        <v>58</v>
      </c>
      <c r="D234" s="165"/>
      <c r="E234" s="156">
        <v>0</v>
      </c>
      <c r="F234" s="102">
        <f>IF(E233=0,"",(G233/E233)/12*E233)</f>
        <v>0</v>
      </c>
      <c r="G234" s="99">
        <f>F234</f>
        <v>0</v>
      </c>
      <c r="H234" s="166" t="s">
        <v>1433</v>
      </c>
      <c r="I234" s="118" t="s">
        <v>521</v>
      </c>
      <c r="J234" s="118" t="str">
        <f>VLOOKUP(I234,Presupuesto!$B$11:$C$565,2,0)</f>
        <v>AGUINALDO Y DECIMO CUARTO MES</v>
      </c>
      <c r="K234" s="100" t="s">
        <v>1368</v>
      </c>
      <c r="L234" s="100" t="s">
        <v>397</v>
      </c>
    </row>
    <row r="235" spans="3:12" ht="15.75" thickBot="1">
      <c r="C235" s="175" t="s">
        <v>59</v>
      </c>
      <c r="D235" s="165"/>
      <c r="E235" s="156">
        <v>0</v>
      </c>
      <c r="F235" s="119">
        <f>IF(E233&lt;6,"",((E233-6)/12)*(G233/E233))</f>
        <v>0</v>
      </c>
      <c r="G235" s="99">
        <f>F235</f>
        <v>0</v>
      </c>
      <c r="H235" s="166" t="s">
        <v>1433</v>
      </c>
      <c r="I235" s="103" t="s">
        <v>524</v>
      </c>
      <c r="J235" s="103" t="str">
        <f>VLOOKUP(I235,Presupuesto!$B$11:$C$565,2,0)</f>
        <v>DECIMOCUARTO MES</v>
      </c>
      <c r="K235" s="100" t="s">
        <v>1368</v>
      </c>
      <c r="L235" s="100" t="s">
        <v>397</v>
      </c>
    </row>
    <row r="236" spans="3:12" ht="15.75" thickBot="1">
      <c r="C236" s="139" t="s">
        <v>498</v>
      </c>
      <c r="D236" s="202"/>
      <c r="E236" s="154">
        <v>12</v>
      </c>
      <c r="F236" s="318">
        <f>HLOOKUP($C236,$BZ$2:$CM$3,2,0)</f>
        <v>12379.75</v>
      </c>
      <c r="G236" s="115">
        <f>D236*E236*F236</f>
        <v>0</v>
      </c>
      <c r="H236" s="168"/>
      <c r="I236" s="116" t="s">
        <v>501</v>
      </c>
      <c r="J236" s="116" t="str">
        <f>VLOOKUP(I236,Presupuesto!$B$11:$C$565,2,0)</f>
        <v>SUELDOS Y SALARIOS PERMANENTES</v>
      </c>
      <c r="K236" s="100" t="s">
        <v>1368</v>
      </c>
      <c r="L236" s="100" t="s">
        <v>397</v>
      </c>
    </row>
    <row r="237" spans="3:12">
      <c r="C237" s="174" t="s">
        <v>58</v>
      </c>
      <c r="D237" s="165"/>
      <c r="E237" s="156">
        <v>0</v>
      </c>
      <c r="F237" s="102">
        <f>IF(E236=0,"",(G236/E236)/12*E236)</f>
        <v>0</v>
      </c>
      <c r="G237" s="99">
        <f>F237</f>
        <v>0</v>
      </c>
      <c r="H237" s="166"/>
      <c r="I237" s="118" t="s">
        <v>521</v>
      </c>
      <c r="J237" s="118" t="str">
        <f>VLOOKUP(I237,Presupuesto!$B$11:$C$565,2,0)</f>
        <v>AGUINALDO Y DECIMO CUARTO MES</v>
      </c>
      <c r="K237" s="100" t="s">
        <v>1368</v>
      </c>
      <c r="L237" s="100" t="s">
        <v>397</v>
      </c>
    </row>
    <row r="238" spans="3:12" ht="15.75" thickBot="1">
      <c r="C238" s="175" t="s">
        <v>59</v>
      </c>
      <c r="D238" s="165"/>
      <c r="E238" s="156">
        <v>0</v>
      </c>
      <c r="F238" s="119">
        <f>IF(E236&lt;6,"",((E236-6)/12)*(G236/E236))</f>
        <v>0</v>
      </c>
      <c r="G238" s="99">
        <f>F238</f>
        <v>0</v>
      </c>
      <c r="H238" s="166"/>
      <c r="I238" s="103" t="s">
        <v>524</v>
      </c>
      <c r="J238" s="103" t="str">
        <f>VLOOKUP(I238,Presupuesto!$B$11:$C$565,2,0)</f>
        <v>DECIMOCUARTO MES</v>
      </c>
      <c r="K238" s="100" t="s">
        <v>1368</v>
      </c>
      <c r="L238" s="100" t="s">
        <v>397</v>
      </c>
    </row>
    <row r="239" spans="3:12" ht="15.75" thickBot="1">
      <c r="C239" s="139" t="s">
        <v>499</v>
      </c>
      <c r="D239" s="202"/>
      <c r="E239" s="154">
        <v>12</v>
      </c>
      <c r="F239" s="318">
        <f>HLOOKUP($C239,$BZ$2:$CM$3,2,0)</f>
        <v>439.49</v>
      </c>
      <c r="G239" s="115">
        <f>D239*E239*F239</f>
        <v>0</v>
      </c>
      <c r="H239" s="168"/>
      <c r="I239" s="116" t="s">
        <v>501</v>
      </c>
      <c r="J239" s="116" t="str">
        <f>VLOOKUP(I239,Presupuesto!$B$11:$C$565,2,0)</f>
        <v>SUELDOS Y SALARIOS PERMANENTES</v>
      </c>
      <c r="K239" s="100" t="s">
        <v>1368</v>
      </c>
      <c r="L239" s="100" t="s">
        <v>397</v>
      </c>
    </row>
    <row r="240" spans="3:12">
      <c r="C240" s="174" t="s">
        <v>58</v>
      </c>
      <c r="D240" s="165"/>
      <c r="E240" s="156">
        <v>0</v>
      </c>
      <c r="F240" s="102">
        <f>IF(E239=0,"",(G239/E239)/12*E239)</f>
        <v>0</v>
      </c>
      <c r="G240" s="99">
        <f>F240</f>
        <v>0</v>
      </c>
      <c r="H240" s="166"/>
      <c r="I240" s="118" t="s">
        <v>521</v>
      </c>
      <c r="J240" s="118" t="str">
        <f>VLOOKUP(I240,Presupuesto!$B$11:$C$565,2,0)</f>
        <v>AGUINALDO Y DECIMO CUARTO MES</v>
      </c>
      <c r="K240" s="100" t="s">
        <v>1368</v>
      </c>
      <c r="L240" s="100" t="s">
        <v>397</v>
      </c>
    </row>
    <row r="241" spans="3:12" ht="15.75" thickBot="1">
      <c r="C241" s="175" t="s">
        <v>59</v>
      </c>
      <c r="D241" s="165"/>
      <c r="E241" s="156">
        <v>0</v>
      </c>
      <c r="F241" s="119">
        <f>IF(E239&lt;6,"",((E239-6)/12)*(G239/E239))</f>
        <v>0</v>
      </c>
      <c r="G241" s="99">
        <f>F241</f>
        <v>0</v>
      </c>
      <c r="H241" s="166"/>
      <c r="I241" s="103" t="s">
        <v>524</v>
      </c>
      <c r="J241" s="103" t="str">
        <f>VLOOKUP(I241,Presupuesto!$B$11:$C$565,2,0)</f>
        <v>DECIMOCUARTO MES</v>
      </c>
      <c r="K241" s="100" t="s">
        <v>1368</v>
      </c>
      <c r="L241" s="100" t="s">
        <v>397</v>
      </c>
    </row>
    <row r="242" spans="3:12" ht="15.75" thickBot="1">
      <c r="C242" s="139" t="s">
        <v>500</v>
      </c>
      <c r="D242" s="202"/>
      <c r="E242" s="154">
        <v>12</v>
      </c>
      <c r="F242" s="318">
        <f>HLOOKUP($C242,$BZ$2:$CM$3,2,0)</f>
        <v>1904.46</v>
      </c>
      <c r="G242" s="115">
        <f>D242*E242*F242</f>
        <v>0</v>
      </c>
      <c r="H242" s="168"/>
      <c r="I242" s="116" t="s">
        <v>501</v>
      </c>
      <c r="J242" s="116" t="str">
        <f>VLOOKUP(I242,Presupuesto!$B$11:$C$565,2,0)</f>
        <v>SUELDOS Y SALARIOS PERMANENTES</v>
      </c>
      <c r="K242" s="100" t="s">
        <v>1368</v>
      </c>
      <c r="L242" s="100" t="s">
        <v>397</v>
      </c>
    </row>
    <row r="243" spans="3:12">
      <c r="C243" s="174" t="s">
        <v>58</v>
      </c>
      <c r="D243" s="165"/>
      <c r="E243" s="156">
        <v>0</v>
      </c>
      <c r="F243" s="102">
        <f>IF(E242=0,"",(G242/E242)/12*E242)</f>
        <v>0</v>
      </c>
      <c r="G243" s="99">
        <f>F243</f>
        <v>0</v>
      </c>
      <c r="H243" s="166"/>
      <c r="I243" s="118" t="s">
        <v>521</v>
      </c>
      <c r="J243" s="118" t="str">
        <f>VLOOKUP(I243,Presupuesto!$B$11:$C$565,2,0)</f>
        <v>AGUINALDO Y DECIMO CUARTO MES</v>
      </c>
      <c r="K243" s="100" t="s">
        <v>1368</v>
      </c>
      <c r="L243" s="100" t="s">
        <v>397</v>
      </c>
    </row>
    <row r="244" spans="3:12" ht="15.75" thickBot="1">
      <c r="C244" s="175" t="s">
        <v>59</v>
      </c>
      <c r="D244" s="165"/>
      <c r="E244" s="156">
        <v>0</v>
      </c>
      <c r="F244" s="119">
        <f>IF(E242&lt;6,"",((E242-6)/12)*(G242/E242))</f>
        <v>0</v>
      </c>
      <c r="G244" s="99">
        <f>F244</f>
        <v>0</v>
      </c>
      <c r="H244" s="166"/>
      <c r="I244" s="103" t="s">
        <v>524</v>
      </c>
      <c r="J244" s="103" t="str">
        <f>VLOOKUP(I244,Presupuesto!$B$11:$C$565,2,0)</f>
        <v>DECIMOCUARTO MES</v>
      </c>
      <c r="K244" s="100" t="s">
        <v>1368</v>
      </c>
      <c r="L244" s="100" t="s">
        <v>397</v>
      </c>
    </row>
    <row r="245" spans="3:12" ht="15.75" thickBot="1">
      <c r="C245" s="142" t="s">
        <v>84</v>
      </c>
      <c r="D245" s="202"/>
      <c r="E245" s="154">
        <v>12</v>
      </c>
      <c r="F245" s="141">
        <v>30000</v>
      </c>
      <c r="G245" s="115">
        <f>D245*E245*F245</f>
        <v>0</v>
      </c>
      <c r="H245" s="168" t="s">
        <v>1433</v>
      </c>
      <c r="I245" s="116" t="s">
        <v>569</v>
      </c>
      <c r="J245" s="116" t="str">
        <f>VLOOKUP(I245,Presupuesto!$B$11:$C$565,2,0)</f>
        <v>CONTRATOS ESPECIALES</v>
      </c>
      <c r="K245" s="100" t="s">
        <v>1368</v>
      </c>
      <c r="L245" s="100" t="s">
        <v>397</v>
      </c>
    </row>
    <row r="246" spans="3:12">
      <c r="C246" s="174" t="s">
        <v>58</v>
      </c>
      <c r="D246" s="165"/>
      <c r="E246" s="156">
        <v>0</v>
      </c>
      <c r="F246" s="119">
        <f>IF(E245=0,"",(G245/E245)/12*E245)</f>
        <v>0</v>
      </c>
      <c r="G246" s="99">
        <f>F246</f>
        <v>0</v>
      </c>
      <c r="H246" s="166" t="s">
        <v>1433</v>
      </c>
      <c r="I246" s="103" t="s">
        <v>569</v>
      </c>
      <c r="J246" s="103" t="str">
        <f>VLOOKUP(I246,Presupuesto!$B$11:$C$565,2,0)</f>
        <v>CONTRATOS ESPECIALES</v>
      </c>
      <c r="K246" s="100" t="s">
        <v>1368</v>
      </c>
      <c r="L246" s="100" t="s">
        <v>397</v>
      </c>
    </row>
    <row r="247" spans="3:12" ht="15.75" thickBot="1">
      <c r="C247" s="175" t="s">
        <v>59</v>
      </c>
      <c r="D247" s="165"/>
      <c r="E247" s="156">
        <v>0</v>
      </c>
      <c r="F247" s="102">
        <f>IF(E245&lt;6,"",((E245-6)/12)*(G245/E245))</f>
        <v>0</v>
      </c>
      <c r="G247" s="99">
        <f>F247</f>
        <v>0</v>
      </c>
      <c r="H247" s="166" t="s">
        <v>1433</v>
      </c>
      <c r="I247" s="103" t="s">
        <v>569</v>
      </c>
      <c r="J247" s="103" t="str">
        <f>VLOOKUP(I247,Presupuesto!$B$11:$C$565,2,0)</f>
        <v>CONTRATOS ESPECIALES</v>
      </c>
      <c r="K247" s="100" t="s">
        <v>1368</v>
      </c>
      <c r="L247" s="100" t="s">
        <v>397</v>
      </c>
    </row>
    <row r="248" spans="3:12" ht="15.75" thickBot="1">
      <c r="C248" s="142" t="s">
        <v>60</v>
      </c>
      <c r="D248" s="202"/>
      <c r="E248" s="154">
        <v>12</v>
      </c>
      <c r="F248" s="120">
        <v>30000</v>
      </c>
      <c r="G248" s="115">
        <f>D248*E248*F248</f>
        <v>0</v>
      </c>
      <c r="H248" s="168" t="s">
        <v>1433</v>
      </c>
      <c r="I248" s="116" t="s">
        <v>710</v>
      </c>
      <c r="J248" s="116" t="str">
        <f>VLOOKUP(I248,Presupuesto!$B$11:$C$565,2,0)</f>
        <v>OTROS SERVICIOS TECNICOS Y PROFESIONALES</v>
      </c>
      <c r="K248" s="100" t="s">
        <v>1368</v>
      </c>
      <c r="L248" s="100" t="s">
        <v>397</v>
      </c>
    </row>
    <row r="249" spans="3:12">
      <c r="C249" s="174" t="s">
        <v>58</v>
      </c>
      <c r="D249" s="165"/>
      <c r="E249" s="156">
        <v>0</v>
      </c>
      <c r="F249" s="102">
        <v>0</v>
      </c>
      <c r="G249" s="99">
        <f>F249</f>
        <v>0</v>
      </c>
      <c r="H249" s="166" t="s">
        <v>1433</v>
      </c>
      <c r="I249" s="103" t="s">
        <v>710</v>
      </c>
      <c r="J249" s="103" t="str">
        <f>VLOOKUP(I249,Presupuesto!$B$11:$C$565,2,0)</f>
        <v>OTROS SERVICIOS TECNICOS Y PROFESIONALES</v>
      </c>
      <c r="K249" s="100" t="s">
        <v>1368</v>
      </c>
      <c r="L249" s="100" t="s">
        <v>397</v>
      </c>
    </row>
    <row r="250" spans="3:12" ht="15.75" thickBot="1">
      <c r="C250" s="175" t="s">
        <v>59</v>
      </c>
      <c r="D250" s="165"/>
      <c r="E250" s="156">
        <v>0</v>
      </c>
      <c r="F250" s="102">
        <v>0</v>
      </c>
      <c r="G250" s="99">
        <f>F250</f>
        <v>0</v>
      </c>
      <c r="H250" s="166" t="s">
        <v>1433</v>
      </c>
      <c r="I250" s="103" t="s">
        <v>710</v>
      </c>
      <c r="J250" s="103" t="str">
        <f>VLOOKUP(I250,Presupuesto!$B$11:$C$565,2,0)</f>
        <v>OTROS SERVICIOS TECNICOS Y PROFESIONALES</v>
      </c>
      <c r="K250" s="100" t="s">
        <v>1368</v>
      </c>
      <c r="L250" s="100" t="s">
        <v>397</v>
      </c>
    </row>
    <row r="251" spans="3:12" ht="15.75" thickBot="1">
      <c r="C251" s="142" t="s">
        <v>61</v>
      </c>
      <c r="D251" s="202"/>
      <c r="E251" s="154">
        <v>12</v>
      </c>
      <c r="F251" s="120">
        <v>30000</v>
      </c>
      <c r="G251" s="115">
        <f>D251*E251*F251</f>
        <v>0</v>
      </c>
      <c r="H251" s="168" t="s">
        <v>1433</v>
      </c>
      <c r="I251" s="116" t="s">
        <v>501</v>
      </c>
      <c r="J251" s="116" t="str">
        <f>VLOOKUP(I251,Presupuesto!$B$11:$C$565,2,0)</f>
        <v>SUELDOS Y SALARIOS PERMANENTES</v>
      </c>
      <c r="K251" s="100" t="s">
        <v>1368</v>
      </c>
      <c r="L251" s="100" t="s">
        <v>397</v>
      </c>
    </row>
    <row r="252" spans="3:12">
      <c r="C252" s="174" t="s">
        <v>58</v>
      </c>
      <c r="D252" s="172"/>
      <c r="E252" s="133">
        <v>0</v>
      </c>
      <c r="F252" s="121">
        <f>IF(E251=0,"",(G251/E251)/12*E251)</f>
        <v>0</v>
      </c>
      <c r="G252" s="122">
        <f>F252</f>
        <v>0</v>
      </c>
      <c r="H252" s="166" t="s">
        <v>1433</v>
      </c>
      <c r="I252" s="103" t="s">
        <v>521</v>
      </c>
      <c r="J252" s="103" t="str">
        <f>VLOOKUP(I252,Presupuesto!$B$11:$C$565,2,0)</f>
        <v>AGUINALDO Y DECIMO CUARTO MES</v>
      </c>
      <c r="K252" s="100" t="s">
        <v>1368</v>
      </c>
      <c r="L252" s="100" t="s">
        <v>397</v>
      </c>
    </row>
    <row r="253" spans="3:12" ht="15.75" thickBot="1">
      <c r="C253" s="176" t="s">
        <v>59</v>
      </c>
      <c r="D253" s="164"/>
      <c r="E253" s="134">
        <v>0</v>
      </c>
      <c r="F253" s="107">
        <f>IF(E251&lt;6,"",((E251-6)/12)*(G251/E251))</f>
        <v>0</v>
      </c>
      <c r="G253" s="107">
        <f>F253</f>
        <v>0</v>
      </c>
      <c r="H253" s="164" t="s">
        <v>1433</v>
      </c>
      <c r="I253" s="108" t="s">
        <v>524</v>
      </c>
      <c r="J253" s="126" t="str">
        <f>VLOOKUP(I253,Presupuesto!$B$11:$C$565,2,0)</f>
        <v>DECIMOCUARTO MES</v>
      </c>
      <c r="K253" s="108" t="s">
        <v>1368</v>
      </c>
      <c r="L253" s="126" t="s">
        <v>397</v>
      </c>
    </row>
    <row r="258" spans="2:12" ht="15.75">
      <c r="C258" s="70" t="s">
        <v>54</v>
      </c>
      <c r="D258" s="909" t="s">
        <v>2151</v>
      </c>
      <c r="E258" s="909"/>
      <c r="F258" s="909"/>
      <c r="G258" s="909"/>
      <c r="H258" s="909"/>
      <c r="I258" s="909"/>
      <c r="J258" s="909"/>
      <c r="K258" s="909"/>
      <c r="L258" s="909"/>
    </row>
    <row r="259" spans="2:12" ht="15.75" thickBot="1">
      <c r="C259" s="180"/>
      <c r="D259" s="79"/>
      <c r="E259" s="180"/>
      <c r="F259" s="180"/>
      <c r="G259" s="180"/>
      <c r="H259" s="79"/>
      <c r="I259" s="180"/>
      <c r="J259" s="180"/>
    </row>
    <row r="260" spans="2:12" ht="15.75" thickBot="1">
      <c r="B260" s="873"/>
      <c r="C260" s="69" t="s">
        <v>43</v>
      </c>
      <c r="D260" s="30">
        <f>SUM(G267:G317)</f>
        <v>2489546.7450000001</v>
      </c>
      <c r="E260" s="95"/>
      <c r="F260" s="95"/>
      <c r="G260" s="95"/>
      <c r="H260" s="76"/>
      <c r="I260" s="76"/>
      <c r="J260" s="76"/>
    </row>
    <row r="261" spans="2:12">
      <c r="D261" s="31"/>
      <c r="E261" s="95"/>
      <c r="F261" s="95"/>
      <c r="G261" s="95"/>
      <c r="H261" s="76"/>
      <c r="I261" s="76"/>
      <c r="J261" s="76"/>
    </row>
    <row r="262" spans="2:12">
      <c r="D262" s="31"/>
      <c r="E262" s="95"/>
      <c r="F262" s="95"/>
      <c r="G262" s="95"/>
      <c r="H262" s="76"/>
      <c r="I262" s="76"/>
      <c r="J262" s="76"/>
    </row>
    <row r="263" spans="2:12" ht="15.75">
      <c r="C263" s="208" t="s">
        <v>393</v>
      </c>
      <c r="D263" s="209" t="s">
        <v>2991</v>
      </c>
      <c r="E263" s="95"/>
      <c r="F263" s="95"/>
      <c r="G263" s="95"/>
      <c r="H263" s="76"/>
      <c r="I263" s="76"/>
      <c r="J263" s="76"/>
    </row>
    <row r="264" spans="2:12" ht="18.75">
      <c r="C264" s="218" t="str">
        <f>IFERROR(VLOOKUP(D263,'1Desarrollo e Innov. Curricular'!$E:$F,2,FALSE),IFERROR(VLOOKUP(D263,'2Investigación Científica'!$E:$F,2,FALSE),IFERROR(VLOOKUP(D263,'3Vinculación Univ. Sociedad'!$E:$F,2,FALSE),IFERROR(VLOOKUP(D263,'4Docencia Profesorado Universi'!$E:$F,2,FALSE),IFERROR(VLOOKUP(D263,'5Estudiantes y Graduados'!$E:$F,2,FALSE),IFERROR(VLOOKUP(D263,'11Gestion Administrativa'!$E:$F,2,FALSE),IFERROR(VLOOKUP(D263,'13Gestión Académica'!$E:$F,2,FALSE),IFERROR(VLOOKUP(D263,'8Aseguramiento de la Calidad'!$E:$F,2,FALSE),IFERROR(VLOOKUP(D263,'6Gestión del Conocimiento'!$E:$F,2,FALSE),IFERROR(VLOOKUP(D263,'15Gobernabilidad Procesos...'!$E:$F,2,FALSE),IFERROR(VLOOKUP(D263,'12Gestión Talento Humano'!$E:$F,2,FALSE),IFERROR(VLOOKUP(D263,'14Internacionalización E.S.'!$E:$F,2,FALSE),IFERROR(VLOOKUP(D263,'10Posgrado'!$E:$F,2,FALSE),IFERROR(VLOOKUP(D263,'9Cultura de Innovación Insti...'!$E:$F,2,FALSE),VLOOKUP(D263,'7Lo Esencial Reforma Univ.'!$E:$F,2,0)))))))))))))))</f>
        <v>Implementar la Estructura Académica organizativa de la FACES y nombrar docentes para las Escuelas y Departamentos, en cantidad necesaria para el cumplimiento de las funciones académicas.</v>
      </c>
      <c r="D264" s="31"/>
      <c r="E264" s="95"/>
      <c r="F264" s="95"/>
      <c r="G264" s="95"/>
      <c r="H264" s="76"/>
      <c r="I264" s="76"/>
      <c r="J264" s="76"/>
    </row>
    <row r="265" spans="2:12" ht="15.75" thickBot="1">
      <c r="C265" s="180"/>
      <c r="D265" s="31"/>
      <c r="E265" s="95"/>
      <c r="F265" s="95"/>
      <c r="G265" s="95"/>
      <c r="H265" s="76"/>
      <c r="I265" s="76"/>
      <c r="J265" s="76"/>
    </row>
    <row r="266" spans="2:12" ht="30.75" thickBot="1">
      <c r="C266" s="136" t="s">
        <v>44</v>
      </c>
      <c r="D266" s="140" t="s">
        <v>55</v>
      </c>
      <c r="E266" s="173" t="s">
        <v>56</v>
      </c>
      <c r="F266" s="140" t="s">
        <v>57</v>
      </c>
      <c r="G266" s="137" t="s">
        <v>27</v>
      </c>
      <c r="H266" s="135" t="s">
        <v>131</v>
      </c>
      <c r="I266" s="138" t="s">
        <v>46</v>
      </c>
      <c r="J266" s="138" t="s">
        <v>132</v>
      </c>
      <c r="K266" s="138" t="s">
        <v>412</v>
      </c>
      <c r="L266" s="138" t="s">
        <v>413</v>
      </c>
    </row>
    <row r="267" spans="2:12" ht="15.75" thickBot="1">
      <c r="C267" s="139" t="s">
        <v>487</v>
      </c>
      <c r="D267" s="202"/>
      <c r="E267" s="154">
        <v>12</v>
      </c>
      <c r="F267" s="318">
        <f>HLOOKUP($C267,$BZ$2:$CM$3,2,0)</f>
        <v>41436.800000000003</v>
      </c>
      <c r="G267" s="115">
        <f>D267*E267*F267</f>
        <v>0</v>
      </c>
      <c r="H267" s="168"/>
      <c r="I267" s="116" t="s">
        <v>501</v>
      </c>
      <c r="J267" s="116" t="str">
        <f>VLOOKUP(I267,Presupuesto!$B$11:$C$565,2,0)</f>
        <v>SUELDOS Y SALARIOS PERMANENTES</v>
      </c>
      <c r="K267" s="228" t="s">
        <v>1369</v>
      </c>
      <c r="L267" s="100" t="s">
        <v>396</v>
      </c>
    </row>
    <row r="268" spans="2:12">
      <c r="C268" s="174" t="s">
        <v>58</v>
      </c>
      <c r="D268" s="165"/>
      <c r="E268" s="156">
        <v>0</v>
      </c>
      <c r="F268" s="102">
        <f>IF(E267=0,"",(G267/E267)/12*E267)</f>
        <v>0</v>
      </c>
      <c r="G268" s="99">
        <f>F268</f>
        <v>0</v>
      </c>
      <c r="H268" s="166" t="s">
        <v>1433</v>
      </c>
      <c r="I268" s="118" t="s">
        <v>521</v>
      </c>
      <c r="J268" s="118" t="str">
        <f>VLOOKUP(I268,Presupuesto!$B$11:$C$565,2,0)</f>
        <v>AGUINALDO Y DECIMO CUARTO MES</v>
      </c>
      <c r="K268" s="100" t="s">
        <v>1369</v>
      </c>
      <c r="L268" s="100" t="s">
        <v>414</v>
      </c>
    </row>
    <row r="269" spans="2:12" ht="15.75" thickBot="1">
      <c r="C269" s="175" t="s">
        <v>59</v>
      </c>
      <c r="D269" s="165"/>
      <c r="E269" s="156">
        <v>0</v>
      </c>
      <c r="F269" s="119">
        <f>IF(E267&lt;6,"",((E267-6)/12)*(G267/E267))</f>
        <v>0</v>
      </c>
      <c r="G269" s="99">
        <f>F269</f>
        <v>0</v>
      </c>
      <c r="H269" s="166"/>
      <c r="I269" s="103" t="s">
        <v>524</v>
      </c>
      <c r="J269" s="103" t="str">
        <f>VLOOKUP(I269,Presupuesto!$B$11:$C$565,2,0)</f>
        <v>DECIMOCUARTO MES</v>
      </c>
      <c r="K269" s="100" t="s">
        <v>1369</v>
      </c>
      <c r="L269" s="100" t="s">
        <v>397</v>
      </c>
    </row>
    <row r="270" spans="2:12" ht="15.75" thickBot="1">
      <c r="C270" s="139" t="s">
        <v>488</v>
      </c>
      <c r="D270" s="202"/>
      <c r="E270" s="154">
        <v>12</v>
      </c>
      <c r="F270" s="318">
        <f>HLOOKUP($C270,$BZ$2:$CM$3,2,0)</f>
        <v>37669.82</v>
      </c>
      <c r="G270" s="115">
        <f>D270*E270*F270</f>
        <v>0</v>
      </c>
      <c r="H270" s="168"/>
      <c r="I270" s="116" t="s">
        <v>501</v>
      </c>
      <c r="J270" s="116" t="str">
        <f>VLOOKUP(I270,Presupuesto!$B$11:$C$565,2,0)</f>
        <v>SUELDOS Y SALARIOS PERMANENTES</v>
      </c>
      <c r="K270" s="100" t="s">
        <v>1369</v>
      </c>
      <c r="L270" s="100" t="s">
        <v>397</v>
      </c>
    </row>
    <row r="271" spans="2:12">
      <c r="C271" s="174" t="s">
        <v>58</v>
      </c>
      <c r="D271" s="165"/>
      <c r="E271" s="156">
        <v>0</v>
      </c>
      <c r="F271" s="102">
        <f>IF(E270=0,"",(G270/E270)/12*E270)</f>
        <v>0</v>
      </c>
      <c r="G271" s="99">
        <f>F271</f>
        <v>0</v>
      </c>
      <c r="H271" s="166"/>
      <c r="I271" s="118" t="s">
        <v>521</v>
      </c>
      <c r="J271" s="118" t="str">
        <f>VLOOKUP(I271,Presupuesto!$B$11:$C$565,2,0)</f>
        <v>AGUINALDO Y DECIMO CUARTO MES</v>
      </c>
      <c r="K271" s="100" t="s">
        <v>1369</v>
      </c>
      <c r="L271" s="100" t="s">
        <v>397</v>
      </c>
    </row>
    <row r="272" spans="2:12" ht="15.75" thickBot="1">
      <c r="C272" s="175" t="s">
        <v>59</v>
      </c>
      <c r="D272" s="165"/>
      <c r="E272" s="156">
        <v>0</v>
      </c>
      <c r="F272" s="119">
        <f>IF(E270&lt;6,"",((E270-6)/12)*(G270/E270))</f>
        <v>0</v>
      </c>
      <c r="G272" s="99">
        <f>F272</f>
        <v>0</v>
      </c>
      <c r="H272" s="166"/>
      <c r="I272" s="103" t="s">
        <v>524</v>
      </c>
      <c r="J272" s="103" t="str">
        <f>VLOOKUP(I272,Presupuesto!$B$11:$C$565,2,0)</f>
        <v>DECIMOCUARTO MES</v>
      </c>
      <c r="K272" s="100" t="s">
        <v>1369</v>
      </c>
      <c r="L272" s="100" t="s">
        <v>397</v>
      </c>
    </row>
    <row r="273" spans="3:12" ht="15.75" thickBot="1">
      <c r="C273" s="139" t="s">
        <v>489</v>
      </c>
      <c r="D273" s="202"/>
      <c r="E273" s="154">
        <v>12</v>
      </c>
      <c r="F273" s="318">
        <f>HLOOKUP($C273,$BZ$2:$CM$3,2,0)</f>
        <v>33902.839999999997</v>
      </c>
      <c r="G273" s="115">
        <f>D273*E273*F273</f>
        <v>0</v>
      </c>
      <c r="H273" s="168"/>
      <c r="I273" s="116" t="s">
        <v>501</v>
      </c>
      <c r="J273" s="116" t="str">
        <f>VLOOKUP(I273,Presupuesto!$B$11:$C$565,2,0)</f>
        <v>SUELDOS Y SALARIOS PERMANENTES</v>
      </c>
      <c r="K273" s="100" t="s">
        <v>1369</v>
      </c>
      <c r="L273" s="100" t="s">
        <v>397</v>
      </c>
    </row>
    <row r="274" spans="3:12">
      <c r="C274" s="174" t="s">
        <v>58</v>
      </c>
      <c r="D274" s="165"/>
      <c r="E274" s="156">
        <v>0</v>
      </c>
      <c r="F274" s="102">
        <f>IF(E273=0,"",(G273/E273)/12*E273)</f>
        <v>0</v>
      </c>
      <c r="G274" s="99">
        <f>F274</f>
        <v>0</v>
      </c>
      <c r="H274" s="166"/>
      <c r="I274" s="118" t="s">
        <v>521</v>
      </c>
      <c r="J274" s="118" t="str">
        <f>VLOOKUP(I274,Presupuesto!$B$11:$C$565,2,0)</f>
        <v>AGUINALDO Y DECIMO CUARTO MES</v>
      </c>
      <c r="K274" s="100" t="s">
        <v>1369</v>
      </c>
      <c r="L274" s="100" t="s">
        <v>397</v>
      </c>
    </row>
    <row r="275" spans="3:12" ht="15.75" thickBot="1">
      <c r="C275" s="175" t="s">
        <v>59</v>
      </c>
      <c r="D275" s="165"/>
      <c r="E275" s="156">
        <v>0</v>
      </c>
      <c r="F275" s="119">
        <f>IF(E273&lt;6,"",((E273-6)/12)*(G273/E273))</f>
        <v>0</v>
      </c>
      <c r="G275" s="99">
        <f>F275</f>
        <v>0</v>
      </c>
      <c r="H275" s="166"/>
      <c r="I275" s="103" t="s">
        <v>524</v>
      </c>
      <c r="J275" s="103" t="str">
        <f>VLOOKUP(I275,Presupuesto!$B$11:$C$565,2,0)</f>
        <v>DECIMOCUARTO MES</v>
      </c>
      <c r="K275" s="100" t="s">
        <v>1369</v>
      </c>
      <c r="L275" s="100" t="s">
        <v>397</v>
      </c>
    </row>
    <row r="276" spans="3:12" ht="15.75" thickBot="1">
      <c r="C276" s="139" t="s">
        <v>490</v>
      </c>
      <c r="D276" s="202">
        <v>2</v>
      </c>
      <c r="E276" s="154">
        <v>12</v>
      </c>
      <c r="F276" s="318">
        <f>HLOOKUP($C276,$BZ$2:$CM$3,2,0)</f>
        <v>30135.85</v>
      </c>
      <c r="G276" s="115">
        <f>D276*E276*F276</f>
        <v>723260.39999999991</v>
      </c>
      <c r="H276" s="168" t="s">
        <v>1433</v>
      </c>
      <c r="I276" s="116" t="s">
        <v>501</v>
      </c>
      <c r="J276" s="116" t="str">
        <f>VLOOKUP(I276,Presupuesto!$B$11:$C$565,2,0)</f>
        <v>SUELDOS Y SALARIOS PERMANENTES</v>
      </c>
      <c r="K276" s="100" t="s">
        <v>1369</v>
      </c>
      <c r="L276" s="100" t="s">
        <v>397</v>
      </c>
    </row>
    <row r="277" spans="3:12">
      <c r="C277" s="174" t="s">
        <v>58</v>
      </c>
      <c r="D277" s="165"/>
      <c r="E277" s="156">
        <v>0</v>
      </c>
      <c r="F277" s="102">
        <f>IF(E276=0,"",(G276/E276)/12*E276)</f>
        <v>60271.699999999983</v>
      </c>
      <c r="G277" s="99">
        <f>F277</f>
        <v>60271.699999999983</v>
      </c>
      <c r="H277" s="166" t="s">
        <v>1433</v>
      </c>
      <c r="I277" s="118" t="s">
        <v>521</v>
      </c>
      <c r="J277" s="118" t="str">
        <f>VLOOKUP(I277,Presupuesto!$B$11:$C$565,2,0)</f>
        <v>AGUINALDO Y DECIMO CUARTO MES</v>
      </c>
      <c r="K277" s="100" t="s">
        <v>1369</v>
      </c>
      <c r="L277" s="100" t="s">
        <v>397</v>
      </c>
    </row>
    <row r="278" spans="3:12" ht="15.75" thickBot="1">
      <c r="C278" s="175" t="s">
        <v>59</v>
      </c>
      <c r="D278" s="165"/>
      <c r="E278" s="156">
        <v>0</v>
      </c>
      <c r="F278" s="119">
        <f>IF(E276&lt;6,"",((E276-6)/12)*(G276/E276))</f>
        <v>30135.849999999995</v>
      </c>
      <c r="G278" s="99">
        <f>F278</f>
        <v>30135.849999999995</v>
      </c>
      <c r="H278" s="166" t="s">
        <v>1433</v>
      </c>
      <c r="I278" s="103" t="s">
        <v>524</v>
      </c>
      <c r="J278" s="103" t="str">
        <f>VLOOKUP(I278,Presupuesto!$B$11:$C$565,2,0)</f>
        <v>DECIMOCUARTO MES</v>
      </c>
      <c r="K278" s="100" t="s">
        <v>1369</v>
      </c>
      <c r="L278" s="100" t="s">
        <v>397</v>
      </c>
    </row>
    <row r="279" spans="3:12" ht="15.75" thickBot="1">
      <c r="C279" s="139" t="s">
        <v>491</v>
      </c>
      <c r="D279" s="202"/>
      <c r="E279" s="154">
        <v>12</v>
      </c>
      <c r="F279" s="318">
        <f>HLOOKUP($C279,$BZ$2:$CM$3,2,0)</f>
        <v>28252.36</v>
      </c>
      <c r="G279" s="115">
        <f>D279*E279*F279</f>
        <v>0</v>
      </c>
      <c r="H279" s="168"/>
      <c r="I279" s="116" t="s">
        <v>501</v>
      </c>
      <c r="J279" s="116" t="str">
        <f>VLOOKUP(I279,Presupuesto!$B$11:$C$565,2,0)</f>
        <v>SUELDOS Y SALARIOS PERMANENTES</v>
      </c>
      <c r="K279" s="100" t="s">
        <v>1369</v>
      </c>
      <c r="L279" s="100" t="s">
        <v>397</v>
      </c>
    </row>
    <row r="280" spans="3:12">
      <c r="C280" s="174" t="s">
        <v>58</v>
      </c>
      <c r="D280" s="165"/>
      <c r="E280" s="156">
        <v>0</v>
      </c>
      <c r="F280" s="102">
        <f>IF(E279=0,"",(G279/E279)/12*E279)</f>
        <v>0</v>
      </c>
      <c r="G280" s="99">
        <f>F280</f>
        <v>0</v>
      </c>
      <c r="H280" s="166"/>
      <c r="I280" s="118" t="s">
        <v>521</v>
      </c>
      <c r="J280" s="118" t="str">
        <f>VLOOKUP(I280,Presupuesto!$B$11:$C$565,2,0)</f>
        <v>AGUINALDO Y DECIMO CUARTO MES</v>
      </c>
      <c r="K280" s="100" t="s">
        <v>1369</v>
      </c>
      <c r="L280" s="100" t="s">
        <v>397</v>
      </c>
    </row>
    <row r="281" spans="3:12" ht="15.75" thickBot="1">
      <c r="C281" s="175" t="s">
        <v>59</v>
      </c>
      <c r="D281" s="165"/>
      <c r="E281" s="156">
        <v>0</v>
      </c>
      <c r="F281" s="119">
        <f>IF(E279&lt;6,"",((E279-6)/12)*(G279/E279))</f>
        <v>0</v>
      </c>
      <c r="G281" s="99">
        <f>F281</f>
        <v>0</v>
      </c>
      <c r="H281" s="166"/>
      <c r="I281" s="103" t="s">
        <v>524</v>
      </c>
      <c r="J281" s="103" t="str">
        <f>VLOOKUP(I281,Presupuesto!$B$11:$C$565,2,0)</f>
        <v>DECIMOCUARTO MES</v>
      </c>
      <c r="K281" s="100" t="s">
        <v>1369</v>
      </c>
      <c r="L281" s="100" t="s">
        <v>397</v>
      </c>
    </row>
    <row r="282" spans="3:12" ht="15.75" thickBot="1">
      <c r="C282" s="139" t="s">
        <v>492</v>
      </c>
      <c r="D282" s="202">
        <v>3</v>
      </c>
      <c r="E282" s="154">
        <v>12</v>
      </c>
      <c r="F282" s="318">
        <f>HLOOKUP($C282,$BZ$2:$CM$3,2,0)</f>
        <v>26368.87</v>
      </c>
      <c r="G282" s="115">
        <f>D282*E282*F282</f>
        <v>949279.32</v>
      </c>
      <c r="H282" s="168" t="s">
        <v>1433</v>
      </c>
      <c r="I282" s="116" t="s">
        <v>501</v>
      </c>
      <c r="J282" s="116" t="str">
        <f>VLOOKUP(I282,Presupuesto!$B$11:$C$565,2,0)</f>
        <v>SUELDOS Y SALARIOS PERMANENTES</v>
      </c>
      <c r="K282" s="100" t="s">
        <v>1369</v>
      </c>
      <c r="L282" s="100" t="s">
        <v>397</v>
      </c>
    </row>
    <row r="283" spans="3:12">
      <c r="C283" s="174" t="s">
        <v>58</v>
      </c>
      <c r="D283" s="165"/>
      <c r="E283" s="156">
        <v>0</v>
      </c>
      <c r="F283" s="102">
        <f>IF(E282=0,"",(G282/E282)/12*E282)</f>
        <v>79106.61</v>
      </c>
      <c r="G283" s="99">
        <f>F283</f>
        <v>79106.61</v>
      </c>
      <c r="H283" s="166" t="s">
        <v>1433</v>
      </c>
      <c r="I283" s="118" t="s">
        <v>521</v>
      </c>
      <c r="J283" s="118" t="str">
        <f>VLOOKUP(I283,Presupuesto!$B$11:$C$565,2,0)</f>
        <v>AGUINALDO Y DECIMO CUARTO MES</v>
      </c>
      <c r="K283" s="100" t="s">
        <v>1369</v>
      </c>
      <c r="L283" s="100" t="s">
        <v>397</v>
      </c>
    </row>
    <row r="284" spans="3:12" ht="15.75" thickBot="1">
      <c r="C284" s="175" t="s">
        <v>59</v>
      </c>
      <c r="D284" s="165"/>
      <c r="E284" s="156">
        <v>0</v>
      </c>
      <c r="F284" s="119">
        <f>IF(E282&lt;6,"",((E282-6)/12)*(G282/E282))</f>
        <v>39553.305</v>
      </c>
      <c r="G284" s="99">
        <f>F284</f>
        <v>39553.305</v>
      </c>
      <c r="H284" s="166" t="s">
        <v>1433</v>
      </c>
      <c r="I284" s="103" t="s">
        <v>524</v>
      </c>
      <c r="J284" s="103" t="str">
        <f>VLOOKUP(I284,Presupuesto!$B$11:$C$565,2,0)</f>
        <v>DECIMOCUARTO MES</v>
      </c>
      <c r="K284" s="100" t="s">
        <v>1369</v>
      </c>
      <c r="L284" s="100" t="s">
        <v>397</v>
      </c>
    </row>
    <row r="285" spans="3:12" ht="15.75" thickBot="1">
      <c r="C285" s="139" t="s">
        <v>493</v>
      </c>
      <c r="D285" s="202"/>
      <c r="E285" s="154">
        <v>12</v>
      </c>
      <c r="F285" s="318">
        <f>HLOOKUP($C285,$BZ$2:$CM$3,2,0)</f>
        <v>17893.16</v>
      </c>
      <c r="G285" s="115">
        <f>D285*E285*F285</f>
        <v>0</v>
      </c>
      <c r="H285" s="168"/>
      <c r="I285" s="116" t="s">
        <v>501</v>
      </c>
      <c r="J285" s="116" t="str">
        <f>VLOOKUP(I285,Presupuesto!$B$11:$C$565,2,0)</f>
        <v>SUELDOS Y SALARIOS PERMANENTES</v>
      </c>
      <c r="K285" s="100" t="s">
        <v>1369</v>
      </c>
      <c r="L285" s="100" t="s">
        <v>397</v>
      </c>
    </row>
    <row r="286" spans="3:12">
      <c r="C286" s="174" t="s">
        <v>58</v>
      </c>
      <c r="D286" s="165"/>
      <c r="E286" s="156">
        <v>0</v>
      </c>
      <c r="F286" s="102">
        <f>IF(E285=0,"",(G285/E285)/12*E285)</f>
        <v>0</v>
      </c>
      <c r="G286" s="99">
        <f>F286</f>
        <v>0</v>
      </c>
      <c r="H286" s="166"/>
      <c r="I286" s="118" t="s">
        <v>521</v>
      </c>
      <c r="J286" s="118" t="str">
        <f>VLOOKUP(I286,Presupuesto!$B$11:$C$565,2,0)</f>
        <v>AGUINALDO Y DECIMO CUARTO MES</v>
      </c>
      <c r="K286" s="100" t="s">
        <v>1369</v>
      </c>
      <c r="L286" s="100" t="s">
        <v>397</v>
      </c>
    </row>
    <row r="287" spans="3:12" ht="15.75" thickBot="1">
      <c r="C287" s="175" t="s">
        <v>59</v>
      </c>
      <c r="D287" s="165"/>
      <c r="E287" s="156">
        <v>0</v>
      </c>
      <c r="F287" s="119">
        <f>IF(E285&lt;6,"",((E285-6)/12)*(G285/E285))</f>
        <v>0</v>
      </c>
      <c r="G287" s="99">
        <f>F287</f>
        <v>0</v>
      </c>
      <c r="H287" s="166"/>
      <c r="I287" s="103" t="s">
        <v>524</v>
      </c>
      <c r="J287" s="103" t="str">
        <f>VLOOKUP(I287,Presupuesto!$B$11:$C$565,2,0)</f>
        <v>DECIMOCUARTO MES</v>
      </c>
      <c r="K287" s="100" t="s">
        <v>1369</v>
      </c>
      <c r="L287" s="100" t="s">
        <v>397</v>
      </c>
    </row>
    <row r="288" spans="3:12" ht="15.75" thickBot="1">
      <c r="C288" s="139" t="s">
        <v>494</v>
      </c>
      <c r="D288" s="202"/>
      <c r="E288" s="154">
        <v>12</v>
      </c>
      <c r="F288" s="318">
        <f>HLOOKUP($C288,$BZ$2:$CM$3,2,0)</f>
        <v>16951.419999999998</v>
      </c>
      <c r="G288" s="115">
        <f>D288*E288*F288</f>
        <v>0</v>
      </c>
      <c r="H288" s="168"/>
      <c r="I288" s="116" t="s">
        <v>501</v>
      </c>
      <c r="J288" s="116" t="str">
        <f>VLOOKUP(I288,Presupuesto!$B$11:$C$565,2,0)</f>
        <v>SUELDOS Y SALARIOS PERMANENTES</v>
      </c>
      <c r="K288" s="100" t="s">
        <v>1369</v>
      </c>
      <c r="L288" s="100" t="s">
        <v>397</v>
      </c>
    </row>
    <row r="289" spans="3:12">
      <c r="C289" s="174" t="s">
        <v>58</v>
      </c>
      <c r="D289" s="165"/>
      <c r="E289" s="156">
        <v>0</v>
      </c>
      <c r="F289" s="102">
        <f>IF(E288=0,"",(G288/E288)/12*E288)</f>
        <v>0</v>
      </c>
      <c r="G289" s="99">
        <f>F289</f>
        <v>0</v>
      </c>
      <c r="H289" s="166"/>
      <c r="I289" s="118" t="s">
        <v>521</v>
      </c>
      <c r="J289" s="118" t="str">
        <f>VLOOKUP(I289,Presupuesto!$B$11:$C$565,2,0)</f>
        <v>AGUINALDO Y DECIMO CUARTO MES</v>
      </c>
      <c r="K289" s="100" t="s">
        <v>1369</v>
      </c>
      <c r="L289" s="100" t="s">
        <v>397</v>
      </c>
    </row>
    <row r="290" spans="3:12" ht="15.75" thickBot="1">
      <c r="C290" s="175" t="s">
        <v>59</v>
      </c>
      <c r="D290" s="165"/>
      <c r="E290" s="156">
        <v>0</v>
      </c>
      <c r="F290" s="119">
        <f>IF(E288&lt;6,"",((E288-6)/12)*(G288/E288))</f>
        <v>0</v>
      </c>
      <c r="G290" s="99">
        <f>F290</f>
        <v>0</v>
      </c>
      <c r="H290" s="166"/>
      <c r="I290" s="103" t="s">
        <v>524</v>
      </c>
      <c r="J290" s="103" t="str">
        <f>VLOOKUP(I290,Presupuesto!$B$11:$C$565,2,0)</f>
        <v>DECIMOCUARTO MES</v>
      </c>
      <c r="K290" s="100" t="s">
        <v>1369</v>
      </c>
      <c r="L290" s="100" t="s">
        <v>397</v>
      </c>
    </row>
    <row r="291" spans="3:12" ht="15.75" thickBot="1">
      <c r="C291" s="139" t="s">
        <v>495</v>
      </c>
      <c r="D291" s="202"/>
      <c r="E291" s="154">
        <v>12</v>
      </c>
      <c r="F291" s="318">
        <f>HLOOKUP($C291,$BZ$2:$CM$3,2,0)</f>
        <v>13184.44</v>
      </c>
      <c r="G291" s="115">
        <f>D291*E291*F291</f>
        <v>0</v>
      </c>
      <c r="H291" s="168"/>
      <c r="I291" s="116" t="s">
        <v>501</v>
      </c>
      <c r="J291" s="116" t="str">
        <f>VLOOKUP(I291,Presupuesto!$B$11:$C$565,2,0)</f>
        <v>SUELDOS Y SALARIOS PERMANENTES</v>
      </c>
      <c r="K291" s="100" t="s">
        <v>1369</v>
      </c>
      <c r="L291" s="100" t="s">
        <v>397</v>
      </c>
    </row>
    <row r="292" spans="3:12">
      <c r="C292" s="174" t="s">
        <v>58</v>
      </c>
      <c r="D292" s="165"/>
      <c r="E292" s="156">
        <v>0</v>
      </c>
      <c r="F292" s="102">
        <f>IF(E291=0,"",(G291/E291)/12*E291)</f>
        <v>0</v>
      </c>
      <c r="G292" s="99">
        <f>F292</f>
        <v>0</v>
      </c>
      <c r="H292" s="166"/>
      <c r="I292" s="118" t="s">
        <v>521</v>
      </c>
      <c r="J292" s="118" t="str">
        <f>VLOOKUP(I292,Presupuesto!$B$11:$C$565,2,0)</f>
        <v>AGUINALDO Y DECIMO CUARTO MES</v>
      </c>
      <c r="K292" s="100" t="s">
        <v>1369</v>
      </c>
      <c r="L292" s="100" t="s">
        <v>397</v>
      </c>
    </row>
    <row r="293" spans="3:12" ht="15.75" thickBot="1">
      <c r="C293" s="175" t="s">
        <v>59</v>
      </c>
      <c r="D293" s="165"/>
      <c r="E293" s="156">
        <v>0</v>
      </c>
      <c r="F293" s="119">
        <f>IF(E291&lt;6,"",((E291-6)/12)*(G291/E291))</f>
        <v>0</v>
      </c>
      <c r="G293" s="99">
        <f>F293</f>
        <v>0</v>
      </c>
      <c r="H293" s="166"/>
      <c r="I293" s="103" t="s">
        <v>524</v>
      </c>
      <c r="J293" s="103" t="str">
        <f>VLOOKUP(I293,Presupuesto!$B$11:$C$565,2,0)</f>
        <v>DECIMOCUARTO MES</v>
      </c>
      <c r="K293" s="100" t="s">
        <v>1369</v>
      </c>
      <c r="L293" s="100" t="s">
        <v>397</v>
      </c>
    </row>
    <row r="294" spans="3:12" ht="15.75" thickBot="1">
      <c r="C294" s="139" t="s">
        <v>496</v>
      </c>
      <c r="D294" s="202">
        <v>1</v>
      </c>
      <c r="E294" s="154">
        <v>12</v>
      </c>
      <c r="F294" s="318">
        <f>HLOOKUP($C294,$BZ$2:$CM$3,2,0)</f>
        <v>15032.56</v>
      </c>
      <c r="G294" s="115">
        <f>D294*E294*F294</f>
        <v>180390.72</v>
      </c>
      <c r="H294" s="168" t="s">
        <v>1433</v>
      </c>
      <c r="I294" s="116" t="s">
        <v>501</v>
      </c>
      <c r="J294" s="116" t="str">
        <f>VLOOKUP(I294,Presupuesto!$B$11:$C$565,2,0)</f>
        <v>SUELDOS Y SALARIOS PERMANENTES</v>
      </c>
      <c r="K294" s="100" t="s">
        <v>1369</v>
      </c>
      <c r="L294" s="100" t="s">
        <v>397</v>
      </c>
    </row>
    <row r="295" spans="3:12">
      <c r="C295" s="174" t="s">
        <v>58</v>
      </c>
      <c r="D295" s="165"/>
      <c r="E295" s="156">
        <v>0</v>
      </c>
      <c r="F295" s="102">
        <f>IF(E294=0,"",(G294/E294)/12*E294)</f>
        <v>15032.560000000001</v>
      </c>
      <c r="G295" s="99">
        <f>F295</f>
        <v>15032.560000000001</v>
      </c>
      <c r="H295" s="166" t="s">
        <v>1433</v>
      </c>
      <c r="I295" s="118" t="s">
        <v>521</v>
      </c>
      <c r="J295" s="118" t="str">
        <f>VLOOKUP(I295,Presupuesto!$B$11:$C$565,2,0)</f>
        <v>AGUINALDO Y DECIMO CUARTO MES</v>
      </c>
      <c r="K295" s="100" t="s">
        <v>1369</v>
      </c>
      <c r="L295" s="100" t="s">
        <v>397</v>
      </c>
    </row>
    <row r="296" spans="3:12" ht="15.75" thickBot="1">
      <c r="C296" s="175" t="s">
        <v>59</v>
      </c>
      <c r="D296" s="165"/>
      <c r="E296" s="156">
        <v>0</v>
      </c>
      <c r="F296" s="119">
        <f>IF(E294&lt;6,"",((E294-6)/12)*(G294/E294))</f>
        <v>7516.28</v>
      </c>
      <c r="G296" s="99">
        <f>F296</f>
        <v>7516.28</v>
      </c>
      <c r="H296" s="166" t="s">
        <v>1433</v>
      </c>
      <c r="I296" s="103" t="s">
        <v>524</v>
      </c>
      <c r="J296" s="103" t="str">
        <f>VLOOKUP(I296,Presupuesto!$B$11:$C$565,2,0)</f>
        <v>DECIMOCUARTO MES</v>
      </c>
      <c r="K296" s="100" t="s">
        <v>1369</v>
      </c>
      <c r="L296" s="100" t="s">
        <v>397</v>
      </c>
    </row>
    <row r="297" spans="3:12" ht="15.75" thickBot="1">
      <c r="C297" s="139" t="s">
        <v>497</v>
      </c>
      <c r="D297" s="202"/>
      <c r="E297" s="154">
        <v>12</v>
      </c>
      <c r="F297" s="318">
        <f>HLOOKUP($C297,$BZ$2:$CM$3,2,0)</f>
        <v>13264.02</v>
      </c>
      <c r="G297" s="115">
        <f>D297*E297*F297</f>
        <v>0</v>
      </c>
      <c r="H297" s="168" t="s">
        <v>1433</v>
      </c>
      <c r="I297" s="116" t="s">
        <v>501</v>
      </c>
      <c r="J297" s="116" t="str">
        <f>VLOOKUP(I297,Presupuesto!$B$11:$C$565,2,0)</f>
        <v>SUELDOS Y SALARIOS PERMANENTES</v>
      </c>
      <c r="K297" s="100" t="s">
        <v>1369</v>
      </c>
      <c r="L297" s="100" t="s">
        <v>397</v>
      </c>
    </row>
    <row r="298" spans="3:12">
      <c r="C298" s="174" t="s">
        <v>58</v>
      </c>
      <c r="D298" s="165"/>
      <c r="E298" s="156">
        <v>0</v>
      </c>
      <c r="F298" s="102">
        <f>IF(E297=0,"",(G297/E297)/12*E297)</f>
        <v>0</v>
      </c>
      <c r="G298" s="99">
        <f>F298</f>
        <v>0</v>
      </c>
      <c r="H298" s="166" t="s">
        <v>1433</v>
      </c>
      <c r="I298" s="118" t="s">
        <v>521</v>
      </c>
      <c r="J298" s="118" t="str">
        <f>VLOOKUP(I298,Presupuesto!$B$11:$C$565,2,0)</f>
        <v>AGUINALDO Y DECIMO CUARTO MES</v>
      </c>
      <c r="K298" s="100" t="s">
        <v>1369</v>
      </c>
      <c r="L298" s="100" t="s">
        <v>397</v>
      </c>
    </row>
    <row r="299" spans="3:12" ht="15.75" thickBot="1">
      <c r="C299" s="175" t="s">
        <v>59</v>
      </c>
      <c r="D299" s="165"/>
      <c r="E299" s="156">
        <v>0</v>
      </c>
      <c r="F299" s="119">
        <f>IF(E297&lt;6,"",((E297-6)/12)*(G297/E297))</f>
        <v>0</v>
      </c>
      <c r="G299" s="99">
        <f>F299</f>
        <v>0</v>
      </c>
      <c r="H299" s="166" t="s">
        <v>1433</v>
      </c>
      <c r="I299" s="103" t="s">
        <v>524</v>
      </c>
      <c r="J299" s="103" t="str">
        <f>VLOOKUP(I299,Presupuesto!$B$11:$C$565,2,0)</f>
        <v>DECIMOCUARTO MES</v>
      </c>
      <c r="K299" s="100" t="s">
        <v>1369</v>
      </c>
      <c r="L299" s="100" t="s">
        <v>397</v>
      </c>
    </row>
    <row r="300" spans="3:12" ht="15.75" thickBot="1">
      <c r="C300" s="139" t="s">
        <v>498</v>
      </c>
      <c r="D300" s="202"/>
      <c r="E300" s="154">
        <v>12</v>
      </c>
      <c r="F300" s="318">
        <f>HLOOKUP($C300,$BZ$2:$CM$3,2,0)</f>
        <v>12379.75</v>
      </c>
      <c r="G300" s="115">
        <f>D300*E300*F300</f>
        <v>0</v>
      </c>
      <c r="H300" s="168"/>
      <c r="I300" s="116" t="s">
        <v>501</v>
      </c>
      <c r="J300" s="116" t="str">
        <f>VLOOKUP(I300,Presupuesto!$B$11:$C$565,2,0)</f>
        <v>SUELDOS Y SALARIOS PERMANENTES</v>
      </c>
      <c r="K300" s="100" t="s">
        <v>1369</v>
      </c>
      <c r="L300" s="100" t="s">
        <v>397</v>
      </c>
    </row>
    <row r="301" spans="3:12">
      <c r="C301" s="174" t="s">
        <v>58</v>
      </c>
      <c r="D301" s="165"/>
      <c r="E301" s="156">
        <v>0</v>
      </c>
      <c r="F301" s="102">
        <f>IF(E300=0,"",(G300/E300)/12*E300)</f>
        <v>0</v>
      </c>
      <c r="G301" s="99">
        <f>F301</f>
        <v>0</v>
      </c>
      <c r="H301" s="166"/>
      <c r="I301" s="118" t="s">
        <v>521</v>
      </c>
      <c r="J301" s="118" t="str">
        <f>VLOOKUP(I301,Presupuesto!$B$11:$C$565,2,0)</f>
        <v>AGUINALDO Y DECIMO CUARTO MES</v>
      </c>
      <c r="K301" s="100" t="s">
        <v>1369</v>
      </c>
      <c r="L301" s="100" t="s">
        <v>397</v>
      </c>
    </row>
    <row r="302" spans="3:12" ht="15.75" thickBot="1">
      <c r="C302" s="175" t="s">
        <v>59</v>
      </c>
      <c r="D302" s="165"/>
      <c r="E302" s="156">
        <v>0</v>
      </c>
      <c r="F302" s="119">
        <f>IF(E300&lt;6,"",((E300-6)/12)*(G300/E300))</f>
        <v>0</v>
      </c>
      <c r="G302" s="99">
        <f>F302</f>
        <v>0</v>
      </c>
      <c r="H302" s="166"/>
      <c r="I302" s="103" t="s">
        <v>524</v>
      </c>
      <c r="J302" s="103" t="str">
        <f>VLOOKUP(I302,Presupuesto!$B$11:$C$565,2,0)</f>
        <v>DECIMOCUARTO MES</v>
      </c>
      <c r="K302" s="100" t="s">
        <v>1369</v>
      </c>
      <c r="L302" s="100" t="s">
        <v>397</v>
      </c>
    </row>
    <row r="303" spans="3:12" ht="15.75" thickBot="1">
      <c r="C303" s="139" t="s">
        <v>499</v>
      </c>
      <c r="D303" s="202"/>
      <c r="E303" s="154">
        <v>12</v>
      </c>
      <c r="F303" s="318">
        <f>HLOOKUP($C303,$BZ$2:$CM$3,2,0)</f>
        <v>439.49</v>
      </c>
      <c r="G303" s="115">
        <f>D303*E303*F303</f>
        <v>0</v>
      </c>
      <c r="H303" s="168"/>
      <c r="I303" s="116" t="s">
        <v>501</v>
      </c>
      <c r="J303" s="116" t="str">
        <f>VLOOKUP(I303,Presupuesto!$B$11:$C$565,2,0)</f>
        <v>SUELDOS Y SALARIOS PERMANENTES</v>
      </c>
      <c r="K303" s="100" t="s">
        <v>1369</v>
      </c>
      <c r="L303" s="100" t="s">
        <v>397</v>
      </c>
    </row>
    <row r="304" spans="3:12">
      <c r="C304" s="174" t="s">
        <v>58</v>
      </c>
      <c r="D304" s="165"/>
      <c r="E304" s="156">
        <v>0</v>
      </c>
      <c r="F304" s="102">
        <f>IF(E303=0,"",(G303/E303)/12*E303)</f>
        <v>0</v>
      </c>
      <c r="G304" s="99">
        <f>F304</f>
        <v>0</v>
      </c>
      <c r="H304" s="166"/>
      <c r="I304" s="118" t="s">
        <v>521</v>
      </c>
      <c r="J304" s="118" t="str">
        <f>VLOOKUP(I304,Presupuesto!$B$11:$C$565,2,0)</f>
        <v>AGUINALDO Y DECIMO CUARTO MES</v>
      </c>
      <c r="K304" s="100" t="s">
        <v>1369</v>
      </c>
      <c r="L304" s="100" t="s">
        <v>397</v>
      </c>
    </row>
    <row r="305" spans="3:12" ht="15.75" thickBot="1">
      <c r="C305" s="175" t="s">
        <v>59</v>
      </c>
      <c r="D305" s="165"/>
      <c r="E305" s="156">
        <v>0</v>
      </c>
      <c r="F305" s="119">
        <f>IF(E303&lt;6,"",((E303-6)/12)*(G303/E303))</f>
        <v>0</v>
      </c>
      <c r="G305" s="99">
        <f>F305</f>
        <v>0</v>
      </c>
      <c r="H305" s="166"/>
      <c r="I305" s="103" t="s">
        <v>524</v>
      </c>
      <c r="J305" s="103" t="str">
        <f>VLOOKUP(I305,Presupuesto!$B$11:$C$565,2,0)</f>
        <v>DECIMOCUARTO MES</v>
      </c>
      <c r="K305" s="100" t="s">
        <v>1369</v>
      </c>
      <c r="L305" s="100" t="s">
        <v>397</v>
      </c>
    </row>
    <row r="306" spans="3:12" ht="15.75" thickBot="1">
      <c r="C306" s="139" t="s">
        <v>500</v>
      </c>
      <c r="D306" s="202"/>
      <c r="E306" s="154">
        <v>12</v>
      </c>
      <c r="F306" s="318">
        <f>HLOOKUP($C306,$BZ$2:$CM$3,2,0)</f>
        <v>1904.46</v>
      </c>
      <c r="G306" s="115">
        <f>D306*E306*F306</f>
        <v>0</v>
      </c>
      <c r="H306" s="168"/>
      <c r="I306" s="116" t="s">
        <v>501</v>
      </c>
      <c r="J306" s="116" t="str">
        <f>VLOOKUP(I306,Presupuesto!$B$11:$C$565,2,0)</f>
        <v>SUELDOS Y SALARIOS PERMANENTES</v>
      </c>
      <c r="K306" s="100" t="s">
        <v>1369</v>
      </c>
      <c r="L306" s="100" t="s">
        <v>397</v>
      </c>
    </row>
    <row r="307" spans="3:12">
      <c r="C307" s="174" t="s">
        <v>58</v>
      </c>
      <c r="D307" s="165"/>
      <c r="E307" s="156">
        <v>0</v>
      </c>
      <c r="F307" s="102">
        <f>IF(E306=0,"",(G306/E306)/12*E306)</f>
        <v>0</v>
      </c>
      <c r="G307" s="99">
        <f>F307</f>
        <v>0</v>
      </c>
      <c r="H307" s="166"/>
      <c r="I307" s="118" t="s">
        <v>521</v>
      </c>
      <c r="J307" s="118" t="str">
        <f>VLOOKUP(I307,Presupuesto!$B$11:$C$565,2,0)</f>
        <v>AGUINALDO Y DECIMO CUARTO MES</v>
      </c>
      <c r="K307" s="100" t="s">
        <v>1369</v>
      </c>
      <c r="L307" s="100" t="s">
        <v>397</v>
      </c>
    </row>
    <row r="308" spans="3:12" ht="15.75" thickBot="1">
      <c r="C308" s="175" t="s">
        <v>59</v>
      </c>
      <c r="D308" s="165"/>
      <c r="E308" s="156">
        <v>0</v>
      </c>
      <c r="F308" s="119">
        <f>IF(E306&lt;6,"",((E306-6)/12)*(G306/E306))</f>
        <v>0</v>
      </c>
      <c r="G308" s="99">
        <f>F308</f>
        <v>0</v>
      </c>
      <c r="H308" s="166"/>
      <c r="I308" s="103" t="s">
        <v>524</v>
      </c>
      <c r="J308" s="103" t="str">
        <f>VLOOKUP(I308,Presupuesto!$B$11:$C$565,2,0)</f>
        <v>DECIMOCUARTO MES</v>
      </c>
      <c r="K308" s="100" t="s">
        <v>1369</v>
      </c>
      <c r="L308" s="100" t="s">
        <v>397</v>
      </c>
    </row>
    <row r="309" spans="3:12" ht="15.75" thickBot="1">
      <c r="C309" s="142" t="s">
        <v>84</v>
      </c>
      <c r="D309" s="202"/>
      <c r="E309" s="154">
        <v>12</v>
      </c>
      <c r="F309" s="141">
        <v>30000</v>
      </c>
      <c r="G309" s="115">
        <f>D309*E309*F309</f>
        <v>0</v>
      </c>
      <c r="H309" s="168" t="s">
        <v>1433</v>
      </c>
      <c r="I309" s="116" t="s">
        <v>569</v>
      </c>
      <c r="J309" s="116" t="str">
        <f>VLOOKUP(I309,Presupuesto!$B$11:$C$565,2,0)</f>
        <v>CONTRATOS ESPECIALES</v>
      </c>
      <c r="K309" s="100" t="s">
        <v>1369</v>
      </c>
      <c r="L309" s="100" t="s">
        <v>397</v>
      </c>
    </row>
    <row r="310" spans="3:12">
      <c r="C310" s="174" t="s">
        <v>58</v>
      </c>
      <c r="D310" s="165"/>
      <c r="E310" s="156">
        <v>0</v>
      </c>
      <c r="F310" s="119">
        <f>IF(E309=0,"",(G309/E309)/12*E309)</f>
        <v>0</v>
      </c>
      <c r="G310" s="99">
        <f>F310</f>
        <v>0</v>
      </c>
      <c r="H310" s="166" t="s">
        <v>1433</v>
      </c>
      <c r="I310" s="103" t="s">
        <v>569</v>
      </c>
      <c r="J310" s="103" t="str">
        <f>VLOOKUP(I310,Presupuesto!$B$11:$C$565,2,0)</f>
        <v>CONTRATOS ESPECIALES</v>
      </c>
      <c r="K310" s="100" t="s">
        <v>1369</v>
      </c>
      <c r="L310" s="100" t="s">
        <v>397</v>
      </c>
    </row>
    <row r="311" spans="3:12" ht="15.75" thickBot="1">
      <c r="C311" s="175" t="s">
        <v>59</v>
      </c>
      <c r="D311" s="165"/>
      <c r="E311" s="156">
        <v>0</v>
      </c>
      <c r="F311" s="102">
        <f>IF(E309&lt;6,"",((E309-6)/12)*(G309/E309))</f>
        <v>0</v>
      </c>
      <c r="G311" s="99">
        <f>F311</f>
        <v>0</v>
      </c>
      <c r="H311" s="166" t="s">
        <v>1433</v>
      </c>
      <c r="I311" s="103" t="s">
        <v>569</v>
      </c>
      <c r="J311" s="103" t="str">
        <f>VLOOKUP(I311,Presupuesto!$B$11:$C$565,2,0)</f>
        <v>CONTRATOS ESPECIALES</v>
      </c>
      <c r="K311" s="100" t="s">
        <v>1369</v>
      </c>
      <c r="L311" s="100" t="s">
        <v>397</v>
      </c>
    </row>
    <row r="312" spans="3:12" ht="15.75" thickBot="1">
      <c r="C312" s="142" t="s">
        <v>60</v>
      </c>
      <c r="D312" s="202"/>
      <c r="E312" s="154">
        <v>12</v>
      </c>
      <c r="F312" s="120">
        <v>30000</v>
      </c>
      <c r="G312" s="115">
        <f>D312*E312*F312</f>
        <v>0</v>
      </c>
      <c r="H312" s="168" t="s">
        <v>1433</v>
      </c>
      <c r="I312" s="116" t="s">
        <v>710</v>
      </c>
      <c r="J312" s="116" t="str">
        <f>VLOOKUP(I312,Presupuesto!$B$11:$C$565,2,0)</f>
        <v>OTROS SERVICIOS TECNICOS Y PROFESIONALES</v>
      </c>
      <c r="K312" s="100" t="s">
        <v>1369</v>
      </c>
      <c r="L312" s="100" t="s">
        <v>397</v>
      </c>
    </row>
    <row r="313" spans="3:12">
      <c r="C313" s="174" t="s">
        <v>58</v>
      </c>
      <c r="D313" s="165"/>
      <c r="E313" s="156">
        <v>0</v>
      </c>
      <c r="F313" s="102">
        <v>0</v>
      </c>
      <c r="G313" s="99">
        <f>F313</f>
        <v>0</v>
      </c>
      <c r="H313" s="166" t="s">
        <v>1433</v>
      </c>
      <c r="I313" s="103" t="s">
        <v>710</v>
      </c>
      <c r="J313" s="103" t="str">
        <f>VLOOKUP(I313,Presupuesto!$B$11:$C$565,2,0)</f>
        <v>OTROS SERVICIOS TECNICOS Y PROFESIONALES</v>
      </c>
      <c r="K313" s="100" t="s">
        <v>1369</v>
      </c>
      <c r="L313" s="100" t="s">
        <v>397</v>
      </c>
    </row>
    <row r="314" spans="3:12" ht="15.75" thickBot="1">
      <c r="C314" s="175" t="s">
        <v>59</v>
      </c>
      <c r="D314" s="165"/>
      <c r="E314" s="156">
        <v>0</v>
      </c>
      <c r="F314" s="102">
        <v>0</v>
      </c>
      <c r="G314" s="99">
        <f>F314</f>
        <v>0</v>
      </c>
      <c r="H314" s="166" t="s">
        <v>1433</v>
      </c>
      <c r="I314" s="103" t="s">
        <v>710</v>
      </c>
      <c r="J314" s="103" t="str">
        <f>VLOOKUP(I314,Presupuesto!$B$11:$C$565,2,0)</f>
        <v>OTROS SERVICIOS TECNICOS Y PROFESIONALES</v>
      </c>
      <c r="K314" s="100" t="s">
        <v>1369</v>
      </c>
      <c r="L314" s="100" t="s">
        <v>397</v>
      </c>
    </row>
    <row r="315" spans="3:12" ht="15.75" thickBot="1">
      <c r="C315" s="142" t="s">
        <v>61</v>
      </c>
      <c r="D315" s="202">
        <v>1</v>
      </c>
      <c r="E315" s="154">
        <v>12</v>
      </c>
      <c r="F315" s="120">
        <v>30000</v>
      </c>
      <c r="G315" s="115">
        <f>D315*E315*F315</f>
        <v>360000</v>
      </c>
      <c r="H315" s="168" t="s">
        <v>1433</v>
      </c>
      <c r="I315" s="116" t="s">
        <v>501</v>
      </c>
      <c r="J315" s="116" t="str">
        <f>VLOOKUP(I315,Presupuesto!$B$11:$C$565,2,0)</f>
        <v>SUELDOS Y SALARIOS PERMANENTES</v>
      </c>
      <c r="K315" s="100" t="s">
        <v>1369</v>
      </c>
      <c r="L315" s="100" t="s">
        <v>397</v>
      </c>
    </row>
    <row r="316" spans="3:12">
      <c r="C316" s="174" t="s">
        <v>58</v>
      </c>
      <c r="D316" s="172"/>
      <c r="E316" s="133">
        <v>0</v>
      </c>
      <c r="F316" s="121">
        <f>IF(E315=0,"",(G315/E315)/12*E315)</f>
        <v>30000</v>
      </c>
      <c r="G316" s="122">
        <f>F316</f>
        <v>30000</v>
      </c>
      <c r="H316" s="166" t="s">
        <v>1433</v>
      </c>
      <c r="I316" s="103" t="s">
        <v>521</v>
      </c>
      <c r="J316" s="103" t="str">
        <f>VLOOKUP(I316,Presupuesto!$B$11:$C$565,2,0)</f>
        <v>AGUINALDO Y DECIMO CUARTO MES</v>
      </c>
      <c r="K316" s="100" t="s">
        <v>1369</v>
      </c>
      <c r="L316" s="100" t="s">
        <v>397</v>
      </c>
    </row>
    <row r="317" spans="3:12" ht="15.75" thickBot="1">
      <c r="C317" s="176" t="s">
        <v>59</v>
      </c>
      <c r="D317" s="164"/>
      <c r="E317" s="134">
        <v>0</v>
      </c>
      <c r="F317" s="107">
        <f>IF(E315&lt;6,"",((E315-6)/12)*(G315/E315))</f>
        <v>15000</v>
      </c>
      <c r="G317" s="107">
        <f>F317</f>
        <v>15000</v>
      </c>
      <c r="H317" s="164" t="s">
        <v>1433</v>
      </c>
      <c r="I317" s="108" t="s">
        <v>524</v>
      </c>
      <c r="J317" s="126" t="str">
        <f>VLOOKUP(I317,Presupuesto!$B$11:$C$565,2,0)</f>
        <v>DECIMOCUARTO MES</v>
      </c>
      <c r="K317" s="108" t="s">
        <v>1369</v>
      </c>
      <c r="L317" s="126" t="s">
        <v>397</v>
      </c>
    </row>
    <row r="321" spans="2:12" ht="15.75">
      <c r="C321" s="70" t="s">
        <v>54</v>
      </c>
      <c r="D321" s="909" t="s">
        <v>2827</v>
      </c>
      <c r="E321" s="909"/>
      <c r="F321" s="909"/>
      <c r="G321" s="909"/>
      <c r="H321" s="909"/>
      <c r="I321" s="909"/>
      <c r="J321" s="909"/>
      <c r="K321" s="909"/>
      <c r="L321" s="909"/>
    </row>
    <row r="322" spans="2:12" ht="15.75" thickBot="1">
      <c r="C322" s="180"/>
      <c r="D322" s="79"/>
      <c r="E322" s="180"/>
      <c r="F322" s="180"/>
      <c r="G322" s="180"/>
      <c r="H322" s="79"/>
      <c r="I322" s="180"/>
      <c r="J322" s="180"/>
    </row>
    <row r="323" spans="2:12" ht="15.75" thickBot="1">
      <c r="B323" s="873"/>
      <c r="C323" s="69" t="s">
        <v>43</v>
      </c>
      <c r="D323" s="30">
        <f>SUM(G330:G380)</f>
        <v>2135878.4699999997</v>
      </c>
      <c r="E323" s="95"/>
      <c r="F323" s="95"/>
      <c r="G323" s="95"/>
      <c r="H323" s="76"/>
      <c r="I323" s="76"/>
      <c r="J323" s="76"/>
    </row>
    <row r="324" spans="2:12">
      <c r="D324" s="31"/>
      <c r="E324" s="95"/>
      <c r="F324" s="95"/>
      <c r="G324" s="95"/>
      <c r="H324" s="76"/>
      <c r="I324" s="76"/>
      <c r="J324" s="76"/>
    </row>
    <row r="325" spans="2:12">
      <c r="D325" s="31"/>
      <c r="E325" s="95"/>
      <c r="F325" s="95"/>
      <c r="G325" s="95"/>
      <c r="H325" s="76"/>
      <c r="I325" s="76"/>
      <c r="J325" s="76"/>
    </row>
    <row r="326" spans="2:12" ht="15.75">
      <c r="C326" s="208" t="s">
        <v>393</v>
      </c>
      <c r="D326" s="209" t="s">
        <v>2992</v>
      </c>
      <c r="E326" s="95"/>
      <c r="F326" s="95"/>
      <c r="G326" s="95"/>
      <c r="H326" s="76"/>
      <c r="I326" s="76"/>
      <c r="J326" s="76"/>
    </row>
    <row r="327" spans="2:12" ht="18.75">
      <c r="C327" s="218" t="str">
        <f>IFERROR(VLOOKUP(D326,'1Desarrollo e Innov. Curricular'!$E:$F,2,FALSE),IFERROR(VLOOKUP(D326,'2Investigación Científica'!$E:$F,2,FALSE),IFERROR(VLOOKUP(D326,'3Vinculación Univ. Sociedad'!$E:$F,2,FALSE),IFERROR(VLOOKUP(D326,'4Docencia Profesorado Universi'!$E:$F,2,FALSE),IFERROR(VLOOKUP(D326,'5Estudiantes y Graduados'!$E:$F,2,FALSE),IFERROR(VLOOKUP(D326,'11Gestion Administrativa'!$E:$F,2,FALSE),IFERROR(VLOOKUP(D326,'13Gestión Académica'!$E:$F,2,FALSE),IFERROR(VLOOKUP(D326,'8Aseguramiento de la Calidad'!$E:$F,2,FALSE),IFERROR(VLOOKUP(D326,'6Gestión del Conocimiento'!$E:$F,2,FALSE),IFERROR(VLOOKUP(D326,'15Gobernabilidad Procesos...'!$E:$F,2,FALSE),IFERROR(VLOOKUP(D326,'12Gestión Talento Humano'!$E:$F,2,FALSE),IFERROR(VLOOKUP(D326,'14Internacionalización E.S.'!$E:$F,2,FALSE),IFERROR(VLOOKUP(D326,'10Posgrado'!$E:$F,2,FALSE),IFERROR(VLOOKUP(D326,'9Cultura de Innovación Insti...'!$E:$F,2,FALSE),VLOOKUP(D326,'7Lo Esencial Reforma Univ.'!$E:$F,2,0)))))))))))))))</f>
        <v>Implementar la Estructura Académica organizativa y nombrar docentes para la Escuelas de Ciencias Aeronáuticas para el cumplimiento de las funciones académicas.</v>
      </c>
      <c r="D327" s="31"/>
      <c r="E327" s="95"/>
      <c r="F327" s="95"/>
      <c r="G327" s="95"/>
      <c r="H327" s="76"/>
      <c r="I327" s="76"/>
      <c r="J327" s="76"/>
    </row>
    <row r="328" spans="2:12" ht="15.75" thickBot="1">
      <c r="C328" s="180"/>
      <c r="D328" s="31"/>
      <c r="E328" s="95"/>
      <c r="F328" s="95"/>
      <c r="G328" s="95"/>
      <c r="H328" s="76"/>
      <c r="I328" s="76"/>
      <c r="J328" s="76"/>
    </row>
    <row r="329" spans="2:12" ht="30.75" thickBot="1">
      <c r="C329" s="136" t="s">
        <v>44</v>
      </c>
      <c r="D329" s="140" t="s">
        <v>55</v>
      </c>
      <c r="E329" s="173" t="s">
        <v>56</v>
      </c>
      <c r="F329" s="140" t="s">
        <v>57</v>
      </c>
      <c r="G329" s="137" t="s">
        <v>27</v>
      </c>
      <c r="H329" s="135" t="s">
        <v>131</v>
      </c>
      <c r="I329" s="138" t="s">
        <v>46</v>
      </c>
      <c r="J329" s="138" t="s">
        <v>132</v>
      </c>
      <c r="K329" s="138" t="s">
        <v>412</v>
      </c>
      <c r="L329" s="138" t="s">
        <v>413</v>
      </c>
    </row>
    <row r="330" spans="2:12" ht="15.75" thickBot="1">
      <c r="C330" s="139" t="s">
        <v>487</v>
      </c>
      <c r="D330" s="202"/>
      <c r="E330" s="154">
        <v>12</v>
      </c>
      <c r="F330" s="318">
        <f>HLOOKUP($C330,$BZ$2:$CM$3,2,0)</f>
        <v>41436.800000000003</v>
      </c>
      <c r="G330" s="115">
        <f>D330*E330*F330</f>
        <v>0</v>
      </c>
      <c r="H330" s="168"/>
      <c r="I330" s="116" t="s">
        <v>501</v>
      </c>
      <c r="J330" s="116" t="str">
        <f>VLOOKUP(I330,Presupuesto!$B$11:$C$565,2,0)</f>
        <v>SUELDOS Y SALARIOS PERMANENTES</v>
      </c>
      <c r="K330" s="228" t="s">
        <v>1362</v>
      </c>
      <c r="L330" s="100" t="s">
        <v>396</v>
      </c>
    </row>
    <row r="331" spans="2:12">
      <c r="C331" s="174" t="s">
        <v>58</v>
      </c>
      <c r="D331" s="165"/>
      <c r="E331" s="156">
        <v>0</v>
      </c>
      <c r="F331" s="102">
        <f>IF(E330=0,"",(G330/E330)/12*E330)</f>
        <v>0</v>
      </c>
      <c r="G331" s="99">
        <f>F331</f>
        <v>0</v>
      </c>
      <c r="H331" s="166" t="s">
        <v>1433</v>
      </c>
      <c r="I331" s="118" t="s">
        <v>521</v>
      </c>
      <c r="J331" s="118" t="str">
        <f>VLOOKUP(I331,Presupuesto!$B$11:$C$565,2,0)</f>
        <v>AGUINALDO Y DECIMO CUARTO MES</v>
      </c>
      <c r="K331" s="100" t="s">
        <v>1362</v>
      </c>
      <c r="L331" s="100" t="s">
        <v>414</v>
      </c>
    </row>
    <row r="332" spans="2:12" ht="15.75" thickBot="1">
      <c r="C332" s="175" t="s">
        <v>59</v>
      </c>
      <c r="D332" s="165"/>
      <c r="E332" s="156">
        <v>0</v>
      </c>
      <c r="F332" s="119">
        <f>IF(E330&lt;6,"",((E330-6)/12)*(G330/E330))</f>
        <v>0</v>
      </c>
      <c r="G332" s="99">
        <f>F332</f>
        <v>0</v>
      </c>
      <c r="H332" s="166"/>
      <c r="I332" s="103" t="s">
        <v>524</v>
      </c>
      <c r="J332" s="103" t="str">
        <f>VLOOKUP(I332,Presupuesto!$B$11:$C$565,2,0)</f>
        <v>DECIMOCUARTO MES</v>
      </c>
      <c r="K332" s="100" t="s">
        <v>1362</v>
      </c>
      <c r="L332" s="100" t="s">
        <v>397</v>
      </c>
    </row>
    <row r="333" spans="2:12" ht="15.75" thickBot="1">
      <c r="C333" s="139" t="s">
        <v>488</v>
      </c>
      <c r="D333" s="202"/>
      <c r="E333" s="154">
        <v>12</v>
      </c>
      <c r="F333" s="318">
        <f>HLOOKUP($C333,$BZ$2:$CM$3,2,0)</f>
        <v>37669.82</v>
      </c>
      <c r="G333" s="115">
        <f>D333*E333*F333</f>
        <v>0</v>
      </c>
      <c r="H333" s="168"/>
      <c r="I333" s="116" t="s">
        <v>501</v>
      </c>
      <c r="J333" s="116" t="str">
        <f>VLOOKUP(I333,Presupuesto!$B$11:$C$565,2,0)</f>
        <v>SUELDOS Y SALARIOS PERMANENTES</v>
      </c>
      <c r="K333" s="100" t="s">
        <v>1362</v>
      </c>
      <c r="L333" s="100" t="s">
        <v>397</v>
      </c>
    </row>
    <row r="334" spans="2:12">
      <c r="C334" s="174" t="s">
        <v>58</v>
      </c>
      <c r="D334" s="165"/>
      <c r="E334" s="156">
        <v>0</v>
      </c>
      <c r="F334" s="102">
        <f>IF(E333=0,"",(G333/E333)/12*E333)</f>
        <v>0</v>
      </c>
      <c r="G334" s="99">
        <f>F334</f>
        <v>0</v>
      </c>
      <c r="H334" s="166"/>
      <c r="I334" s="118" t="s">
        <v>521</v>
      </c>
      <c r="J334" s="118" t="str">
        <f>VLOOKUP(I334,Presupuesto!$B$11:$C$565,2,0)</f>
        <v>AGUINALDO Y DECIMO CUARTO MES</v>
      </c>
      <c r="K334" s="100" t="s">
        <v>1362</v>
      </c>
      <c r="L334" s="100" t="s">
        <v>397</v>
      </c>
    </row>
    <row r="335" spans="2:12" ht="15.75" thickBot="1">
      <c r="C335" s="175" t="s">
        <v>59</v>
      </c>
      <c r="D335" s="165"/>
      <c r="E335" s="156">
        <v>0</v>
      </c>
      <c r="F335" s="119">
        <f>IF(E333&lt;6,"",((E333-6)/12)*(G333/E333))</f>
        <v>0</v>
      </c>
      <c r="G335" s="99">
        <f>F335</f>
        <v>0</v>
      </c>
      <c r="H335" s="166"/>
      <c r="I335" s="103" t="s">
        <v>524</v>
      </c>
      <c r="J335" s="103" t="str">
        <f>VLOOKUP(I335,Presupuesto!$B$11:$C$565,2,0)</f>
        <v>DECIMOCUARTO MES</v>
      </c>
      <c r="K335" s="100" t="s">
        <v>1362</v>
      </c>
      <c r="L335" s="100" t="s">
        <v>397</v>
      </c>
    </row>
    <row r="336" spans="2:12" ht="15.75" thickBot="1">
      <c r="C336" s="139" t="s">
        <v>489</v>
      </c>
      <c r="D336" s="202"/>
      <c r="E336" s="154">
        <v>12</v>
      </c>
      <c r="F336" s="318">
        <f>HLOOKUP($C336,$BZ$2:$CM$3,2,0)</f>
        <v>33902.839999999997</v>
      </c>
      <c r="G336" s="115">
        <f>D336*E336*F336</f>
        <v>0</v>
      </c>
      <c r="H336" s="168"/>
      <c r="I336" s="116" t="s">
        <v>501</v>
      </c>
      <c r="J336" s="116" t="str">
        <f>VLOOKUP(I336,Presupuesto!$B$11:$C$565,2,0)</f>
        <v>SUELDOS Y SALARIOS PERMANENTES</v>
      </c>
      <c r="K336" s="100" t="s">
        <v>1362</v>
      </c>
      <c r="L336" s="100" t="s">
        <v>397</v>
      </c>
    </row>
    <row r="337" spans="3:12">
      <c r="C337" s="174" t="s">
        <v>58</v>
      </c>
      <c r="D337" s="165"/>
      <c r="E337" s="156">
        <v>0</v>
      </c>
      <c r="F337" s="102">
        <f>IF(E336=0,"",(G336/E336)/12*E336)</f>
        <v>0</v>
      </c>
      <c r="G337" s="99">
        <f>F337</f>
        <v>0</v>
      </c>
      <c r="H337" s="166"/>
      <c r="I337" s="118" t="s">
        <v>521</v>
      </c>
      <c r="J337" s="118" t="str">
        <f>VLOOKUP(I337,Presupuesto!$B$11:$C$565,2,0)</f>
        <v>AGUINALDO Y DECIMO CUARTO MES</v>
      </c>
      <c r="K337" s="100" t="s">
        <v>1362</v>
      </c>
      <c r="L337" s="100" t="s">
        <v>397</v>
      </c>
    </row>
    <row r="338" spans="3:12" ht="15.75" thickBot="1">
      <c r="C338" s="175" t="s">
        <v>59</v>
      </c>
      <c r="D338" s="165"/>
      <c r="E338" s="156">
        <v>0</v>
      </c>
      <c r="F338" s="119">
        <f>IF(E336&lt;6,"",((E336-6)/12)*(G336/E336))</f>
        <v>0</v>
      </c>
      <c r="G338" s="99">
        <f>F338</f>
        <v>0</v>
      </c>
      <c r="H338" s="166"/>
      <c r="I338" s="103" t="s">
        <v>524</v>
      </c>
      <c r="J338" s="103" t="str">
        <f>VLOOKUP(I338,Presupuesto!$B$11:$C$565,2,0)</f>
        <v>DECIMOCUARTO MES</v>
      </c>
      <c r="K338" s="100" t="s">
        <v>1362</v>
      </c>
      <c r="L338" s="100" t="s">
        <v>397</v>
      </c>
    </row>
    <row r="339" spans="3:12" ht="15.75" thickBot="1">
      <c r="C339" s="139" t="s">
        <v>490</v>
      </c>
      <c r="D339" s="202"/>
      <c r="E339" s="154">
        <v>12</v>
      </c>
      <c r="F339" s="318">
        <f>HLOOKUP($C339,$BZ$2:$CM$3,2,0)</f>
        <v>30135.85</v>
      </c>
      <c r="G339" s="115">
        <f>D339*E339*F339</f>
        <v>0</v>
      </c>
      <c r="H339" s="168" t="s">
        <v>1433</v>
      </c>
      <c r="I339" s="116" t="s">
        <v>501</v>
      </c>
      <c r="J339" s="116" t="str">
        <f>VLOOKUP(I339,Presupuesto!$B$11:$C$565,2,0)</f>
        <v>SUELDOS Y SALARIOS PERMANENTES</v>
      </c>
      <c r="K339" s="100" t="s">
        <v>1362</v>
      </c>
      <c r="L339" s="100" t="s">
        <v>397</v>
      </c>
    </row>
    <row r="340" spans="3:12">
      <c r="C340" s="174" t="s">
        <v>58</v>
      </c>
      <c r="D340" s="165"/>
      <c r="E340" s="156">
        <v>0</v>
      </c>
      <c r="F340" s="102">
        <f>IF(E339=0,"",(G339/E339)/12*E339)</f>
        <v>0</v>
      </c>
      <c r="G340" s="99">
        <f>F340</f>
        <v>0</v>
      </c>
      <c r="H340" s="166" t="s">
        <v>1433</v>
      </c>
      <c r="I340" s="118" t="s">
        <v>521</v>
      </c>
      <c r="J340" s="118" t="str">
        <f>VLOOKUP(I340,Presupuesto!$B$11:$C$565,2,0)</f>
        <v>AGUINALDO Y DECIMO CUARTO MES</v>
      </c>
      <c r="K340" s="100" t="s">
        <v>1362</v>
      </c>
      <c r="L340" s="100" t="s">
        <v>397</v>
      </c>
    </row>
    <row r="341" spans="3:12" ht="15.75" thickBot="1">
      <c r="C341" s="175" t="s">
        <v>59</v>
      </c>
      <c r="D341" s="165"/>
      <c r="E341" s="156">
        <v>0</v>
      </c>
      <c r="F341" s="119">
        <f>IF(E339&lt;6,"",((E339-6)/12)*(G339/E339))</f>
        <v>0</v>
      </c>
      <c r="G341" s="99">
        <f>F341</f>
        <v>0</v>
      </c>
      <c r="H341" s="166" t="s">
        <v>1433</v>
      </c>
      <c r="I341" s="103" t="s">
        <v>524</v>
      </c>
      <c r="J341" s="103" t="str">
        <f>VLOOKUP(I341,Presupuesto!$B$11:$C$565,2,0)</f>
        <v>DECIMOCUARTO MES</v>
      </c>
      <c r="K341" s="100" t="s">
        <v>1362</v>
      </c>
      <c r="L341" s="100" t="s">
        <v>397</v>
      </c>
    </row>
    <row r="342" spans="3:12" ht="15.75" thickBot="1">
      <c r="C342" s="139" t="s">
        <v>491</v>
      </c>
      <c r="D342" s="202"/>
      <c r="E342" s="154">
        <v>12</v>
      </c>
      <c r="F342" s="318">
        <f>HLOOKUP($C342,$BZ$2:$CM$3,2,0)</f>
        <v>28252.36</v>
      </c>
      <c r="G342" s="115">
        <f>D342*E342*F342</f>
        <v>0</v>
      </c>
      <c r="H342" s="168"/>
      <c r="I342" s="116" t="s">
        <v>501</v>
      </c>
      <c r="J342" s="116" t="str">
        <f>VLOOKUP(I342,Presupuesto!$B$11:$C$565,2,0)</f>
        <v>SUELDOS Y SALARIOS PERMANENTES</v>
      </c>
      <c r="K342" s="100" t="s">
        <v>1362</v>
      </c>
      <c r="L342" s="100" t="s">
        <v>397</v>
      </c>
    </row>
    <row r="343" spans="3:12">
      <c r="C343" s="174" t="s">
        <v>58</v>
      </c>
      <c r="D343" s="165"/>
      <c r="E343" s="156">
        <v>0</v>
      </c>
      <c r="F343" s="102">
        <f>IF(E342=0,"",(G342/E342)/12*E342)</f>
        <v>0</v>
      </c>
      <c r="G343" s="99">
        <f>F343</f>
        <v>0</v>
      </c>
      <c r="H343" s="166"/>
      <c r="I343" s="118" t="s">
        <v>521</v>
      </c>
      <c r="J343" s="118" t="str">
        <f>VLOOKUP(I343,Presupuesto!$B$11:$C$565,2,0)</f>
        <v>AGUINALDO Y DECIMO CUARTO MES</v>
      </c>
      <c r="K343" s="100" t="s">
        <v>1362</v>
      </c>
      <c r="L343" s="100" t="s">
        <v>397</v>
      </c>
    </row>
    <row r="344" spans="3:12" ht="15.75" thickBot="1">
      <c r="C344" s="175" t="s">
        <v>59</v>
      </c>
      <c r="D344" s="165"/>
      <c r="E344" s="156">
        <v>0</v>
      </c>
      <c r="F344" s="119">
        <f>IF(E342&lt;6,"",((E342-6)/12)*(G342/E342))</f>
        <v>0</v>
      </c>
      <c r="G344" s="99">
        <f>F344</f>
        <v>0</v>
      </c>
      <c r="H344" s="166"/>
      <c r="I344" s="103" t="s">
        <v>524</v>
      </c>
      <c r="J344" s="103" t="str">
        <f>VLOOKUP(I344,Presupuesto!$B$11:$C$565,2,0)</f>
        <v>DECIMOCUARTO MES</v>
      </c>
      <c r="K344" s="100" t="s">
        <v>1362</v>
      </c>
      <c r="L344" s="100" t="s">
        <v>397</v>
      </c>
    </row>
    <row r="345" spans="3:12" ht="15.75" thickBot="1">
      <c r="C345" s="139" t="s">
        <v>492</v>
      </c>
      <c r="D345" s="202">
        <v>6</v>
      </c>
      <c r="E345" s="154">
        <v>12</v>
      </c>
      <c r="F345" s="318">
        <f>HLOOKUP($C345,$BZ$2:$CM$3,2,0)</f>
        <v>26368.87</v>
      </c>
      <c r="G345" s="115">
        <f>D345*E345*F345</f>
        <v>1898558.64</v>
      </c>
      <c r="H345" s="168" t="s">
        <v>1433</v>
      </c>
      <c r="I345" s="116" t="s">
        <v>501</v>
      </c>
      <c r="J345" s="116" t="str">
        <f>VLOOKUP(I345,Presupuesto!$B$11:$C$565,2,0)</f>
        <v>SUELDOS Y SALARIOS PERMANENTES</v>
      </c>
      <c r="K345" s="100" t="s">
        <v>1362</v>
      </c>
      <c r="L345" s="100" t="s">
        <v>397</v>
      </c>
    </row>
    <row r="346" spans="3:12">
      <c r="C346" s="174" t="s">
        <v>58</v>
      </c>
      <c r="D346" s="165"/>
      <c r="E346" s="156">
        <v>0</v>
      </c>
      <c r="F346" s="102">
        <f>IF(E345=0,"",(G345/E345)/12*E345)</f>
        <v>158213.22</v>
      </c>
      <c r="G346" s="99">
        <f>F346</f>
        <v>158213.22</v>
      </c>
      <c r="H346" s="166" t="s">
        <v>1433</v>
      </c>
      <c r="I346" s="118" t="s">
        <v>521</v>
      </c>
      <c r="J346" s="118" t="str">
        <f>VLOOKUP(I346,Presupuesto!$B$11:$C$565,2,0)</f>
        <v>AGUINALDO Y DECIMO CUARTO MES</v>
      </c>
      <c r="K346" s="100" t="s">
        <v>1362</v>
      </c>
      <c r="L346" s="100" t="s">
        <v>397</v>
      </c>
    </row>
    <row r="347" spans="3:12" ht="15.75" thickBot="1">
      <c r="C347" s="175" t="s">
        <v>59</v>
      </c>
      <c r="D347" s="165"/>
      <c r="E347" s="156">
        <v>0</v>
      </c>
      <c r="F347" s="119">
        <f>IF(E345&lt;6,"",((E345-6)/12)*(G345/E345))</f>
        <v>79106.61</v>
      </c>
      <c r="G347" s="99">
        <f>F347</f>
        <v>79106.61</v>
      </c>
      <c r="H347" s="166" t="s">
        <v>1433</v>
      </c>
      <c r="I347" s="103" t="s">
        <v>524</v>
      </c>
      <c r="J347" s="103" t="str">
        <f>VLOOKUP(I347,Presupuesto!$B$11:$C$565,2,0)</f>
        <v>DECIMOCUARTO MES</v>
      </c>
      <c r="K347" s="100" t="s">
        <v>1362</v>
      </c>
      <c r="L347" s="100" t="s">
        <v>397</v>
      </c>
    </row>
    <row r="348" spans="3:12" ht="15.75" thickBot="1">
      <c r="C348" s="139" t="s">
        <v>493</v>
      </c>
      <c r="D348" s="202"/>
      <c r="E348" s="154">
        <v>12</v>
      </c>
      <c r="F348" s="318">
        <f>HLOOKUP($C348,$BZ$2:$CM$3,2,0)</f>
        <v>17893.16</v>
      </c>
      <c r="G348" s="115">
        <f>D348*E348*F348</f>
        <v>0</v>
      </c>
      <c r="H348" s="168"/>
      <c r="I348" s="116" t="s">
        <v>501</v>
      </c>
      <c r="J348" s="116" t="str">
        <f>VLOOKUP(I348,Presupuesto!$B$11:$C$565,2,0)</f>
        <v>SUELDOS Y SALARIOS PERMANENTES</v>
      </c>
      <c r="K348" s="100" t="s">
        <v>1362</v>
      </c>
      <c r="L348" s="100" t="s">
        <v>397</v>
      </c>
    </row>
    <row r="349" spans="3:12">
      <c r="C349" s="174" t="s">
        <v>58</v>
      </c>
      <c r="D349" s="165"/>
      <c r="E349" s="156">
        <v>0</v>
      </c>
      <c r="F349" s="102">
        <f>IF(E348=0,"",(G348/E348)/12*E348)</f>
        <v>0</v>
      </c>
      <c r="G349" s="99">
        <f>F349</f>
        <v>0</v>
      </c>
      <c r="H349" s="166"/>
      <c r="I349" s="118" t="s">
        <v>521</v>
      </c>
      <c r="J349" s="118" t="str">
        <f>VLOOKUP(I349,Presupuesto!$B$11:$C$565,2,0)</f>
        <v>AGUINALDO Y DECIMO CUARTO MES</v>
      </c>
      <c r="K349" s="100" t="s">
        <v>1362</v>
      </c>
      <c r="L349" s="100" t="s">
        <v>397</v>
      </c>
    </row>
    <row r="350" spans="3:12" ht="15.75" thickBot="1">
      <c r="C350" s="175" t="s">
        <v>59</v>
      </c>
      <c r="D350" s="165"/>
      <c r="E350" s="156">
        <v>0</v>
      </c>
      <c r="F350" s="119">
        <f>IF(E348&lt;6,"",((E348-6)/12)*(G348/E348))</f>
        <v>0</v>
      </c>
      <c r="G350" s="99">
        <f>F350</f>
        <v>0</v>
      </c>
      <c r="H350" s="166"/>
      <c r="I350" s="103" t="s">
        <v>524</v>
      </c>
      <c r="J350" s="103" t="str">
        <f>VLOOKUP(I350,Presupuesto!$B$11:$C$565,2,0)</f>
        <v>DECIMOCUARTO MES</v>
      </c>
      <c r="K350" s="100" t="s">
        <v>1362</v>
      </c>
      <c r="L350" s="100" t="s">
        <v>397</v>
      </c>
    </row>
    <row r="351" spans="3:12" ht="15.75" thickBot="1">
      <c r="C351" s="139" t="s">
        <v>494</v>
      </c>
      <c r="D351" s="202"/>
      <c r="E351" s="154">
        <v>12</v>
      </c>
      <c r="F351" s="318">
        <f>HLOOKUP($C351,$BZ$2:$CM$3,2,0)</f>
        <v>16951.419999999998</v>
      </c>
      <c r="G351" s="115">
        <f>D351*E351*F351</f>
        <v>0</v>
      </c>
      <c r="H351" s="168"/>
      <c r="I351" s="116" t="s">
        <v>501</v>
      </c>
      <c r="J351" s="116" t="str">
        <f>VLOOKUP(I351,Presupuesto!$B$11:$C$565,2,0)</f>
        <v>SUELDOS Y SALARIOS PERMANENTES</v>
      </c>
      <c r="K351" s="100" t="s">
        <v>1362</v>
      </c>
      <c r="L351" s="100" t="s">
        <v>397</v>
      </c>
    </row>
    <row r="352" spans="3:12">
      <c r="C352" s="174" t="s">
        <v>58</v>
      </c>
      <c r="D352" s="165"/>
      <c r="E352" s="156">
        <v>0</v>
      </c>
      <c r="F352" s="102">
        <f>IF(E351=0,"",(G351/E351)/12*E351)</f>
        <v>0</v>
      </c>
      <c r="G352" s="99">
        <f>F352</f>
        <v>0</v>
      </c>
      <c r="H352" s="166"/>
      <c r="I352" s="118" t="s">
        <v>521</v>
      </c>
      <c r="J352" s="118" t="str">
        <f>VLOOKUP(I352,Presupuesto!$B$11:$C$565,2,0)</f>
        <v>AGUINALDO Y DECIMO CUARTO MES</v>
      </c>
      <c r="K352" s="100" t="s">
        <v>1362</v>
      </c>
      <c r="L352" s="100" t="s">
        <v>397</v>
      </c>
    </row>
    <row r="353" spans="3:12" ht="15.75" thickBot="1">
      <c r="C353" s="175" t="s">
        <v>59</v>
      </c>
      <c r="D353" s="165"/>
      <c r="E353" s="156">
        <v>0</v>
      </c>
      <c r="F353" s="119">
        <f>IF(E351&lt;6,"",((E351-6)/12)*(G351/E351))</f>
        <v>0</v>
      </c>
      <c r="G353" s="99">
        <f>F353</f>
        <v>0</v>
      </c>
      <c r="H353" s="166"/>
      <c r="I353" s="103" t="s">
        <v>524</v>
      </c>
      <c r="J353" s="103" t="str">
        <f>VLOOKUP(I353,Presupuesto!$B$11:$C$565,2,0)</f>
        <v>DECIMOCUARTO MES</v>
      </c>
      <c r="K353" s="100" t="s">
        <v>1362</v>
      </c>
      <c r="L353" s="100" t="s">
        <v>397</v>
      </c>
    </row>
    <row r="354" spans="3:12" ht="15.75" thickBot="1">
      <c r="C354" s="139" t="s">
        <v>495</v>
      </c>
      <c r="D354" s="202"/>
      <c r="E354" s="154">
        <v>12</v>
      </c>
      <c r="F354" s="318">
        <f>HLOOKUP($C354,$BZ$2:$CM$3,2,0)</f>
        <v>13184.44</v>
      </c>
      <c r="G354" s="115">
        <f>D354*E354*F354</f>
        <v>0</v>
      </c>
      <c r="H354" s="168"/>
      <c r="I354" s="116" t="s">
        <v>501</v>
      </c>
      <c r="J354" s="116" t="str">
        <f>VLOOKUP(I354,Presupuesto!$B$11:$C$565,2,0)</f>
        <v>SUELDOS Y SALARIOS PERMANENTES</v>
      </c>
      <c r="K354" s="100" t="s">
        <v>1362</v>
      </c>
      <c r="L354" s="100" t="s">
        <v>397</v>
      </c>
    </row>
    <row r="355" spans="3:12">
      <c r="C355" s="174" t="s">
        <v>58</v>
      </c>
      <c r="D355" s="165"/>
      <c r="E355" s="156">
        <v>0</v>
      </c>
      <c r="F355" s="102">
        <f>IF(E354=0,"",(G354/E354)/12*E354)</f>
        <v>0</v>
      </c>
      <c r="G355" s="99">
        <f>F355</f>
        <v>0</v>
      </c>
      <c r="H355" s="166"/>
      <c r="I355" s="118" t="s">
        <v>521</v>
      </c>
      <c r="J355" s="118" t="str">
        <f>VLOOKUP(I355,Presupuesto!$B$11:$C$565,2,0)</f>
        <v>AGUINALDO Y DECIMO CUARTO MES</v>
      </c>
      <c r="K355" s="100" t="s">
        <v>1362</v>
      </c>
      <c r="L355" s="100" t="s">
        <v>397</v>
      </c>
    </row>
    <row r="356" spans="3:12" ht="15.75" thickBot="1">
      <c r="C356" s="175" t="s">
        <v>59</v>
      </c>
      <c r="D356" s="165"/>
      <c r="E356" s="156">
        <v>0</v>
      </c>
      <c r="F356" s="119">
        <f>IF(E354&lt;6,"",((E354-6)/12)*(G354/E354))</f>
        <v>0</v>
      </c>
      <c r="G356" s="99">
        <f>F356</f>
        <v>0</v>
      </c>
      <c r="H356" s="166"/>
      <c r="I356" s="103" t="s">
        <v>524</v>
      </c>
      <c r="J356" s="103" t="str">
        <f>VLOOKUP(I356,Presupuesto!$B$11:$C$565,2,0)</f>
        <v>DECIMOCUARTO MES</v>
      </c>
      <c r="K356" s="100" t="s">
        <v>1362</v>
      </c>
      <c r="L356" s="100" t="s">
        <v>397</v>
      </c>
    </row>
    <row r="357" spans="3:12" ht="15.75" thickBot="1">
      <c r="C357" s="139" t="s">
        <v>496</v>
      </c>
      <c r="D357" s="202"/>
      <c r="E357" s="154">
        <v>12</v>
      </c>
      <c r="F357" s="318">
        <f>HLOOKUP($C357,$BZ$2:$CM$3,2,0)</f>
        <v>15032.56</v>
      </c>
      <c r="G357" s="115">
        <f>D357*E357*F357</f>
        <v>0</v>
      </c>
      <c r="H357" s="168"/>
      <c r="I357" s="116" t="s">
        <v>501</v>
      </c>
      <c r="J357" s="116" t="str">
        <f>VLOOKUP(I357,Presupuesto!$B$11:$C$565,2,0)</f>
        <v>SUELDOS Y SALARIOS PERMANENTES</v>
      </c>
      <c r="K357" s="100" t="s">
        <v>1362</v>
      </c>
      <c r="L357" s="100" t="s">
        <v>397</v>
      </c>
    </row>
    <row r="358" spans="3:12">
      <c r="C358" s="174" t="s">
        <v>58</v>
      </c>
      <c r="D358" s="165"/>
      <c r="E358" s="156">
        <v>0</v>
      </c>
      <c r="F358" s="102">
        <f>IF(E357=0,"",(G357/E357)/12*E357)</f>
        <v>0</v>
      </c>
      <c r="G358" s="99">
        <f>F358</f>
        <v>0</v>
      </c>
      <c r="H358" s="166"/>
      <c r="I358" s="118" t="s">
        <v>521</v>
      </c>
      <c r="J358" s="118" t="str">
        <f>VLOOKUP(I358,Presupuesto!$B$11:$C$565,2,0)</f>
        <v>AGUINALDO Y DECIMO CUARTO MES</v>
      </c>
      <c r="K358" s="100" t="s">
        <v>1362</v>
      </c>
      <c r="L358" s="100" t="s">
        <v>397</v>
      </c>
    </row>
    <row r="359" spans="3:12" ht="15.75" thickBot="1">
      <c r="C359" s="175" t="s">
        <v>59</v>
      </c>
      <c r="D359" s="165"/>
      <c r="E359" s="156">
        <v>0</v>
      </c>
      <c r="F359" s="119">
        <f>IF(E357&lt;6,"",((E357-6)/12)*(G357/E357))</f>
        <v>0</v>
      </c>
      <c r="G359" s="99">
        <f>F359</f>
        <v>0</v>
      </c>
      <c r="H359" s="166"/>
      <c r="I359" s="103" t="s">
        <v>524</v>
      </c>
      <c r="J359" s="103" t="str">
        <f>VLOOKUP(I359,Presupuesto!$B$11:$C$565,2,0)</f>
        <v>DECIMOCUARTO MES</v>
      </c>
      <c r="K359" s="100" t="s">
        <v>1362</v>
      </c>
      <c r="L359" s="100" t="s">
        <v>397</v>
      </c>
    </row>
    <row r="360" spans="3:12" ht="15.75" thickBot="1">
      <c r="C360" s="139" t="s">
        <v>497</v>
      </c>
      <c r="D360" s="202"/>
      <c r="E360" s="154">
        <v>12</v>
      </c>
      <c r="F360" s="318">
        <f>HLOOKUP($C360,$BZ$2:$CM$3,2,0)</f>
        <v>13264.02</v>
      </c>
      <c r="G360" s="115">
        <f>D360*E360*F360</f>
        <v>0</v>
      </c>
      <c r="H360" s="168" t="s">
        <v>1433</v>
      </c>
      <c r="I360" s="116" t="s">
        <v>501</v>
      </c>
      <c r="J360" s="116" t="str">
        <f>VLOOKUP(I360,Presupuesto!$B$11:$C$565,2,0)</f>
        <v>SUELDOS Y SALARIOS PERMANENTES</v>
      </c>
      <c r="K360" s="100" t="s">
        <v>1362</v>
      </c>
      <c r="L360" s="100" t="s">
        <v>397</v>
      </c>
    </row>
    <row r="361" spans="3:12">
      <c r="C361" s="174" t="s">
        <v>58</v>
      </c>
      <c r="D361" s="165"/>
      <c r="E361" s="156">
        <v>0</v>
      </c>
      <c r="F361" s="102">
        <f>IF(E360=0,"",(G360/E360)/12*E360)</f>
        <v>0</v>
      </c>
      <c r="G361" s="99">
        <f>F361</f>
        <v>0</v>
      </c>
      <c r="H361" s="166" t="s">
        <v>1433</v>
      </c>
      <c r="I361" s="118" t="s">
        <v>521</v>
      </c>
      <c r="J361" s="118" t="str">
        <f>VLOOKUP(I361,Presupuesto!$B$11:$C$565,2,0)</f>
        <v>AGUINALDO Y DECIMO CUARTO MES</v>
      </c>
      <c r="K361" s="100" t="s">
        <v>1362</v>
      </c>
      <c r="L361" s="100" t="s">
        <v>397</v>
      </c>
    </row>
    <row r="362" spans="3:12" ht="15.75" thickBot="1">
      <c r="C362" s="175" t="s">
        <v>59</v>
      </c>
      <c r="D362" s="165"/>
      <c r="E362" s="156">
        <v>0</v>
      </c>
      <c r="F362" s="119">
        <f>IF(E360&lt;6,"",((E360-6)/12)*(G360/E360))</f>
        <v>0</v>
      </c>
      <c r="G362" s="99">
        <f>F362</f>
        <v>0</v>
      </c>
      <c r="H362" s="166" t="s">
        <v>1433</v>
      </c>
      <c r="I362" s="103" t="s">
        <v>524</v>
      </c>
      <c r="J362" s="103" t="str">
        <f>VLOOKUP(I362,Presupuesto!$B$11:$C$565,2,0)</f>
        <v>DECIMOCUARTO MES</v>
      </c>
      <c r="K362" s="100" t="s">
        <v>1362</v>
      </c>
      <c r="L362" s="100" t="s">
        <v>397</v>
      </c>
    </row>
    <row r="363" spans="3:12" ht="15.75" thickBot="1">
      <c r="C363" s="139" t="s">
        <v>498</v>
      </c>
      <c r="D363" s="202"/>
      <c r="E363" s="154">
        <v>12</v>
      </c>
      <c r="F363" s="318">
        <f>HLOOKUP($C363,$BZ$2:$CM$3,2,0)</f>
        <v>12379.75</v>
      </c>
      <c r="G363" s="115">
        <f>D363*E363*F363</f>
        <v>0</v>
      </c>
      <c r="H363" s="168"/>
      <c r="I363" s="116" t="s">
        <v>501</v>
      </c>
      <c r="J363" s="116" t="str">
        <f>VLOOKUP(I363,Presupuesto!$B$11:$C$565,2,0)</f>
        <v>SUELDOS Y SALARIOS PERMANENTES</v>
      </c>
      <c r="K363" s="100" t="s">
        <v>1362</v>
      </c>
      <c r="L363" s="100" t="s">
        <v>397</v>
      </c>
    </row>
    <row r="364" spans="3:12">
      <c r="C364" s="174" t="s">
        <v>58</v>
      </c>
      <c r="D364" s="165"/>
      <c r="E364" s="156">
        <v>0</v>
      </c>
      <c r="F364" s="102">
        <f>IF(E363=0,"",(G363/E363)/12*E363)</f>
        <v>0</v>
      </c>
      <c r="G364" s="99">
        <f>F364</f>
        <v>0</v>
      </c>
      <c r="H364" s="166"/>
      <c r="I364" s="118" t="s">
        <v>521</v>
      </c>
      <c r="J364" s="118" t="str">
        <f>VLOOKUP(I364,Presupuesto!$B$11:$C$565,2,0)</f>
        <v>AGUINALDO Y DECIMO CUARTO MES</v>
      </c>
      <c r="K364" s="100" t="s">
        <v>1362</v>
      </c>
      <c r="L364" s="100" t="s">
        <v>397</v>
      </c>
    </row>
    <row r="365" spans="3:12" ht="15.75" thickBot="1">
      <c r="C365" s="175" t="s">
        <v>59</v>
      </c>
      <c r="D365" s="165"/>
      <c r="E365" s="156">
        <v>0</v>
      </c>
      <c r="F365" s="119">
        <f>IF(E363&lt;6,"",((E363-6)/12)*(G363/E363))</f>
        <v>0</v>
      </c>
      <c r="G365" s="99">
        <f>F365</f>
        <v>0</v>
      </c>
      <c r="H365" s="166"/>
      <c r="I365" s="103" t="s">
        <v>524</v>
      </c>
      <c r="J365" s="103" t="str">
        <f>VLOOKUP(I365,Presupuesto!$B$11:$C$565,2,0)</f>
        <v>DECIMOCUARTO MES</v>
      </c>
      <c r="K365" s="100" t="s">
        <v>1362</v>
      </c>
      <c r="L365" s="100" t="s">
        <v>397</v>
      </c>
    </row>
    <row r="366" spans="3:12" ht="15.75" thickBot="1">
      <c r="C366" s="139" t="s">
        <v>499</v>
      </c>
      <c r="D366" s="202"/>
      <c r="E366" s="154">
        <v>12</v>
      </c>
      <c r="F366" s="318">
        <f>HLOOKUP($C366,$BZ$2:$CM$3,2,0)</f>
        <v>439.49</v>
      </c>
      <c r="G366" s="115">
        <f>D366*E366*F366</f>
        <v>0</v>
      </c>
      <c r="H366" s="168"/>
      <c r="I366" s="116" t="s">
        <v>501</v>
      </c>
      <c r="J366" s="116" t="str">
        <f>VLOOKUP(I366,Presupuesto!$B$11:$C$565,2,0)</f>
        <v>SUELDOS Y SALARIOS PERMANENTES</v>
      </c>
      <c r="K366" s="100" t="s">
        <v>1362</v>
      </c>
      <c r="L366" s="100" t="s">
        <v>397</v>
      </c>
    </row>
    <row r="367" spans="3:12">
      <c r="C367" s="174" t="s">
        <v>58</v>
      </c>
      <c r="D367" s="165"/>
      <c r="E367" s="156">
        <v>0</v>
      </c>
      <c r="F367" s="102">
        <f>IF(E366=0,"",(G366/E366)/12*E366)</f>
        <v>0</v>
      </c>
      <c r="G367" s="99">
        <f>F367</f>
        <v>0</v>
      </c>
      <c r="H367" s="166"/>
      <c r="I367" s="118" t="s">
        <v>521</v>
      </c>
      <c r="J367" s="118" t="str">
        <f>VLOOKUP(I367,Presupuesto!$B$11:$C$565,2,0)</f>
        <v>AGUINALDO Y DECIMO CUARTO MES</v>
      </c>
      <c r="K367" s="100" t="s">
        <v>1362</v>
      </c>
      <c r="L367" s="100" t="s">
        <v>397</v>
      </c>
    </row>
    <row r="368" spans="3:12" ht="15.75" thickBot="1">
      <c r="C368" s="175" t="s">
        <v>59</v>
      </c>
      <c r="D368" s="165"/>
      <c r="E368" s="156">
        <v>0</v>
      </c>
      <c r="F368" s="119">
        <f>IF(E366&lt;6,"",((E366-6)/12)*(G366/E366))</f>
        <v>0</v>
      </c>
      <c r="G368" s="99">
        <f>F368</f>
        <v>0</v>
      </c>
      <c r="H368" s="166"/>
      <c r="I368" s="103" t="s">
        <v>524</v>
      </c>
      <c r="J368" s="103" t="str">
        <f>VLOOKUP(I368,Presupuesto!$B$11:$C$565,2,0)</f>
        <v>DECIMOCUARTO MES</v>
      </c>
      <c r="K368" s="100" t="s">
        <v>1362</v>
      </c>
      <c r="L368" s="100" t="s">
        <v>397</v>
      </c>
    </row>
    <row r="369" spans="2:12" ht="15.75" thickBot="1">
      <c r="C369" s="139" t="s">
        <v>500</v>
      </c>
      <c r="D369" s="202"/>
      <c r="E369" s="154">
        <v>12</v>
      </c>
      <c r="F369" s="318">
        <f>HLOOKUP($C369,$BZ$2:$CM$3,2,0)</f>
        <v>1904.46</v>
      </c>
      <c r="G369" s="115">
        <f>D369*E369*F369</f>
        <v>0</v>
      </c>
      <c r="H369" s="168"/>
      <c r="I369" s="116" t="s">
        <v>501</v>
      </c>
      <c r="J369" s="116" t="str">
        <f>VLOOKUP(I369,Presupuesto!$B$11:$C$565,2,0)</f>
        <v>SUELDOS Y SALARIOS PERMANENTES</v>
      </c>
      <c r="K369" s="100" t="s">
        <v>1362</v>
      </c>
      <c r="L369" s="100" t="s">
        <v>397</v>
      </c>
    </row>
    <row r="370" spans="2:12">
      <c r="C370" s="174" t="s">
        <v>58</v>
      </c>
      <c r="D370" s="165"/>
      <c r="E370" s="156">
        <v>0</v>
      </c>
      <c r="F370" s="102">
        <f>IF(E369=0,"",(G369/E369)/12*E369)</f>
        <v>0</v>
      </c>
      <c r="G370" s="99">
        <f>F370</f>
        <v>0</v>
      </c>
      <c r="H370" s="166"/>
      <c r="I370" s="118" t="s">
        <v>521</v>
      </c>
      <c r="J370" s="118" t="str">
        <f>VLOOKUP(I370,Presupuesto!$B$11:$C$565,2,0)</f>
        <v>AGUINALDO Y DECIMO CUARTO MES</v>
      </c>
      <c r="K370" s="100" t="s">
        <v>1362</v>
      </c>
      <c r="L370" s="100" t="s">
        <v>397</v>
      </c>
    </row>
    <row r="371" spans="2:12" ht="15.75" thickBot="1">
      <c r="C371" s="175" t="s">
        <v>59</v>
      </c>
      <c r="D371" s="165"/>
      <c r="E371" s="156">
        <v>0</v>
      </c>
      <c r="F371" s="119">
        <f>IF(E369&lt;6,"",((E369-6)/12)*(G369/E369))</f>
        <v>0</v>
      </c>
      <c r="G371" s="99">
        <f>F371</f>
        <v>0</v>
      </c>
      <c r="H371" s="166"/>
      <c r="I371" s="103" t="s">
        <v>524</v>
      </c>
      <c r="J371" s="103" t="str">
        <f>VLOOKUP(I371,Presupuesto!$B$11:$C$565,2,0)</f>
        <v>DECIMOCUARTO MES</v>
      </c>
      <c r="K371" s="100" t="s">
        <v>1362</v>
      </c>
      <c r="L371" s="100" t="s">
        <v>397</v>
      </c>
    </row>
    <row r="372" spans="2:12" ht="15.75" thickBot="1">
      <c r="C372" s="142" t="s">
        <v>84</v>
      </c>
      <c r="D372" s="202"/>
      <c r="E372" s="154">
        <v>12</v>
      </c>
      <c r="F372" s="141">
        <v>30000</v>
      </c>
      <c r="G372" s="115">
        <f>D372*E372*F372</f>
        <v>0</v>
      </c>
      <c r="H372" s="168" t="s">
        <v>1433</v>
      </c>
      <c r="I372" s="116" t="s">
        <v>569</v>
      </c>
      <c r="J372" s="116" t="str">
        <f>VLOOKUP(I372,Presupuesto!$B$11:$C$565,2,0)</f>
        <v>CONTRATOS ESPECIALES</v>
      </c>
      <c r="K372" s="100" t="s">
        <v>1362</v>
      </c>
      <c r="L372" s="100" t="s">
        <v>397</v>
      </c>
    </row>
    <row r="373" spans="2:12">
      <c r="C373" s="174" t="s">
        <v>58</v>
      </c>
      <c r="D373" s="165"/>
      <c r="E373" s="156">
        <v>0</v>
      </c>
      <c r="F373" s="119">
        <f>IF(E372=0,"",(G372/E372)/12*E372)</f>
        <v>0</v>
      </c>
      <c r="G373" s="99">
        <f>F373</f>
        <v>0</v>
      </c>
      <c r="H373" s="166" t="s">
        <v>1433</v>
      </c>
      <c r="I373" s="103" t="s">
        <v>569</v>
      </c>
      <c r="J373" s="103" t="str">
        <f>VLOOKUP(I373,Presupuesto!$B$11:$C$565,2,0)</f>
        <v>CONTRATOS ESPECIALES</v>
      </c>
      <c r="K373" s="100" t="s">
        <v>1362</v>
      </c>
      <c r="L373" s="100" t="s">
        <v>397</v>
      </c>
    </row>
    <row r="374" spans="2:12" ht="15.75" thickBot="1">
      <c r="C374" s="175" t="s">
        <v>59</v>
      </c>
      <c r="D374" s="165"/>
      <c r="E374" s="156">
        <v>0</v>
      </c>
      <c r="F374" s="102">
        <f>IF(E372&lt;6,"",((E372-6)/12)*(G372/E372))</f>
        <v>0</v>
      </c>
      <c r="G374" s="99">
        <f>F374</f>
        <v>0</v>
      </c>
      <c r="H374" s="166" t="s">
        <v>1433</v>
      </c>
      <c r="I374" s="103" t="s">
        <v>569</v>
      </c>
      <c r="J374" s="103" t="str">
        <f>VLOOKUP(I374,Presupuesto!$B$11:$C$565,2,0)</f>
        <v>CONTRATOS ESPECIALES</v>
      </c>
      <c r="K374" s="100" t="s">
        <v>1362</v>
      </c>
      <c r="L374" s="100" t="s">
        <v>397</v>
      </c>
    </row>
    <row r="375" spans="2:12" ht="15.75" thickBot="1">
      <c r="C375" s="142" t="s">
        <v>60</v>
      </c>
      <c r="D375" s="202"/>
      <c r="E375" s="154">
        <v>12</v>
      </c>
      <c r="F375" s="120">
        <v>30000</v>
      </c>
      <c r="G375" s="115">
        <f>D375*E375*F375</f>
        <v>0</v>
      </c>
      <c r="H375" s="168" t="s">
        <v>1433</v>
      </c>
      <c r="I375" s="116" t="s">
        <v>710</v>
      </c>
      <c r="J375" s="116" t="str">
        <f>VLOOKUP(I375,Presupuesto!$B$11:$C$565,2,0)</f>
        <v>OTROS SERVICIOS TECNICOS Y PROFESIONALES</v>
      </c>
      <c r="K375" s="100" t="s">
        <v>1362</v>
      </c>
      <c r="L375" s="100" t="s">
        <v>397</v>
      </c>
    </row>
    <row r="376" spans="2:12">
      <c r="C376" s="174" t="s">
        <v>58</v>
      </c>
      <c r="D376" s="165"/>
      <c r="E376" s="156">
        <v>0</v>
      </c>
      <c r="F376" s="102">
        <v>0</v>
      </c>
      <c r="G376" s="99">
        <f>F376</f>
        <v>0</v>
      </c>
      <c r="H376" s="166" t="s">
        <v>1433</v>
      </c>
      <c r="I376" s="103" t="s">
        <v>710</v>
      </c>
      <c r="J376" s="103" t="str">
        <f>VLOOKUP(I376,Presupuesto!$B$11:$C$565,2,0)</f>
        <v>OTROS SERVICIOS TECNICOS Y PROFESIONALES</v>
      </c>
      <c r="K376" s="100" t="s">
        <v>1362</v>
      </c>
      <c r="L376" s="100" t="s">
        <v>397</v>
      </c>
    </row>
    <row r="377" spans="2:12" ht="15.75" thickBot="1">
      <c r="C377" s="175" t="s">
        <v>59</v>
      </c>
      <c r="D377" s="165"/>
      <c r="E377" s="156">
        <v>0</v>
      </c>
      <c r="F377" s="102">
        <v>0</v>
      </c>
      <c r="G377" s="99">
        <f>F377</f>
        <v>0</v>
      </c>
      <c r="H377" s="166" t="s">
        <v>1433</v>
      </c>
      <c r="I377" s="103" t="s">
        <v>710</v>
      </c>
      <c r="J377" s="103" t="str">
        <f>VLOOKUP(I377,Presupuesto!$B$11:$C$565,2,0)</f>
        <v>OTROS SERVICIOS TECNICOS Y PROFESIONALES</v>
      </c>
      <c r="K377" s="100" t="s">
        <v>1362</v>
      </c>
      <c r="L377" s="100" t="s">
        <v>397</v>
      </c>
    </row>
    <row r="378" spans="2:12" ht="15.75" thickBot="1">
      <c r="C378" s="142" t="s">
        <v>61</v>
      </c>
      <c r="D378" s="202"/>
      <c r="E378" s="154">
        <v>12</v>
      </c>
      <c r="F378" s="120">
        <v>30000</v>
      </c>
      <c r="G378" s="115">
        <f>D378*E378*F378</f>
        <v>0</v>
      </c>
      <c r="H378" s="168" t="s">
        <v>1433</v>
      </c>
      <c r="I378" s="116" t="s">
        <v>501</v>
      </c>
      <c r="J378" s="116" t="str">
        <f>VLOOKUP(I378,Presupuesto!$B$11:$C$565,2,0)</f>
        <v>SUELDOS Y SALARIOS PERMANENTES</v>
      </c>
      <c r="K378" s="100" t="s">
        <v>1362</v>
      </c>
      <c r="L378" s="100" t="s">
        <v>397</v>
      </c>
    </row>
    <row r="379" spans="2:12">
      <c r="C379" s="174" t="s">
        <v>58</v>
      </c>
      <c r="D379" s="172"/>
      <c r="E379" s="133">
        <v>0</v>
      </c>
      <c r="F379" s="121">
        <f>IF(E378=0,"",(G378/E378)/12*E378)</f>
        <v>0</v>
      </c>
      <c r="G379" s="122">
        <f>F379</f>
        <v>0</v>
      </c>
      <c r="H379" s="166" t="s">
        <v>1433</v>
      </c>
      <c r="I379" s="103" t="s">
        <v>521</v>
      </c>
      <c r="J379" s="103" t="str">
        <f>VLOOKUP(I379,Presupuesto!$B$11:$C$565,2,0)</f>
        <v>AGUINALDO Y DECIMO CUARTO MES</v>
      </c>
      <c r="K379" s="100" t="s">
        <v>1362</v>
      </c>
      <c r="L379" s="100" t="s">
        <v>397</v>
      </c>
    </row>
    <row r="380" spans="2:12" ht="15.75" thickBot="1">
      <c r="C380" s="176" t="s">
        <v>59</v>
      </c>
      <c r="D380" s="164"/>
      <c r="E380" s="134">
        <v>0</v>
      </c>
      <c r="F380" s="107">
        <f>IF(E378&lt;6,"",((E378-6)/12)*(G378/E378))</f>
        <v>0</v>
      </c>
      <c r="G380" s="107">
        <f>F380</f>
        <v>0</v>
      </c>
      <c r="H380" s="164" t="s">
        <v>1433</v>
      </c>
      <c r="I380" s="108" t="s">
        <v>524</v>
      </c>
      <c r="J380" s="126" t="str">
        <f>VLOOKUP(I380,Presupuesto!$B$11:$C$565,2,0)</f>
        <v>DECIMOCUARTO MES</v>
      </c>
      <c r="K380" s="108" t="s">
        <v>1362</v>
      </c>
      <c r="L380" s="126" t="s">
        <v>397</v>
      </c>
    </row>
    <row r="383" spans="2:12" ht="15.75" thickBot="1">
      <c r="C383" s="180"/>
      <c r="D383" s="79"/>
      <c r="E383" s="180"/>
      <c r="F383" s="180"/>
      <c r="G383" s="180"/>
      <c r="H383" s="79"/>
      <c r="I383" s="180"/>
      <c r="J383" s="180"/>
    </row>
    <row r="384" spans="2:12" ht="15.75" thickBot="1">
      <c r="B384" s="873"/>
      <c r="C384" s="69" t="s">
        <v>43</v>
      </c>
      <c r="D384" s="30">
        <f>SUM(G391:G441)</f>
        <v>538678.4</v>
      </c>
      <c r="E384" s="95"/>
      <c r="F384" s="95"/>
      <c r="G384" s="95"/>
      <c r="H384" s="76"/>
      <c r="I384" s="76"/>
      <c r="J384" s="76"/>
    </row>
    <row r="385" spans="3:12">
      <c r="D385" s="31"/>
      <c r="E385" s="95"/>
      <c r="F385" s="95"/>
      <c r="G385" s="95"/>
      <c r="H385" s="76"/>
      <c r="I385" s="76"/>
      <c r="J385" s="76"/>
    </row>
    <row r="386" spans="3:12">
      <c r="D386" s="31"/>
      <c r="E386" s="95"/>
      <c r="F386" s="95"/>
      <c r="G386" s="95"/>
      <c r="H386" s="76"/>
      <c r="I386" s="76"/>
      <c r="J386" s="76"/>
    </row>
    <row r="387" spans="3:12" ht="15.75">
      <c r="C387" s="208" t="s">
        <v>393</v>
      </c>
      <c r="D387" s="209" t="s">
        <v>2993</v>
      </c>
      <c r="E387" s="95"/>
      <c r="F387" s="95"/>
      <c r="G387" s="95"/>
      <c r="H387" s="76"/>
      <c r="I387" s="76"/>
      <c r="J387" s="76"/>
    </row>
    <row r="388" spans="3:12" ht="18.75">
      <c r="C388" s="218" t="str">
        <f>IFERROR(VLOOKUP(D387,'1Desarrollo e Innov. Curricular'!$E:$F,2,FALSE),IFERROR(VLOOKUP(D387,'2Investigación Científica'!$E:$F,2,FALSE),IFERROR(VLOOKUP(D387,'3Vinculación Univ. Sociedad'!$E:$F,2,FALSE),IFERROR(VLOOKUP(D387,'4Docencia Profesorado Universi'!$E:$F,2,FALSE),IFERROR(VLOOKUP(D387,'5Estudiantes y Graduados'!$E:$F,2,FALSE),IFERROR(VLOOKUP(D387,'11Gestion Administrativa'!$E:$F,2,FALSE),IFERROR(VLOOKUP(D387,'13Gestión Académica'!$E:$F,2,FALSE),IFERROR(VLOOKUP(D387,'8Aseguramiento de la Calidad'!$E:$F,2,FALSE),IFERROR(VLOOKUP(D387,'6Gestión del Conocimiento'!$E:$F,2,FALSE),IFERROR(VLOOKUP(D387,'15Gobernabilidad Procesos...'!$E:$F,2,FALSE),IFERROR(VLOOKUP(D387,'12Gestión Talento Humano'!$E:$F,2,FALSE),IFERROR(VLOOKUP(D387,'14Internacionalización E.S.'!$E:$F,2,FALSE),IFERROR(VLOOKUP(D387,'10Posgrado'!$E:$F,2,FALSE),IFERROR(VLOOKUP(D387,'9Cultura de Innovación Insti...'!$E:$F,2,FALSE),VLOOKUP(D387,'7Lo Esencial Reforma Univ.'!$E:$F,2,0)))))))))))))))</f>
        <v xml:space="preserve">Planificar y gestionar la participación de docentes de universidades e instituciones con experiencia en el campo aeronáutico para dar apoyo al DCA en el desarrollo de actividades y eventos de Docencia, Investigación y Vinculación. </v>
      </c>
      <c r="D388" s="31"/>
      <c r="E388" s="95"/>
      <c r="F388" s="95"/>
      <c r="G388" s="95"/>
      <c r="H388" s="76"/>
      <c r="I388" s="76"/>
      <c r="J388" s="76"/>
    </row>
    <row r="389" spans="3:12" ht="15.75" thickBot="1">
      <c r="C389" s="180"/>
      <c r="D389" s="31"/>
      <c r="E389" s="95"/>
      <c r="F389" s="95"/>
      <c r="G389" s="95"/>
      <c r="H389" s="76"/>
      <c r="I389" s="76"/>
      <c r="J389" s="76"/>
    </row>
    <row r="390" spans="3:12" ht="30.75" thickBot="1">
      <c r="C390" s="136" t="s">
        <v>44</v>
      </c>
      <c r="D390" s="140" t="s">
        <v>55</v>
      </c>
      <c r="E390" s="173" t="s">
        <v>56</v>
      </c>
      <c r="F390" s="140" t="s">
        <v>57</v>
      </c>
      <c r="G390" s="137" t="s">
        <v>27</v>
      </c>
      <c r="H390" s="135" t="s">
        <v>131</v>
      </c>
      <c r="I390" s="138" t="s">
        <v>46</v>
      </c>
      <c r="J390" s="138" t="s">
        <v>132</v>
      </c>
      <c r="K390" s="138" t="s">
        <v>412</v>
      </c>
      <c r="L390" s="138" t="s">
        <v>413</v>
      </c>
    </row>
    <row r="391" spans="3:12" ht="15.75" thickBot="1">
      <c r="C391" s="139" t="s">
        <v>487</v>
      </c>
      <c r="D391" s="202">
        <v>2</v>
      </c>
      <c r="E391" s="154">
        <v>6</v>
      </c>
      <c r="F391" s="318">
        <f>HLOOKUP($C391,$BZ$2:$CM$3,2,0)</f>
        <v>41436.800000000003</v>
      </c>
      <c r="G391" s="115">
        <f>D391*E391*F391</f>
        <v>497241.60000000003</v>
      </c>
      <c r="H391" s="168" t="s">
        <v>1433</v>
      </c>
      <c r="I391" s="116" t="s">
        <v>501</v>
      </c>
      <c r="J391" s="116" t="str">
        <f>VLOOKUP(I391,Presupuesto!$B$11:$C$565,2,0)</f>
        <v>SUELDOS Y SALARIOS PERMANENTES</v>
      </c>
      <c r="K391" s="228" t="s">
        <v>1362</v>
      </c>
      <c r="L391" s="100" t="s">
        <v>396</v>
      </c>
    </row>
    <row r="392" spans="3:12">
      <c r="C392" s="174" t="s">
        <v>58</v>
      </c>
      <c r="D392" s="165"/>
      <c r="E392" s="156">
        <v>0</v>
      </c>
      <c r="F392" s="102">
        <f>IF(E391=0,"",(G391/E391)/12*E391)</f>
        <v>41436.800000000003</v>
      </c>
      <c r="G392" s="99">
        <f>F392</f>
        <v>41436.800000000003</v>
      </c>
      <c r="H392" s="166" t="s">
        <v>1433</v>
      </c>
      <c r="I392" s="118" t="s">
        <v>521</v>
      </c>
      <c r="J392" s="118" t="str">
        <f>VLOOKUP(I392,Presupuesto!$B$11:$C$565,2,0)</f>
        <v>AGUINALDO Y DECIMO CUARTO MES</v>
      </c>
      <c r="K392" s="100" t="s">
        <v>1362</v>
      </c>
      <c r="L392" s="100" t="s">
        <v>414</v>
      </c>
    </row>
    <row r="393" spans="3:12" ht="15.75" thickBot="1">
      <c r="C393" s="175" t="s">
        <v>59</v>
      </c>
      <c r="D393" s="165"/>
      <c r="E393" s="156">
        <v>0</v>
      </c>
      <c r="F393" s="119">
        <f>IF(E391&lt;6,"",((E391-6)/12)*(G391/E391))</f>
        <v>0</v>
      </c>
      <c r="G393" s="99">
        <f>F393</f>
        <v>0</v>
      </c>
      <c r="H393" s="166" t="s">
        <v>1433</v>
      </c>
      <c r="I393" s="103" t="s">
        <v>524</v>
      </c>
      <c r="J393" s="103" t="str">
        <f>VLOOKUP(I393,Presupuesto!$B$11:$C$565,2,0)</f>
        <v>DECIMOCUARTO MES</v>
      </c>
      <c r="K393" s="100" t="s">
        <v>1362</v>
      </c>
      <c r="L393" s="100" t="s">
        <v>397</v>
      </c>
    </row>
    <row r="394" spans="3:12" ht="15.75" thickBot="1">
      <c r="C394" s="139" t="s">
        <v>488</v>
      </c>
      <c r="D394" s="202"/>
      <c r="E394" s="154">
        <v>12</v>
      </c>
      <c r="F394" s="318">
        <f>HLOOKUP($C394,$BZ$2:$CM$3,2,0)</f>
        <v>37669.82</v>
      </c>
      <c r="G394" s="115">
        <f>D394*E394*F394</f>
        <v>0</v>
      </c>
      <c r="H394" s="168"/>
      <c r="I394" s="116" t="s">
        <v>501</v>
      </c>
      <c r="J394" s="116" t="str">
        <f>VLOOKUP(I394,Presupuesto!$B$11:$C$565,2,0)</f>
        <v>SUELDOS Y SALARIOS PERMANENTES</v>
      </c>
      <c r="K394" s="100" t="s">
        <v>1362</v>
      </c>
      <c r="L394" s="100" t="s">
        <v>397</v>
      </c>
    </row>
    <row r="395" spans="3:12">
      <c r="C395" s="174" t="s">
        <v>58</v>
      </c>
      <c r="D395" s="165"/>
      <c r="E395" s="156">
        <v>0</v>
      </c>
      <c r="F395" s="102">
        <f>IF(E394=0,"",(G394/E394)/12*E394)</f>
        <v>0</v>
      </c>
      <c r="G395" s="99">
        <f>F395</f>
        <v>0</v>
      </c>
      <c r="H395" s="166"/>
      <c r="I395" s="118" t="s">
        <v>521</v>
      </c>
      <c r="J395" s="118" t="str">
        <f>VLOOKUP(I395,Presupuesto!$B$11:$C$565,2,0)</f>
        <v>AGUINALDO Y DECIMO CUARTO MES</v>
      </c>
      <c r="K395" s="100" t="s">
        <v>1362</v>
      </c>
      <c r="L395" s="100" t="s">
        <v>397</v>
      </c>
    </row>
    <row r="396" spans="3:12" ht="15.75" thickBot="1">
      <c r="C396" s="175" t="s">
        <v>59</v>
      </c>
      <c r="D396" s="165"/>
      <c r="E396" s="156">
        <v>0</v>
      </c>
      <c r="F396" s="119">
        <f>IF(E394&lt;6,"",((E394-6)/12)*(G394/E394))</f>
        <v>0</v>
      </c>
      <c r="G396" s="99">
        <f>F396</f>
        <v>0</v>
      </c>
      <c r="H396" s="166"/>
      <c r="I396" s="103" t="s">
        <v>524</v>
      </c>
      <c r="J396" s="103" t="str">
        <f>VLOOKUP(I396,Presupuesto!$B$11:$C$565,2,0)</f>
        <v>DECIMOCUARTO MES</v>
      </c>
      <c r="K396" s="100" t="s">
        <v>1362</v>
      </c>
      <c r="L396" s="100" t="s">
        <v>397</v>
      </c>
    </row>
    <row r="397" spans="3:12" ht="15.75" thickBot="1">
      <c r="C397" s="139" t="s">
        <v>489</v>
      </c>
      <c r="D397" s="202"/>
      <c r="E397" s="154">
        <v>12</v>
      </c>
      <c r="F397" s="318">
        <f>HLOOKUP($C397,$BZ$2:$CM$3,2,0)</f>
        <v>33902.839999999997</v>
      </c>
      <c r="G397" s="115">
        <f>D397*E397*F397</f>
        <v>0</v>
      </c>
      <c r="H397" s="168"/>
      <c r="I397" s="116" t="s">
        <v>501</v>
      </c>
      <c r="J397" s="116" t="str">
        <f>VLOOKUP(I397,Presupuesto!$B$11:$C$565,2,0)</f>
        <v>SUELDOS Y SALARIOS PERMANENTES</v>
      </c>
      <c r="K397" s="100" t="s">
        <v>1362</v>
      </c>
      <c r="L397" s="100" t="s">
        <v>397</v>
      </c>
    </row>
    <row r="398" spans="3:12">
      <c r="C398" s="174" t="s">
        <v>58</v>
      </c>
      <c r="D398" s="165"/>
      <c r="E398" s="156">
        <v>0</v>
      </c>
      <c r="F398" s="102">
        <f>IF(E397=0,"",(G397/E397)/12*E397)</f>
        <v>0</v>
      </c>
      <c r="G398" s="99">
        <f>F398</f>
        <v>0</v>
      </c>
      <c r="H398" s="166"/>
      <c r="I398" s="118" t="s">
        <v>521</v>
      </c>
      <c r="J398" s="118" t="str">
        <f>VLOOKUP(I398,Presupuesto!$B$11:$C$565,2,0)</f>
        <v>AGUINALDO Y DECIMO CUARTO MES</v>
      </c>
      <c r="K398" s="100" t="s">
        <v>1362</v>
      </c>
      <c r="L398" s="100" t="s">
        <v>397</v>
      </c>
    </row>
    <row r="399" spans="3:12" ht="15.75" thickBot="1">
      <c r="C399" s="175" t="s">
        <v>59</v>
      </c>
      <c r="D399" s="165"/>
      <c r="E399" s="156">
        <v>0</v>
      </c>
      <c r="F399" s="119">
        <f>IF(E397&lt;6,"",((E397-6)/12)*(G397/E397))</f>
        <v>0</v>
      </c>
      <c r="G399" s="99">
        <f>F399</f>
        <v>0</v>
      </c>
      <c r="H399" s="166"/>
      <c r="I399" s="103" t="s">
        <v>524</v>
      </c>
      <c r="J399" s="103" t="str">
        <f>VLOOKUP(I399,Presupuesto!$B$11:$C$565,2,0)</f>
        <v>DECIMOCUARTO MES</v>
      </c>
      <c r="K399" s="100" t="s">
        <v>1362</v>
      </c>
      <c r="L399" s="100" t="s">
        <v>397</v>
      </c>
    </row>
    <row r="400" spans="3:12" ht="15.75" thickBot="1">
      <c r="C400" s="139" t="s">
        <v>490</v>
      </c>
      <c r="D400" s="202"/>
      <c r="E400" s="154">
        <v>12</v>
      </c>
      <c r="F400" s="318">
        <f>HLOOKUP($C400,$BZ$2:$CM$3,2,0)</f>
        <v>30135.85</v>
      </c>
      <c r="G400" s="115">
        <f>D400*E400*F400</f>
        <v>0</v>
      </c>
      <c r="H400" s="168" t="s">
        <v>1433</v>
      </c>
      <c r="I400" s="116" t="s">
        <v>501</v>
      </c>
      <c r="J400" s="116" t="str">
        <f>VLOOKUP(I400,Presupuesto!$B$11:$C$565,2,0)</f>
        <v>SUELDOS Y SALARIOS PERMANENTES</v>
      </c>
      <c r="K400" s="100" t="s">
        <v>1362</v>
      </c>
      <c r="L400" s="100" t="s">
        <v>397</v>
      </c>
    </row>
    <row r="401" spans="3:12">
      <c r="C401" s="174" t="s">
        <v>58</v>
      </c>
      <c r="D401" s="165"/>
      <c r="E401" s="156">
        <v>0</v>
      </c>
      <c r="F401" s="102">
        <f>IF(E400=0,"",(G400/E400)/12*E400)</f>
        <v>0</v>
      </c>
      <c r="G401" s="99">
        <f>F401</f>
        <v>0</v>
      </c>
      <c r="H401" s="166" t="s">
        <v>1433</v>
      </c>
      <c r="I401" s="118" t="s">
        <v>521</v>
      </c>
      <c r="J401" s="118" t="str">
        <f>VLOOKUP(I401,Presupuesto!$B$11:$C$565,2,0)</f>
        <v>AGUINALDO Y DECIMO CUARTO MES</v>
      </c>
      <c r="K401" s="100" t="s">
        <v>1362</v>
      </c>
      <c r="L401" s="100" t="s">
        <v>397</v>
      </c>
    </row>
    <row r="402" spans="3:12" ht="15.75" thickBot="1">
      <c r="C402" s="175" t="s">
        <v>59</v>
      </c>
      <c r="D402" s="165"/>
      <c r="E402" s="156">
        <v>0</v>
      </c>
      <c r="F402" s="119">
        <f>IF(E400&lt;6,"",((E400-6)/12)*(G400/E400))</f>
        <v>0</v>
      </c>
      <c r="G402" s="99">
        <f>F402</f>
        <v>0</v>
      </c>
      <c r="H402" s="166" t="s">
        <v>1433</v>
      </c>
      <c r="I402" s="103" t="s">
        <v>524</v>
      </c>
      <c r="J402" s="103" t="str">
        <f>VLOOKUP(I402,Presupuesto!$B$11:$C$565,2,0)</f>
        <v>DECIMOCUARTO MES</v>
      </c>
      <c r="K402" s="100" t="s">
        <v>1362</v>
      </c>
      <c r="L402" s="100" t="s">
        <v>397</v>
      </c>
    </row>
    <row r="403" spans="3:12" ht="15.75" thickBot="1">
      <c r="C403" s="139" t="s">
        <v>491</v>
      </c>
      <c r="D403" s="202"/>
      <c r="E403" s="154">
        <v>12</v>
      </c>
      <c r="F403" s="318">
        <f>HLOOKUP($C403,$BZ$2:$CM$3,2,0)</f>
        <v>28252.36</v>
      </c>
      <c r="G403" s="115">
        <f>D403*E403*F403</f>
        <v>0</v>
      </c>
      <c r="H403" s="168"/>
      <c r="I403" s="116" t="s">
        <v>501</v>
      </c>
      <c r="J403" s="116" t="str">
        <f>VLOOKUP(I403,Presupuesto!$B$11:$C$565,2,0)</f>
        <v>SUELDOS Y SALARIOS PERMANENTES</v>
      </c>
      <c r="K403" s="100" t="s">
        <v>1362</v>
      </c>
      <c r="L403" s="100" t="s">
        <v>397</v>
      </c>
    </row>
    <row r="404" spans="3:12">
      <c r="C404" s="174" t="s">
        <v>58</v>
      </c>
      <c r="D404" s="165"/>
      <c r="E404" s="156">
        <v>0</v>
      </c>
      <c r="F404" s="102">
        <f>IF(E403=0,"",(G403/E403)/12*E403)</f>
        <v>0</v>
      </c>
      <c r="G404" s="99">
        <f>F404</f>
        <v>0</v>
      </c>
      <c r="H404" s="166"/>
      <c r="I404" s="118" t="s">
        <v>521</v>
      </c>
      <c r="J404" s="118" t="str">
        <f>VLOOKUP(I404,Presupuesto!$B$11:$C$565,2,0)</f>
        <v>AGUINALDO Y DECIMO CUARTO MES</v>
      </c>
      <c r="K404" s="100" t="s">
        <v>1362</v>
      </c>
      <c r="L404" s="100" t="s">
        <v>397</v>
      </c>
    </row>
    <row r="405" spans="3:12" ht="15.75" thickBot="1">
      <c r="C405" s="175" t="s">
        <v>59</v>
      </c>
      <c r="D405" s="165"/>
      <c r="E405" s="156">
        <v>0</v>
      </c>
      <c r="F405" s="119">
        <f>IF(E403&lt;6,"",((E403-6)/12)*(G403/E403))</f>
        <v>0</v>
      </c>
      <c r="G405" s="99">
        <f>F405</f>
        <v>0</v>
      </c>
      <c r="H405" s="166"/>
      <c r="I405" s="103" t="s">
        <v>524</v>
      </c>
      <c r="J405" s="103" t="str">
        <f>VLOOKUP(I405,Presupuesto!$B$11:$C$565,2,0)</f>
        <v>DECIMOCUARTO MES</v>
      </c>
      <c r="K405" s="100" t="s">
        <v>1362</v>
      </c>
      <c r="L405" s="100" t="s">
        <v>397</v>
      </c>
    </row>
    <row r="406" spans="3:12" ht="15.75" thickBot="1">
      <c r="C406" s="139" t="s">
        <v>492</v>
      </c>
      <c r="D406" s="202"/>
      <c r="E406" s="154">
        <v>12</v>
      </c>
      <c r="F406" s="318">
        <f>HLOOKUP($C406,$BZ$2:$CM$3,2,0)</f>
        <v>26368.87</v>
      </c>
      <c r="G406" s="115">
        <f>D406*E406*F406</f>
        <v>0</v>
      </c>
      <c r="H406" s="168" t="s">
        <v>1433</v>
      </c>
      <c r="I406" s="116" t="s">
        <v>501</v>
      </c>
      <c r="J406" s="116" t="str">
        <f>VLOOKUP(I406,Presupuesto!$B$11:$C$565,2,0)</f>
        <v>SUELDOS Y SALARIOS PERMANENTES</v>
      </c>
      <c r="K406" s="100" t="s">
        <v>1362</v>
      </c>
      <c r="L406" s="100" t="s">
        <v>397</v>
      </c>
    </row>
    <row r="407" spans="3:12">
      <c r="C407" s="174" t="s">
        <v>58</v>
      </c>
      <c r="D407" s="165"/>
      <c r="E407" s="156">
        <v>0</v>
      </c>
      <c r="F407" s="102">
        <f>IF(E406=0,"",(G406/E406)/12*E406)</f>
        <v>0</v>
      </c>
      <c r="G407" s="99">
        <f>F407</f>
        <v>0</v>
      </c>
      <c r="H407" s="166" t="s">
        <v>1433</v>
      </c>
      <c r="I407" s="118" t="s">
        <v>521</v>
      </c>
      <c r="J407" s="118" t="str">
        <f>VLOOKUP(I407,Presupuesto!$B$11:$C$565,2,0)</f>
        <v>AGUINALDO Y DECIMO CUARTO MES</v>
      </c>
      <c r="K407" s="100" t="s">
        <v>1362</v>
      </c>
      <c r="L407" s="100" t="s">
        <v>397</v>
      </c>
    </row>
    <row r="408" spans="3:12" ht="15.75" thickBot="1">
      <c r="C408" s="175" t="s">
        <v>59</v>
      </c>
      <c r="D408" s="165"/>
      <c r="E408" s="156">
        <v>0</v>
      </c>
      <c r="F408" s="119">
        <f>IF(E406&lt;6,"",((E406-6)/12)*(G406/E406))</f>
        <v>0</v>
      </c>
      <c r="G408" s="99">
        <f>F408</f>
        <v>0</v>
      </c>
      <c r="H408" s="166" t="s">
        <v>1433</v>
      </c>
      <c r="I408" s="103" t="s">
        <v>524</v>
      </c>
      <c r="J408" s="103" t="str">
        <f>VLOOKUP(I408,Presupuesto!$B$11:$C$565,2,0)</f>
        <v>DECIMOCUARTO MES</v>
      </c>
      <c r="K408" s="100" t="s">
        <v>1362</v>
      </c>
      <c r="L408" s="100" t="s">
        <v>397</v>
      </c>
    </row>
    <row r="409" spans="3:12" ht="15.75" thickBot="1">
      <c r="C409" s="139" t="s">
        <v>493</v>
      </c>
      <c r="D409" s="202"/>
      <c r="E409" s="154">
        <v>12</v>
      </c>
      <c r="F409" s="318">
        <f>HLOOKUP($C409,$BZ$2:$CM$3,2,0)</f>
        <v>17893.16</v>
      </c>
      <c r="G409" s="115">
        <f>D409*E409*F409</f>
        <v>0</v>
      </c>
      <c r="H409" s="168"/>
      <c r="I409" s="116" t="s">
        <v>501</v>
      </c>
      <c r="J409" s="116" t="str">
        <f>VLOOKUP(I409,Presupuesto!$B$11:$C$565,2,0)</f>
        <v>SUELDOS Y SALARIOS PERMANENTES</v>
      </c>
      <c r="K409" s="100" t="s">
        <v>1362</v>
      </c>
      <c r="L409" s="100" t="s">
        <v>397</v>
      </c>
    </row>
    <row r="410" spans="3:12">
      <c r="C410" s="174" t="s">
        <v>58</v>
      </c>
      <c r="D410" s="165"/>
      <c r="E410" s="156">
        <v>0</v>
      </c>
      <c r="F410" s="102">
        <f>IF(E409=0,"",(G409/E409)/12*E409)</f>
        <v>0</v>
      </c>
      <c r="G410" s="99">
        <f>F410</f>
        <v>0</v>
      </c>
      <c r="H410" s="166"/>
      <c r="I410" s="118" t="s">
        <v>521</v>
      </c>
      <c r="J410" s="118" t="str">
        <f>VLOOKUP(I410,Presupuesto!$B$11:$C$565,2,0)</f>
        <v>AGUINALDO Y DECIMO CUARTO MES</v>
      </c>
      <c r="K410" s="100" t="s">
        <v>1362</v>
      </c>
      <c r="L410" s="100" t="s">
        <v>397</v>
      </c>
    </row>
    <row r="411" spans="3:12" ht="15.75" thickBot="1">
      <c r="C411" s="175" t="s">
        <v>59</v>
      </c>
      <c r="D411" s="165"/>
      <c r="E411" s="156">
        <v>0</v>
      </c>
      <c r="F411" s="119">
        <f>IF(E409&lt;6,"",((E409-6)/12)*(G409/E409))</f>
        <v>0</v>
      </c>
      <c r="G411" s="99">
        <f>F411</f>
        <v>0</v>
      </c>
      <c r="H411" s="166"/>
      <c r="I411" s="103" t="s">
        <v>524</v>
      </c>
      <c r="J411" s="103" t="str">
        <f>VLOOKUP(I411,Presupuesto!$B$11:$C$565,2,0)</f>
        <v>DECIMOCUARTO MES</v>
      </c>
      <c r="K411" s="100" t="s">
        <v>1362</v>
      </c>
      <c r="L411" s="100" t="s">
        <v>397</v>
      </c>
    </row>
    <row r="412" spans="3:12" ht="15.75" thickBot="1">
      <c r="C412" s="139" t="s">
        <v>494</v>
      </c>
      <c r="D412" s="202"/>
      <c r="E412" s="154">
        <v>12</v>
      </c>
      <c r="F412" s="318">
        <f>HLOOKUP($C412,$BZ$2:$CM$3,2,0)</f>
        <v>16951.419999999998</v>
      </c>
      <c r="G412" s="115">
        <f>D412*E412*F412</f>
        <v>0</v>
      </c>
      <c r="H412" s="168"/>
      <c r="I412" s="116" t="s">
        <v>501</v>
      </c>
      <c r="J412" s="116" t="str">
        <f>VLOOKUP(I412,Presupuesto!$B$11:$C$565,2,0)</f>
        <v>SUELDOS Y SALARIOS PERMANENTES</v>
      </c>
      <c r="K412" s="100" t="s">
        <v>1362</v>
      </c>
      <c r="L412" s="100" t="s">
        <v>397</v>
      </c>
    </row>
    <row r="413" spans="3:12">
      <c r="C413" s="174" t="s">
        <v>58</v>
      </c>
      <c r="D413" s="165"/>
      <c r="E413" s="156">
        <v>0</v>
      </c>
      <c r="F413" s="102">
        <f>IF(E412=0,"",(G412/E412)/12*E412)</f>
        <v>0</v>
      </c>
      <c r="G413" s="99">
        <f>F413</f>
        <v>0</v>
      </c>
      <c r="H413" s="166"/>
      <c r="I413" s="118" t="s">
        <v>521</v>
      </c>
      <c r="J413" s="118" t="str">
        <f>VLOOKUP(I413,Presupuesto!$B$11:$C$565,2,0)</f>
        <v>AGUINALDO Y DECIMO CUARTO MES</v>
      </c>
      <c r="K413" s="100" t="s">
        <v>1362</v>
      </c>
      <c r="L413" s="100" t="s">
        <v>397</v>
      </c>
    </row>
    <row r="414" spans="3:12" ht="15.75" thickBot="1">
      <c r="C414" s="175" t="s">
        <v>59</v>
      </c>
      <c r="D414" s="165"/>
      <c r="E414" s="156">
        <v>0</v>
      </c>
      <c r="F414" s="119">
        <f>IF(E412&lt;6,"",((E412-6)/12)*(G412/E412))</f>
        <v>0</v>
      </c>
      <c r="G414" s="99">
        <f>F414</f>
        <v>0</v>
      </c>
      <c r="H414" s="166"/>
      <c r="I414" s="103" t="s">
        <v>524</v>
      </c>
      <c r="J414" s="103" t="str">
        <f>VLOOKUP(I414,Presupuesto!$B$11:$C$565,2,0)</f>
        <v>DECIMOCUARTO MES</v>
      </c>
      <c r="K414" s="100" t="s">
        <v>1362</v>
      </c>
      <c r="L414" s="100" t="s">
        <v>397</v>
      </c>
    </row>
    <row r="415" spans="3:12" ht="15.75" thickBot="1">
      <c r="C415" s="139" t="s">
        <v>495</v>
      </c>
      <c r="D415" s="202"/>
      <c r="E415" s="154">
        <v>12</v>
      </c>
      <c r="F415" s="318">
        <f>HLOOKUP($C415,$BZ$2:$CM$3,2,0)</f>
        <v>13184.44</v>
      </c>
      <c r="G415" s="115">
        <f>D415*E415*F415</f>
        <v>0</v>
      </c>
      <c r="H415" s="168"/>
      <c r="I415" s="116" t="s">
        <v>501</v>
      </c>
      <c r="J415" s="116" t="str">
        <f>VLOOKUP(I415,Presupuesto!$B$11:$C$565,2,0)</f>
        <v>SUELDOS Y SALARIOS PERMANENTES</v>
      </c>
      <c r="K415" s="100" t="s">
        <v>1362</v>
      </c>
      <c r="L415" s="100" t="s">
        <v>397</v>
      </c>
    </row>
    <row r="416" spans="3:12">
      <c r="C416" s="174" t="s">
        <v>58</v>
      </c>
      <c r="D416" s="165"/>
      <c r="E416" s="156">
        <v>0</v>
      </c>
      <c r="F416" s="102">
        <f>IF(E415=0,"",(G415/E415)/12*E415)</f>
        <v>0</v>
      </c>
      <c r="G416" s="99">
        <f>F416</f>
        <v>0</v>
      </c>
      <c r="H416" s="166"/>
      <c r="I416" s="118" t="s">
        <v>521</v>
      </c>
      <c r="J416" s="118" t="str">
        <f>VLOOKUP(I416,Presupuesto!$B$11:$C$565,2,0)</f>
        <v>AGUINALDO Y DECIMO CUARTO MES</v>
      </c>
      <c r="K416" s="100" t="s">
        <v>1362</v>
      </c>
      <c r="L416" s="100" t="s">
        <v>397</v>
      </c>
    </row>
    <row r="417" spans="3:12" ht="15.75" thickBot="1">
      <c r="C417" s="175" t="s">
        <v>59</v>
      </c>
      <c r="D417" s="165"/>
      <c r="E417" s="156">
        <v>0</v>
      </c>
      <c r="F417" s="119">
        <f>IF(E415&lt;6,"",((E415-6)/12)*(G415/E415))</f>
        <v>0</v>
      </c>
      <c r="G417" s="99">
        <f>F417</f>
        <v>0</v>
      </c>
      <c r="H417" s="166"/>
      <c r="I417" s="103" t="s">
        <v>524</v>
      </c>
      <c r="J417" s="103" t="str">
        <f>VLOOKUP(I417,Presupuesto!$B$11:$C$565,2,0)</f>
        <v>DECIMOCUARTO MES</v>
      </c>
      <c r="K417" s="100" t="s">
        <v>1362</v>
      </c>
      <c r="L417" s="100" t="s">
        <v>397</v>
      </c>
    </row>
    <row r="418" spans="3:12" ht="15.75" thickBot="1">
      <c r="C418" s="139" t="s">
        <v>496</v>
      </c>
      <c r="D418" s="202"/>
      <c r="E418" s="154">
        <v>12</v>
      </c>
      <c r="F418" s="318">
        <f>HLOOKUP($C418,$BZ$2:$CM$3,2,0)</f>
        <v>15032.56</v>
      </c>
      <c r="G418" s="115">
        <f>D418*E418*F418</f>
        <v>0</v>
      </c>
      <c r="H418" s="168"/>
      <c r="I418" s="116" t="s">
        <v>501</v>
      </c>
      <c r="J418" s="116" t="str">
        <f>VLOOKUP(I418,Presupuesto!$B$11:$C$565,2,0)</f>
        <v>SUELDOS Y SALARIOS PERMANENTES</v>
      </c>
      <c r="K418" s="100" t="s">
        <v>1362</v>
      </c>
      <c r="L418" s="100" t="s">
        <v>397</v>
      </c>
    </row>
    <row r="419" spans="3:12">
      <c r="C419" s="174" t="s">
        <v>58</v>
      </c>
      <c r="D419" s="165"/>
      <c r="E419" s="156">
        <v>0</v>
      </c>
      <c r="F419" s="102">
        <f>IF(E418=0,"",(G418/E418)/12*E418)</f>
        <v>0</v>
      </c>
      <c r="G419" s="99">
        <f>F419</f>
        <v>0</v>
      </c>
      <c r="H419" s="166"/>
      <c r="I419" s="118" t="s">
        <v>521</v>
      </c>
      <c r="J419" s="118" t="str">
        <f>VLOOKUP(I419,Presupuesto!$B$11:$C$565,2,0)</f>
        <v>AGUINALDO Y DECIMO CUARTO MES</v>
      </c>
      <c r="K419" s="100" t="s">
        <v>1362</v>
      </c>
      <c r="L419" s="100" t="s">
        <v>397</v>
      </c>
    </row>
    <row r="420" spans="3:12" ht="15.75" thickBot="1">
      <c r="C420" s="175" t="s">
        <v>59</v>
      </c>
      <c r="D420" s="165"/>
      <c r="E420" s="156">
        <v>0</v>
      </c>
      <c r="F420" s="119">
        <f>IF(E418&lt;6,"",((E418-6)/12)*(G418/E418))</f>
        <v>0</v>
      </c>
      <c r="G420" s="99">
        <f>F420</f>
        <v>0</v>
      </c>
      <c r="H420" s="166"/>
      <c r="I420" s="103" t="s">
        <v>524</v>
      </c>
      <c r="J420" s="103" t="str">
        <f>VLOOKUP(I420,Presupuesto!$B$11:$C$565,2,0)</f>
        <v>DECIMOCUARTO MES</v>
      </c>
      <c r="K420" s="100" t="s">
        <v>1362</v>
      </c>
      <c r="L420" s="100" t="s">
        <v>397</v>
      </c>
    </row>
    <row r="421" spans="3:12" ht="15.75" thickBot="1">
      <c r="C421" s="139" t="s">
        <v>497</v>
      </c>
      <c r="D421" s="202"/>
      <c r="E421" s="154">
        <v>12</v>
      </c>
      <c r="F421" s="318">
        <f>HLOOKUP($C421,$BZ$2:$CM$3,2,0)</f>
        <v>13264.02</v>
      </c>
      <c r="G421" s="115">
        <f>D421*E421*F421</f>
        <v>0</v>
      </c>
      <c r="H421" s="168" t="s">
        <v>1433</v>
      </c>
      <c r="I421" s="116" t="s">
        <v>501</v>
      </c>
      <c r="J421" s="116" t="str">
        <f>VLOOKUP(I421,Presupuesto!$B$11:$C$565,2,0)</f>
        <v>SUELDOS Y SALARIOS PERMANENTES</v>
      </c>
      <c r="K421" s="100" t="s">
        <v>1362</v>
      </c>
      <c r="L421" s="100" t="s">
        <v>397</v>
      </c>
    </row>
    <row r="422" spans="3:12">
      <c r="C422" s="174" t="s">
        <v>58</v>
      </c>
      <c r="D422" s="165"/>
      <c r="E422" s="156">
        <v>0</v>
      </c>
      <c r="F422" s="102">
        <f>IF(E421=0,"",(G421/E421)/12*E421)</f>
        <v>0</v>
      </c>
      <c r="G422" s="99">
        <f>F422</f>
        <v>0</v>
      </c>
      <c r="H422" s="166" t="s">
        <v>1433</v>
      </c>
      <c r="I422" s="118" t="s">
        <v>521</v>
      </c>
      <c r="J422" s="118" t="str">
        <f>VLOOKUP(I422,Presupuesto!$B$11:$C$565,2,0)</f>
        <v>AGUINALDO Y DECIMO CUARTO MES</v>
      </c>
      <c r="K422" s="100" t="s">
        <v>1362</v>
      </c>
      <c r="L422" s="100" t="s">
        <v>397</v>
      </c>
    </row>
    <row r="423" spans="3:12" ht="15.75" thickBot="1">
      <c r="C423" s="175" t="s">
        <v>59</v>
      </c>
      <c r="D423" s="165"/>
      <c r="E423" s="156">
        <v>0</v>
      </c>
      <c r="F423" s="119">
        <f>IF(E421&lt;6,"",((E421-6)/12)*(G421/E421))</f>
        <v>0</v>
      </c>
      <c r="G423" s="99">
        <f>F423</f>
        <v>0</v>
      </c>
      <c r="H423" s="166" t="s">
        <v>1433</v>
      </c>
      <c r="I423" s="103" t="s">
        <v>524</v>
      </c>
      <c r="J423" s="103" t="str">
        <f>VLOOKUP(I423,Presupuesto!$B$11:$C$565,2,0)</f>
        <v>DECIMOCUARTO MES</v>
      </c>
      <c r="K423" s="100" t="s">
        <v>1362</v>
      </c>
      <c r="L423" s="100" t="s">
        <v>397</v>
      </c>
    </row>
    <row r="424" spans="3:12" ht="15.75" thickBot="1">
      <c r="C424" s="139" t="s">
        <v>498</v>
      </c>
      <c r="D424" s="202"/>
      <c r="E424" s="154">
        <v>12</v>
      </c>
      <c r="F424" s="318">
        <f>HLOOKUP($C424,$BZ$2:$CM$3,2,0)</f>
        <v>12379.75</v>
      </c>
      <c r="G424" s="115">
        <f>D424*E424*F424</f>
        <v>0</v>
      </c>
      <c r="H424" s="168"/>
      <c r="I424" s="116" t="s">
        <v>501</v>
      </c>
      <c r="J424" s="116" t="str">
        <f>VLOOKUP(I424,Presupuesto!$B$11:$C$565,2,0)</f>
        <v>SUELDOS Y SALARIOS PERMANENTES</v>
      </c>
      <c r="K424" s="100" t="s">
        <v>1362</v>
      </c>
      <c r="L424" s="100" t="s">
        <v>397</v>
      </c>
    </row>
    <row r="425" spans="3:12">
      <c r="C425" s="174" t="s">
        <v>58</v>
      </c>
      <c r="D425" s="165"/>
      <c r="E425" s="156">
        <v>0</v>
      </c>
      <c r="F425" s="102">
        <f>IF(E424=0,"",(G424/E424)/12*E424)</f>
        <v>0</v>
      </c>
      <c r="G425" s="99">
        <f>F425</f>
        <v>0</v>
      </c>
      <c r="H425" s="166"/>
      <c r="I425" s="118" t="s">
        <v>521</v>
      </c>
      <c r="J425" s="118" t="str">
        <f>VLOOKUP(I425,Presupuesto!$B$11:$C$565,2,0)</f>
        <v>AGUINALDO Y DECIMO CUARTO MES</v>
      </c>
      <c r="K425" s="100" t="s">
        <v>1362</v>
      </c>
      <c r="L425" s="100" t="s">
        <v>397</v>
      </c>
    </row>
    <row r="426" spans="3:12" ht="15.75" thickBot="1">
      <c r="C426" s="175" t="s">
        <v>59</v>
      </c>
      <c r="D426" s="165"/>
      <c r="E426" s="156">
        <v>0</v>
      </c>
      <c r="F426" s="119">
        <f>IF(E424&lt;6,"",((E424-6)/12)*(G424/E424))</f>
        <v>0</v>
      </c>
      <c r="G426" s="99">
        <f>F426</f>
        <v>0</v>
      </c>
      <c r="H426" s="166"/>
      <c r="I426" s="103" t="s">
        <v>524</v>
      </c>
      <c r="J426" s="103" t="str">
        <f>VLOOKUP(I426,Presupuesto!$B$11:$C$565,2,0)</f>
        <v>DECIMOCUARTO MES</v>
      </c>
      <c r="K426" s="100" t="s">
        <v>1362</v>
      </c>
      <c r="L426" s="100" t="s">
        <v>397</v>
      </c>
    </row>
    <row r="427" spans="3:12" ht="15.75" thickBot="1">
      <c r="C427" s="139" t="s">
        <v>499</v>
      </c>
      <c r="D427" s="202"/>
      <c r="E427" s="154">
        <v>12</v>
      </c>
      <c r="F427" s="318">
        <f>HLOOKUP($C427,$BZ$2:$CM$3,2,0)</f>
        <v>439.49</v>
      </c>
      <c r="G427" s="115">
        <f>D427*E427*F427</f>
        <v>0</v>
      </c>
      <c r="H427" s="168"/>
      <c r="I427" s="116" t="s">
        <v>501</v>
      </c>
      <c r="J427" s="116" t="str">
        <f>VLOOKUP(I427,Presupuesto!$B$11:$C$565,2,0)</f>
        <v>SUELDOS Y SALARIOS PERMANENTES</v>
      </c>
      <c r="K427" s="100" t="s">
        <v>1362</v>
      </c>
      <c r="L427" s="100" t="s">
        <v>397</v>
      </c>
    </row>
    <row r="428" spans="3:12">
      <c r="C428" s="174" t="s">
        <v>58</v>
      </c>
      <c r="D428" s="165"/>
      <c r="E428" s="156">
        <v>0</v>
      </c>
      <c r="F428" s="102">
        <f>IF(E427=0,"",(G427/E427)/12*E427)</f>
        <v>0</v>
      </c>
      <c r="G428" s="99">
        <f>F428</f>
        <v>0</v>
      </c>
      <c r="H428" s="166"/>
      <c r="I428" s="118" t="s">
        <v>521</v>
      </c>
      <c r="J428" s="118" t="str">
        <f>VLOOKUP(I428,Presupuesto!$B$11:$C$565,2,0)</f>
        <v>AGUINALDO Y DECIMO CUARTO MES</v>
      </c>
      <c r="K428" s="100" t="s">
        <v>1362</v>
      </c>
      <c r="L428" s="100" t="s">
        <v>397</v>
      </c>
    </row>
    <row r="429" spans="3:12" ht="15.75" thickBot="1">
      <c r="C429" s="175" t="s">
        <v>59</v>
      </c>
      <c r="D429" s="165"/>
      <c r="E429" s="156">
        <v>0</v>
      </c>
      <c r="F429" s="119">
        <f>IF(E427&lt;6,"",((E427-6)/12)*(G427/E427))</f>
        <v>0</v>
      </c>
      <c r="G429" s="99">
        <f>F429</f>
        <v>0</v>
      </c>
      <c r="H429" s="166"/>
      <c r="I429" s="103" t="s">
        <v>524</v>
      </c>
      <c r="J429" s="103" t="str">
        <f>VLOOKUP(I429,Presupuesto!$B$11:$C$565,2,0)</f>
        <v>DECIMOCUARTO MES</v>
      </c>
      <c r="K429" s="100" t="s">
        <v>1362</v>
      </c>
      <c r="L429" s="100" t="s">
        <v>397</v>
      </c>
    </row>
    <row r="430" spans="3:12" ht="15.75" thickBot="1">
      <c r="C430" s="139" t="s">
        <v>500</v>
      </c>
      <c r="D430" s="202"/>
      <c r="E430" s="154">
        <v>12</v>
      </c>
      <c r="F430" s="318">
        <f>HLOOKUP($C430,$BZ$2:$CM$3,2,0)</f>
        <v>1904.46</v>
      </c>
      <c r="G430" s="115">
        <f>D430*E430*F430</f>
        <v>0</v>
      </c>
      <c r="H430" s="168"/>
      <c r="I430" s="116" t="s">
        <v>501</v>
      </c>
      <c r="J430" s="116" t="str">
        <f>VLOOKUP(I430,Presupuesto!$B$11:$C$565,2,0)</f>
        <v>SUELDOS Y SALARIOS PERMANENTES</v>
      </c>
      <c r="K430" s="100" t="s">
        <v>1362</v>
      </c>
      <c r="L430" s="100" t="s">
        <v>397</v>
      </c>
    </row>
    <row r="431" spans="3:12">
      <c r="C431" s="174" t="s">
        <v>58</v>
      </c>
      <c r="D431" s="165"/>
      <c r="E431" s="156">
        <v>0</v>
      </c>
      <c r="F431" s="102">
        <f>IF(E430=0,"",(G430/E430)/12*E430)</f>
        <v>0</v>
      </c>
      <c r="G431" s="99">
        <f>F431</f>
        <v>0</v>
      </c>
      <c r="H431" s="166"/>
      <c r="I431" s="118" t="s">
        <v>521</v>
      </c>
      <c r="J431" s="118" t="str">
        <f>VLOOKUP(I431,Presupuesto!$B$11:$C$565,2,0)</f>
        <v>AGUINALDO Y DECIMO CUARTO MES</v>
      </c>
      <c r="K431" s="100" t="s">
        <v>1362</v>
      </c>
      <c r="L431" s="100" t="s">
        <v>397</v>
      </c>
    </row>
    <row r="432" spans="3:12" ht="15.75" thickBot="1">
      <c r="C432" s="175" t="s">
        <v>59</v>
      </c>
      <c r="D432" s="165"/>
      <c r="E432" s="156">
        <v>0</v>
      </c>
      <c r="F432" s="119">
        <f>IF(E430&lt;6,"",((E430-6)/12)*(G430/E430))</f>
        <v>0</v>
      </c>
      <c r="G432" s="99">
        <f>F432</f>
        <v>0</v>
      </c>
      <c r="H432" s="166"/>
      <c r="I432" s="103" t="s">
        <v>524</v>
      </c>
      <c r="J432" s="103" t="str">
        <f>VLOOKUP(I432,Presupuesto!$B$11:$C$565,2,0)</f>
        <v>DECIMOCUARTO MES</v>
      </c>
      <c r="K432" s="100" t="s">
        <v>1362</v>
      </c>
      <c r="L432" s="100" t="s">
        <v>397</v>
      </c>
    </row>
    <row r="433" spans="2:12" ht="15.75" thickBot="1">
      <c r="C433" s="142" t="s">
        <v>84</v>
      </c>
      <c r="D433" s="202"/>
      <c r="E433" s="154">
        <v>12</v>
      </c>
      <c r="F433" s="141">
        <v>30000</v>
      </c>
      <c r="G433" s="115">
        <f>D433*E433*F433</f>
        <v>0</v>
      </c>
      <c r="H433" s="168" t="s">
        <v>1433</v>
      </c>
      <c r="I433" s="116" t="s">
        <v>569</v>
      </c>
      <c r="J433" s="116" t="str">
        <f>VLOOKUP(I433,Presupuesto!$B$11:$C$565,2,0)</f>
        <v>CONTRATOS ESPECIALES</v>
      </c>
      <c r="K433" s="100" t="s">
        <v>1362</v>
      </c>
      <c r="L433" s="100" t="s">
        <v>397</v>
      </c>
    </row>
    <row r="434" spans="2:12">
      <c r="C434" s="174" t="s">
        <v>58</v>
      </c>
      <c r="D434" s="165"/>
      <c r="E434" s="156">
        <v>0</v>
      </c>
      <c r="F434" s="119">
        <f>IF(E433=0,"",(G433/E433)/12*E433)</f>
        <v>0</v>
      </c>
      <c r="G434" s="99">
        <f>F434</f>
        <v>0</v>
      </c>
      <c r="H434" s="166" t="s">
        <v>1433</v>
      </c>
      <c r="I434" s="103" t="s">
        <v>569</v>
      </c>
      <c r="J434" s="103" t="str">
        <f>VLOOKUP(I434,Presupuesto!$B$11:$C$565,2,0)</f>
        <v>CONTRATOS ESPECIALES</v>
      </c>
      <c r="K434" s="100" t="s">
        <v>1362</v>
      </c>
      <c r="L434" s="100" t="s">
        <v>397</v>
      </c>
    </row>
    <row r="435" spans="2:12" ht="15.75" thickBot="1">
      <c r="C435" s="175" t="s">
        <v>59</v>
      </c>
      <c r="D435" s="165"/>
      <c r="E435" s="156">
        <v>0</v>
      </c>
      <c r="F435" s="102">
        <f>IF(E433&lt;6,"",((E433-6)/12)*(G433/E433))</f>
        <v>0</v>
      </c>
      <c r="G435" s="99">
        <f>F435</f>
        <v>0</v>
      </c>
      <c r="H435" s="166" t="s">
        <v>1433</v>
      </c>
      <c r="I435" s="103" t="s">
        <v>569</v>
      </c>
      <c r="J435" s="103" t="str">
        <f>VLOOKUP(I435,Presupuesto!$B$11:$C$565,2,0)</f>
        <v>CONTRATOS ESPECIALES</v>
      </c>
      <c r="K435" s="100" t="s">
        <v>1362</v>
      </c>
      <c r="L435" s="100" t="s">
        <v>397</v>
      </c>
    </row>
    <row r="436" spans="2:12" ht="15.75" thickBot="1">
      <c r="C436" s="142" t="s">
        <v>60</v>
      </c>
      <c r="D436" s="202"/>
      <c r="E436" s="154">
        <v>12</v>
      </c>
      <c r="F436" s="120">
        <v>30000</v>
      </c>
      <c r="G436" s="115">
        <f>D436*E436*F436</f>
        <v>0</v>
      </c>
      <c r="H436" s="168" t="s">
        <v>1433</v>
      </c>
      <c r="I436" s="116" t="s">
        <v>710</v>
      </c>
      <c r="J436" s="116" t="str">
        <f>VLOOKUP(I436,Presupuesto!$B$11:$C$565,2,0)</f>
        <v>OTROS SERVICIOS TECNICOS Y PROFESIONALES</v>
      </c>
      <c r="K436" s="100" t="s">
        <v>1362</v>
      </c>
      <c r="L436" s="100" t="s">
        <v>397</v>
      </c>
    </row>
    <row r="437" spans="2:12">
      <c r="C437" s="174" t="s">
        <v>58</v>
      </c>
      <c r="D437" s="165"/>
      <c r="E437" s="156">
        <v>0</v>
      </c>
      <c r="F437" s="102">
        <v>0</v>
      </c>
      <c r="G437" s="99">
        <f>F437</f>
        <v>0</v>
      </c>
      <c r="H437" s="166" t="s">
        <v>1433</v>
      </c>
      <c r="I437" s="103" t="s">
        <v>710</v>
      </c>
      <c r="J437" s="103" t="str">
        <f>VLOOKUP(I437,Presupuesto!$B$11:$C$565,2,0)</f>
        <v>OTROS SERVICIOS TECNICOS Y PROFESIONALES</v>
      </c>
      <c r="K437" s="100" t="s">
        <v>1362</v>
      </c>
      <c r="L437" s="100" t="s">
        <v>397</v>
      </c>
    </row>
    <row r="438" spans="2:12" ht="15.75" thickBot="1">
      <c r="C438" s="175" t="s">
        <v>59</v>
      </c>
      <c r="D438" s="165"/>
      <c r="E438" s="156">
        <v>0</v>
      </c>
      <c r="F438" s="102">
        <v>0</v>
      </c>
      <c r="G438" s="99">
        <f>F438</f>
        <v>0</v>
      </c>
      <c r="H438" s="166" t="s">
        <v>1433</v>
      </c>
      <c r="I438" s="103" t="s">
        <v>710</v>
      </c>
      <c r="J438" s="103" t="str">
        <f>VLOOKUP(I438,Presupuesto!$B$11:$C$565,2,0)</f>
        <v>OTROS SERVICIOS TECNICOS Y PROFESIONALES</v>
      </c>
      <c r="K438" s="100" t="s">
        <v>1362</v>
      </c>
      <c r="L438" s="100" t="s">
        <v>397</v>
      </c>
    </row>
    <row r="439" spans="2:12" ht="15.75" thickBot="1">
      <c r="C439" s="142" t="s">
        <v>61</v>
      </c>
      <c r="D439" s="202"/>
      <c r="E439" s="154">
        <v>12</v>
      </c>
      <c r="F439" s="120">
        <v>30000</v>
      </c>
      <c r="G439" s="115">
        <f>D439*E439*F439</f>
        <v>0</v>
      </c>
      <c r="H439" s="168" t="s">
        <v>1433</v>
      </c>
      <c r="I439" s="116" t="s">
        <v>501</v>
      </c>
      <c r="J439" s="116" t="str">
        <f>VLOOKUP(I439,Presupuesto!$B$11:$C$565,2,0)</f>
        <v>SUELDOS Y SALARIOS PERMANENTES</v>
      </c>
      <c r="K439" s="100" t="s">
        <v>1362</v>
      </c>
      <c r="L439" s="100" t="s">
        <v>397</v>
      </c>
    </row>
    <row r="440" spans="2:12">
      <c r="C440" s="174" t="s">
        <v>58</v>
      </c>
      <c r="D440" s="172"/>
      <c r="E440" s="133">
        <v>0</v>
      </c>
      <c r="F440" s="121">
        <f>IF(E439=0,"",(G439/E439)/12*E439)</f>
        <v>0</v>
      </c>
      <c r="G440" s="122">
        <f>F440</f>
        <v>0</v>
      </c>
      <c r="H440" s="166" t="s">
        <v>1433</v>
      </c>
      <c r="I440" s="103" t="s">
        <v>521</v>
      </c>
      <c r="J440" s="103" t="str">
        <f>VLOOKUP(I440,Presupuesto!$B$11:$C$565,2,0)</f>
        <v>AGUINALDO Y DECIMO CUARTO MES</v>
      </c>
      <c r="K440" s="100" t="s">
        <v>1362</v>
      </c>
      <c r="L440" s="100" t="s">
        <v>397</v>
      </c>
    </row>
    <row r="441" spans="2:12" ht="15.75" thickBot="1">
      <c r="C441" s="176" t="s">
        <v>59</v>
      </c>
      <c r="D441" s="164"/>
      <c r="E441" s="134">
        <v>0</v>
      </c>
      <c r="F441" s="107">
        <f>IF(E439&lt;6,"",((E439-6)/12)*(G439/E439))</f>
        <v>0</v>
      </c>
      <c r="G441" s="107">
        <f>F441</f>
        <v>0</v>
      </c>
      <c r="H441" s="164" t="s">
        <v>1433</v>
      </c>
      <c r="I441" s="108" t="s">
        <v>524</v>
      </c>
      <c r="J441" s="126" t="str">
        <f>VLOOKUP(I441,Presupuesto!$B$11:$C$565,2,0)</f>
        <v>DECIMOCUARTO MES</v>
      </c>
      <c r="K441" s="108" t="s">
        <v>1362</v>
      </c>
      <c r="L441" s="126" t="s">
        <v>397</v>
      </c>
    </row>
    <row r="444" spans="2:12" ht="15.75" thickBot="1"/>
    <row r="445" spans="2:12" ht="15.75" thickBot="1">
      <c r="B445" s="873"/>
      <c r="C445" s="69" t="s">
        <v>43</v>
      </c>
      <c r="D445" s="30">
        <f>SUM(G452:G502)</f>
        <v>177989.94</v>
      </c>
      <c r="E445" s="95"/>
      <c r="F445" s="95"/>
      <c r="G445" s="95"/>
      <c r="H445" s="76"/>
      <c r="I445" s="76"/>
      <c r="J445" s="76"/>
    </row>
    <row r="446" spans="2:12">
      <c r="D446" s="31"/>
      <c r="E446" s="95"/>
      <c r="F446" s="95"/>
      <c r="G446" s="95"/>
      <c r="H446" s="76"/>
      <c r="I446" s="76"/>
      <c r="J446" s="76"/>
    </row>
    <row r="447" spans="2:12">
      <c r="D447" s="31"/>
      <c r="E447" s="95"/>
      <c r="F447" s="95"/>
      <c r="G447" s="95"/>
      <c r="H447" s="76"/>
      <c r="I447" s="76"/>
      <c r="J447" s="76"/>
    </row>
    <row r="448" spans="2:12" ht="15.75">
      <c r="C448" s="208" t="s">
        <v>393</v>
      </c>
      <c r="D448" s="209" t="s">
        <v>2994</v>
      </c>
      <c r="E448" s="95"/>
      <c r="F448" s="95"/>
      <c r="G448" s="95"/>
      <c r="H448" s="76"/>
      <c r="I448" s="76"/>
      <c r="J448" s="76"/>
    </row>
    <row r="449" spans="3:12" ht="18.75">
      <c r="C449" s="218" t="str">
        <f>IFERROR(VLOOKUP(D448,'1Desarrollo e Innov. Curricular'!$E:$F,2,FALSE),IFERROR(VLOOKUP(D448,'2Investigación Científica'!$E:$F,2,FALSE),IFERROR(VLOOKUP(D448,'3Vinculación Univ. Sociedad'!$E:$F,2,FALSE),IFERROR(VLOOKUP(D448,'4Docencia Profesorado Universi'!$E:$F,2,FALSE),IFERROR(VLOOKUP(D448,'5Estudiantes y Graduados'!$E:$F,2,FALSE),IFERROR(VLOOKUP(D448,'11Gestion Administrativa'!$E:$F,2,FALSE),IFERROR(VLOOKUP(D448,'13Gestión Académica'!$E:$F,2,FALSE),IFERROR(VLOOKUP(D448,'8Aseguramiento de la Calidad'!$E:$F,2,FALSE),IFERROR(VLOOKUP(D448,'6Gestión del Conocimiento'!$E:$F,2,FALSE),IFERROR(VLOOKUP(D448,'15Gobernabilidad Procesos...'!$E:$F,2,FALSE),IFERROR(VLOOKUP(D448,'12Gestión Talento Humano'!$E:$F,2,FALSE),IFERROR(VLOOKUP(D448,'14Internacionalización E.S.'!$E:$F,2,FALSE),IFERROR(VLOOKUP(D448,'10Posgrado'!$E:$F,2,FALSE),IFERROR(VLOOKUP(D448,'9Cultura de Innovación Insti...'!$E:$F,2,FALSE),VLOOKUP(D448,'7Lo Esencial Reforma Univ.'!$E:$F,2,0)))))))))))))))</f>
        <v>Gestionar que el DCA cuente con suficientes profesores, incluyendo profesores visitantes, profesores asociados e instructores, para el desarrollo de actividades académicas.</v>
      </c>
      <c r="D449" s="31"/>
      <c r="E449" s="95"/>
      <c r="F449" s="95"/>
      <c r="G449" s="95"/>
      <c r="H449" s="76"/>
      <c r="I449" s="76"/>
      <c r="J449" s="76"/>
    </row>
    <row r="450" spans="3:12" ht="15.75" thickBot="1">
      <c r="C450" s="180"/>
      <c r="D450" s="31"/>
      <c r="E450" s="95"/>
      <c r="F450" s="95"/>
      <c r="G450" s="95"/>
      <c r="H450" s="76"/>
      <c r="I450" s="76"/>
      <c r="J450" s="76"/>
    </row>
    <row r="451" spans="3:12" ht="30.75" thickBot="1">
      <c r="C451" s="136" t="s">
        <v>44</v>
      </c>
      <c r="D451" s="140" t="s">
        <v>55</v>
      </c>
      <c r="E451" s="173" t="s">
        <v>56</v>
      </c>
      <c r="F451" s="140" t="s">
        <v>57</v>
      </c>
      <c r="G451" s="137" t="s">
        <v>27</v>
      </c>
      <c r="H451" s="135" t="s">
        <v>131</v>
      </c>
      <c r="I451" s="138" t="s">
        <v>46</v>
      </c>
      <c r="J451" s="138" t="s">
        <v>132</v>
      </c>
      <c r="K451" s="138" t="s">
        <v>412</v>
      </c>
      <c r="L451" s="138" t="s">
        <v>413</v>
      </c>
    </row>
    <row r="452" spans="3:12" ht="15.75" thickBot="1">
      <c r="C452" s="139" t="s">
        <v>487</v>
      </c>
      <c r="D452" s="202"/>
      <c r="E452" s="154">
        <v>12</v>
      </c>
      <c r="F452" s="318">
        <f>HLOOKUP($C452,$BZ$2:$CM$3,2,0)</f>
        <v>41436.800000000003</v>
      </c>
      <c r="G452" s="115">
        <f>D452*E452*F452</f>
        <v>0</v>
      </c>
      <c r="H452" s="168"/>
      <c r="I452" s="116" t="s">
        <v>501</v>
      </c>
      <c r="J452" s="116" t="str">
        <f>VLOOKUP(I452,Presupuesto!$B$11:$C$565,2,0)</f>
        <v>SUELDOS Y SALARIOS PERMANENTES</v>
      </c>
      <c r="K452" s="228" t="s">
        <v>1362</v>
      </c>
      <c r="L452" s="100" t="s">
        <v>396</v>
      </c>
    </row>
    <row r="453" spans="3:12">
      <c r="C453" s="174" t="s">
        <v>58</v>
      </c>
      <c r="D453" s="165"/>
      <c r="E453" s="156">
        <v>0</v>
      </c>
      <c r="F453" s="102">
        <f>IF(E452=0,"",(G452/E452)/12*E452)</f>
        <v>0</v>
      </c>
      <c r="G453" s="99">
        <f>F453</f>
        <v>0</v>
      </c>
      <c r="H453" s="166" t="s">
        <v>1433</v>
      </c>
      <c r="I453" s="118" t="s">
        <v>521</v>
      </c>
      <c r="J453" s="118" t="str">
        <f>VLOOKUP(I453,Presupuesto!$B$11:$C$565,2,0)</f>
        <v>AGUINALDO Y DECIMO CUARTO MES</v>
      </c>
      <c r="K453" s="100" t="s">
        <v>1362</v>
      </c>
      <c r="L453" s="100" t="s">
        <v>414</v>
      </c>
    </row>
    <row r="454" spans="3:12" ht="15.75" thickBot="1">
      <c r="C454" s="175" t="s">
        <v>59</v>
      </c>
      <c r="D454" s="165"/>
      <c r="E454" s="156">
        <v>0</v>
      </c>
      <c r="F454" s="119">
        <f>IF(E452&lt;6,"",((E452-6)/12)*(G452/E452))</f>
        <v>0</v>
      </c>
      <c r="G454" s="99">
        <f>F454</f>
        <v>0</v>
      </c>
      <c r="H454" s="166" t="s">
        <v>1433</v>
      </c>
      <c r="I454" s="103" t="s">
        <v>524</v>
      </c>
      <c r="J454" s="103" t="str">
        <f>VLOOKUP(I454,Presupuesto!$B$11:$C$565,2,0)</f>
        <v>DECIMOCUARTO MES</v>
      </c>
      <c r="K454" s="100" t="s">
        <v>1362</v>
      </c>
      <c r="L454" s="100" t="s">
        <v>397</v>
      </c>
    </row>
    <row r="455" spans="3:12" ht="15.75" thickBot="1">
      <c r="C455" s="139" t="s">
        <v>488</v>
      </c>
      <c r="D455" s="202"/>
      <c r="E455" s="154">
        <v>12</v>
      </c>
      <c r="F455" s="318">
        <f>HLOOKUP($C455,$BZ$2:$CM$3,2,0)</f>
        <v>37669.82</v>
      </c>
      <c r="G455" s="115">
        <f>D455*E455*F455</f>
        <v>0</v>
      </c>
      <c r="H455" s="168"/>
      <c r="I455" s="116" t="s">
        <v>501</v>
      </c>
      <c r="J455" s="116" t="str">
        <f>VLOOKUP(I455,Presupuesto!$B$11:$C$565,2,0)</f>
        <v>SUELDOS Y SALARIOS PERMANENTES</v>
      </c>
      <c r="K455" s="100" t="s">
        <v>1362</v>
      </c>
      <c r="L455" s="100" t="s">
        <v>397</v>
      </c>
    </row>
    <row r="456" spans="3:12">
      <c r="C456" s="174" t="s">
        <v>58</v>
      </c>
      <c r="D456" s="165"/>
      <c r="E456" s="156">
        <v>0</v>
      </c>
      <c r="F456" s="102">
        <f>IF(E455=0,"",(G455/E455)/12*E455)</f>
        <v>0</v>
      </c>
      <c r="G456" s="99">
        <f>F456</f>
        <v>0</v>
      </c>
      <c r="H456" s="166" t="s">
        <v>1433</v>
      </c>
      <c r="I456" s="118" t="s">
        <v>521</v>
      </c>
      <c r="J456" s="118" t="str">
        <f>VLOOKUP(I456,Presupuesto!$B$11:$C$565,2,0)</f>
        <v>AGUINALDO Y DECIMO CUARTO MES</v>
      </c>
      <c r="K456" s="100" t="s">
        <v>1362</v>
      </c>
      <c r="L456" s="100" t="s">
        <v>397</v>
      </c>
    </row>
    <row r="457" spans="3:12" ht="15.75" thickBot="1">
      <c r="C457" s="175" t="s">
        <v>59</v>
      </c>
      <c r="D457" s="165"/>
      <c r="E457" s="156">
        <v>0</v>
      </c>
      <c r="F457" s="119">
        <f>IF(E455&lt;6,"",((E455-6)/12)*(G455/E455))</f>
        <v>0</v>
      </c>
      <c r="G457" s="99">
        <f>F457</f>
        <v>0</v>
      </c>
      <c r="H457" s="166" t="s">
        <v>1433</v>
      </c>
      <c r="I457" s="103" t="s">
        <v>524</v>
      </c>
      <c r="J457" s="103" t="str">
        <f>VLOOKUP(I457,Presupuesto!$B$11:$C$565,2,0)</f>
        <v>DECIMOCUARTO MES</v>
      </c>
      <c r="K457" s="100" t="s">
        <v>1362</v>
      </c>
      <c r="L457" s="100" t="s">
        <v>397</v>
      </c>
    </row>
    <row r="458" spans="3:12" ht="15.75" thickBot="1">
      <c r="C458" s="139" t="s">
        <v>489</v>
      </c>
      <c r="D458" s="202"/>
      <c r="E458" s="154">
        <v>12</v>
      </c>
      <c r="F458" s="318">
        <f>HLOOKUP($C458,$BZ$2:$CM$3,2,0)</f>
        <v>33902.839999999997</v>
      </c>
      <c r="G458" s="115">
        <f>D458*E458*F458</f>
        <v>0</v>
      </c>
      <c r="H458" s="168"/>
      <c r="I458" s="116" t="s">
        <v>501</v>
      </c>
      <c r="J458" s="116" t="str">
        <f>VLOOKUP(I458,Presupuesto!$B$11:$C$565,2,0)</f>
        <v>SUELDOS Y SALARIOS PERMANENTES</v>
      </c>
      <c r="K458" s="100" t="s">
        <v>1362</v>
      </c>
      <c r="L458" s="100" t="s">
        <v>397</v>
      </c>
    </row>
    <row r="459" spans="3:12">
      <c r="C459" s="174" t="s">
        <v>58</v>
      </c>
      <c r="D459" s="165"/>
      <c r="E459" s="156">
        <v>0</v>
      </c>
      <c r="F459" s="102">
        <f>IF(E458=0,"",(G458/E458)/12*E458)</f>
        <v>0</v>
      </c>
      <c r="G459" s="99">
        <f>F459</f>
        <v>0</v>
      </c>
      <c r="H459" s="166" t="s">
        <v>1433</v>
      </c>
      <c r="I459" s="118" t="s">
        <v>521</v>
      </c>
      <c r="J459" s="118" t="str">
        <f>VLOOKUP(I459,Presupuesto!$B$11:$C$565,2,0)</f>
        <v>AGUINALDO Y DECIMO CUARTO MES</v>
      </c>
      <c r="K459" s="100" t="s">
        <v>1362</v>
      </c>
      <c r="L459" s="100" t="s">
        <v>397</v>
      </c>
    </row>
    <row r="460" spans="3:12" ht="15.75" thickBot="1">
      <c r="C460" s="175" t="s">
        <v>59</v>
      </c>
      <c r="D460" s="165"/>
      <c r="E460" s="156">
        <v>0</v>
      </c>
      <c r="F460" s="119">
        <f>IF(E458&lt;6,"",((E458-6)/12)*(G458/E458))</f>
        <v>0</v>
      </c>
      <c r="G460" s="99">
        <f>F460</f>
        <v>0</v>
      </c>
      <c r="H460" s="166" t="s">
        <v>1433</v>
      </c>
      <c r="I460" s="103" t="s">
        <v>524</v>
      </c>
      <c r="J460" s="103" t="str">
        <f>VLOOKUP(I460,Presupuesto!$B$11:$C$565,2,0)</f>
        <v>DECIMOCUARTO MES</v>
      </c>
      <c r="K460" s="100" t="s">
        <v>1362</v>
      </c>
      <c r="L460" s="100" t="s">
        <v>397</v>
      </c>
    </row>
    <row r="461" spans="3:12" ht="15.75" thickBot="1">
      <c r="C461" s="139" t="s">
        <v>490</v>
      </c>
      <c r="D461" s="202"/>
      <c r="E461" s="154">
        <v>12</v>
      </c>
      <c r="F461" s="318">
        <f>HLOOKUP($C461,$BZ$2:$CM$3,2,0)</f>
        <v>30135.85</v>
      </c>
      <c r="G461" s="115">
        <f>D461*E461*F461</f>
        <v>0</v>
      </c>
      <c r="H461" s="168" t="s">
        <v>1433</v>
      </c>
      <c r="I461" s="116" t="s">
        <v>501</v>
      </c>
      <c r="J461" s="116" t="str">
        <f>VLOOKUP(I461,Presupuesto!$B$11:$C$565,2,0)</f>
        <v>SUELDOS Y SALARIOS PERMANENTES</v>
      </c>
      <c r="K461" s="100" t="s">
        <v>1362</v>
      </c>
      <c r="L461" s="100" t="s">
        <v>397</v>
      </c>
    </row>
    <row r="462" spans="3:12">
      <c r="C462" s="174" t="s">
        <v>58</v>
      </c>
      <c r="D462" s="165"/>
      <c r="E462" s="156">
        <v>0</v>
      </c>
      <c r="F462" s="102">
        <f>IF(E461=0,"",(G461/E461)/12*E461)</f>
        <v>0</v>
      </c>
      <c r="G462" s="99">
        <f>F462</f>
        <v>0</v>
      </c>
      <c r="H462" s="166" t="s">
        <v>1433</v>
      </c>
      <c r="I462" s="118" t="s">
        <v>521</v>
      </c>
      <c r="J462" s="118" t="str">
        <f>VLOOKUP(I462,Presupuesto!$B$11:$C$565,2,0)</f>
        <v>AGUINALDO Y DECIMO CUARTO MES</v>
      </c>
      <c r="K462" s="100" t="s">
        <v>1362</v>
      </c>
      <c r="L462" s="100" t="s">
        <v>397</v>
      </c>
    </row>
    <row r="463" spans="3:12" ht="15.75" thickBot="1">
      <c r="C463" s="175" t="s">
        <v>59</v>
      </c>
      <c r="D463" s="165"/>
      <c r="E463" s="156">
        <v>0</v>
      </c>
      <c r="F463" s="119">
        <f>IF(E461&lt;6,"",((E461-6)/12)*(G461/E461))</f>
        <v>0</v>
      </c>
      <c r="G463" s="99">
        <f>F463</f>
        <v>0</v>
      </c>
      <c r="H463" s="166" t="s">
        <v>1433</v>
      </c>
      <c r="I463" s="103" t="s">
        <v>524</v>
      </c>
      <c r="J463" s="103" t="str">
        <f>VLOOKUP(I463,Presupuesto!$B$11:$C$565,2,0)</f>
        <v>DECIMOCUARTO MES</v>
      </c>
      <c r="K463" s="100" t="s">
        <v>1362</v>
      </c>
      <c r="L463" s="100" t="s">
        <v>397</v>
      </c>
    </row>
    <row r="464" spans="3:12" ht="15.75" thickBot="1">
      <c r="C464" s="139" t="s">
        <v>491</v>
      </c>
      <c r="D464" s="202"/>
      <c r="E464" s="154">
        <v>12</v>
      </c>
      <c r="F464" s="318">
        <f>HLOOKUP($C464,$BZ$2:$CM$3,2,0)</f>
        <v>28252.36</v>
      </c>
      <c r="G464" s="115">
        <f>D464*E464*F464</f>
        <v>0</v>
      </c>
      <c r="H464" s="168"/>
      <c r="I464" s="116" t="s">
        <v>501</v>
      </c>
      <c r="J464" s="116" t="str">
        <f>VLOOKUP(I464,Presupuesto!$B$11:$C$565,2,0)</f>
        <v>SUELDOS Y SALARIOS PERMANENTES</v>
      </c>
      <c r="K464" s="100" t="s">
        <v>1362</v>
      </c>
      <c r="L464" s="100" t="s">
        <v>397</v>
      </c>
    </row>
    <row r="465" spans="3:12">
      <c r="C465" s="174" t="s">
        <v>58</v>
      </c>
      <c r="D465" s="165"/>
      <c r="E465" s="156">
        <v>0</v>
      </c>
      <c r="F465" s="102">
        <f>IF(E464=0,"",(G464/E464)/12*E464)</f>
        <v>0</v>
      </c>
      <c r="G465" s="99">
        <f>F465</f>
        <v>0</v>
      </c>
      <c r="H465" s="166" t="s">
        <v>1433</v>
      </c>
      <c r="I465" s="118" t="s">
        <v>521</v>
      </c>
      <c r="J465" s="118" t="str">
        <f>VLOOKUP(I465,Presupuesto!$B$11:$C$565,2,0)</f>
        <v>AGUINALDO Y DECIMO CUARTO MES</v>
      </c>
      <c r="K465" s="100" t="s">
        <v>1362</v>
      </c>
      <c r="L465" s="100" t="s">
        <v>397</v>
      </c>
    </row>
    <row r="466" spans="3:12" ht="15.75" thickBot="1">
      <c r="C466" s="175" t="s">
        <v>59</v>
      </c>
      <c r="D466" s="165"/>
      <c r="E466" s="156">
        <v>0</v>
      </c>
      <c r="F466" s="119">
        <f>IF(E464&lt;6,"",((E464-6)/12)*(G464/E464))</f>
        <v>0</v>
      </c>
      <c r="G466" s="99">
        <f>F466</f>
        <v>0</v>
      </c>
      <c r="H466" s="166" t="s">
        <v>1433</v>
      </c>
      <c r="I466" s="103" t="s">
        <v>524</v>
      </c>
      <c r="J466" s="103" t="str">
        <f>VLOOKUP(I466,Presupuesto!$B$11:$C$565,2,0)</f>
        <v>DECIMOCUARTO MES</v>
      </c>
      <c r="K466" s="100" t="s">
        <v>1362</v>
      </c>
      <c r="L466" s="100" t="s">
        <v>397</v>
      </c>
    </row>
    <row r="467" spans="3:12" ht="15.75" thickBot="1">
      <c r="C467" s="139" t="s">
        <v>492</v>
      </c>
      <c r="D467" s="202"/>
      <c r="E467" s="154">
        <v>12</v>
      </c>
      <c r="F467" s="318">
        <f>HLOOKUP($C467,$BZ$2:$CM$3,2,0)</f>
        <v>26368.87</v>
      </c>
      <c r="G467" s="115">
        <f>D467*E467*F467</f>
        <v>0</v>
      </c>
      <c r="H467" s="168" t="s">
        <v>1433</v>
      </c>
      <c r="I467" s="116" t="s">
        <v>501</v>
      </c>
      <c r="J467" s="116" t="str">
        <f>VLOOKUP(I467,Presupuesto!$B$11:$C$565,2,0)</f>
        <v>SUELDOS Y SALARIOS PERMANENTES</v>
      </c>
      <c r="K467" s="100" t="s">
        <v>1362</v>
      </c>
      <c r="L467" s="100" t="s">
        <v>397</v>
      </c>
    </row>
    <row r="468" spans="3:12">
      <c r="C468" s="174" t="s">
        <v>58</v>
      </c>
      <c r="D468" s="165"/>
      <c r="E468" s="156">
        <v>0</v>
      </c>
      <c r="F468" s="102">
        <f>IF(E467=0,"",(G467/E467)/12*E467)</f>
        <v>0</v>
      </c>
      <c r="G468" s="99">
        <f>F468</f>
        <v>0</v>
      </c>
      <c r="H468" s="166" t="s">
        <v>1433</v>
      </c>
      <c r="I468" s="118" t="s">
        <v>521</v>
      </c>
      <c r="J468" s="118" t="str">
        <f>VLOOKUP(I468,Presupuesto!$B$11:$C$565,2,0)</f>
        <v>AGUINALDO Y DECIMO CUARTO MES</v>
      </c>
      <c r="K468" s="100" t="s">
        <v>1362</v>
      </c>
      <c r="L468" s="100" t="s">
        <v>397</v>
      </c>
    </row>
    <row r="469" spans="3:12" ht="15.75" thickBot="1">
      <c r="C469" s="175" t="s">
        <v>59</v>
      </c>
      <c r="D469" s="165"/>
      <c r="E469" s="156">
        <v>0</v>
      </c>
      <c r="F469" s="119">
        <f>IF(E467&lt;6,"",((E467-6)/12)*(G467/E467))</f>
        <v>0</v>
      </c>
      <c r="G469" s="99">
        <f>F469</f>
        <v>0</v>
      </c>
      <c r="H469" s="166" t="s">
        <v>1433</v>
      </c>
      <c r="I469" s="103" t="s">
        <v>524</v>
      </c>
      <c r="J469" s="103" t="str">
        <f>VLOOKUP(I469,Presupuesto!$B$11:$C$565,2,0)</f>
        <v>DECIMOCUARTO MES</v>
      </c>
      <c r="K469" s="100" t="s">
        <v>1362</v>
      </c>
      <c r="L469" s="100" t="s">
        <v>397</v>
      </c>
    </row>
    <row r="470" spans="3:12" ht="15.75" thickBot="1">
      <c r="C470" s="139" t="s">
        <v>493</v>
      </c>
      <c r="D470" s="202"/>
      <c r="E470" s="154">
        <v>12</v>
      </c>
      <c r="F470" s="318">
        <f>HLOOKUP($C470,$BZ$2:$CM$3,2,0)</f>
        <v>17893.16</v>
      </c>
      <c r="G470" s="115">
        <f>D470*E470*F470</f>
        <v>0</v>
      </c>
      <c r="H470" s="168"/>
      <c r="I470" s="116" t="s">
        <v>501</v>
      </c>
      <c r="J470" s="116" t="str">
        <f>VLOOKUP(I470,Presupuesto!$B$11:$C$565,2,0)</f>
        <v>SUELDOS Y SALARIOS PERMANENTES</v>
      </c>
      <c r="K470" s="100" t="s">
        <v>1362</v>
      </c>
      <c r="L470" s="100" t="s">
        <v>397</v>
      </c>
    </row>
    <row r="471" spans="3:12">
      <c r="C471" s="174" t="s">
        <v>58</v>
      </c>
      <c r="D471" s="165"/>
      <c r="E471" s="156">
        <v>0</v>
      </c>
      <c r="F471" s="102">
        <f>IF(E470=0,"",(G470/E470)/12*E470)</f>
        <v>0</v>
      </c>
      <c r="G471" s="99">
        <f>F471</f>
        <v>0</v>
      </c>
      <c r="H471" s="166" t="s">
        <v>1433</v>
      </c>
      <c r="I471" s="118" t="s">
        <v>521</v>
      </c>
      <c r="J471" s="118" t="str">
        <f>VLOOKUP(I471,Presupuesto!$B$11:$C$565,2,0)</f>
        <v>AGUINALDO Y DECIMO CUARTO MES</v>
      </c>
      <c r="K471" s="100" t="s">
        <v>1362</v>
      </c>
      <c r="L471" s="100" t="s">
        <v>397</v>
      </c>
    </row>
    <row r="472" spans="3:12" ht="15.75" thickBot="1">
      <c r="C472" s="175" t="s">
        <v>59</v>
      </c>
      <c r="D472" s="165"/>
      <c r="E472" s="156">
        <v>0</v>
      </c>
      <c r="F472" s="119">
        <f>IF(E470&lt;6,"",((E470-6)/12)*(G470/E470))</f>
        <v>0</v>
      </c>
      <c r="G472" s="99">
        <f>F472</f>
        <v>0</v>
      </c>
      <c r="H472" s="166" t="s">
        <v>1433</v>
      </c>
      <c r="I472" s="103" t="s">
        <v>524</v>
      </c>
      <c r="J472" s="103" t="str">
        <f>VLOOKUP(I472,Presupuesto!$B$11:$C$565,2,0)</f>
        <v>DECIMOCUARTO MES</v>
      </c>
      <c r="K472" s="100" t="s">
        <v>1362</v>
      </c>
      <c r="L472" s="100" t="s">
        <v>397</v>
      </c>
    </row>
    <row r="473" spans="3:12" ht="15.75" thickBot="1">
      <c r="C473" s="139" t="s">
        <v>494</v>
      </c>
      <c r="D473" s="202"/>
      <c r="E473" s="154">
        <v>12</v>
      </c>
      <c r="F473" s="318">
        <f>HLOOKUP($C473,$BZ$2:$CM$3,2,0)</f>
        <v>16951.419999999998</v>
      </c>
      <c r="G473" s="115">
        <f>D473*E473*F473</f>
        <v>0</v>
      </c>
      <c r="H473" s="168"/>
      <c r="I473" s="116" t="s">
        <v>501</v>
      </c>
      <c r="J473" s="116" t="str">
        <f>VLOOKUP(I473,Presupuesto!$B$11:$C$565,2,0)</f>
        <v>SUELDOS Y SALARIOS PERMANENTES</v>
      </c>
      <c r="K473" s="100" t="s">
        <v>1362</v>
      </c>
      <c r="L473" s="100" t="s">
        <v>397</v>
      </c>
    </row>
    <row r="474" spans="3:12">
      <c r="C474" s="174" t="s">
        <v>58</v>
      </c>
      <c r="D474" s="165"/>
      <c r="E474" s="156">
        <v>0</v>
      </c>
      <c r="F474" s="102">
        <f>IF(E473=0,"",(G473/E473)/12*E473)</f>
        <v>0</v>
      </c>
      <c r="G474" s="99">
        <f>F474</f>
        <v>0</v>
      </c>
      <c r="H474" s="166" t="s">
        <v>1433</v>
      </c>
      <c r="I474" s="118" t="s">
        <v>521</v>
      </c>
      <c r="J474" s="118" t="str">
        <f>VLOOKUP(I474,Presupuesto!$B$11:$C$565,2,0)</f>
        <v>AGUINALDO Y DECIMO CUARTO MES</v>
      </c>
      <c r="K474" s="100" t="s">
        <v>1362</v>
      </c>
      <c r="L474" s="100" t="s">
        <v>397</v>
      </c>
    </row>
    <row r="475" spans="3:12" ht="15.75" thickBot="1">
      <c r="C475" s="175" t="s">
        <v>59</v>
      </c>
      <c r="D475" s="165"/>
      <c r="E475" s="156">
        <v>0</v>
      </c>
      <c r="F475" s="119">
        <f>IF(E473&lt;6,"",((E473-6)/12)*(G473/E473))</f>
        <v>0</v>
      </c>
      <c r="G475" s="99">
        <f>F475</f>
        <v>0</v>
      </c>
      <c r="H475" s="166" t="s">
        <v>1433</v>
      </c>
      <c r="I475" s="103" t="s">
        <v>524</v>
      </c>
      <c r="J475" s="103" t="str">
        <f>VLOOKUP(I475,Presupuesto!$B$11:$C$565,2,0)</f>
        <v>DECIMOCUARTO MES</v>
      </c>
      <c r="K475" s="100" t="s">
        <v>1362</v>
      </c>
      <c r="L475" s="100" t="s">
        <v>397</v>
      </c>
    </row>
    <row r="476" spans="3:12" ht="15.75" thickBot="1">
      <c r="C476" s="139" t="s">
        <v>495</v>
      </c>
      <c r="D476" s="202">
        <v>1</v>
      </c>
      <c r="E476" s="154">
        <v>12</v>
      </c>
      <c r="F476" s="318">
        <f>HLOOKUP($C476,$BZ$2:$CM$3,2,0)</f>
        <v>13184.44</v>
      </c>
      <c r="G476" s="115">
        <f>D476*E476*F476</f>
        <v>158213.28</v>
      </c>
      <c r="H476" s="168" t="s">
        <v>1433</v>
      </c>
      <c r="I476" s="116" t="s">
        <v>501</v>
      </c>
      <c r="J476" s="116" t="str">
        <f>VLOOKUP(I476,Presupuesto!$B$11:$C$565,2,0)</f>
        <v>SUELDOS Y SALARIOS PERMANENTES</v>
      </c>
      <c r="K476" s="100" t="s">
        <v>1362</v>
      </c>
      <c r="L476" s="100" t="s">
        <v>397</v>
      </c>
    </row>
    <row r="477" spans="3:12">
      <c r="C477" s="174" t="s">
        <v>58</v>
      </c>
      <c r="D477" s="165"/>
      <c r="E477" s="156">
        <v>0</v>
      </c>
      <c r="F477" s="102">
        <f>IF(E476=0,"",(G476/E476)/12*E476)</f>
        <v>13184.44</v>
      </c>
      <c r="G477" s="99">
        <f>F477</f>
        <v>13184.44</v>
      </c>
      <c r="H477" s="166" t="s">
        <v>1433</v>
      </c>
      <c r="I477" s="118" t="s">
        <v>521</v>
      </c>
      <c r="J477" s="118" t="str">
        <f>VLOOKUP(I477,Presupuesto!$B$11:$C$565,2,0)</f>
        <v>AGUINALDO Y DECIMO CUARTO MES</v>
      </c>
      <c r="K477" s="100" t="s">
        <v>1362</v>
      </c>
      <c r="L477" s="100" t="s">
        <v>397</v>
      </c>
    </row>
    <row r="478" spans="3:12" ht="15.75" thickBot="1">
      <c r="C478" s="175" t="s">
        <v>59</v>
      </c>
      <c r="D478" s="165"/>
      <c r="E478" s="156">
        <v>0</v>
      </c>
      <c r="F478" s="119">
        <f>IF(E476&lt;6,"",((E476-6)/12)*(G476/E476))</f>
        <v>6592.22</v>
      </c>
      <c r="G478" s="99">
        <f>F478</f>
        <v>6592.22</v>
      </c>
      <c r="H478" s="166" t="s">
        <v>1433</v>
      </c>
      <c r="I478" s="103" t="s">
        <v>524</v>
      </c>
      <c r="J478" s="103" t="str">
        <f>VLOOKUP(I478,Presupuesto!$B$11:$C$565,2,0)</f>
        <v>DECIMOCUARTO MES</v>
      </c>
      <c r="K478" s="100" t="s">
        <v>1362</v>
      </c>
      <c r="L478" s="100" t="s">
        <v>397</v>
      </c>
    </row>
    <row r="479" spans="3:12" ht="15.75" thickBot="1">
      <c r="C479" s="139" t="s">
        <v>496</v>
      </c>
      <c r="D479" s="202"/>
      <c r="E479" s="154">
        <v>12</v>
      </c>
      <c r="F479" s="318">
        <f>HLOOKUP($C479,$BZ$2:$CM$3,2,0)</f>
        <v>15032.56</v>
      </c>
      <c r="G479" s="115">
        <f>D479*E479*F479</f>
        <v>0</v>
      </c>
      <c r="H479" s="168"/>
      <c r="I479" s="116" t="s">
        <v>501</v>
      </c>
      <c r="J479" s="116" t="str">
        <f>VLOOKUP(I479,Presupuesto!$B$11:$C$565,2,0)</f>
        <v>SUELDOS Y SALARIOS PERMANENTES</v>
      </c>
      <c r="K479" s="100" t="s">
        <v>1362</v>
      </c>
      <c r="L479" s="100" t="s">
        <v>397</v>
      </c>
    </row>
    <row r="480" spans="3:12">
      <c r="C480" s="174" t="s">
        <v>58</v>
      </c>
      <c r="D480" s="165"/>
      <c r="E480" s="156">
        <v>0</v>
      </c>
      <c r="F480" s="102">
        <f>IF(E479=0,"",(G479/E479)/12*E479)</f>
        <v>0</v>
      </c>
      <c r="G480" s="99">
        <f>F480</f>
        <v>0</v>
      </c>
      <c r="H480" s="166" t="s">
        <v>1433</v>
      </c>
      <c r="I480" s="118" t="s">
        <v>521</v>
      </c>
      <c r="J480" s="118" t="str">
        <f>VLOOKUP(I480,Presupuesto!$B$11:$C$565,2,0)</f>
        <v>AGUINALDO Y DECIMO CUARTO MES</v>
      </c>
      <c r="K480" s="100" t="s">
        <v>1362</v>
      </c>
      <c r="L480" s="100" t="s">
        <v>397</v>
      </c>
    </row>
    <row r="481" spans="3:12" ht="15.75" thickBot="1">
      <c r="C481" s="175" t="s">
        <v>59</v>
      </c>
      <c r="D481" s="165"/>
      <c r="E481" s="156">
        <v>0</v>
      </c>
      <c r="F481" s="119">
        <f>IF(E479&lt;6,"",((E479-6)/12)*(G479/E479))</f>
        <v>0</v>
      </c>
      <c r="G481" s="99">
        <f>F481</f>
        <v>0</v>
      </c>
      <c r="H481" s="166" t="s">
        <v>1433</v>
      </c>
      <c r="I481" s="103" t="s">
        <v>524</v>
      </c>
      <c r="J481" s="103" t="str">
        <f>VLOOKUP(I481,Presupuesto!$B$11:$C$565,2,0)</f>
        <v>DECIMOCUARTO MES</v>
      </c>
      <c r="K481" s="100" t="s">
        <v>1362</v>
      </c>
      <c r="L481" s="100" t="s">
        <v>397</v>
      </c>
    </row>
    <row r="482" spans="3:12" ht="15.75" thickBot="1">
      <c r="C482" s="139" t="s">
        <v>497</v>
      </c>
      <c r="D482" s="202"/>
      <c r="E482" s="154">
        <v>12</v>
      </c>
      <c r="F482" s="318">
        <f>HLOOKUP($C482,$BZ$2:$CM$3,2,0)</f>
        <v>13264.02</v>
      </c>
      <c r="G482" s="115">
        <f>D482*E482*F482</f>
        <v>0</v>
      </c>
      <c r="H482" s="168" t="s">
        <v>1433</v>
      </c>
      <c r="I482" s="116" t="s">
        <v>501</v>
      </c>
      <c r="J482" s="116" t="str">
        <f>VLOOKUP(I482,Presupuesto!$B$11:$C$565,2,0)</f>
        <v>SUELDOS Y SALARIOS PERMANENTES</v>
      </c>
      <c r="K482" s="100" t="s">
        <v>1362</v>
      </c>
      <c r="L482" s="100" t="s">
        <v>397</v>
      </c>
    </row>
    <row r="483" spans="3:12">
      <c r="C483" s="174" t="s">
        <v>58</v>
      </c>
      <c r="D483" s="165"/>
      <c r="E483" s="156">
        <v>0</v>
      </c>
      <c r="F483" s="102">
        <f>IF(E482=0,"",(G482/E482)/12*E482)</f>
        <v>0</v>
      </c>
      <c r="G483" s="99">
        <f>F483</f>
        <v>0</v>
      </c>
      <c r="H483" s="166" t="s">
        <v>1433</v>
      </c>
      <c r="I483" s="118" t="s">
        <v>521</v>
      </c>
      <c r="J483" s="118" t="str">
        <f>VLOOKUP(I483,Presupuesto!$B$11:$C$565,2,0)</f>
        <v>AGUINALDO Y DECIMO CUARTO MES</v>
      </c>
      <c r="K483" s="100" t="s">
        <v>1362</v>
      </c>
      <c r="L483" s="100" t="s">
        <v>397</v>
      </c>
    </row>
    <row r="484" spans="3:12" ht="15.75" thickBot="1">
      <c r="C484" s="175" t="s">
        <v>59</v>
      </c>
      <c r="D484" s="165"/>
      <c r="E484" s="156">
        <v>0</v>
      </c>
      <c r="F484" s="119">
        <f>IF(E482&lt;6,"",((E482-6)/12)*(G482/E482))</f>
        <v>0</v>
      </c>
      <c r="G484" s="99">
        <f>F484</f>
        <v>0</v>
      </c>
      <c r="H484" s="166" t="s">
        <v>1433</v>
      </c>
      <c r="I484" s="103" t="s">
        <v>524</v>
      </c>
      <c r="J484" s="103" t="str">
        <f>VLOOKUP(I484,Presupuesto!$B$11:$C$565,2,0)</f>
        <v>DECIMOCUARTO MES</v>
      </c>
      <c r="K484" s="100" t="s">
        <v>1362</v>
      </c>
      <c r="L484" s="100" t="s">
        <v>397</v>
      </c>
    </row>
    <row r="485" spans="3:12" ht="15.75" thickBot="1">
      <c r="C485" s="139" t="s">
        <v>498</v>
      </c>
      <c r="D485" s="202"/>
      <c r="E485" s="154">
        <v>12</v>
      </c>
      <c r="F485" s="318">
        <f>HLOOKUP($C485,$BZ$2:$CM$3,2,0)</f>
        <v>12379.75</v>
      </c>
      <c r="G485" s="115">
        <f>D485*E485*F485</f>
        <v>0</v>
      </c>
      <c r="H485" s="168"/>
      <c r="I485" s="116" t="s">
        <v>501</v>
      </c>
      <c r="J485" s="116" t="str">
        <f>VLOOKUP(I485,Presupuesto!$B$11:$C$565,2,0)</f>
        <v>SUELDOS Y SALARIOS PERMANENTES</v>
      </c>
      <c r="K485" s="100" t="s">
        <v>1362</v>
      </c>
      <c r="L485" s="100" t="s">
        <v>397</v>
      </c>
    </row>
    <row r="486" spans="3:12">
      <c r="C486" s="174" t="s">
        <v>58</v>
      </c>
      <c r="D486" s="165"/>
      <c r="E486" s="156">
        <v>0</v>
      </c>
      <c r="F486" s="102">
        <f>IF(E485=0,"",(G485/E485)/12*E485)</f>
        <v>0</v>
      </c>
      <c r="G486" s="99">
        <f>F486</f>
        <v>0</v>
      </c>
      <c r="H486" s="166" t="s">
        <v>1433</v>
      </c>
      <c r="I486" s="118" t="s">
        <v>521</v>
      </c>
      <c r="J486" s="118" t="str">
        <f>VLOOKUP(I486,Presupuesto!$B$11:$C$565,2,0)</f>
        <v>AGUINALDO Y DECIMO CUARTO MES</v>
      </c>
      <c r="K486" s="100" t="s">
        <v>1362</v>
      </c>
      <c r="L486" s="100" t="s">
        <v>397</v>
      </c>
    </row>
    <row r="487" spans="3:12" ht="15.75" thickBot="1">
      <c r="C487" s="175" t="s">
        <v>59</v>
      </c>
      <c r="D487" s="165"/>
      <c r="E487" s="156">
        <v>0</v>
      </c>
      <c r="F487" s="119">
        <f>IF(E485&lt;6,"",((E485-6)/12)*(G485/E485))</f>
        <v>0</v>
      </c>
      <c r="G487" s="99">
        <f>F487</f>
        <v>0</v>
      </c>
      <c r="H487" s="166" t="s">
        <v>1433</v>
      </c>
      <c r="I487" s="103" t="s">
        <v>524</v>
      </c>
      <c r="J487" s="103" t="str">
        <f>VLOOKUP(I487,Presupuesto!$B$11:$C$565,2,0)</f>
        <v>DECIMOCUARTO MES</v>
      </c>
      <c r="K487" s="100" t="s">
        <v>1362</v>
      </c>
      <c r="L487" s="100" t="s">
        <v>397</v>
      </c>
    </row>
    <row r="488" spans="3:12" ht="15.75" thickBot="1">
      <c r="C488" s="139" t="s">
        <v>499</v>
      </c>
      <c r="D488" s="202"/>
      <c r="E488" s="154">
        <v>12</v>
      </c>
      <c r="F488" s="318">
        <f>HLOOKUP($C488,$BZ$2:$CM$3,2,0)</f>
        <v>439.49</v>
      </c>
      <c r="G488" s="115">
        <f>D488*E488*F488</f>
        <v>0</v>
      </c>
      <c r="H488" s="168"/>
      <c r="I488" s="116" t="s">
        <v>501</v>
      </c>
      <c r="J488" s="116" t="str">
        <f>VLOOKUP(I488,Presupuesto!$B$11:$C$565,2,0)</f>
        <v>SUELDOS Y SALARIOS PERMANENTES</v>
      </c>
      <c r="K488" s="100" t="s">
        <v>1362</v>
      </c>
      <c r="L488" s="100" t="s">
        <v>397</v>
      </c>
    </row>
    <row r="489" spans="3:12">
      <c r="C489" s="174" t="s">
        <v>58</v>
      </c>
      <c r="D489" s="165"/>
      <c r="E489" s="156">
        <v>0</v>
      </c>
      <c r="F489" s="102">
        <f>IF(E488=0,"",(G488/E488)/12*E488)</f>
        <v>0</v>
      </c>
      <c r="G489" s="99">
        <f>F489</f>
        <v>0</v>
      </c>
      <c r="H489" s="166" t="s">
        <v>1433</v>
      </c>
      <c r="I489" s="118" t="s">
        <v>521</v>
      </c>
      <c r="J489" s="118" t="str">
        <f>VLOOKUP(I489,Presupuesto!$B$11:$C$565,2,0)</f>
        <v>AGUINALDO Y DECIMO CUARTO MES</v>
      </c>
      <c r="K489" s="100" t="s">
        <v>1362</v>
      </c>
      <c r="L489" s="100" t="s">
        <v>397</v>
      </c>
    </row>
    <row r="490" spans="3:12" ht="15.75" thickBot="1">
      <c r="C490" s="175" t="s">
        <v>59</v>
      </c>
      <c r="D490" s="165"/>
      <c r="E490" s="156">
        <v>0</v>
      </c>
      <c r="F490" s="119">
        <f>IF(E488&lt;6,"",((E488-6)/12)*(G488/E488))</f>
        <v>0</v>
      </c>
      <c r="G490" s="99">
        <f>F490</f>
        <v>0</v>
      </c>
      <c r="H490" s="166" t="s">
        <v>1433</v>
      </c>
      <c r="I490" s="103" t="s">
        <v>524</v>
      </c>
      <c r="J490" s="103" t="str">
        <f>VLOOKUP(I490,Presupuesto!$B$11:$C$565,2,0)</f>
        <v>DECIMOCUARTO MES</v>
      </c>
      <c r="K490" s="100" t="s">
        <v>1362</v>
      </c>
      <c r="L490" s="100" t="s">
        <v>397</v>
      </c>
    </row>
    <row r="491" spans="3:12" ht="15.75" thickBot="1">
      <c r="C491" s="139" t="s">
        <v>500</v>
      </c>
      <c r="D491" s="202"/>
      <c r="E491" s="154">
        <v>12</v>
      </c>
      <c r="F491" s="318">
        <f>HLOOKUP($C491,$BZ$2:$CM$3,2,0)</f>
        <v>1904.46</v>
      </c>
      <c r="G491" s="115">
        <f>D491*E491*F491</f>
        <v>0</v>
      </c>
      <c r="H491" s="168"/>
      <c r="I491" s="116" t="s">
        <v>501</v>
      </c>
      <c r="J491" s="116" t="str">
        <f>VLOOKUP(I491,Presupuesto!$B$11:$C$565,2,0)</f>
        <v>SUELDOS Y SALARIOS PERMANENTES</v>
      </c>
      <c r="K491" s="100" t="s">
        <v>1362</v>
      </c>
      <c r="L491" s="100" t="s">
        <v>397</v>
      </c>
    </row>
    <row r="492" spans="3:12">
      <c r="C492" s="174" t="s">
        <v>58</v>
      </c>
      <c r="D492" s="165"/>
      <c r="E492" s="156">
        <v>0</v>
      </c>
      <c r="F492" s="102">
        <f>IF(E491=0,"",(G491/E491)/12*E491)</f>
        <v>0</v>
      </c>
      <c r="G492" s="99">
        <f>F492</f>
        <v>0</v>
      </c>
      <c r="H492" s="166" t="s">
        <v>1433</v>
      </c>
      <c r="I492" s="118" t="s">
        <v>521</v>
      </c>
      <c r="J492" s="118" t="str">
        <f>VLOOKUP(I492,Presupuesto!$B$11:$C$565,2,0)</f>
        <v>AGUINALDO Y DECIMO CUARTO MES</v>
      </c>
      <c r="K492" s="100" t="s">
        <v>1362</v>
      </c>
      <c r="L492" s="100" t="s">
        <v>397</v>
      </c>
    </row>
    <row r="493" spans="3:12" ht="15.75" thickBot="1">
      <c r="C493" s="175" t="s">
        <v>59</v>
      </c>
      <c r="D493" s="165"/>
      <c r="E493" s="156">
        <v>0</v>
      </c>
      <c r="F493" s="119">
        <f>IF(E491&lt;6,"",((E491-6)/12)*(G491/E491))</f>
        <v>0</v>
      </c>
      <c r="G493" s="99">
        <f>F493</f>
        <v>0</v>
      </c>
      <c r="H493" s="166" t="s">
        <v>1433</v>
      </c>
      <c r="I493" s="103" t="s">
        <v>524</v>
      </c>
      <c r="J493" s="103" t="str">
        <f>VLOOKUP(I493,Presupuesto!$B$11:$C$565,2,0)</f>
        <v>DECIMOCUARTO MES</v>
      </c>
      <c r="K493" s="100" t="s">
        <v>1362</v>
      </c>
      <c r="L493" s="100" t="s">
        <v>397</v>
      </c>
    </row>
    <row r="494" spans="3:12" ht="15.75" thickBot="1">
      <c r="C494" s="142" t="s">
        <v>84</v>
      </c>
      <c r="D494" s="202"/>
      <c r="E494" s="154">
        <v>12</v>
      </c>
      <c r="F494" s="141">
        <v>30000</v>
      </c>
      <c r="G494" s="115">
        <f>D494*E494*F494</f>
        <v>0</v>
      </c>
      <c r="H494" s="168" t="s">
        <v>1433</v>
      </c>
      <c r="I494" s="116" t="s">
        <v>569</v>
      </c>
      <c r="J494" s="116" t="str">
        <f>VLOOKUP(I494,Presupuesto!$B$11:$C$565,2,0)</f>
        <v>CONTRATOS ESPECIALES</v>
      </c>
      <c r="K494" s="100" t="s">
        <v>1362</v>
      </c>
      <c r="L494" s="100" t="s">
        <v>397</v>
      </c>
    </row>
    <row r="495" spans="3:12">
      <c r="C495" s="174" t="s">
        <v>58</v>
      </c>
      <c r="D495" s="165"/>
      <c r="E495" s="156">
        <v>0</v>
      </c>
      <c r="F495" s="119">
        <f>IF(E494=0,"",(G494/E494)/12*E494)</f>
        <v>0</v>
      </c>
      <c r="G495" s="99">
        <f>F495</f>
        <v>0</v>
      </c>
      <c r="H495" s="166" t="s">
        <v>1433</v>
      </c>
      <c r="I495" s="103" t="s">
        <v>569</v>
      </c>
      <c r="J495" s="103" t="str">
        <f>VLOOKUP(I495,Presupuesto!$B$11:$C$565,2,0)</f>
        <v>CONTRATOS ESPECIALES</v>
      </c>
      <c r="K495" s="100" t="s">
        <v>1362</v>
      </c>
      <c r="L495" s="100" t="s">
        <v>397</v>
      </c>
    </row>
    <row r="496" spans="3:12" ht="15.75" thickBot="1">
      <c r="C496" s="175" t="s">
        <v>59</v>
      </c>
      <c r="D496" s="165"/>
      <c r="E496" s="156">
        <v>0</v>
      </c>
      <c r="F496" s="102">
        <f>IF(E494&lt;6,"",((E494-6)/12)*(G494/E494))</f>
        <v>0</v>
      </c>
      <c r="G496" s="99">
        <f>F496</f>
        <v>0</v>
      </c>
      <c r="H496" s="166" t="s">
        <v>1433</v>
      </c>
      <c r="I496" s="103" t="s">
        <v>569</v>
      </c>
      <c r="J496" s="103" t="str">
        <f>VLOOKUP(I496,Presupuesto!$B$11:$C$565,2,0)</f>
        <v>CONTRATOS ESPECIALES</v>
      </c>
      <c r="K496" s="100" t="s">
        <v>1362</v>
      </c>
      <c r="L496" s="100" t="s">
        <v>397</v>
      </c>
    </row>
    <row r="497" spans="3:12" ht="15.75" thickBot="1">
      <c r="C497" s="142" t="s">
        <v>60</v>
      </c>
      <c r="D497" s="202"/>
      <c r="E497" s="154">
        <v>12</v>
      </c>
      <c r="F497" s="120">
        <v>30000</v>
      </c>
      <c r="G497" s="115">
        <f>D497*E497*F497</f>
        <v>0</v>
      </c>
      <c r="H497" s="168" t="s">
        <v>1433</v>
      </c>
      <c r="I497" s="116" t="s">
        <v>710</v>
      </c>
      <c r="J497" s="116" t="str">
        <f>VLOOKUP(I497,Presupuesto!$B$11:$C$565,2,0)</f>
        <v>OTROS SERVICIOS TECNICOS Y PROFESIONALES</v>
      </c>
      <c r="K497" s="100" t="s">
        <v>1362</v>
      </c>
      <c r="L497" s="100" t="s">
        <v>397</v>
      </c>
    </row>
    <row r="498" spans="3:12">
      <c r="C498" s="174" t="s">
        <v>58</v>
      </c>
      <c r="D498" s="165"/>
      <c r="E498" s="156">
        <v>0</v>
      </c>
      <c r="F498" s="102">
        <v>0</v>
      </c>
      <c r="G498" s="99">
        <f>F498</f>
        <v>0</v>
      </c>
      <c r="H498" s="166" t="s">
        <v>1433</v>
      </c>
      <c r="I498" s="103" t="s">
        <v>710</v>
      </c>
      <c r="J498" s="103" t="str">
        <f>VLOOKUP(I498,Presupuesto!$B$11:$C$565,2,0)</f>
        <v>OTROS SERVICIOS TECNICOS Y PROFESIONALES</v>
      </c>
      <c r="K498" s="100" t="s">
        <v>1362</v>
      </c>
      <c r="L498" s="100" t="s">
        <v>397</v>
      </c>
    </row>
    <row r="499" spans="3:12" ht="15.75" thickBot="1">
      <c r="C499" s="175" t="s">
        <v>59</v>
      </c>
      <c r="D499" s="165"/>
      <c r="E499" s="156">
        <v>0</v>
      </c>
      <c r="F499" s="102">
        <v>0</v>
      </c>
      <c r="G499" s="99">
        <f>F499</f>
        <v>0</v>
      </c>
      <c r="H499" s="166" t="s">
        <v>1433</v>
      </c>
      <c r="I499" s="103" t="s">
        <v>710</v>
      </c>
      <c r="J499" s="103" t="str">
        <f>VLOOKUP(I499,Presupuesto!$B$11:$C$565,2,0)</f>
        <v>OTROS SERVICIOS TECNICOS Y PROFESIONALES</v>
      </c>
      <c r="K499" s="100" t="s">
        <v>1362</v>
      </c>
      <c r="L499" s="100" t="s">
        <v>397</v>
      </c>
    </row>
    <row r="500" spans="3:12" ht="15.75" thickBot="1">
      <c r="C500" s="142" t="s">
        <v>61</v>
      </c>
      <c r="D500" s="202"/>
      <c r="E500" s="154">
        <v>12</v>
      </c>
      <c r="F500" s="120">
        <v>30000</v>
      </c>
      <c r="G500" s="115">
        <f>D500*E500*F500</f>
        <v>0</v>
      </c>
      <c r="H500" s="168" t="s">
        <v>1433</v>
      </c>
      <c r="I500" s="116" t="s">
        <v>501</v>
      </c>
      <c r="J500" s="116" t="str">
        <f>VLOOKUP(I500,Presupuesto!$B$11:$C$565,2,0)</f>
        <v>SUELDOS Y SALARIOS PERMANENTES</v>
      </c>
      <c r="K500" s="100" t="s">
        <v>1362</v>
      </c>
      <c r="L500" s="100" t="s">
        <v>397</v>
      </c>
    </row>
    <row r="501" spans="3:12">
      <c r="C501" s="174" t="s">
        <v>58</v>
      </c>
      <c r="D501" s="172"/>
      <c r="E501" s="133">
        <v>0</v>
      </c>
      <c r="F501" s="121">
        <f>IF(E500=0,"",(G500/E500)/12*E500)</f>
        <v>0</v>
      </c>
      <c r="G501" s="122">
        <f>F501</f>
        <v>0</v>
      </c>
      <c r="H501" s="166" t="s">
        <v>1433</v>
      </c>
      <c r="I501" s="103" t="s">
        <v>521</v>
      </c>
      <c r="J501" s="103" t="str">
        <f>VLOOKUP(I501,Presupuesto!$B$11:$C$565,2,0)</f>
        <v>AGUINALDO Y DECIMO CUARTO MES</v>
      </c>
      <c r="K501" s="100" t="s">
        <v>1362</v>
      </c>
      <c r="L501" s="100" t="s">
        <v>397</v>
      </c>
    </row>
    <row r="502" spans="3:12" ht="15.75" thickBot="1">
      <c r="C502" s="176" t="s">
        <v>59</v>
      </c>
      <c r="D502" s="164"/>
      <c r="E502" s="134">
        <v>0</v>
      </c>
      <c r="F502" s="107">
        <f>IF(E500&lt;6,"",((E500-6)/12)*(G500/E500))</f>
        <v>0</v>
      </c>
      <c r="G502" s="107">
        <f>F502</f>
        <v>0</v>
      </c>
      <c r="H502" s="164" t="s">
        <v>1433</v>
      </c>
      <c r="I502" s="108" t="s">
        <v>524</v>
      </c>
      <c r="J502" s="126" t="str">
        <f>VLOOKUP(I502,Presupuesto!$B$11:$C$565,2,0)</f>
        <v>DECIMOCUARTO MES</v>
      </c>
      <c r="K502" s="108" t="s">
        <v>1362</v>
      </c>
      <c r="L502" s="126" t="s">
        <v>397</v>
      </c>
    </row>
  </sheetData>
  <mergeCells count="5">
    <mergeCell ref="D70:L70"/>
    <mergeCell ref="D8:L8"/>
    <mergeCell ref="D133:L133"/>
    <mergeCell ref="D258:L258"/>
    <mergeCell ref="D321:L321"/>
  </mergeCells>
  <conditionalFormatting sqref="E56">
    <cfRule type="cellIs" dxfId="16" priority="9" operator="greaterThan">
      <formula>12</formula>
    </cfRule>
  </conditionalFormatting>
  <conditionalFormatting sqref="E118">
    <cfRule type="cellIs" dxfId="15" priority="7" operator="greaterThan">
      <formula>12</formula>
    </cfRule>
  </conditionalFormatting>
  <conditionalFormatting sqref="E181">
    <cfRule type="cellIs" dxfId="14" priority="6" operator="greaterThan">
      <formula>12</formula>
    </cfRule>
  </conditionalFormatting>
  <conditionalFormatting sqref="E306">
    <cfRule type="cellIs" dxfId="13" priority="5" operator="greaterThan">
      <formula>12</formula>
    </cfRule>
  </conditionalFormatting>
  <conditionalFormatting sqref="E369">
    <cfRule type="cellIs" dxfId="12" priority="4" operator="greaterThan">
      <formula>12</formula>
    </cfRule>
  </conditionalFormatting>
  <conditionalFormatting sqref="E242">
    <cfRule type="cellIs" dxfId="11" priority="3" operator="greaterThan">
      <formula>12</formula>
    </cfRule>
  </conditionalFormatting>
  <conditionalFormatting sqref="E430">
    <cfRule type="cellIs" dxfId="10" priority="2" operator="greaterThan">
      <formula>12</formula>
    </cfRule>
  </conditionalFormatting>
  <conditionalFormatting sqref="E491">
    <cfRule type="cellIs" dxfId="9" priority="1" operator="greaterThan">
      <formula>12</formula>
    </cfRule>
  </conditionalFormatting>
  <dataValidations disablePrompts="1" count="5">
    <dataValidation type="list" allowBlank="1" showInputMessage="1" showErrorMessage="1" errorTitle="¡Ingreso no Válido!" error="Por favor seleccione una opción de la lista" promptTitle="Tipo de Presupuesto" prompt="Seleccione una opción de la lista." sqref="H17:H67 H79:H129 H142:H192 H267:H317 H330:H380 H203:H253 H391:H441 H452:H502">
      <formula1>$R$2:$S$2</formula1>
    </dataValidation>
    <dataValidation type="list" allowBlank="1" showInputMessage="1" showErrorMessage="1" errorTitle="¡Ingreso Inválido!" error="Seleccione una opción de la lista." promptTitle="Dimensión Estratégica" prompt="Seleccione una opción de la lista." sqref="K17:K67 K79:K129 K267:K317 K452:K502 K330:K380 K203:K253 K391:K441 K142:K192">
      <formula1>$A$2:$O$2</formula1>
    </dataValidation>
    <dataValidation type="list" allowBlank="1" showInputMessage="1" showErrorMessage="1" errorTitle="¡Ingreso Inválido!" error="Seleccione una opción de la lista" promptTitle="Mes Requerido" prompt="Seleccione el mes en el que requiere el recurso." sqref="L17:L67 L79:L129 L142:L192 L267:L317 L330:L380 L203:L253 L391:L441 L452:L502">
      <formula1>$U$2:$AF$2</formula1>
    </dataValidation>
    <dataValidation type="list" allowBlank="1" showInputMessage="1" showErrorMessage="1" sqref="C17 C20 C23 C26 C29 C32 C35 C38 C41 C44 C47 C50 C53 C56 C79 C82 C85 C88 C91 C94 C97 C100 C103 C106 C109 C112 C115 C118 C142 C145 C148 C151 C154 C157 C160 C163 C166 C169 C172 C175 C178 C181 C267 C270 C273 C276 C279 C282 C285 C288 C291 C294 C297 C300 C303 C306 C330 C333 C336 C339 C342 C345 C348 C351 C354 C357 C360 C363 C366 C369 C203 C206 C209 C212 C215 C218 C221 C224 C227 C230 C233 C236 C239 C242 C391 C394 C397 C400 C403 C406 C409 C412 C415 C418 C421 C424 C427 C430 C452 C455 C458 C461 C464 C467 C470 C473 C476 C479 C482 C485 C488 C491">
      <formula1>$BZ$2:$CM$2</formula1>
    </dataValidation>
    <dataValidation type="list" allowBlank="1" showInputMessage="1" showErrorMessage="1" errorTitle="¡Ingreso Inválido!" error="Verifique el valor ingresado." sqref="I17:I67 I79:I129 I142:I192 I267:I317 I330:I380 I203:I253 I391:I441 I452:I502">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116"/>
  <sheetViews>
    <sheetView showGridLines="0" topLeftCell="A16" zoomScale="85" zoomScaleNormal="85" workbookViewId="0">
      <selection activeCell="B141" sqref="B141"/>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24" t="s">
        <v>1362</v>
      </c>
      <c r="E2" s="124" t="s">
        <v>1364</v>
      </c>
      <c r="F2" s="124" t="s">
        <v>476</v>
      </c>
      <c r="G2" s="162" t="s">
        <v>1365</v>
      </c>
      <c r="H2" s="124" t="s">
        <v>1366</v>
      </c>
      <c r="I2" s="124" t="s">
        <v>1367</v>
      </c>
      <c r="J2" s="124" t="s">
        <v>1438</v>
      </c>
      <c r="K2" s="124" t="s">
        <v>1368</v>
      </c>
      <c r="L2" s="124" t="s">
        <v>1369</v>
      </c>
      <c r="M2" s="124" t="s">
        <v>1370</v>
      </c>
      <c r="N2" s="124" t="s">
        <v>1371</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385</v>
      </c>
      <c r="D5" s="89">
        <f>SUMIF($C:$C,$C$10,D:D)</f>
        <v>409400</v>
      </c>
    </row>
    <row r="8" spans="1:555">
      <c r="C8" s="70" t="s">
        <v>62</v>
      </c>
      <c r="D8" s="910" t="s">
        <v>1745</v>
      </c>
      <c r="E8" s="910"/>
      <c r="F8" s="910"/>
      <c r="G8" s="910"/>
      <c r="H8" s="910"/>
      <c r="I8" s="910"/>
      <c r="J8" s="910"/>
      <c r="K8" s="910"/>
    </row>
    <row r="9" spans="1:555" ht="15.75" thickBot="1">
      <c r="C9" s="70"/>
      <c r="D9" s="70"/>
      <c r="E9" s="70"/>
      <c r="F9" s="70"/>
      <c r="G9" s="79"/>
      <c r="H9" s="70"/>
      <c r="I9" s="70"/>
    </row>
    <row r="10" spans="1:555" ht="15.75" thickBot="1">
      <c r="B10" s="873"/>
      <c r="C10" s="29" t="s">
        <v>43</v>
      </c>
      <c r="D10" s="30">
        <f>SUM(F17:F26)</f>
        <v>121600</v>
      </c>
      <c r="E10" s="96"/>
      <c r="F10" s="96"/>
      <c r="G10" s="79"/>
      <c r="H10" s="96"/>
      <c r="I10" s="123"/>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393</v>
      </c>
      <c r="D13" s="209" t="s">
        <v>3074</v>
      </c>
      <c r="E13" s="95"/>
      <c r="F13" s="95"/>
      <c r="G13" s="95"/>
      <c r="H13" s="76"/>
      <c r="I13" s="76"/>
      <c r="J13" s="76"/>
      <c r="K13" s="114"/>
    </row>
    <row r="14" spans="1:555" ht="18.75">
      <c r="B14" s="95"/>
      <c r="C14" s="218" t="str">
        <f>IFERROR(VLOOKUP(D13,'1Desarrollo e Innov. Curricular'!$E:$F,2,FALSE),IFERROR(VLOOKUP(D13,'2Investigación Científica'!$E:$F,2,FALSE),IFERROR(VLOOKUP(D13,'3Vinculación Univ. Sociedad'!$E:$F,2,FALSE),IFERROR(VLOOKUP(D13,'4Docencia Profesorado Universi'!$E:$F,2,FALSE),IFERROR(VLOOKUP(D13,'5Estudiantes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Procesos...'!$E:$F,2,FALSE),IFERROR(VLOOKUP(D13,'12Gestión Talento Humano'!$E:$F,2,FALSE),IFERROR(VLOOKUP(D13,'14Internacionalización E.S.'!$E:$F,2,FALSE),IFERROR(VLOOKUP(D13,'10Posgrado'!$E:$F,2,FALSE),IFERROR(VLOOKUP(D13,'9Cultura de Innovación Insti...'!$E:$F,2,FALSE),VLOOKUP(D13,'7Lo Esencial Reforma Univ.'!$E:$F,2,0)))))))))))))))</f>
        <v xml:space="preserve">Remodelar el Observatorio Astronómico Centroamericano de Suyapa, gestionar la construcción del Planetario de Suyapa, y mejorar el espacio físico de aulas, laboratorios, salones de conferencias y oficinas que utilizan estudiantes, profesores y público en general que participa en las actividades académicas de la FACES. </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8" t="s">
        <v>44</v>
      </c>
      <c r="D16" s="130" t="s">
        <v>55</v>
      </c>
      <c r="E16" s="130" t="s">
        <v>57</v>
      </c>
      <c r="F16" s="129" t="s">
        <v>27</v>
      </c>
      <c r="G16" s="135" t="s">
        <v>131</v>
      </c>
      <c r="H16" s="130" t="s">
        <v>46</v>
      </c>
      <c r="I16" s="130" t="s">
        <v>132</v>
      </c>
      <c r="J16" s="130" t="s">
        <v>412</v>
      </c>
      <c r="K16" s="130" t="s">
        <v>413</v>
      </c>
    </row>
    <row r="17" spans="2:11">
      <c r="B17" s="95"/>
      <c r="C17" s="97" t="s">
        <v>63</v>
      </c>
      <c r="D17" s="160">
        <v>12</v>
      </c>
      <c r="E17" s="98">
        <v>2800</v>
      </c>
      <c r="F17" s="99">
        <f>D17*E17</f>
        <v>33600</v>
      </c>
      <c r="G17" s="163" t="s">
        <v>1433</v>
      </c>
      <c r="H17" s="100" t="s">
        <v>990</v>
      </c>
      <c r="I17" s="100" t="str">
        <f>VLOOKUP(H17,Presupuesto!$B$11:$C$565,2,0)</f>
        <v>MUEBLES VARIOS DE OFICINA</v>
      </c>
      <c r="J17" s="228" t="s">
        <v>1368</v>
      </c>
      <c r="K17" s="100" t="s">
        <v>397</v>
      </c>
    </row>
    <row r="18" spans="2:11" ht="32.25" customHeight="1">
      <c r="B18" s="95"/>
      <c r="C18" s="101" t="s">
        <v>64</v>
      </c>
      <c r="D18" s="153">
        <v>5</v>
      </c>
      <c r="E18" s="102">
        <v>2400</v>
      </c>
      <c r="F18" s="99">
        <f>D18*E18</f>
        <v>12000</v>
      </c>
      <c r="G18" s="163" t="s">
        <v>1433</v>
      </c>
      <c r="H18" s="103" t="s">
        <v>990</v>
      </c>
      <c r="I18" s="100" t="str">
        <f>VLOOKUP(H18,Presupuesto!$B$11:$C$565,2,0)</f>
        <v>MUEBLES VARIOS DE OFICINA</v>
      </c>
      <c r="J18" s="100" t="str">
        <f t="shared" ref="J18:J26" si="0">$J$17</f>
        <v>Gestión Administrativa y  financiera en apoyo al Desarrollo Académico</v>
      </c>
      <c r="K18" s="100" t="s">
        <v>397</v>
      </c>
    </row>
    <row r="19" spans="2:11">
      <c r="B19" s="95"/>
      <c r="C19" s="101" t="s">
        <v>65</v>
      </c>
      <c r="D19" s="153">
        <v>10</v>
      </c>
      <c r="E19" s="102">
        <v>1000</v>
      </c>
      <c r="F19" s="99">
        <f t="shared" ref="F19:F26" si="1">D19*E19</f>
        <v>10000</v>
      </c>
      <c r="G19" s="163" t="s">
        <v>1433</v>
      </c>
      <c r="H19" s="103" t="s">
        <v>990</v>
      </c>
      <c r="I19" s="100" t="str">
        <f>VLOOKUP(H19,Presupuesto!$B$11:$C$565,2,0)</f>
        <v>MUEBLES VARIOS DE OFICINA</v>
      </c>
      <c r="J19" s="100" t="str">
        <f t="shared" si="0"/>
        <v>Gestión Administrativa y  financiera en apoyo al Desarrollo Académico</v>
      </c>
      <c r="K19" s="100" t="s">
        <v>397</v>
      </c>
    </row>
    <row r="20" spans="2:11">
      <c r="B20" s="95"/>
      <c r="C20" s="101" t="s">
        <v>66</v>
      </c>
      <c r="D20" s="153">
        <v>1</v>
      </c>
      <c r="E20" s="102">
        <v>6000</v>
      </c>
      <c r="F20" s="99">
        <f t="shared" si="1"/>
        <v>6000</v>
      </c>
      <c r="G20" s="163" t="s">
        <v>1433</v>
      </c>
      <c r="H20" s="103" t="s">
        <v>990</v>
      </c>
      <c r="I20" s="100" t="str">
        <f>VLOOKUP(H20,Presupuesto!$B$11:$C$565,2,0)</f>
        <v>MUEBLES VARIOS DE OFICINA</v>
      </c>
      <c r="J20" s="100" t="str">
        <f t="shared" si="0"/>
        <v>Gestión Administrativa y  financiera en apoyo al Desarrollo Académico</v>
      </c>
      <c r="K20" s="100" t="s">
        <v>397</v>
      </c>
    </row>
    <row r="21" spans="2:11">
      <c r="B21" s="95"/>
      <c r="C21" s="101" t="s">
        <v>67</v>
      </c>
      <c r="D21" s="153">
        <v>5</v>
      </c>
      <c r="E21" s="102">
        <v>3000</v>
      </c>
      <c r="F21" s="99">
        <f t="shared" si="1"/>
        <v>15000</v>
      </c>
      <c r="G21" s="163" t="s">
        <v>1433</v>
      </c>
      <c r="H21" s="103" t="s">
        <v>990</v>
      </c>
      <c r="I21" s="100" t="str">
        <f>VLOOKUP(H21,Presupuesto!$B$11:$C$565,2,0)</f>
        <v>MUEBLES VARIOS DE OFICINA</v>
      </c>
      <c r="J21" s="100" t="str">
        <f t="shared" si="0"/>
        <v>Gestión Administrativa y  financiera en apoyo al Desarrollo Académico</v>
      </c>
      <c r="K21" s="100" t="s">
        <v>397</v>
      </c>
    </row>
    <row r="22" spans="2:11">
      <c r="B22" s="95"/>
      <c r="C22" s="101" t="s">
        <v>68</v>
      </c>
      <c r="D22" s="153"/>
      <c r="E22" s="102">
        <v>10000</v>
      </c>
      <c r="F22" s="99">
        <f t="shared" si="1"/>
        <v>0</v>
      </c>
      <c r="G22" s="163" t="s">
        <v>1433</v>
      </c>
      <c r="H22" s="103" t="s">
        <v>990</v>
      </c>
      <c r="I22" s="100" t="str">
        <f>VLOOKUP(H22,Presupuesto!$B$11:$C$565,2,0)</f>
        <v>MUEBLES VARIOS DE OFICINA</v>
      </c>
      <c r="J22" s="100" t="str">
        <f t="shared" si="0"/>
        <v>Gestión Administrativa y  financiera en apoyo al Desarrollo Académico</v>
      </c>
      <c r="K22" s="100" t="s">
        <v>397</v>
      </c>
    </row>
    <row r="23" spans="2:11">
      <c r="B23" s="95"/>
      <c r="C23" s="101" t="s">
        <v>69</v>
      </c>
      <c r="D23" s="153">
        <v>5</v>
      </c>
      <c r="E23" s="102">
        <v>8000</v>
      </c>
      <c r="F23" s="99">
        <f t="shared" si="1"/>
        <v>40000</v>
      </c>
      <c r="G23" s="163" t="s">
        <v>1433</v>
      </c>
      <c r="H23" s="103" t="s">
        <v>993</v>
      </c>
      <c r="I23" s="100" t="str">
        <f>VLOOKUP(H23,Presupuesto!$B$11:$C$565,2,0)</f>
        <v>EQUIPOS VARIOS DE OFICINA</v>
      </c>
      <c r="J23" s="100" t="str">
        <f t="shared" si="0"/>
        <v>Gestión Administrativa y  financiera en apoyo al Desarrollo Académico</v>
      </c>
      <c r="K23" s="100" t="s">
        <v>397</v>
      </c>
    </row>
    <row r="24" spans="2:11">
      <c r="B24" s="95"/>
      <c r="C24" s="101" t="s">
        <v>70</v>
      </c>
      <c r="D24" s="153"/>
      <c r="E24" s="102">
        <v>2000</v>
      </c>
      <c r="F24" s="99">
        <f t="shared" si="1"/>
        <v>0</v>
      </c>
      <c r="G24" s="163"/>
      <c r="H24" s="103" t="s">
        <v>993</v>
      </c>
      <c r="I24" s="100" t="str">
        <f>VLOOKUP(H24,Presupuesto!$B$11:$C$565,2,0)</f>
        <v>EQUIPOS VARIOS DE OFICINA</v>
      </c>
      <c r="J24" s="100" t="str">
        <f t="shared" si="0"/>
        <v>Gestión Administrativa y  financiera en apoyo al Desarrollo Académico</v>
      </c>
      <c r="K24" s="100" t="s">
        <v>397</v>
      </c>
    </row>
    <row r="25" spans="2:11">
      <c r="B25" s="95"/>
      <c r="C25" s="101" t="s">
        <v>71</v>
      </c>
      <c r="D25" s="153">
        <v>1</v>
      </c>
      <c r="E25" s="102">
        <v>5000</v>
      </c>
      <c r="F25" s="99">
        <f t="shared" si="1"/>
        <v>5000</v>
      </c>
      <c r="G25" s="163" t="s">
        <v>1433</v>
      </c>
      <c r="H25" s="103" t="s">
        <v>993</v>
      </c>
      <c r="I25" s="100" t="str">
        <f>VLOOKUP(H25,Presupuesto!$B$11:$C$565,2,0)</f>
        <v>EQUIPOS VARIOS DE OFICINA</v>
      </c>
      <c r="J25" s="100" t="str">
        <f t="shared" si="0"/>
        <v>Gestión Administrativa y  financiera en apoyo al Desarrollo Académico</v>
      </c>
      <c r="K25" s="100" t="s">
        <v>401</v>
      </c>
    </row>
    <row r="26" spans="2:11" ht="15.75" thickBot="1">
      <c r="B26" s="95"/>
      <c r="C26" s="104" t="s">
        <v>72</v>
      </c>
      <c r="D26" s="161"/>
      <c r="E26" s="106">
        <v>100000</v>
      </c>
      <c r="F26" s="107">
        <f t="shared" si="1"/>
        <v>0</v>
      </c>
      <c r="G26" s="164"/>
      <c r="H26" s="108" t="s">
        <v>993</v>
      </c>
      <c r="I26" s="108" t="str">
        <f>VLOOKUP(H26,Presupuesto!$B$11:$C$565,2,0)</f>
        <v>EQUIPOS VARIOS DE OFICINA</v>
      </c>
      <c r="J26" s="108" t="str">
        <f t="shared" si="0"/>
        <v>Gestión Administrativa y  financiera en apoyo al Desarrollo Académico</v>
      </c>
      <c r="K26" s="126" t="s">
        <v>396</v>
      </c>
    </row>
    <row r="27" spans="2:11">
      <c r="B27" s="95"/>
    </row>
    <row r="28" spans="2:11">
      <c r="B28" s="95"/>
      <c r="C28" s="371"/>
      <c r="D28" s="372"/>
      <c r="E28" s="373"/>
      <c r="F28" s="373"/>
      <c r="G28" s="374"/>
      <c r="H28" s="373"/>
      <c r="I28" s="373"/>
      <c r="J28" s="157"/>
      <c r="K28" s="157"/>
    </row>
    <row r="29" spans="2:11">
      <c r="B29" s="95"/>
      <c r="C29" s="375"/>
      <c r="D29" s="376"/>
      <c r="E29" s="377"/>
      <c r="F29" s="377"/>
      <c r="G29" s="377"/>
      <c r="H29" s="378"/>
      <c r="I29" s="378"/>
      <c r="J29" s="378"/>
      <c r="K29" s="377"/>
    </row>
    <row r="30" spans="2:11">
      <c r="C30" s="70" t="s">
        <v>62</v>
      </c>
      <c r="D30" s="910" t="s">
        <v>1746</v>
      </c>
      <c r="E30" s="910"/>
      <c r="F30" s="910"/>
      <c r="G30" s="910"/>
      <c r="H30" s="910"/>
      <c r="I30" s="910"/>
      <c r="J30" s="910"/>
      <c r="K30" s="910"/>
    </row>
    <row r="31" spans="2:11" ht="15.75" thickBot="1">
      <c r="C31" s="70"/>
      <c r="D31" s="70"/>
      <c r="E31" s="70"/>
      <c r="F31" s="70"/>
      <c r="G31" s="79"/>
      <c r="H31" s="70"/>
      <c r="I31" s="70"/>
    </row>
    <row r="32" spans="2:11" ht="15.75" thickBot="1">
      <c r="B32" s="873"/>
      <c r="C32" s="29" t="s">
        <v>43</v>
      </c>
      <c r="D32" s="30">
        <f>SUM(F39:F48)</f>
        <v>116000</v>
      </c>
      <c r="E32" s="180"/>
      <c r="F32" s="180"/>
      <c r="G32" s="79"/>
      <c r="H32" s="180"/>
      <c r="I32" s="180"/>
    </row>
    <row r="33" spans="3:11">
      <c r="C33" s="70"/>
      <c r="D33" s="31"/>
      <c r="E33" s="95"/>
      <c r="F33" s="95"/>
      <c r="G33" s="95"/>
      <c r="H33" s="76"/>
      <c r="I33" s="76"/>
      <c r="J33" s="76"/>
      <c r="K33" s="114"/>
    </row>
    <row r="34" spans="3:11">
      <c r="C34" s="70"/>
      <c r="D34" s="31"/>
      <c r="E34" s="95"/>
      <c r="F34" s="95"/>
      <c r="G34" s="95"/>
      <c r="H34" s="76"/>
      <c r="I34" s="76"/>
      <c r="J34" s="76"/>
      <c r="K34" s="114"/>
    </row>
    <row r="35" spans="3:11" ht="15.75">
      <c r="C35" s="208" t="s">
        <v>393</v>
      </c>
      <c r="D35" s="209">
        <v>11.4</v>
      </c>
      <c r="E35" s="95"/>
      <c r="F35" s="95"/>
      <c r="G35" s="95"/>
      <c r="H35" s="76"/>
      <c r="I35" s="76"/>
      <c r="J35" s="76"/>
      <c r="K35" s="114"/>
    </row>
    <row r="36" spans="3:11" ht="18.75">
      <c r="C36" s="218" t="str">
        <f>IFERROR(VLOOKUP(D35,'1Desarrollo e Innov. Curricular'!$E:$F,2,FALSE),IFERROR(VLOOKUP(D35,'2Investigación Científica'!$E:$F,2,FALSE),IFERROR(VLOOKUP(D35,'3Vinculación Univ. Sociedad'!$E:$F,2,FALSE),IFERROR(VLOOKUP(D35,'4Docencia Profesorado Universi'!$E:$F,2,FALSE),IFERROR(VLOOKUP(D35,'5Estudiantes y Graduados'!$E:$F,2,FALSE),IFERROR(VLOOKUP(D35,'11Gestion Administrativa'!$E:$F,2,FALSE),IFERROR(VLOOKUP(D35,'13Gestión Académica'!$E:$F,2,FALSE),IFERROR(VLOOKUP(D35,'8Aseguramiento de la Calidad'!$E:$F,2,FALSE),IFERROR(VLOOKUP(D35,'6Gestión del Conocimiento'!$E:$F,2,FALSE),IFERROR(VLOOKUP(D35,'15Gobernabilidad Procesos...'!$E:$F,2,FALSE),IFERROR(VLOOKUP(D35,'12Gestión Talento Humano'!$E:$F,2,FALSE),IFERROR(VLOOKUP(D35,'14Internacionalización E.S.'!$E:$F,2,FALSE),IFERROR(VLOOKUP(D35,'10Posgrado'!$E:$F,2,FALSE),IFERROR(VLOOKUP(D35,'9Cultura de Innovación Insti...'!$E:$F,2,FALSE),VLOOKUP(D35,'7Lo Esencial Reforma Univ.'!$E:$F,2,0)))))))))))))))</f>
        <v>i)     Mantener actualizada la información, monitorear y evaluar continuamente el funcionamiento de la página web y de las Aulas Virtuales, utilizadas para el desarrollo de cada una de las asignaturas de grado y posgrado.</v>
      </c>
      <c r="D36" s="31"/>
      <c r="E36" s="95"/>
      <c r="F36" s="95"/>
      <c r="G36" s="95"/>
      <c r="H36" s="76"/>
      <c r="I36" s="76"/>
      <c r="J36" s="76"/>
      <c r="K36" s="114"/>
    </row>
    <row r="37" spans="3:11" ht="15.75" thickBot="1">
      <c r="C37" s="70"/>
      <c r="D37" s="31"/>
      <c r="E37" s="95"/>
      <c r="F37" s="95"/>
      <c r="G37" s="95"/>
      <c r="H37" s="76"/>
      <c r="I37" s="76"/>
      <c r="J37" s="76"/>
      <c r="K37" s="114"/>
    </row>
    <row r="38" spans="3:11" ht="30.75" thickBot="1">
      <c r="C38" s="128" t="s">
        <v>44</v>
      </c>
      <c r="D38" s="130" t="s">
        <v>55</v>
      </c>
      <c r="E38" s="130" t="s">
        <v>57</v>
      </c>
      <c r="F38" s="129" t="s">
        <v>27</v>
      </c>
      <c r="G38" s="135" t="s">
        <v>131</v>
      </c>
      <c r="H38" s="130" t="s">
        <v>46</v>
      </c>
      <c r="I38" s="130" t="s">
        <v>132</v>
      </c>
      <c r="J38" s="130" t="s">
        <v>412</v>
      </c>
      <c r="K38" s="130" t="s">
        <v>413</v>
      </c>
    </row>
    <row r="39" spans="3:11">
      <c r="C39" s="97" t="s">
        <v>63</v>
      </c>
      <c r="D39" s="160">
        <v>10</v>
      </c>
      <c r="E39" s="98">
        <v>2800</v>
      </c>
      <c r="F39" s="99">
        <f>D39*E39</f>
        <v>28000</v>
      </c>
      <c r="G39" s="163" t="s">
        <v>1433</v>
      </c>
      <c r="H39" s="100" t="s">
        <v>990</v>
      </c>
      <c r="I39" s="100" t="str">
        <f>VLOOKUP(H39,Presupuesto!$B$11:$C$565,2,0)</f>
        <v>MUEBLES VARIOS DE OFICINA</v>
      </c>
      <c r="J39" s="228" t="s">
        <v>1368</v>
      </c>
      <c r="K39" s="100" t="s">
        <v>397</v>
      </c>
    </row>
    <row r="40" spans="3:11">
      <c r="C40" s="101" t="s">
        <v>64</v>
      </c>
      <c r="D40" s="153">
        <v>10</v>
      </c>
      <c r="E40" s="102">
        <v>2400</v>
      </c>
      <c r="F40" s="99">
        <f>D40*E40</f>
        <v>24000</v>
      </c>
      <c r="G40" s="163" t="s">
        <v>1433</v>
      </c>
      <c r="H40" s="103" t="s">
        <v>990</v>
      </c>
      <c r="I40" s="100" t="str">
        <f>VLOOKUP(H40,Presupuesto!$B$11:$C$565,2,0)</f>
        <v>MUEBLES VARIOS DE OFICINA</v>
      </c>
      <c r="J40" s="100" t="str">
        <f t="shared" ref="J40:J48" si="2">$J$17</f>
        <v>Gestión Administrativa y  financiera en apoyo al Desarrollo Académico</v>
      </c>
      <c r="K40" s="100" t="s">
        <v>397</v>
      </c>
    </row>
    <row r="41" spans="3:11">
      <c r="C41" s="101" t="s">
        <v>65</v>
      </c>
      <c r="D41" s="153"/>
      <c r="E41" s="102">
        <v>1000</v>
      </c>
      <c r="F41" s="99">
        <f t="shared" ref="F41:F48" si="3">D41*E41</f>
        <v>0</v>
      </c>
      <c r="G41" s="163" t="s">
        <v>1433</v>
      </c>
      <c r="H41" s="103" t="s">
        <v>990</v>
      </c>
      <c r="I41" s="100" t="str">
        <f>VLOOKUP(H41,Presupuesto!$B$11:$C$565,2,0)</f>
        <v>MUEBLES VARIOS DE OFICINA</v>
      </c>
      <c r="J41" s="100" t="str">
        <f t="shared" si="2"/>
        <v>Gestión Administrativa y  financiera en apoyo al Desarrollo Académico</v>
      </c>
      <c r="K41" s="100" t="s">
        <v>397</v>
      </c>
    </row>
    <row r="42" spans="3:11">
      <c r="C42" s="101" t="s">
        <v>66</v>
      </c>
      <c r="D42" s="153"/>
      <c r="E42" s="102">
        <v>6000</v>
      </c>
      <c r="F42" s="99">
        <f t="shared" si="3"/>
        <v>0</v>
      </c>
      <c r="G42" s="163" t="s">
        <v>1433</v>
      </c>
      <c r="H42" s="103" t="s">
        <v>990</v>
      </c>
      <c r="I42" s="100" t="str">
        <f>VLOOKUP(H42,Presupuesto!$B$11:$C$565,2,0)</f>
        <v>MUEBLES VARIOS DE OFICINA</v>
      </c>
      <c r="J42" s="100" t="str">
        <f t="shared" si="2"/>
        <v>Gestión Administrativa y  financiera en apoyo al Desarrollo Académico</v>
      </c>
      <c r="K42" s="100" t="s">
        <v>397</v>
      </c>
    </row>
    <row r="43" spans="3:11">
      <c r="C43" s="101" t="s">
        <v>67</v>
      </c>
      <c r="D43" s="153">
        <v>8</v>
      </c>
      <c r="E43" s="102">
        <v>3000</v>
      </c>
      <c r="F43" s="99">
        <f t="shared" si="3"/>
        <v>24000</v>
      </c>
      <c r="G43" s="163" t="s">
        <v>1433</v>
      </c>
      <c r="H43" s="103" t="s">
        <v>990</v>
      </c>
      <c r="I43" s="100" t="str">
        <f>VLOOKUP(H43,Presupuesto!$B$11:$C$565,2,0)</f>
        <v>MUEBLES VARIOS DE OFICINA</v>
      </c>
      <c r="J43" s="100" t="str">
        <f t="shared" si="2"/>
        <v>Gestión Administrativa y  financiera en apoyo al Desarrollo Académico</v>
      </c>
      <c r="K43" s="100" t="s">
        <v>397</v>
      </c>
    </row>
    <row r="44" spans="3:11">
      <c r="C44" s="101" t="s">
        <v>68</v>
      </c>
      <c r="D44" s="153"/>
      <c r="E44" s="102">
        <v>10000</v>
      </c>
      <c r="F44" s="99">
        <f t="shared" si="3"/>
        <v>0</v>
      </c>
      <c r="G44" s="163" t="s">
        <v>1433</v>
      </c>
      <c r="H44" s="103" t="s">
        <v>990</v>
      </c>
      <c r="I44" s="100" t="str">
        <f>VLOOKUP(H44,Presupuesto!$B$11:$C$565,2,0)</f>
        <v>MUEBLES VARIOS DE OFICINA</v>
      </c>
      <c r="J44" s="100" t="str">
        <f t="shared" si="2"/>
        <v>Gestión Administrativa y  financiera en apoyo al Desarrollo Académico</v>
      </c>
      <c r="K44" s="100" t="s">
        <v>397</v>
      </c>
    </row>
    <row r="45" spans="3:11">
      <c r="C45" s="101" t="s">
        <v>69</v>
      </c>
      <c r="D45" s="153">
        <v>5</v>
      </c>
      <c r="E45" s="102">
        <v>8000</v>
      </c>
      <c r="F45" s="99">
        <f t="shared" si="3"/>
        <v>40000</v>
      </c>
      <c r="G45" s="163" t="s">
        <v>1433</v>
      </c>
      <c r="H45" s="103" t="s">
        <v>993</v>
      </c>
      <c r="I45" s="100" t="str">
        <f>VLOOKUP(H45,Presupuesto!$B$11:$C$565,2,0)</f>
        <v>EQUIPOS VARIOS DE OFICINA</v>
      </c>
      <c r="J45" s="100" t="str">
        <f t="shared" si="2"/>
        <v>Gestión Administrativa y  financiera en apoyo al Desarrollo Académico</v>
      </c>
      <c r="K45" s="100" t="s">
        <v>397</v>
      </c>
    </row>
    <row r="46" spans="3:11">
      <c r="C46" s="101" t="s">
        <v>70</v>
      </c>
      <c r="D46" s="153"/>
      <c r="E46" s="102">
        <v>2000</v>
      </c>
      <c r="F46" s="99">
        <f t="shared" si="3"/>
        <v>0</v>
      </c>
      <c r="G46" s="163"/>
      <c r="H46" s="103" t="s">
        <v>993</v>
      </c>
      <c r="I46" s="100" t="str">
        <f>VLOOKUP(H46,Presupuesto!$B$11:$C$565,2,0)</f>
        <v>EQUIPOS VARIOS DE OFICINA</v>
      </c>
      <c r="J46" s="100" t="str">
        <f t="shared" si="2"/>
        <v>Gestión Administrativa y  financiera en apoyo al Desarrollo Académico</v>
      </c>
      <c r="K46" s="100" t="s">
        <v>397</v>
      </c>
    </row>
    <row r="47" spans="3:11">
      <c r="C47" s="101" t="s">
        <v>71</v>
      </c>
      <c r="D47" s="153"/>
      <c r="E47" s="102">
        <v>5000</v>
      </c>
      <c r="F47" s="99">
        <f t="shared" si="3"/>
        <v>0</v>
      </c>
      <c r="G47" s="163" t="s">
        <v>1433</v>
      </c>
      <c r="H47" s="103" t="s">
        <v>993</v>
      </c>
      <c r="I47" s="100" t="str">
        <f>VLOOKUP(H47,Presupuesto!$B$11:$C$565,2,0)</f>
        <v>EQUIPOS VARIOS DE OFICINA</v>
      </c>
      <c r="J47" s="100" t="str">
        <f t="shared" si="2"/>
        <v>Gestión Administrativa y  financiera en apoyo al Desarrollo Académico</v>
      </c>
      <c r="K47" s="100" t="s">
        <v>401</v>
      </c>
    </row>
    <row r="48" spans="3:11" ht="15.75" thickBot="1">
      <c r="C48" s="104" t="s">
        <v>72</v>
      </c>
      <c r="D48" s="161"/>
      <c r="E48" s="106">
        <v>100000</v>
      </c>
      <c r="F48" s="107">
        <f t="shared" si="3"/>
        <v>0</v>
      </c>
      <c r="G48" s="164"/>
      <c r="H48" s="108" t="s">
        <v>993</v>
      </c>
      <c r="I48" s="108" t="str">
        <f>VLOOKUP(H48,Presupuesto!$B$11:$C$565,2,0)</f>
        <v>EQUIPOS VARIOS DE OFICINA</v>
      </c>
      <c r="J48" s="108" t="str">
        <f t="shared" si="2"/>
        <v>Gestión Administrativa y  financiera en apoyo al Desarrollo Académico</v>
      </c>
      <c r="K48" s="126" t="s">
        <v>396</v>
      </c>
    </row>
    <row r="53" spans="2:11">
      <c r="C53" s="70" t="s">
        <v>62</v>
      </c>
      <c r="D53" s="910" t="s">
        <v>1969</v>
      </c>
      <c r="E53" s="910"/>
      <c r="F53" s="910"/>
      <c r="G53" s="910"/>
      <c r="H53" s="910"/>
      <c r="I53" s="910"/>
      <c r="J53" s="910"/>
      <c r="K53" s="910"/>
    </row>
    <row r="54" spans="2:11" ht="15.75" thickBot="1">
      <c r="C54" s="70"/>
      <c r="D54" s="70"/>
      <c r="E54" s="70"/>
      <c r="F54" s="70"/>
      <c r="G54" s="79"/>
      <c r="H54" s="70"/>
      <c r="I54" s="70"/>
    </row>
    <row r="55" spans="2:11" ht="15.75" thickBot="1">
      <c r="B55" s="888"/>
      <c r="C55" s="29" t="s">
        <v>43</v>
      </c>
      <c r="D55" s="30">
        <f>SUM(F62:F71)</f>
        <v>26600</v>
      </c>
      <c r="E55" s="180"/>
      <c r="F55" s="180"/>
      <c r="G55" s="79"/>
      <c r="H55" s="180"/>
      <c r="I55" s="180"/>
    </row>
    <row r="56" spans="2:11">
      <c r="C56" s="70"/>
      <c r="D56" s="31"/>
      <c r="E56" s="95"/>
      <c r="F56" s="95"/>
      <c r="G56" s="95"/>
      <c r="H56" s="76"/>
      <c r="I56" s="76"/>
      <c r="J56" s="76"/>
      <c r="K56" s="114"/>
    </row>
    <row r="57" spans="2:11">
      <c r="C57" s="70"/>
      <c r="D57" s="31"/>
      <c r="E57" s="95"/>
      <c r="F57" s="95"/>
      <c r="G57" s="95"/>
      <c r="H57" s="76"/>
      <c r="I57" s="76"/>
      <c r="J57" s="76"/>
      <c r="K57" s="114"/>
    </row>
    <row r="58" spans="2:11" ht="15.75">
      <c r="C58" s="208" t="s">
        <v>393</v>
      </c>
      <c r="D58" s="209" t="s">
        <v>2461</v>
      </c>
      <c r="E58" s="95"/>
      <c r="F58" s="95"/>
      <c r="G58" s="95"/>
      <c r="H58" s="76"/>
      <c r="I58" s="76"/>
      <c r="J58" s="76"/>
      <c r="K58" s="114"/>
    </row>
    <row r="59" spans="2:11" ht="18.75">
      <c r="C59" s="218" t="str">
        <f>IFERROR(VLOOKUP(D58,'1Desarrollo e Innov. Curricular'!$E:$F,2,FALSE),IFERROR(VLOOKUP(D58,'2Investigación Científica'!$E:$F,2,FALSE),IFERROR(VLOOKUP(D58,'3Vinculación Univ. Sociedad'!$E:$F,2,FALSE),IFERROR(VLOOKUP(D58,'4Docencia Profesorado Universi'!$E:$F,2,FALSE),IFERROR(VLOOKUP(D58,'5Estudiantes y Graduados'!$E:$F,2,FALSE),IFERROR(VLOOKUP(D58,'11Gestion Administrativa'!$E:$F,2,FALSE),IFERROR(VLOOKUP(D58,'13Gestión Académica'!$E:$F,2,FALSE),IFERROR(VLOOKUP(D58,'8Aseguramiento de la Calidad'!$E:$F,2,FALSE),IFERROR(VLOOKUP(D58,'6Gestión del Conocimiento'!$E:$F,2,FALSE),IFERROR(VLOOKUP(D58,'15Gobernabilidad Procesos...'!$E:$F,2,FALSE),IFERROR(VLOOKUP(D58,'12Gestión Talento Humano'!$E:$F,2,FALSE),IFERROR(VLOOKUP(D58,'14Internacionalización E.S.'!$E:$F,2,FALSE),IFERROR(VLOOKUP(D58,'10Posgrado'!$E:$F,2,FALSE),IFERROR(VLOOKUP(D58,'9Cultura de Innovación Insti...'!$E:$F,2,FALSE),VLOOKUP(D58,'7Lo Esencial Reforma Univ.'!$E:$F,2,0)))))))))))))))</f>
        <v xml:space="preserve">2.   Mejorar las condiciones de funcionamiento de los Laboratorios de Tecnologías de la Información Geográfica de postgrados, incrementando número de puestos de trabajo (computadoras y ups) disponibles para los alumnos, el mejoramiento del equipamiento audiovisual: datashow, microfono y palante, mobiliario: (escritorio, sillas, archivadores).                                                                                                     </v>
      </c>
      <c r="D59" s="31"/>
      <c r="E59" s="95"/>
      <c r="F59" s="95"/>
      <c r="G59" s="95"/>
      <c r="H59" s="76"/>
      <c r="I59" s="76"/>
      <c r="J59" s="76"/>
      <c r="K59" s="114"/>
    </row>
    <row r="60" spans="2:11" ht="15.75" thickBot="1">
      <c r="C60" s="70"/>
      <c r="D60" s="31"/>
      <c r="E60" s="95"/>
      <c r="F60" s="95"/>
      <c r="G60" s="95"/>
      <c r="H60" s="76"/>
      <c r="I60" s="76"/>
      <c r="J60" s="76"/>
      <c r="K60" s="114"/>
    </row>
    <row r="61" spans="2:11" ht="30.75" thickBot="1">
      <c r="C61" s="128" t="s">
        <v>44</v>
      </c>
      <c r="D61" s="130" t="s">
        <v>55</v>
      </c>
      <c r="E61" s="130" t="s">
        <v>57</v>
      </c>
      <c r="F61" s="129" t="s">
        <v>27</v>
      </c>
      <c r="G61" s="135" t="s">
        <v>131</v>
      </c>
      <c r="H61" s="130" t="s">
        <v>46</v>
      </c>
      <c r="I61" s="130" t="s">
        <v>132</v>
      </c>
      <c r="J61" s="130" t="s">
        <v>412</v>
      </c>
      <c r="K61" s="130" t="s">
        <v>413</v>
      </c>
    </row>
    <row r="62" spans="2:11">
      <c r="C62" s="97" t="s">
        <v>63</v>
      </c>
      <c r="D62" s="160">
        <v>2</v>
      </c>
      <c r="E62" s="98">
        <v>2800</v>
      </c>
      <c r="F62" s="99">
        <f>D62*E62</f>
        <v>5600</v>
      </c>
      <c r="G62" s="163" t="s">
        <v>1433</v>
      </c>
      <c r="H62" s="100" t="s">
        <v>990</v>
      </c>
      <c r="I62" s="100" t="str">
        <f>VLOOKUP(H62,Presupuesto!$B$11:$C$565,2,0)</f>
        <v>MUEBLES VARIOS DE OFICINA</v>
      </c>
      <c r="J62" s="228" t="s">
        <v>1370</v>
      </c>
      <c r="K62" s="100" t="s">
        <v>397</v>
      </c>
    </row>
    <row r="63" spans="2:11">
      <c r="C63" s="101" t="s">
        <v>64</v>
      </c>
      <c r="D63" s="153"/>
      <c r="E63" s="102">
        <v>2400</v>
      </c>
      <c r="F63" s="99">
        <f>D63*E63</f>
        <v>0</v>
      </c>
      <c r="G63" s="163" t="s">
        <v>1433</v>
      </c>
      <c r="H63" s="103" t="s">
        <v>990</v>
      </c>
      <c r="I63" s="100" t="str">
        <f>VLOOKUP(H63,Presupuesto!$B$11:$C$565,2,0)</f>
        <v>MUEBLES VARIOS DE OFICINA</v>
      </c>
      <c r="J63" s="100" t="s">
        <v>1370</v>
      </c>
      <c r="K63" s="100" t="s">
        <v>397</v>
      </c>
    </row>
    <row r="64" spans="2:11">
      <c r="C64" s="101" t="s">
        <v>65</v>
      </c>
      <c r="D64" s="153">
        <v>2</v>
      </c>
      <c r="E64" s="102">
        <v>1000</v>
      </c>
      <c r="F64" s="99">
        <f t="shared" ref="F64:F71" si="4">D64*E64</f>
        <v>2000</v>
      </c>
      <c r="G64" s="163" t="s">
        <v>1433</v>
      </c>
      <c r="H64" s="103" t="s">
        <v>990</v>
      </c>
      <c r="I64" s="100" t="str">
        <f>VLOOKUP(H64,Presupuesto!$B$11:$C$565,2,0)</f>
        <v>MUEBLES VARIOS DE OFICINA</v>
      </c>
      <c r="J64" s="100" t="s">
        <v>1370</v>
      </c>
      <c r="K64" s="100" t="s">
        <v>397</v>
      </c>
    </row>
    <row r="65" spans="2:11">
      <c r="C65" s="101" t="s">
        <v>66</v>
      </c>
      <c r="D65" s="153"/>
      <c r="E65" s="102">
        <v>6000</v>
      </c>
      <c r="F65" s="99">
        <f t="shared" si="4"/>
        <v>0</v>
      </c>
      <c r="G65" s="163" t="s">
        <v>1433</v>
      </c>
      <c r="H65" s="103" t="s">
        <v>990</v>
      </c>
      <c r="I65" s="100" t="str">
        <f>VLOOKUP(H65,Presupuesto!$B$11:$C$565,2,0)</f>
        <v>MUEBLES VARIOS DE OFICINA</v>
      </c>
      <c r="J65" s="100" t="s">
        <v>1370</v>
      </c>
      <c r="K65" s="100" t="s">
        <v>397</v>
      </c>
    </row>
    <row r="66" spans="2:11">
      <c r="C66" s="101" t="s">
        <v>67</v>
      </c>
      <c r="D66" s="153">
        <v>1</v>
      </c>
      <c r="E66" s="102">
        <v>3000</v>
      </c>
      <c r="F66" s="99">
        <f t="shared" si="4"/>
        <v>3000</v>
      </c>
      <c r="G66" s="163" t="s">
        <v>1433</v>
      </c>
      <c r="H66" s="103" t="s">
        <v>990</v>
      </c>
      <c r="I66" s="100" t="str">
        <f>VLOOKUP(H66,Presupuesto!$B$11:$C$565,2,0)</f>
        <v>MUEBLES VARIOS DE OFICINA</v>
      </c>
      <c r="J66" s="100" t="s">
        <v>1370</v>
      </c>
      <c r="K66" s="100" t="s">
        <v>397</v>
      </c>
    </row>
    <row r="67" spans="2:11">
      <c r="C67" s="101" t="s">
        <v>68</v>
      </c>
      <c r="D67" s="153"/>
      <c r="E67" s="102">
        <v>10000</v>
      </c>
      <c r="F67" s="99">
        <f t="shared" si="4"/>
        <v>0</v>
      </c>
      <c r="G67" s="163" t="s">
        <v>1433</v>
      </c>
      <c r="H67" s="103" t="s">
        <v>990</v>
      </c>
      <c r="I67" s="100" t="str">
        <f>VLOOKUP(H67,Presupuesto!$B$11:$C$565,2,0)</f>
        <v>MUEBLES VARIOS DE OFICINA</v>
      </c>
      <c r="J67" s="100" t="s">
        <v>1370</v>
      </c>
      <c r="K67" s="100" t="s">
        <v>397</v>
      </c>
    </row>
    <row r="68" spans="2:11">
      <c r="C68" s="101" t="s">
        <v>69</v>
      </c>
      <c r="D68" s="153">
        <v>2</v>
      </c>
      <c r="E68" s="102">
        <v>8000</v>
      </c>
      <c r="F68" s="99">
        <f t="shared" si="4"/>
        <v>16000</v>
      </c>
      <c r="G68" s="163" t="s">
        <v>1433</v>
      </c>
      <c r="H68" s="103" t="s">
        <v>993</v>
      </c>
      <c r="I68" s="100" t="str">
        <f>VLOOKUP(H68,Presupuesto!$B$11:$C$565,2,0)</f>
        <v>EQUIPOS VARIOS DE OFICINA</v>
      </c>
      <c r="J68" s="100" t="s">
        <v>1370</v>
      </c>
      <c r="K68" s="100" t="s">
        <v>397</v>
      </c>
    </row>
    <row r="69" spans="2:11">
      <c r="C69" s="101" t="s">
        <v>70</v>
      </c>
      <c r="D69" s="153"/>
      <c r="E69" s="102">
        <v>2000</v>
      </c>
      <c r="F69" s="99">
        <f t="shared" si="4"/>
        <v>0</v>
      </c>
      <c r="G69" s="163"/>
      <c r="H69" s="103" t="s">
        <v>993</v>
      </c>
      <c r="I69" s="100" t="str">
        <f>VLOOKUP(H69,Presupuesto!$B$11:$C$565,2,0)</f>
        <v>EQUIPOS VARIOS DE OFICINA</v>
      </c>
      <c r="J69" s="100" t="s">
        <v>1370</v>
      </c>
      <c r="K69" s="100" t="s">
        <v>397</v>
      </c>
    </row>
    <row r="70" spans="2:11">
      <c r="C70" s="101" t="s">
        <v>71</v>
      </c>
      <c r="D70" s="153"/>
      <c r="E70" s="102">
        <v>5000</v>
      </c>
      <c r="F70" s="99">
        <f t="shared" si="4"/>
        <v>0</v>
      </c>
      <c r="G70" s="163" t="s">
        <v>1433</v>
      </c>
      <c r="H70" s="103" t="s">
        <v>993</v>
      </c>
      <c r="I70" s="100" t="str">
        <f>VLOOKUP(H70,Presupuesto!$B$11:$C$565,2,0)</f>
        <v>EQUIPOS VARIOS DE OFICINA</v>
      </c>
      <c r="J70" s="100" t="s">
        <v>1370</v>
      </c>
      <c r="K70" s="100" t="s">
        <v>401</v>
      </c>
    </row>
    <row r="71" spans="2:11" ht="15.75" thickBot="1">
      <c r="C71" s="104" t="s">
        <v>72</v>
      </c>
      <c r="D71" s="161"/>
      <c r="E71" s="106">
        <v>100000</v>
      </c>
      <c r="F71" s="107">
        <f t="shared" si="4"/>
        <v>0</v>
      </c>
      <c r="G71" s="164"/>
      <c r="H71" s="108" t="s">
        <v>993</v>
      </c>
      <c r="I71" s="108" t="str">
        <f>VLOOKUP(H71,Presupuesto!$B$11:$C$565,2,0)</f>
        <v>EQUIPOS VARIOS DE OFICINA</v>
      </c>
      <c r="J71" s="108" t="s">
        <v>1370</v>
      </c>
      <c r="K71" s="126" t="s">
        <v>396</v>
      </c>
    </row>
    <row r="77" spans="2:11">
      <c r="C77" s="70" t="s">
        <v>62</v>
      </c>
      <c r="D77" s="910"/>
      <c r="E77" s="910"/>
      <c r="F77" s="910"/>
      <c r="G77" s="910"/>
      <c r="H77" s="910"/>
      <c r="I77" s="910"/>
      <c r="J77" s="910"/>
      <c r="K77" s="910"/>
    </row>
    <row r="78" spans="2:11" ht="15.75" thickBot="1">
      <c r="C78" s="70"/>
      <c r="D78" s="70"/>
      <c r="E78" s="70"/>
      <c r="F78" s="70"/>
      <c r="G78" s="79"/>
      <c r="H78" s="70"/>
      <c r="I78" s="70"/>
    </row>
    <row r="79" spans="2:11" ht="15.75" thickBot="1">
      <c r="B79" s="888"/>
      <c r="C79" s="29" t="s">
        <v>43</v>
      </c>
      <c r="D79" s="30">
        <f>SUM(F86:F95)</f>
        <v>34400</v>
      </c>
      <c r="E79" s="180"/>
      <c r="F79" s="180"/>
      <c r="G79" s="79"/>
      <c r="H79" s="180"/>
      <c r="I79" s="180"/>
    </row>
    <row r="80" spans="2:11">
      <c r="C80" s="70"/>
      <c r="D80" s="31"/>
      <c r="E80" s="95"/>
      <c r="F80" s="95"/>
      <c r="G80" s="95"/>
      <c r="H80" s="76"/>
      <c r="I80" s="76"/>
      <c r="J80" s="76"/>
      <c r="K80" s="114"/>
    </row>
    <row r="81" spans="3:11">
      <c r="C81" s="70"/>
      <c r="D81" s="31"/>
      <c r="E81" s="95"/>
      <c r="F81" s="95"/>
      <c r="G81" s="95"/>
      <c r="H81" s="76"/>
      <c r="I81" s="76"/>
      <c r="J81" s="76"/>
      <c r="K81" s="114"/>
    </row>
    <row r="82" spans="3:11" ht="15.75">
      <c r="C82" s="208" t="s">
        <v>393</v>
      </c>
      <c r="D82" s="209" t="s">
        <v>3059</v>
      </c>
      <c r="E82" s="95"/>
      <c r="F82" s="95"/>
      <c r="G82" s="95"/>
      <c r="H82" s="76"/>
      <c r="I82" s="76"/>
      <c r="J82" s="76"/>
      <c r="K82" s="114"/>
    </row>
    <row r="83" spans="3:11" ht="18.75">
      <c r="C83" s="218" t="str">
        <f>IFERROR(VLOOKUP(D82,'1Desarrollo e Innov. Curricular'!$E:$F,2,FALSE),IFERROR(VLOOKUP(D82,'2Investigación Científica'!$E:$F,2,FALSE),IFERROR(VLOOKUP(D82,'3Vinculación Univ. Sociedad'!$E:$F,2,FALSE),IFERROR(VLOOKUP(D82,'4Docencia Profesorado Universi'!$E:$F,2,FALSE),IFERROR(VLOOKUP(D82,'5Estudiantes y Graduados'!$E:$F,2,FALSE),IFERROR(VLOOKUP(D82,'11Gestion Administrativa'!$E:$F,2,FALSE),IFERROR(VLOOKUP(D82,'13Gestión Académica'!$E:$F,2,FALSE),IFERROR(VLOOKUP(D82,'8Aseguramiento de la Calidad'!$E:$F,2,FALSE),IFERROR(VLOOKUP(D82,'6Gestión del Conocimiento'!$E:$F,2,FALSE),IFERROR(VLOOKUP(D82,'15Gobernabilidad Procesos...'!$E:$F,2,FALSE),IFERROR(VLOOKUP(D82,'12Gestión Talento Humano'!$E:$F,2,FALSE),IFERROR(VLOOKUP(D82,'14Internacionalización E.S.'!$E:$F,2,FALSE),IFERROR(VLOOKUP(D82,'10Posgrado'!$E:$F,2,FALSE),IFERROR(VLOOKUP(D82,'9Cultura de Innovación Insti...'!$E:$F,2,FALSE),VLOOKUP(D82,'7Lo Esencial Reforma Univ.'!$E:$F,2,0)))))))))))))))</f>
        <v xml:space="preserve">2.Adquisicion de 15 computadoras para cubrir 15 puerstos de trabajo en el laboratorio TIG grado. Adquisición de modulares para oficinas de tres profesores dentro del Laboratorio de TIG de pregrado. Instalación de estación CORS -GNSS en el Laboratorio de TIG.   </v>
      </c>
      <c r="D83" s="31"/>
      <c r="E83" s="95"/>
      <c r="F83" s="95"/>
      <c r="G83" s="95"/>
      <c r="H83" s="76"/>
      <c r="I83" s="76"/>
      <c r="J83" s="76"/>
      <c r="K83" s="114"/>
    </row>
    <row r="84" spans="3:11" ht="15.75" thickBot="1">
      <c r="C84" s="70"/>
      <c r="D84" s="31"/>
      <c r="E84" s="95"/>
      <c r="F84" s="95"/>
      <c r="G84" s="95"/>
      <c r="H84" s="76"/>
      <c r="I84" s="76"/>
      <c r="J84" s="76"/>
      <c r="K84" s="114"/>
    </row>
    <row r="85" spans="3:11" ht="30.75" thickBot="1">
      <c r="C85" s="128" t="s">
        <v>44</v>
      </c>
      <c r="D85" s="130" t="s">
        <v>55</v>
      </c>
      <c r="E85" s="130" t="s">
        <v>57</v>
      </c>
      <c r="F85" s="129" t="s">
        <v>27</v>
      </c>
      <c r="G85" s="135" t="s">
        <v>131</v>
      </c>
      <c r="H85" s="130" t="s">
        <v>46</v>
      </c>
      <c r="I85" s="130" t="s">
        <v>132</v>
      </c>
      <c r="J85" s="130" t="s">
        <v>412</v>
      </c>
      <c r="K85" s="130" t="s">
        <v>413</v>
      </c>
    </row>
    <row r="86" spans="3:11">
      <c r="C86" s="97" t="s">
        <v>63</v>
      </c>
      <c r="D86" s="160">
        <v>3</v>
      </c>
      <c r="E86" s="98">
        <v>2800</v>
      </c>
      <c r="F86" s="99">
        <f>D86*E86</f>
        <v>8400</v>
      </c>
      <c r="G86" s="163" t="s">
        <v>1433</v>
      </c>
      <c r="H86" s="100" t="s">
        <v>990</v>
      </c>
      <c r="I86" s="100" t="str">
        <f>VLOOKUP(H86,Presupuesto!$B$11:$C$565,2,0)</f>
        <v>MUEBLES VARIOS DE OFICINA</v>
      </c>
      <c r="J86" s="228" t="s">
        <v>1370</v>
      </c>
      <c r="K86" s="100" t="s">
        <v>397</v>
      </c>
    </row>
    <row r="87" spans="3:11">
      <c r="C87" s="101" t="s">
        <v>64</v>
      </c>
      <c r="D87" s="153"/>
      <c r="E87" s="102">
        <v>2400</v>
      </c>
      <c r="F87" s="99">
        <f>D87*E87</f>
        <v>0</v>
      </c>
      <c r="G87" s="163" t="s">
        <v>1433</v>
      </c>
      <c r="H87" s="103" t="s">
        <v>990</v>
      </c>
      <c r="I87" s="100" t="str">
        <f>VLOOKUP(H87,Presupuesto!$B$11:$C$565,2,0)</f>
        <v>MUEBLES VARIOS DE OFICINA</v>
      </c>
      <c r="J87" s="100" t="s">
        <v>1370</v>
      </c>
      <c r="K87" s="100" t="s">
        <v>397</v>
      </c>
    </row>
    <row r="88" spans="3:11">
      <c r="C88" s="101" t="s">
        <v>65</v>
      </c>
      <c r="D88" s="153"/>
      <c r="E88" s="102">
        <v>1000</v>
      </c>
      <c r="F88" s="99">
        <f t="shared" ref="F88:F95" si="5">D88*E88</f>
        <v>0</v>
      </c>
      <c r="G88" s="163" t="s">
        <v>1433</v>
      </c>
      <c r="H88" s="103" t="s">
        <v>990</v>
      </c>
      <c r="I88" s="100" t="str">
        <f>VLOOKUP(H88,Presupuesto!$B$11:$C$565,2,0)</f>
        <v>MUEBLES VARIOS DE OFICINA</v>
      </c>
      <c r="J88" s="100" t="s">
        <v>1370</v>
      </c>
      <c r="K88" s="100" t="s">
        <v>397</v>
      </c>
    </row>
    <row r="89" spans="3:11">
      <c r="C89" s="101" t="s">
        <v>66</v>
      </c>
      <c r="D89" s="153">
        <v>3</v>
      </c>
      <c r="E89" s="102">
        <v>6000</v>
      </c>
      <c r="F89" s="99">
        <f t="shared" si="5"/>
        <v>18000</v>
      </c>
      <c r="G89" s="163" t="s">
        <v>1433</v>
      </c>
      <c r="H89" s="103" t="s">
        <v>990</v>
      </c>
      <c r="I89" s="100" t="str">
        <f>VLOOKUP(H89,Presupuesto!$B$11:$C$565,2,0)</f>
        <v>MUEBLES VARIOS DE OFICINA</v>
      </c>
      <c r="J89" s="100" t="s">
        <v>1370</v>
      </c>
      <c r="K89" s="100" t="s">
        <v>397</v>
      </c>
    </row>
    <row r="90" spans="3:11">
      <c r="C90" s="101" t="s">
        <v>67</v>
      </c>
      <c r="D90" s="153"/>
      <c r="E90" s="102">
        <v>3000</v>
      </c>
      <c r="F90" s="99">
        <f t="shared" si="5"/>
        <v>0</v>
      </c>
      <c r="G90" s="163" t="s">
        <v>1433</v>
      </c>
      <c r="H90" s="103" t="s">
        <v>990</v>
      </c>
      <c r="I90" s="100" t="str">
        <f>VLOOKUP(H90,Presupuesto!$B$11:$C$565,2,0)</f>
        <v>MUEBLES VARIOS DE OFICINA</v>
      </c>
      <c r="J90" s="100" t="s">
        <v>1370</v>
      </c>
      <c r="K90" s="100" t="s">
        <v>397</v>
      </c>
    </row>
    <row r="91" spans="3:11">
      <c r="C91" s="101" t="s">
        <v>68</v>
      </c>
      <c r="D91" s="153"/>
      <c r="E91" s="102">
        <v>10000</v>
      </c>
      <c r="F91" s="99">
        <f t="shared" si="5"/>
        <v>0</v>
      </c>
      <c r="G91" s="163" t="s">
        <v>1433</v>
      </c>
      <c r="H91" s="103" t="s">
        <v>990</v>
      </c>
      <c r="I91" s="100" t="str">
        <f>VLOOKUP(H91,Presupuesto!$B$11:$C$565,2,0)</f>
        <v>MUEBLES VARIOS DE OFICINA</v>
      </c>
      <c r="J91" s="100" t="s">
        <v>1370</v>
      </c>
      <c r="K91" s="100" t="s">
        <v>397</v>
      </c>
    </row>
    <row r="92" spans="3:11">
      <c r="C92" s="101" t="s">
        <v>69</v>
      </c>
      <c r="D92" s="153">
        <v>1</v>
      </c>
      <c r="E92" s="102">
        <v>8000</v>
      </c>
      <c r="F92" s="99">
        <f t="shared" si="5"/>
        <v>8000</v>
      </c>
      <c r="G92" s="163" t="s">
        <v>1433</v>
      </c>
      <c r="H92" s="103" t="s">
        <v>993</v>
      </c>
      <c r="I92" s="100" t="str">
        <f>VLOOKUP(H92,Presupuesto!$B$11:$C$565,2,0)</f>
        <v>EQUIPOS VARIOS DE OFICINA</v>
      </c>
      <c r="J92" s="100" t="s">
        <v>1370</v>
      </c>
      <c r="K92" s="100" t="s">
        <v>397</v>
      </c>
    </row>
    <row r="93" spans="3:11">
      <c r="C93" s="101" t="s">
        <v>70</v>
      </c>
      <c r="D93" s="153"/>
      <c r="E93" s="102">
        <v>2000</v>
      </c>
      <c r="F93" s="99">
        <f t="shared" si="5"/>
        <v>0</v>
      </c>
      <c r="G93" s="163"/>
      <c r="H93" s="103" t="s">
        <v>993</v>
      </c>
      <c r="I93" s="100" t="str">
        <f>VLOOKUP(H93,Presupuesto!$B$11:$C$565,2,0)</f>
        <v>EQUIPOS VARIOS DE OFICINA</v>
      </c>
      <c r="J93" s="100" t="s">
        <v>1370</v>
      </c>
      <c r="K93" s="100" t="s">
        <v>397</v>
      </c>
    </row>
    <row r="94" spans="3:11">
      <c r="C94" s="101" t="s">
        <v>71</v>
      </c>
      <c r="D94" s="153"/>
      <c r="E94" s="102">
        <v>5000</v>
      </c>
      <c r="F94" s="99">
        <f t="shared" si="5"/>
        <v>0</v>
      </c>
      <c r="G94" s="163" t="s">
        <v>1433</v>
      </c>
      <c r="H94" s="103" t="s">
        <v>993</v>
      </c>
      <c r="I94" s="100" t="str">
        <f>VLOOKUP(H94,Presupuesto!$B$11:$C$565,2,0)</f>
        <v>EQUIPOS VARIOS DE OFICINA</v>
      </c>
      <c r="J94" s="100" t="s">
        <v>1370</v>
      </c>
      <c r="K94" s="100" t="s">
        <v>401</v>
      </c>
    </row>
    <row r="95" spans="3:11" ht="15.75" thickBot="1">
      <c r="C95" s="104" t="s">
        <v>72</v>
      </c>
      <c r="D95" s="161"/>
      <c r="E95" s="106">
        <v>100000</v>
      </c>
      <c r="F95" s="107">
        <f t="shared" si="5"/>
        <v>0</v>
      </c>
      <c r="G95" s="164"/>
      <c r="H95" s="108" t="s">
        <v>993</v>
      </c>
      <c r="I95" s="108" t="str">
        <f>VLOOKUP(H95,Presupuesto!$B$11:$C$565,2,0)</f>
        <v>EQUIPOS VARIOS DE OFICINA</v>
      </c>
      <c r="J95" s="108" t="s">
        <v>1370</v>
      </c>
      <c r="K95" s="126" t="s">
        <v>396</v>
      </c>
    </row>
    <row r="98" spans="2:11">
      <c r="C98" s="70" t="s">
        <v>62</v>
      </c>
      <c r="D98" s="910" t="s">
        <v>2827</v>
      </c>
      <c r="E98" s="910"/>
      <c r="F98" s="910"/>
      <c r="G98" s="910"/>
      <c r="H98" s="910"/>
      <c r="I98" s="910"/>
      <c r="J98" s="910"/>
      <c r="K98" s="910"/>
    </row>
    <row r="99" spans="2:11" ht="15.75" thickBot="1">
      <c r="C99" s="70"/>
      <c r="D99" s="70"/>
      <c r="E99" s="70"/>
      <c r="F99" s="70"/>
      <c r="G99" s="79"/>
      <c r="H99" s="70"/>
      <c r="I99" s="70"/>
    </row>
    <row r="100" spans="2:11" ht="15.75" thickBot="1">
      <c r="B100" s="873"/>
      <c r="C100" s="29" t="s">
        <v>43</v>
      </c>
      <c r="D100" s="30">
        <f>SUM(F107:F116)</f>
        <v>110800</v>
      </c>
      <c r="E100" s="180"/>
      <c r="F100" s="180"/>
      <c r="G100" s="79"/>
      <c r="H100" s="180"/>
      <c r="I100" s="180"/>
    </row>
    <row r="101" spans="2:11">
      <c r="C101" s="70"/>
      <c r="D101" s="31"/>
      <c r="E101" s="95"/>
      <c r="F101" s="95"/>
      <c r="G101" s="95"/>
      <c r="H101" s="76"/>
      <c r="I101" s="76"/>
      <c r="J101" s="76"/>
      <c r="K101" s="114"/>
    </row>
    <row r="102" spans="2:11">
      <c r="C102" s="70"/>
      <c r="D102" s="31"/>
      <c r="E102" s="95"/>
      <c r="F102" s="95"/>
      <c r="G102" s="95"/>
      <c r="H102" s="76"/>
      <c r="I102" s="76"/>
      <c r="J102" s="76"/>
      <c r="K102" s="114"/>
    </row>
    <row r="103" spans="2:11" ht="15.75">
      <c r="C103" s="208" t="s">
        <v>393</v>
      </c>
      <c r="D103" s="209" t="s">
        <v>3043</v>
      </c>
      <c r="E103" s="95"/>
      <c r="F103" s="95"/>
      <c r="G103" s="95"/>
      <c r="H103" s="76"/>
      <c r="I103" s="76"/>
      <c r="J103" s="76"/>
      <c r="K103" s="114"/>
    </row>
    <row r="104" spans="2:11" ht="18.75">
      <c r="C104" s="218" t="str">
        <f>IFERROR(VLOOKUP(D103,'1Desarrollo e Innov. Curricular'!$E:$F,2,FALSE),IFERROR(VLOOKUP(D103,'2Investigación Científica'!$E:$F,2,FALSE),IFERROR(VLOOKUP(D103,'3Vinculación Univ. Sociedad'!$E:$F,2,FALSE),IFERROR(VLOOKUP(D103,'4Docencia Profesorado Universi'!$E:$F,2,FALSE),IFERROR(VLOOKUP(D103,'5Estudiantes y Graduados'!$E:$F,2,FALSE),IFERROR(VLOOKUP(D103,'11Gestion Administrativa'!$E:$F,2,FALSE),IFERROR(VLOOKUP(D103,'13Gestión Académica'!$E:$F,2,FALSE),IFERROR(VLOOKUP(D103,'8Aseguramiento de la Calidad'!$E:$F,2,FALSE),IFERROR(VLOOKUP(D103,'6Gestión del Conocimiento'!$E:$F,2,FALSE),IFERROR(VLOOKUP(D103,'15Gobernabilidad Procesos...'!$E:$F,2,FALSE),IFERROR(VLOOKUP(D103,'12Gestión Talento Humano'!$E:$F,2,FALSE),IFERROR(VLOOKUP(D103,'14Internacionalización E.S.'!$E:$F,2,FALSE),IFERROR(VLOOKUP(D103,'10Posgrado'!$E:$F,2,FALSE),IFERROR(VLOOKUP(D103,'9Cultura de Innovación Insti...'!$E:$F,2,FALSE),VLOOKUP(D103,'7Lo Esencial Reforma Univ.'!$E:$F,2,0)))))))))))))))</f>
        <v xml:space="preserve">Gestionar cooperación financiera y técnica para la rehabilitación de tunel de viento de la UNAH, investigar sobre las potencialidades pedagógicas de este mismo tunel, investigar la factibilidad del desarrollo de un helipuerto en Ciudad Universitaria.  </v>
      </c>
      <c r="D104" s="31"/>
      <c r="E104" s="95"/>
      <c r="F104" s="95"/>
      <c r="G104" s="95"/>
      <c r="H104" s="76"/>
      <c r="I104" s="76"/>
      <c r="J104" s="76"/>
      <c r="K104" s="114"/>
    </row>
    <row r="105" spans="2:11" ht="15.75" thickBot="1">
      <c r="C105" s="70"/>
      <c r="D105" s="31"/>
      <c r="E105" s="95"/>
      <c r="F105" s="95"/>
      <c r="G105" s="95"/>
      <c r="H105" s="76"/>
      <c r="I105" s="76"/>
      <c r="J105" s="76"/>
      <c r="K105" s="114"/>
    </row>
    <row r="106" spans="2:11" ht="30.75" thickBot="1">
      <c r="C106" s="128" t="s">
        <v>44</v>
      </c>
      <c r="D106" s="130" t="s">
        <v>55</v>
      </c>
      <c r="E106" s="130" t="s">
        <v>57</v>
      </c>
      <c r="F106" s="129" t="s">
        <v>27</v>
      </c>
      <c r="G106" s="135" t="s">
        <v>131</v>
      </c>
      <c r="H106" s="130" t="s">
        <v>46</v>
      </c>
      <c r="I106" s="130" t="s">
        <v>132</v>
      </c>
      <c r="J106" s="130" t="s">
        <v>412</v>
      </c>
      <c r="K106" s="130" t="s">
        <v>413</v>
      </c>
    </row>
    <row r="107" spans="2:11">
      <c r="C107" s="97" t="s">
        <v>63</v>
      </c>
      <c r="D107" s="160">
        <v>1</v>
      </c>
      <c r="E107" s="98">
        <v>2800</v>
      </c>
      <c r="F107" s="99">
        <f>D107*E107</f>
        <v>2800</v>
      </c>
      <c r="G107" s="163" t="s">
        <v>1433</v>
      </c>
      <c r="H107" s="100" t="s">
        <v>990</v>
      </c>
      <c r="I107" s="100" t="str">
        <f>VLOOKUP(H107,Presupuesto!$B$11:$C$565,2,0)</f>
        <v>MUEBLES VARIOS DE OFICINA</v>
      </c>
      <c r="J107" s="228" t="s">
        <v>1368</v>
      </c>
      <c r="K107" s="100" t="s">
        <v>397</v>
      </c>
    </row>
    <row r="108" spans="2:11">
      <c r="C108" s="101" t="s">
        <v>64</v>
      </c>
      <c r="D108" s="153">
        <v>15</v>
      </c>
      <c r="E108" s="102">
        <v>2400</v>
      </c>
      <c r="F108" s="99">
        <f>D108*E108</f>
        <v>36000</v>
      </c>
      <c r="G108" s="163" t="s">
        <v>1433</v>
      </c>
      <c r="H108" s="103" t="s">
        <v>990</v>
      </c>
      <c r="I108" s="100" t="str">
        <f>VLOOKUP(H108,Presupuesto!$B$11:$C$565,2,0)</f>
        <v>MUEBLES VARIOS DE OFICINA</v>
      </c>
      <c r="J108" s="100" t="str">
        <f t="shared" ref="J108:J116" si="6">$J$17</f>
        <v>Gestión Administrativa y  financiera en apoyo al Desarrollo Académico</v>
      </c>
      <c r="K108" s="100" t="s">
        <v>397</v>
      </c>
    </row>
    <row r="109" spans="2:11">
      <c r="C109" s="101" t="s">
        <v>65</v>
      </c>
      <c r="D109" s="153">
        <v>6</v>
      </c>
      <c r="E109" s="102">
        <v>1000</v>
      </c>
      <c r="F109" s="99">
        <f t="shared" ref="F109:F116" si="7">D109*E109</f>
        <v>6000</v>
      </c>
      <c r="G109" s="163" t="s">
        <v>1433</v>
      </c>
      <c r="H109" s="103" t="s">
        <v>990</v>
      </c>
      <c r="I109" s="100" t="str">
        <f>VLOOKUP(H109,Presupuesto!$B$11:$C$565,2,0)</f>
        <v>MUEBLES VARIOS DE OFICINA</v>
      </c>
      <c r="J109" s="100" t="str">
        <f t="shared" si="6"/>
        <v>Gestión Administrativa y  financiera en apoyo al Desarrollo Académico</v>
      </c>
      <c r="K109" s="100" t="s">
        <v>397</v>
      </c>
    </row>
    <row r="110" spans="2:11">
      <c r="C110" s="101" t="s">
        <v>66</v>
      </c>
      <c r="D110" s="153">
        <v>1</v>
      </c>
      <c r="E110" s="102">
        <v>6000</v>
      </c>
      <c r="F110" s="99">
        <f t="shared" si="7"/>
        <v>6000</v>
      </c>
      <c r="G110" s="163" t="s">
        <v>1433</v>
      </c>
      <c r="H110" s="103" t="s">
        <v>990</v>
      </c>
      <c r="I110" s="100" t="str">
        <f>VLOOKUP(H110,Presupuesto!$B$11:$C$565,2,0)</f>
        <v>MUEBLES VARIOS DE OFICINA</v>
      </c>
      <c r="J110" s="100" t="str">
        <f t="shared" si="6"/>
        <v>Gestión Administrativa y  financiera en apoyo al Desarrollo Académico</v>
      </c>
      <c r="K110" s="100" t="s">
        <v>397</v>
      </c>
    </row>
    <row r="111" spans="2:11">
      <c r="C111" s="101" t="s">
        <v>67</v>
      </c>
      <c r="D111" s="153">
        <v>7</v>
      </c>
      <c r="E111" s="102">
        <v>3000</v>
      </c>
      <c r="F111" s="99">
        <f t="shared" si="7"/>
        <v>21000</v>
      </c>
      <c r="G111" s="163" t="s">
        <v>1433</v>
      </c>
      <c r="H111" s="103" t="s">
        <v>990</v>
      </c>
      <c r="I111" s="100" t="str">
        <f>VLOOKUP(H111,Presupuesto!$B$11:$C$565,2,0)</f>
        <v>MUEBLES VARIOS DE OFICINA</v>
      </c>
      <c r="J111" s="100" t="str">
        <f t="shared" si="6"/>
        <v>Gestión Administrativa y  financiera en apoyo al Desarrollo Académico</v>
      </c>
      <c r="K111" s="100" t="s">
        <v>397</v>
      </c>
    </row>
    <row r="112" spans="2:11">
      <c r="C112" s="101" t="s">
        <v>68</v>
      </c>
      <c r="D112" s="153">
        <v>1</v>
      </c>
      <c r="E112" s="102">
        <v>10000</v>
      </c>
      <c r="F112" s="99">
        <f t="shared" si="7"/>
        <v>10000</v>
      </c>
      <c r="G112" s="163" t="s">
        <v>1433</v>
      </c>
      <c r="H112" s="103" t="s">
        <v>990</v>
      </c>
      <c r="I112" s="100" t="str">
        <f>VLOOKUP(H112,Presupuesto!$B$11:$C$565,2,0)</f>
        <v>MUEBLES VARIOS DE OFICINA</v>
      </c>
      <c r="J112" s="100" t="str">
        <f t="shared" si="6"/>
        <v>Gestión Administrativa y  financiera en apoyo al Desarrollo Académico</v>
      </c>
      <c r="K112" s="100" t="s">
        <v>397</v>
      </c>
    </row>
    <row r="113" spans="3:11">
      <c r="C113" s="101" t="s">
        <v>69</v>
      </c>
      <c r="D113" s="153">
        <v>3</v>
      </c>
      <c r="E113" s="102">
        <v>8000</v>
      </c>
      <c r="F113" s="99">
        <f t="shared" si="7"/>
        <v>24000</v>
      </c>
      <c r="G113" s="163" t="s">
        <v>1433</v>
      </c>
      <c r="H113" s="103" t="s">
        <v>993</v>
      </c>
      <c r="I113" s="100" t="str">
        <f>VLOOKUP(H113,Presupuesto!$B$11:$C$565,2,0)</f>
        <v>EQUIPOS VARIOS DE OFICINA</v>
      </c>
      <c r="J113" s="100" t="str">
        <f t="shared" si="6"/>
        <v>Gestión Administrativa y  financiera en apoyo al Desarrollo Académico</v>
      </c>
      <c r="K113" s="100" t="s">
        <v>397</v>
      </c>
    </row>
    <row r="114" spans="3:11">
      <c r="C114" s="101" t="s">
        <v>70</v>
      </c>
      <c r="D114" s="153"/>
      <c r="E114" s="102">
        <v>2000</v>
      </c>
      <c r="F114" s="99">
        <f t="shared" si="7"/>
        <v>0</v>
      </c>
      <c r="G114" s="163"/>
      <c r="H114" s="103" t="s">
        <v>993</v>
      </c>
      <c r="I114" s="100" t="str">
        <f>VLOOKUP(H114,Presupuesto!$B$11:$C$565,2,0)</f>
        <v>EQUIPOS VARIOS DE OFICINA</v>
      </c>
      <c r="J114" s="100" t="str">
        <f t="shared" si="6"/>
        <v>Gestión Administrativa y  financiera en apoyo al Desarrollo Académico</v>
      </c>
      <c r="K114" s="100" t="s">
        <v>397</v>
      </c>
    </row>
    <row r="115" spans="3:11">
      <c r="C115" s="101" t="s">
        <v>71</v>
      </c>
      <c r="D115" s="153">
        <v>1</v>
      </c>
      <c r="E115" s="102">
        <v>5000</v>
      </c>
      <c r="F115" s="99">
        <f t="shared" si="7"/>
        <v>5000</v>
      </c>
      <c r="G115" s="163" t="s">
        <v>1433</v>
      </c>
      <c r="H115" s="103" t="s">
        <v>993</v>
      </c>
      <c r="I115" s="100" t="str">
        <f>VLOOKUP(H115,Presupuesto!$B$11:$C$565,2,0)</f>
        <v>EQUIPOS VARIOS DE OFICINA</v>
      </c>
      <c r="J115" s="100" t="str">
        <f t="shared" si="6"/>
        <v>Gestión Administrativa y  financiera en apoyo al Desarrollo Académico</v>
      </c>
      <c r="K115" s="100" t="s">
        <v>401</v>
      </c>
    </row>
    <row r="116" spans="3:11" ht="15.75" thickBot="1">
      <c r="C116" s="104" t="s">
        <v>72</v>
      </c>
      <c r="D116" s="161"/>
      <c r="E116" s="106">
        <v>100000</v>
      </c>
      <c r="F116" s="107">
        <f t="shared" si="7"/>
        <v>0</v>
      </c>
      <c r="G116" s="164"/>
      <c r="H116" s="108" t="s">
        <v>993</v>
      </c>
      <c r="I116" s="108" t="str">
        <f>VLOOKUP(H116,Presupuesto!$B$11:$C$565,2,0)</f>
        <v>EQUIPOS VARIOS DE OFICINA</v>
      </c>
      <c r="J116" s="108" t="str">
        <f t="shared" si="6"/>
        <v>Gestión Administrativa y  financiera en apoyo al Desarrollo Académico</v>
      </c>
      <c r="K116" s="126" t="s">
        <v>396</v>
      </c>
    </row>
  </sheetData>
  <mergeCells count="5">
    <mergeCell ref="D8:K8"/>
    <mergeCell ref="D30:K30"/>
    <mergeCell ref="D53:K53"/>
    <mergeCell ref="D77:K77"/>
    <mergeCell ref="D98:K98"/>
  </mergeCells>
  <dataValidations count="4">
    <dataValidation type="list" allowBlank="1" showInputMessage="1" showErrorMessage="1" errorTitle="¡Ingreso Invalido!" error="Seleccione una opción de la lista" promptTitle="Tipo de Presupuesto" prompt="Seleccione una opción de la lista" sqref="G17:G26 G39:G48 G62:G71 G86:G95 G107:G116">
      <formula1>$R$2:$S$2</formula1>
    </dataValidation>
    <dataValidation type="list" allowBlank="1" showInputMessage="1" showErrorMessage="1" errorTitle="¡Ingreso Inválido!" error="Seleccione una opción de la lista" promptTitle="Mes Requerido" prompt="Seleccione el mes en el que requiere el recurso." sqref="K17:K26 K39:K48 K62:K71 K86:K95 K107:K116">
      <formula1>$U$2:$AF$2</formula1>
    </dataValidation>
    <dataValidation type="list" allowBlank="1" showInputMessage="1" showErrorMessage="1" errorTitle="¡Ingreso Inválido!" error="Verifique el valor ingresado." promptTitle="Objeto de Gasto" prompt="Ingrese el Objeto de Gasto." sqref="H17:H26 H39:H48 H62:H71 H86:H95 H107:H116">
      <formula1>$A$1:$UI$1</formula1>
    </dataValidation>
    <dataValidation type="list" allowBlank="1" showInputMessage="1" showErrorMessage="1" errorTitle="¡Ingreso Inválido!" error="Seleccione una opción de la lista." promptTitle="Dimensión Estratégica" prompt="Seleccione una opción de la lista." sqref="J17:J26 J39:J48 J107:J116 J62:J71 J86:J95">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02"/>
  <sheetViews>
    <sheetView showGridLines="0" topLeftCell="A112" zoomScale="70" zoomScaleNormal="70" workbookViewId="0">
      <selection activeCell="B229" sqref="B229"/>
    </sheetView>
  </sheetViews>
  <sheetFormatPr baseColWidth="10" defaultColWidth="11.5703125" defaultRowHeight="15"/>
  <cols>
    <col min="1" max="1" width="5.7109375" style="87" customWidth="1"/>
    <col min="2" max="2" width="17" style="87" customWidth="1"/>
    <col min="3" max="3" width="46.85546875" style="87" bestFit="1" customWidth="1"/>
    <col min="4" max="4" width="27.5703125" style="87"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24" t="s">
        <v>1362</v>
      </c>
      <c r="E2" s="124" t="s">
        <v>1364</v>
      </c>
      <c r="F2" s="124" t="s">
        <v>476</v>
      </c>
      <c r="G2" s="162" t="s">
        <v>1365</v>
      </c>
      <c r="H2" s="124" t="s">
        <v>1366</v>
      </c>
      <c r="I2" s="124" t="s">
        <v>1367</v>
      </c>
      <c r="J2" s="124" t="s">
        <v>1438</v>
      </c>
      <c r="K2" s="124" t="s">
        <v>1368</v>
      </c>
      <c r="L2" s="124" t="s">
        <v>1369</v>
      </c>
      <c r="M2" s="124" t="s">
        <v>1370</v>
      </c>
      <c r="N2" s="124" t="s">
        <v>1371</v>
      </c>
      <c r="O2" s="124" t="s">
        <v>1372</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c r="CB2" s="124" t="s">
        <v>1342</v>
      </c>
      <c r="CC2" s="124" t="s">
        <v>1343</v>
      </c>
      <c r="CD2" s="124" t="s">
        <v>1341</v>
      </c>
      <c r="CE2" s="124" t="s">
        <v>1344</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384</v>
      </c>
      <c r="D5" s="201">
        <f>SUMIF(C:C,$C$10,D:D)</f>
        <v>2350500</v>
      </c>
    </row>
    <row r="8" spans="1:555">
      <c r="C8" s="912" t="s">
        <v>1745</v>
      </c>
      <c r="D8" s="912"/>
      <c r="E8" s="912"/>
      <c r="F8" s="912"/>
      <c r="G8" s="912"/>
      <c r="H8" s="912"/>
      <c r="I8" s="912"/>
      <c r="J8" s="912"/>
    </row>
    <row r="9" spans="1:555" ht="15.75" thickBot="1">
      <c r="C9" s="109"/>
      <c r="D9" s="109"/>
      <c r="E9" s="109"/>
      <c r="F9" s="109"/>
      <c r="G9" s="78"/>
      <c r="H9" s="109"/>
      <c r="I9" s="109"/>
    </row>
    <row r="10" spans="1:555" ht="15.75" thickBot="1">
      <c r="B10" s="889"/>
      <c r="C10" s="29" t="s">
        <v>43</v>
      </c>
      <c r="D10" s="110">
        <f>SUM(F17:F30)</f>
        <v>329000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393</v>
      </c>
      <c r="D13" s="209">
        <v>11.2</v>
      </c>
      <c r="E13" s="95"/>
      <c r="F13" s="95"/>
      <c r="G13" s="95"/>
      <c r="H13" s="76"/>
      <c r="I13" s="76"/>
      <c r="J13" s="76"/>
      <c r="K13" s="114"/>
    </row>
    <row r="14" spans="1:555" ht="18.75">
      <c r="B14" s="95"/>
      <c r="C14" s="218" t="e">
        <f>IFERROR(VLOOKUP(D13,'1Desarrollo e Innov. Curricular'!$E:$F,2,FALSE),IFERROR(VLOOKUP(D13,'2Investigación Científica'!$E:$F,2,FALSE),IFERROR(VLOOKUP(D13,'3Vinculación Univ. Sociedad'!$E:$F,2,FALSE),IFERROR(VLOOKUP(D13,'4Docencia Profesorado Universi'!$E:$F,2,FALSE),IFERROR(VLOOKUP(D13,'5Estudiantes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Procesos...'!$E:$F,2,FALSE),IFERROR(VLOOKUP(D13,'12Gestión Talento Humano'!$E:$F,2,FALSE),IFERROR(VLOOKUP(D13,'14Internacionalización E.S.'!$E:$F,2,FALSE),IFERROR(VLOOKUP(D13,'10Posgrado'!$E:$F,2,FALSE),IFERROR(VLOOKUP(D13,'9Cultura de Innovación Insti...'!$E:$F,2,FALSE),VLOOKUP(D13,'7Lo Esencial Reforma Univ.'!$E:$F,2,0)))))))))))))))</f>
        <v>#N/A</v>
      </c>
      <c r="D14" s="31"/>
      <c r="E14" s="95"/>
      <c r="F14" s="95"/>
      <c r="G14" s="95"/>
      <c r="H14" s="76"/>
      <c r="I14" s="76"/>
      <c r="J14" s="76"/>
      <c r="K14" s="114"/>
    </row>
    <row r="15" spans="1:555">
      <c r="B15" s="95"/>
      <c r="F15" s="95"/>
      <c r="G15" s="76"/>
      <c r="H15" s="76"/>
      <c r="I15" s="76"/>
    </row>
    <row r="16" spans="1:555" ht="32.25" customHeight="1" thickBot="1">
      <c r="B16" s="95"/>
      <c r="C16" s="151" t="s">
        <v>44</v>
      </c>
      <c r="D16" s="151" t="s">
        <v>55</v>
      </c>
      <c r="E16" s="151" t="s">
        <v>57</v>
      </c>
      <c r="F16" s="152" t="s">
        <v>27</v>
      </c>
      <c r="G16" s="152" t="s">
        <v>131</v>
      </c>
      <c r="H16" s="151" t="s">
        <v>46</v>
      </c>
      <c r="I16" s="151" t="s">
        <v>132</v>
      </c>
      <c r="J16" s="151" t="s">
        <v>412</v>
      </c>
      <c r="K16" s="151" t="s">
        <v>413</v>
      </c>
      <c r="L16" s="151" t="s">
        <v>468</v>
      </c>
    </row>
    <row r="17" spans="2:12" ht="15.75" thickBot="1">
      <c r="B17" s="95"/>
      <c r="C17" s="319" t="s">
        <v>1344</v>
      </c>
      <c r="D17" s="160">
        <v>4</v>
      </c>
      <c r="E17" s="98">
        <f>HLOOKUP($C17,$CB$2:$CE$3,2,0)</f>
        <v>15000</v>
      </c>
      <c r="F17" s="99">
        <f>D17*E17</f>
        <v>60000</v>
      </c>
      <c r="G17" s="167" t="s">
        <v>1433</v>
      </c>
      <c r="H17" s="100" t="s">
        <v>1019</v>
      </c>
      <c r="I17" s="100" t="str">
        <f>VLOOKUP(H17,Presupuesto!$B$11:$C$565,2,0)</f>
        <v>EQUIPO DE COMPUTACION</v>
      </c>
      <c r="J17" s="228" t="s">
        <v>1368</v>
      </c>
      <c r="K17" s="100" t="s">
        <v>398</v>
      </c>
      <c r="L17" s="100"/>
    </row>
    <row r="18" spans="2:12">
      <c r="B18" s="95"/>
      <c r="C18" s="319" t="s">
        <v>1342</v>
      </c>
      <c r="D18" s="153">
        <v>2</v>
      </c>
      <c r="E18" s="98">
        <f>HLOOKUP($C18,$CB$2:$CE$3,2,0)</f>
        <v>35000</v>
      </c>
      <c r="F18" s="99">
        <f>D18*E18</f>
        <v>70000</v>
      </c>
      <c r="G18" s="167" t="s">
        <v>1433</v>
      </c>
      <c r="H18" s="103" t="s">
        <v>1019</v>
      </c>
      <c r="I18" s="103" t="str">
        <f>VLOOKUP(H18,Presupuesto!$B$11:$C$565,2,0)</f>
        <v>EQUIPO DE COMPUTACION</v>
      </c>
      <c r="J18" s="100" t="str">
        <f t="shared" ref="J18:J29" si="0">$J$17</f>
        <v>Gestión Administrativa y  financiera en apoyo al Desarrollo Académico</v>
      </c>
      <c r="K18" s="100" t="s">
        <v>398</v>
      </c>
      <c r="L18" s="100"/>
    </row>
    <row r="19" spans="2:12">
      <c r="B19" s="95"/>
      <c r="C19" s="101" t="s">
        <v>73</v>
      </c>
      <c r="D19" s="153">
        <v>1</v>
      </c>
      <c r="E19" s="102">
        <v>4000</v>
      </c>
      <c r="F19" s="99">
        <f t="shared" ref="F19:F30" si="1">D19*E19</f>
        <v>4000</v>
      </c>
      <c r="G19" s="167" t="s">
        <v>1433</v>
      </c>
      <c r="H19" s="103" t="s">
        <v>991</v>
      </c>
      <c r="I19" s="103" t="str">
        <f>VLOOKUP(H19,Presupuesto!$B$11:$C$565,2,0)</f>
        <v>EQUIPOS VARIOS DE OFICINA</v>
      </c>
      <c r="J19" s="100" t="str">
        <f t="shared" si="0"/>
        <v>Gestión Administrativa y  financiera en apoyo al Desarrollo Académico</v>
      </c>
      <c r="K19" s="100" t="s">
        <v>397</v>
      </c>
      <c r="L19" s="100"/>
    </row>
    <row r="20" spans="2:12">
      <c r="B20" s="95"/>
      <c r="C20" s="101" t="s">
        <v>74</v>
      </c>
      <c r="D20" s="153"/>
      <c r="E20" s="102">
        <v>8000</v>
      </c>
      <c r="F20" s="99">
        <f t="shared" si="1"/>
        <v>0</v>
      </c>
      <c r="G20" s="167" t="s">
        <v>1433</v>
      </c>
      <c r="H20" s="103" t="s">
        <v>1019</v>
      </c>
      <c r="I20" s="103" t="str">
        <f>VLOOKUP(H20,Presupuesto!$B$11:$C$565,2,0)</f>
        <v>EQUIPO DE COMPUTACION</v>
      </c>
      <c r="J20" s="100" t="str">
        <f t="shared" si="0"/>
        <v>Gestión Administrativa y  financiera en apoyo al Desarrollo Académico</v>
      </c>
      <c r="K20" s="100" t="s">
        <v>397</v>
      </c>
      <c r="L20" s="100"/>
    </row>
    <row r="21" spans="2:12">
      <c r="B21" s="95"/>
      <c r="C21" s="101" t="s">
        <v>75</v>
      </c>
      <c r="D21" s="153">
        <v>1</v>
      </c>
      <c r="E21" s="102">
        <v>5000</v>
      </c>
      <c r="F21" s="99">
        <f t="shared" si="1"/>
        <v>5000</v>
      </c>
      <c r="G21" s="167" t="s">
        <v>1433</v>
      </c>
      <c r="H21" s="103" t="s">
        <v>1019</v>
      </c>
      <c r="I21" s="103" t="str">
        <f>VLOOKUP(H21,Presupuesto!$B$11:$C$565,2,0)</f>
        <v>EQUIPO DE COMPUTACION</v>
      </c>
      <c r="J21" s="100" t="str">
        <f t="shared" si="0"/>
        <v>Gestión Administrativa y  financiera en apoyo al Desarrollo Académico</v>
      </c>
      <c r="K21" s="100" t="s">
        <v>397</v>
      </c>
      <c r="L21" s="100"/>
    </row>
    <row r="22" spans="2:12">
      <c r="B22" s="95"/>
      <c r="C22" s="101" t="s">
        <v>35</v>
      </c>
      <c r="D22" s="153">
        <v>5</v>
      </c>
      <c r="E22" s="102">
        <v>13000</v>
      </c>
      <c r="F22" s="99">
        <f t="shared" si="1"/>
        <v>65000</v>
      </c>
      <c r="G22" s="167" t="s">
        <v>1433</v>
      </c>
      <c r="H22" s="103" t="s">
        <v>1005</v>
      </c>
      <c r="I22" s="103" t="str">
        <f>VLOOKUP(H22,Presupuesto!$B$11:$C$565,2,0)</f>
        <v>EQUIPO DE TRANSPORTE TRACCION Y ELEVACION</v>
      </c>
      <c r="J22" s="100" t="str">
        <f t="shared" si="0"/>
        <v>Gestión Administrativa y  financiera en apoyo al Desarrollo Académico</v>
      </c>
      <c r="K22" s="100" t="s">
        <v>397</v>
      </c>
      <c r="L22" s="100"/>
    </row>
    <row r="23" spans="2:12">
      <c r="B23" s="95"/>
      <c r="C23" s="101" t="s">
        <v>76</v>
      </c>
      <c r="D23" s="153">
        <v>1</v>
      </c>
      <c r="E23" s="102">
        <v>15000</v>
      </c>
      <c r="F23" s="99">
        <f t="shared" si="1"/>
        <v>15000</v>
      </c>
      <c r="G23" s="167" t="s">
        <v>1433</v>
      </c>
      <c r="H23" s="103" t="s">
        <v>1005</v>
      </c>
      <c r="I23" s="103" t="str">
        <f>VLOOKUP(H23,Presupuesto!$B$11:$C$565,2,0)</f>
        <v>EQUIPO DE TRANSPORTE TRACCION Y ELEVACION</v>
      </c>
      <c r="J23" s="100" t="str">
        <f t="shared" si="0"/>
        <v>Gestión Administrativa y  financiera en apoyo al Desarrollo Académico</v>
      </c>
      <c r="K23" s="100" t="s">
        <v>401</v>
      </c>
      <c r="L23" s="100"/>
    </row>
    <row r="24" spans="2:12">
      <c r="B24" s="95"/>
      <c r="C24" s="101" t="s">
        <v>77</v>
      </c>
      <c r="D24" s="153"/>
      <c r="E24" s="102">
        <v>10000</v>
      </c>
      <c r="F24" s="99">
        <f t="shared" si="1"/>
        <v>0</v>
      </c>
      <c r="G24" s="167"/>
      <c r="H24" s="103" t="s">
        <v>1005</v>
      </c>
      <c r="I24" s="103" t="str">
        <f>VLOOKUP(H24,Presupuesto!$B$11:$C$565,2,0)</f>
        <v>EQUIPO DE TRANSPORTE TRACCION Y ELEVACION</v>
      </c>
      <c r="J24" s="100" t="str">
        <f t="shared" si="0"/>
        <v>Gestión Administrativa y  financiera en apoyo al Desarrollo Académico</v>
      </c>
      <c r="K24" s="100" t="s">
        <v>401</v>
      </c>
      <c r="L24" s="100"/>
    </row>
    <row r="25" spans="2:12">
      <c r="C25" s="101" t="s">
        <v>78</v>
      </c>
      <c r="D25" s="153">
        <v>10</v>
      </c>
      <c r="E25" s="102">
        <v>10000</v>
      </c>
      <c r="F25" s="99">
        <f t="shared" si="1"/>
        <v>100000</v>
      </c>
      <c r="G25" s="167" t="s">
        <v>1433</v>
      </c>
      <c r="H25" s="103" t="s">
        <v>1051</v>
      </c>
      <c r="I25" s="103" t="str">
        <f>VLOOKUP(H25,Presupuesto!$B$11:$C$565,2,0)</f>
        <v>APLICACIONES INFORMATICAS</v>
      </c>
      <c r="J25" s="100" t="str">
        <f t="shared" si="0"/>
        <v>Gestión Administrativa y  financiera en apoyo al Desarrollo Académico</v>
      </c>
      <c r="K25" s="100" t="s">
        <v>397</v>
      </c>
      <c r="L25" s="100"/>
    </row>
    <row r="26" spans="2:12">
      <c r="C26" s="111" t="s">
        <v>79</v>
      </c>
      <c r="D26" s="153">
        <v>1</v>
      </c>
      <c r="E26" s="102">
        <v>2000</v>
      </c>
      <c r="F26" s="99">
        <f t="shared" si="1"/>
        <v>2000</v>
      </c>
      <c r="G26" s="167" t="s">
        <v>1433</v>
      </c>
      <c r="H26" s="112" t="s">
        <v>1019</v>
      </c>
      <c r="I26" s="112" t="str">
        <f>VLOOKUP(H26,Presupuesto!$B$11:$C$565,2,0)</f>
        <v>EQUIPO DE COMPUTACION</v>
      </c>
      <c r="J26" s="100" t="s">
        <v>1368</v>
      </c>
      <c r="K26" s="100" t="s">
        <v>397</v>
      </c>
      <c r="L26" s="100"/>
    </row>
    <row r="27" spans="2:12">
      <c r="C27" s="111" t="s">
        <v>80</v>
      </c>
      <c r="D27" s="153">
        <v>4</v>
      </c>
      <c r="E27" s="102">
        <v>1500</v>
      </c>
      <c r="F27" s="99">
        <f t="shared" si="1"/>
        <v>6000</v>
      </c>
      <c r="G27" s="167" t="s">
        <v>1433</v>
      </c>
      <c r="H27" s="112" t="s">
        <v>951</v>
      </c>
      <c r="I27" s="112" t="str">
        <f>VLOOKUP(H27,Presupuesto!$B$11:$C$565,2,0)</f>
        <v>UTILES Y MATERIALES ELECTRICOS</v>
      </c>
      <c r="J27" s="100" t="str">
        <f t="shared" si="0"/>
        <v>Gestión Administrativa y  financiera en apoyo al Desarrollo Académico</v>
      </c>
      <c r="K27" s="100" t="s">
        <v>398</v>
      </c>
      <c r="L27" s="100"/>
    </row>
    <row r="28" spans="2:12">
      <c r="C28" s="111" t="s">
        <v>81</v>
      </c>
      <c r="D28" s="153"/>
      <c r="E28" s="102">
        <v>1500</v>
      </c>
      <c r="F28" s="99">
        <f t="shared" si="1"/>
        <v>0</v>
      </c>
      <c r="G28" s="167"/>
      <c r="H28" s="112" t="s">
        <v>1019</v>
      </c>
      <c r="I28" s="112" t="str">
        <f>VLOOKUP(H28,Presupuesto!$B$11:$C$565,2,0)</f>
        <v>EQUIPO DE COMPUTACION</v>
      </c>
      <c r="J28" s="100" t="str">
        <f t="shared" si="0"/>
        <v>Gestión Administrativa y  financiera en apoyo al Desarrollo Académico</v>
      </c>
      <c r="K28" s="100" t="s">
        <v>398</v>
      </c>
      <c r="L28" s="100"/>
    </row>
    <row r="29" spans="2:12">
      <c r="C29" s="111" t="s">
        <v>82</v>
      </c>
      <c r="D29" s="153"/>
      <c r="E29" s="102">
        <v>500</v>
      </c>
      <c r="F29" s="99">
        <f t="shared" si="1"/>
        <v>0</v>
      </c>
      <c r="G29" s="167"/>
      <c r="H29" s="112" t="s">
        <v>960</v>
      </c>
      <c r="I29" s="112" t="str">
        <f>VLOOKUP(H29,Presupuesto!$B$11:$C$565,2,0)</f>
        <v>OTROS RESPUESTOS Y ACCESORIOS MENORES</v>
      </c>
      <c r="J29" s="100" t="str">
        <f t="shared" si="0"/>
        <v>Gestión Administrativa y  financiera en apoyo al Desarrollo Académico</v>
      </c>
      <c r="K29" s="100" t="s">
        <v>398</v>
      </c>
      <c r="L29" s="100"/>
    </row>
    <row r="30" spans="2:12" ht="15.75" thickBot="1">
      <c r="B30" s="95"/>
      <c r="C30" s="104" t="s">
        <v>83</v>
      </c>
      <c r="D30" s="161">
        <v>100</v>
      </c>
      <c r="E30" s="106">
        <v>20</v>
      </c>
      <c r="F30" s="107">
        <f t="shared" si="1"/>
        <v>2000</v>
      </c>
      <c r="G30" s="164" t="s">
        <v>1433</v>
      </c>
      <c r="H30" s="108" t="s">
        <v>960</v>
      </c>
      <c r="I30" s="108" t="str">
        <f>VLOOKUP(H30,Presupuesto!$B$11:$C$565,2,0)</f>
        <v>OTROS RESPUESTOS Y ACCESORIOS MENORES</v>
      </c>
      <c r="J30" s="108" t="s">
        <v>1364</v>
      </c>
      <c r="K30" s="126" t="s">
        <v>398</v>
      </c>
      <c r="L30" s="126"/>
    </row>
    <row r="31" spans="2:12">
      <c r="B31" s="95"/>
      <c r="F31" s="95"/>
      <c r="G31" s="76"/>
      <c r="H31" s="76"/>
      <c r="I31" s="76"/>
    </row>
    <row r="33" spans="2:12">
      <c r="C33" s="913" t="s">
        <v>1746</v>
      </c>
      <c r="D33" s="913"/>
      <c r="E33" s="913"/>
      <c r="F33" s="913"/>
      <c r="G33" s="913"/>
      <c r="H33" s="913"/>
      <c r="I33" s="913"/>
      <c r="J33" s="913"/>
      <c r="K33" s="913"/>
      <c r="L33" s="913"/>
    </row>
    <row r="34" spans="2:12" ht="15.75" thickBot="1"/>
    <row r="35" spans="2:12" ht="15.75" thickBot="1">
      <c r="B35" s="873"/>
      <c r="C35" s="29" t="s">
        <v>43</v>
      </c>
      <c r="D35" s="110">
        <f>SUM(F42:F55)</f>
        <v>168500</v>
      </c>
      <c r="F35" s="70"/>
      <c r="G35" s="79"/>
      <c r="H35" s="880"/>
      <c r="I35" s="70"/>
    </row>
    <row r="36" spans="2:12">
      <c r="C36" s="70"/>
      <c r="D36" s="31"/>
      <c r="E36" s="95"/>
      <c r="F36" s="95"/>
      <c r="G36" s="95"/>
      <c r="H36" s="76"/>
      <c r="I36" s="76"/>
      <c r="J36" s="76"/>
      <c r="K36" s="114"/>
    </row>
    <row r="37" spans="2:12">
      <c r="C37" s="70"/>
      <c r="D37" s="31"/>
      <c r="E37" s="95"/>
      <c r="F37" s="95"/>
      <c r="G37" s="95"/>
      <c r="H37" s="76"/>
      <c r="I37" s="76"/>
      <c r="J37" s="76"/>
      <c r="K37" s="114"/>
    </row>
    <row r="38" spans="2:12" ht="15.75">
      <c r="C38" s="208" t="s">
        <v>393</v>
      </c>
      <c r="D38" s="209">
        <v>11.4</v>
      </c>
      <c r="E38" s="95"/>
      <c r="F38" s="95"/>
      <c r="G38" s="95"/>
      <c r="H38" s="76"/>
      <c r="I38" s="76"/>
      <c r="J38" s="76"/>
      <c r="K38" s="114"/>
    </row>
    <row r="39" spans="2:12" ht="18.75">
      <c r="C39" s="218" t="str">
        <f>IFERROR(VLOOKUP(D38,'1Desarrollo e Innov. Curricular'!$E:$F,2,FALSE),IFERROR(VLOOKUP(D38,'2Investigación Científica'!$E:$F,2,FALSE),IFERROR(VLOOKUP(D38,'3Vinculación Univ. Sociedad'!$E:$F,2,FALSE),IFERROR(VLOOKUP(D38,'4Docencia Profesorado Universi'!$E:$F,2,FALSE),IFERROR(VLOOKUP(D38,'5Estudiantes y Graduados'!$E:$F,2,FALSE),IFERROR(VLOOKUP(D38,'11Gestion Administrativa'!$E:$F,2,FALSE),IFERROR(VLOOKUP(D38,'13Gestión Académica'!$E:$F,2,FALSE),IFERROR(VLOOKUP(D38,'8Aseguramiento de la Calidad'!$E:$F,2,FALSE),IFERROR(VLOOKUP(D38,'6Gestión del Conocimiento'!$E:$F,2,FALSE),IFERROR(VLOOKUP(D38,'15Gobernabilidad Procesos...'!$E:$F,2,FALSE),IFERROR(VLOOKUP(D38,'12Gestión Talento Humano'!$E:$F,2,FALSE),IFERROR(VLOOKUP(D38,'14Internacionalización E.S.'!$E:$F,2,FALSE),IFERROR(VLOOKUP(D38,'10Posgrado'!$E:$F,2,FALSE),IFERROR(VLOOKUP(D38,'9Cultura de Innovación Insti...'!$E:$F,2,FALSE),VLOOKUP(D38,'7Lo Esencial Reforma Univ.'!$E:$F,2,0)))))))))))))))</f>
        <v>i)     Mantener actualizada la información, monitorear y evaluar continuamente el funcionamiento de la página web y de las Aulas Virtuales, utilizadas para el desarrollo de cada una de las asignaturas de grado y posgrado.</v>
      </c>
      <c r="D39" s="31"/>
      <c r="E39" s="95"/>
      <c r="F39" s="95"/>
      <c r="G39" s="95"/>
      <c r="H39" s="76"/>
      <c r="I39" s="76"/>
      <c r="J39" s="76"/>
      <c r="K39" s="114"/>
    </row>
    <row r="40" spans="2:12">
      <c r="F40" s="95"/>
      <c r="G40" s="76"/>
      <c r="H40" s="76"/>
      <c r="I40" s="76"/>
    </row>
    <row r="41" spans="2:12" ht="30.75" thickBot="1">
      <c r="C41" s="151" t="s">
        <v>44</v>
      </c>
      <c r="D41" s="151" t="s">
        <v>55</v>
      </c>
      <c r="E41" s="151" t="s">
        <v>57</v>
      </c>
      <c r="F41" s="152" t="s">
        <v>27</v>
      </c>
      <c r="G41" s="152" t="s">
        <v>131</v>
      </c>
      <c r="H41" s="151" t="s">
        <v>46</v>
      </c>
      <c r="I41" s="151" t="s">
        <v>132</v>
      </c>
      <c r="J41" s="151" t="s">
        <v>412</v>
      </c>
      <c r="K41" s="151" t="s">
        <v>413</v>
      </c>
      <c r="L41" s="151" t="s">
        <v>468</v>
      </c>
    </row>
    <row r="42" spans="2:12" ht="15.75" thickBot="1">
      <c r="C42" s="319" t="s">
        <v>1344</v>
      </c>
      <c r="D42" s="160">
        <v>3</v>
      </c>
      <c r="E42" s="98">
        <f>HLOOKUP($C42,$CB$2:$CE$3,2,0)</f>
        <v>15000</v>
      </c>
      <c r="F42" s="99">
        <f>D42*E42</f>
        <v>45000</v>
      </c>
      <c r="G42" s="167" t="s">
        <v>1433</v>
      </c>
      <c r="H42" s="100" t="s">
        <v>1019</v>
      </c>
      <c r="I42" s="100" t="str">
        <f>VLOOKUP(H42,Presupuesto!$B$11:$C$565,2,0)</f>
        <v>EQUIPO DE COMPUTACION</v>
      </c>
      <c r="J42" s="228" t="s">
        <v>1368</v>
      </c>
      <c r="K42" s="100" t="s">
        <v>398</v>
      </c>
      <c r="L42" s="100"/>
    </row>
    <row r="43" spans="2:12">
      <c r="C43" s="319" t="s">
        <v>1342</v>
      </c>
      <c r="D43" s="153">
        <v>1</v>
      </c>
      <c r="E43" s="98">
        <f>HLOOKUP($C43,$CB$2:$CE$3,2,0)</f>
        <v>35000</v>
      </c>
      <c r="F43" s="99">
        <f>D43*E43</f>
        <v>35000</v>
      </c>
      <c r="G43" s="167" t="s">
        <v>1433</v>
      </c>
      <c r="H43" s="103" t="s">
        <v>1019</v>
      </c>
      <c r="I43" s="103" t="str">
        <f>VLOOKUP(H43,Presupuesto!$B$11:$C$565,2,0)</f>
        <v>EQUIPO DE COMPUTACION</v>
      </c>
      <c r="J43" s="100" t="str">
        <f t="shared" ref="J43:J54" si="2">$J$17</f>
        <v>Gestión Administrativa y  financiera en apoyo al Desarrollo Académico</v>
      </c>
      <c r="K43" s="100" t="s">
        <v>398</v>
      </c>
      <c r="L43" s="100"/>
    </row>
    <row r="44" spans="2:12">
      <c r="C44" s="101" t="s">
        <v>73</v>
      </c>
      <c r="D44" s="153"/>
      <c r="E44" s="102">
        <v>4000</v>
      </c>
      <c r="F44" s="99">
        <f t="shared" ref="F44:F55" si="3">D44*E44</f>
        <v>0</v>
      </c>
      <c r="G44" s="167" t="s">
        <v>1433</v>
      </c>
      <c r="H44" s="103" t="s">
        <v>991</v>
      </c>
      <c r="I44" s="103" t="str">
        <f>VLOOKUP(H44,Presupuesto!$B$11:$C$565,2,0)</f>
        <v>EQUIPOS VARIOS DE OFICINA</v>
      </c>
      <c r="J44" s="100" t="str">
        <f t="shared" si="2"/>
        <v>Gestión Administrativa y  financiera en apoyo al Desarrollo Académico</v>
      </c>
      <c r="K44" s="100" t="s">
        <v>397</v>
      </c>
      <c r="L44" s="100"/>
    </row>
    <row r="45" spans="2:12">
      <c r="C45" s="101" t="s">
        <v>74</v>
      </c>
      <c r="D45" s="153"/>
      <c r="E45" s="102">
        <v>8000</v>
      </c>
      <c r="F45" s="99">
        <f t="shared" si="3"/>
        <v>0</v>
      </c>
      <c r="G45" s="167" t="s">
        <v>1433</v>
      </c>
      <c r="H45" s="103" t="s">
        <v>1019</v>
      </c>
      <c r="I45" s="103" t="str">
        <f>VLOOKUP(H45,Presupuesto!$B$11:$C$565,2,0)</f>
        <v>EQUIPO DE COMPUTACION</v>
      </c>
      <c r="J45" s="100" t="str">
        <f t="shared" si="2"/>
        <v>Gestión Administrativa y  financiera en apoyo al Desarrollo Académico</v>
      </c>
      <c r="K45" s="100" t="s">
        <v>397</v>
      </c>
      <c r="L45" s="100"/>
    </row>
    <row r="46" spans="2:12">
      <c r="C46" s="101" t="s">
        <v>75</v>
      </c>
      <c r="D46" s="153"/>
      <c r="E46" s="102">
        <v>5000</v>
      </c>
      <c r="F46" s="99">
        <f t="shared" si="3"/>
        <v>0</v>
      </c>
      <c r="G46" s="167" t="s">
        <v>1433</v>
      </c>
      <c r="H46" s="103" t="s">
        <v>1019</v>
      </c>
      <c r="I46" s="103" t="str">
        <f>VLOOKUP(H46,Presupuesto!$B$11:$C$565,2,0)</f>
        <v>EQUIPO DE COMPUTACION</v>
      </c>
      <c r="J46" s="100" t="str">
        <f t="shared" si="2"/>
        <v>Gestión Administrativa y  financiera en apoyo al Desarrollo Académico</v>
      </c>
      <c r="K46" s="100" t="s">
        <v>397</v>
      </c>
      <c r="L46" s="100"/>
    </row>
    <row r="47" spans="2:12">
      <c r="C47" s="101" t="s">
        <v>35</v>
      </c>
      <c r="D47" s="153">
        <v>5</v>
      </c>
      <c r="E47" s="102">
        <v>13000</v>
      </c>
      <c r="F47" s="99">
        <f t="shared" si="3"/>
        <v>65000</v>
      </c>
      <c r="G47" s="167" t="s">
        <v>1433</v>
      </c>
      <c r="H47" s="103" t="s">
        <v>1005</v>
      </c>
      <c r="I47" s="103" t="str">
        <f>VLOOKUP(H47,Presupuesto!$B$11:$C$565,2,0)</f>
        <v>EQUIPO DE TRANSPORTE TRACCION Y ELEVACION</v>
      </c>
      <c r="J47" s="100" t="str">
        <f t="shared" si="2"/>
        <v>Gestión Administrativa y  financiera en apoyo al Desarrollo Académico</v>
      </c>
      <c r="K47" s="100" t="s">
        <v>397</v>
      </c>
      <c r="L47" s="100"/>
    </row>
    <row r="48" spans="2:12">
      <c r="C48" s="101" t="s">
        <v>76</v>
      </c>
      <c r="D48" s="153">
        <v>1</v>
      </c>
      <c r="E48" s="102">
        <v>15000</v>
      </c>
      <c r="F48" s="99">
        <f t="shared" si="3"/>
        <v>15000</v>
      </c>
      <c r="G48" s="167" t="s">
        <v>1433</v>
      </c>
      <c r="H48" s="103" t="s">
        <v>1005</v>
      </c>
      <c r="I48" s="103" t="str">
        <f>VLOOKUP(H48,Presupuesto!$B$11:$C$565,2,0)</f>
        <v>EQUIPO DE TRANSPORTE TRACCION Y ELEVACION</v>
      </c>
      <c r="J48" s="100" t="str">
        <f t="shared" si="2"/>
        <v>Gestión Administrativa y  financiera en apoyo al Desarrollo Académico</v>
      </c>
      <c r="K48" s="100" t="s">
        <v>401</v>
      </c>
      <c r="L48" s="100"/>
    </row>
    <row r="49" spans="2:12">
      <c r="C49" s="101" t="s">
        <v>77</v>
      </c>
      <c r="D49" s="153"/>
      <c r="E49" s="102">
        <v>10000</v>
      </c>
      <c r="F49" s="99">
        <f t="shared" si="3"/>
        <v>0</v>
      </c>
      <c r="G49" s="167"/>
      <c r="H49" s="103" t="s">
        <v>1005</v>
      </c>
      <c r="I49" s="103" t="str">
        <f>VLOOKUP(H49,Presupuesto!$B$11:$C$565,2,0)</f>
        <v>EQUIPO DE TRANSPORTE TRACCION Y ELEVACION</v>
      </c>
      <c r="J49" s="100" t="str">
        <f t="shared" si="2"/>
        <v>Gestión Administrativa y  financiera en apoyo al Desarrollo Académico</v>
      </c>
      <c r="K49" s="100" t="s">
        <v>401</v>
      </c>
      <c r="L49" s="100"/>
    </row>
    <row r="50" spans="2:12">
      <c r="C50" s="101" t="s">
        <v>78</v>
      </c>
      <c r="D50" s="153"/>
      <c r="E50" s="102">
        <v>10000</v>
      </c>
      <c r="F50" s="99">
        <f t="shared" si="3"/>
        <v>0</v>
      </c>
      <c r="G50" s="167" t="s">
        <v>1433</v>
      </c>
      <c r="H50" s="103" t="s">
        <v>1051</v>
      </c>
      <c r="I50" s="103" t="str">
        <f>VLOOKUP(H50,Presupuesto!$B$11:$C$565,2,0)</f>
        <v>APLICACIONES INFORMATICAS</v>
      </c>
      <c r="J50" s="100" t="str">
        <f t="shared" si="2"/>
        <v>Gestión Administrativa y  financiera en apoyo al Desarrollo Académico</v>
      </c>
      <c r="K50" s="100" t="s">
        <v>397</v>
      </c>
      <c r="L50" s="100"/>
    </row>
    <row r="51" spans="2:12">
      <c r="C51" s="111" t="s">
        <v>79</v>
      </c>
      <c r="D51" s="153">
        <v>2</v>
      </c>
      <c r="E51" s="102">
        <v>2000</v>
      </c>
      <c r="F51" s="99">
        <f t="shared" si="3"/>
        <v>4000</v>
      </c>
      <c r="G51" s="167" t="s">
        <v>1433</v>
      </c>
      <c r="H51" s="112" t="s">
        <v>1019</v>
      </c>
      <c r="I51" s="112" t="str">
        <f>VLOOKUP(H51,Presupuesto!$B$11:$C$565,2,0)</f>
        <v>EQUIPO DE COMPUTACION</v>
      </c>
      <c r="J51" s="100" t="s">
        <v>1368</v>
      </c>
      <c r="K51" s="100" t="s">
        <v>397</v>
      </c>
      <c r="L51" s="100"/>
    </row>
    <row r="52" spans="2:12">
      <c r="C52" s="111" t="s">
        <v>80</v>
      </c>
      <c r="D52" s="153">
        <v>3</v>
      </c>
      <c r="E52" s="102">
        <v>1500</v>
      </c>
      <c r="F52" s="99">
        <f t="shared" si="3"/>
        <v>4500</v>
      </c>
      <c r="G52" s="167" t="s">
        <v>1433</v>
      </c>
      <c r="H52" s="112" t="s">
        <v>951</v>
      </c>
      <c r="I52" s="112" t="str">
        <f>VLOOKUP(H52,Presupuesto!$B$11:$C$565,2,0)</f>
        <v>UTILES Y MATERIALES ELECTRICOS</v>
      </c>
      <c r="J52" s="100" t="str">
        <f t="shared" si="2"/>
        <v>Gestión Administrativa y  financiera en apoyo al Desarrollo Académico</v>
      </c>
      <c r="K52" s="100" t="s">
        <v>398</v>
      </c>
      <c r="L52" s="100"/>
    </row>
    <row r="53" spans="2:12">
      <c r="C53" s="111" t="s">
        <v>81</v>
      </c>
      <c r="D53" s="153"/>
      <c r="E53" s="102">
        <v>1500</v>
      </c>
      <c r="F53" s="99">
        <f t="shared" si="3"/>
        <v>0</v>
      </c>
      <c r="G53" s="167"/>
      <c r="H53" s="112" t="s">
        <v>1019</v>
      </c>
      <c r="I53" s="112" t="str">
        <f>VLOOKUP(H53,Presupuesto!$B$11:$C$565,2,0)</f>
        <v>EQUIPO DE COMPUTACION</v>
      </c>
      <c r="J53" s="100" t="str">
        <f t="shared" si="2"/>
        <v>Gestión Administrativa y  financiera en apoyo al Desarrollo Académico</v>
      </c>
      <c r="K53" s="100" t="s">
        <v>398</v>
      </c>
      <c r="L53" s="100"/>
    </row>
    <row r="54" spans="2:12">
      <c r="C54" s="111" t="s">
        <v>82</v>
      </c>
      <c r="D54" s="153"/>
      <c r="E54" s="102">
        <v>500</v>
      </c>
      <c r="F54" s="99">
        <f t="shared" si="3"/>
        <v>0</v>
      </c>
      <c r="G54" s="167"/>
      <c r="H54" s="112" t="s">
        <v>960</v>
      </c>
      <c r="I54" s="112" t="str">
        <f>VLOOKUP(H54,Presupuesto!$B$11:$C$565,2,0)</f>
        <v>OTROS RESPUESTOS Y ACCESORIOS MENORES</v>
      </c>
      <c r="J54" s="100" t="str">
        <f t="shared" si="2"/>
        <v>Gestión Administrativa y  financiera en apoyo al Desarrollo Académico</v>
      </c>
      <c r="K54" s="100" t="s">
        <v>398</v>
      </c>
      <c r="L54" s="100"/>
    </row>
    <row r="55" spans="2:12" ht="15.75" thickBot="1">
      <c r="C55" s="104" t="s">
        <v>83</v>
      </c>
      <c r="D55" s="161"/>
      <c r="E55" s="106">
        <v>20</v>
      </c>
      <c r="F55" s="107">
        <f t="shared" si="3"/>
        <v>0</v>
      </c>
      <c r="G55" s="164" t="s">
        <v>1433</v>
      </c>
      <c r="H55" s="108" t="s">
        <v>960</v>
      </c>
      <c r="I55" s="108" t="str">
        <f>VLOOKUP(H55,Presupuesto!$B$11:$C$565,2,0)</f>
        <v>OTROS RESPUESTOS Y ACCESORIOS MENORES</v>
      </c>
      <c r="J55" s="108" t="s">
        <v>1364</v>
      </c>
      <c r="K55" s="126" t="s">
        <v>398</v>
      </c>
      <c r="L55" s="126"/>
    </row>
    <row r="58" spans="2:12" ht="15.75">
      <c r="C58" s="911" t="s">
        <v>1969</v>
      </c>
      <c r="D58" s="911"/>
      <c r="E58" s="911"/>
      <c r="F58" s="911"/>
      <c r="G58" s="911"/>
      <c r="H58" s="911"/>
      <c r="I58" s="911"/>
      <c r="J58" s="911"/>
      <c r="K58" s="911"/>
      <c r="L58" s="911"/>
    </row>
    <row r="59" spans="2:12" ht="15.75" thickBot="1"/>
    <row r="60" spans="2:12" ht="15.75" thickBot="1">
      <c r="B60" s="888"/>
      <c r="C60" s="29" t="s">
        <v>43</v>
      </c>
      <c r="D60" s="110">
        <f>SUM(F67:F80)</f>
        <v>132500</v>
      </c>
      <c r="F60" s="70"/>
      <c r="G60" s="79"/>
      <c r="H60" s="70"/>
      <c r="I60" s="70"/>
    </row>
    <row r="61" spans="2:12">
      <c r="C61" s="70"/>
      <c r="D61" s="31"/>
      <c r="E61" s="95"/>
      <c r="F61" s="95"/>
      <c r="G61" s="95"/>
      <c r="H61" s="76"/>
      <c r="I61" s="76"/>
      <c r="J61" s="76"/>
      <c r="K61" s="114"/>
    </row>
    <row r="62" spans="2:12">
      <c r="C62" s="70"/>
      <c r="D62" s="31"/>
      <c r="E62" s="95"/>
      <c r="F62" s="95"/>
      <c r="G62" s="95"/>
      <c r="H62" s="76"/>
      <c r="I62" s="76"/>
      <c r="J62" s="76"/>
      <c r="K62" s="114"/>
    </row>
    <row r="63" spans="2:12" ht="15.75">
      <c r="C63" s="208" t="s">
        <v>393</v>
      </c>
      <c r="D63" s="209" t="s">
        <v>2461</v>
      </c>
      <c r="E63" s="95"/>
      <c r="F63" s="95"/>
      <c r="G63" s="95"/>
      <c r="H63" s="76"/>
      <c r="I63" s="76"/>
      <c r="J63" s="76"/>
      <c r="K63" s="114"/>
    </row>
    <row r="64" spans="2:12" ht="18.75">
      <c r="C64" s="218" t="str">
        <f>IFERROR(VLOOKUP(D63,'1Desarrollo e Innov. Curricular'!$E:$F,2,FALSE),IFERROR(VLOOKUP(D63,'2Investigación Científica'!$E:$F,2,FALSE),IFERROR(VLOOKUP(D63,'3Vinculación Univ. Sociedad'!$E:$F,2,FALSE),IFERROR(VLOOKUP(D63,'4Docencia Profesorado Universi'!$E:$F,2,FALSE),IFERROR(VLOOKUP(D63,'5Estudiantes y Graduados'!$E:$F,2,FALSE),IFERROR(VLOOKUP(D63,'11Gestion Administrativa'!$E:$F,2,FALSE),IFERROR(VLOOKUP(D63,'13Gestión Académica'!$E:$F,2,FALSE),IFERROR(VLOOKUP(D63,'8Aseguramiento de la Calidad'!$E:$F,2,FALSE),IFERROR(VLOOKUP(D63,'6Gestión del Conocimiento'!$E:$F,2,FALSE),IFERROR(VLOOKUP(D63,'15Gobernabilidad Procesos...'!$E:$F,2,FALSE),IFERROR(VLOOKUP(D63,'12Gestión Talento Humano'!$E:$F,2,FALSE),IFERROR(VLOOKUP(D63,'14Internacionalización E.S.'!$E:$F,2,FALSE),IFERROR(VLOOKUP(D63,'10Posgrado'!$E:$F,2,FALSE),IFERROR(VLOOKUP(D63,'9Cultura de Innovación Insti...'!$E:$F,2,FALSE),VLOOKUP(D63,'7Lo Esencial Reforma Univ.'!$E:$F,2,0)))))))))))))))</f>
        <v xml:space="preserve">2.   Mejorar las condiciones de funcionamiento de los Laboratorios de Tecnologías de la Información Geográfica de postgrados, incrementando número de puestos de trabajo (computadoras y ups) disponibles para los alumnos, el mejoramiento del equipamiento audiovisual: datashow, microfono y palante, mobiliario: (escritorio, sillas, archivadores).                                                                                                     </v>
      </c>
      <c r="D64" s="31"/>
      <c r="E64" s="95"/>
      <c r="F64" s="95"/>
      <c r="G64" s="95"/>
      <c r="H64" s="76"/>
      <c r="I64" s="76"/>
      <c r="J64" s="76"/>
      <c r="K64" s="114"/>
    </row>
    <row r="65" spans="3:12">
      <c r="F65" s="95"/>
      <c r="G65" s="76"/>
      <c r="H65" s="76"/>
      <c r="I65" s="76"/>
    </row>
    <row r="66" spans="3:12" ht="30.75" thickBot="1">
      <c r="C66" s="151" t="s">
        <v>44</v>
      </c>
      <c r="D66" s="151" t="s">
        <v>55</v>
      </c>
      <c r="E66" s="151" t="s">
        <v>57</v>
      </c>
      <c r="F66" s="152" t="s">
        <v>27</v>
      </c>
      <c r="G66" s="152" t="s">
        <v>131</v>
      </c>
      <c r="H66" s="151" t="s">
        <v>46</v>
      </c>
      <c r="I66" s="151" t="s">
        <v>132</v>
      </c>
      <c r="J66" s="151" t="s">
        <v>412</v>
      </c>
      <c r="K66" s="151" t="s">
        <v>413</v>
      </c>
      <c r="L66" s="151" t="s">
        <v>468</v>
      </c>
    </row>
    <row r="67" spans="3:12" ht="15.75" thickBot="1">
      <c r="C67" s="319" t="s">
        <v>1344</v>
      </c>
      <c r="D67" s="160">
        <v>7</v>
      </c>
      <c r="E67" s="98">
        <f>HLOOKUP($C67,$CB$2:$CE$3,2,0)</f>
        <v>15000</v>
      </c>
      <c r="F67" s="99">
        <f>D67*E67</f>
        <v>105000</v>
      </c>
      <c r="G67" s="167" t="s">
        <v>1433</v>
      </c>
      <c r="H67" s="100" t="s">
        <v>1019</v>
      </c>
      <c r="I67" s="100" t="str">
        <f>VLOOKUP(H67,Presupuesto!$B$11:$C$565,2,0)</f>
        <v>EQUIPO DE COMPUTACION</v>
      </c>
      <c r="J67" s="228" t="s">
        <v>1368</v>
      </c>
      <c r="K67" s="100" t="s">
        <v>398</v>
      </c>
      <c r="L67" s="100"/>
    </row>
    <row r="68" spans="3:12">
      <c r="C68" s="319" t="s">
        <v>1342</v>
      </c>
      <c r="D68" s="153"/>
      <c r="E68" s="98">
        <f>HLOOKUP($C68,$CB$2:$CE$3,2,0)</f>
        <v>35000</v>
      </c>
      <c r="F68" s="99">
        <f>D68*E68</f>
        <v>0</v>
      </c>
      <c r="G68" s="167" t="s">
        <v>1433</v>
      </c>
      <c r="H68" s="103" t="s">
        <v>1019</v>
      </c>
      <c r="I68" s="103" t="str">
        <f>VLOOKUP(H68,Presupuesto!$B$11:$C$565,2,0)</f>
        <v>EQUIPO DE COMPUTACION</v>
      </c>
      <c r="J68" s="100" t="str">
        <f t="shared" ref="J68:J79" si="4">$J$17</f>
        <v>Gestión Administrativa y  financiera en apoyo al Desarrollo Académico</v>
      </c>
      <c r="K68" s="100" t="s">
        <v>398</v>
      </c>
      <c r="L68" s="100"/>
    </row>
    <row r="69" spans="3:12">
      <c r="C69" s="101" t="s">
        <v>73</v>
      </c>
      <c r="D69" s="153">
        <v>1</v>
      </c>
      <c r="E69" s="102">
        <v>4000</v>
      </c>
      <c r="F69" s="99">
        <f t="shared" ref="F69:F80" si="5">D69*E69</f>
        <v>4000</v>
      </c>
      <c r="G69" s="167" t="s">
        <v>1433</v>
      </c>
      <c r="H69" s="103" t="s">
        <v>991</v>
      </c>
      <c r="I69" s="103" t="str">
        <f>VLOOKUP(H69,Presupuesto!$B$11:$C$565,2,0)</f>
        <v>EQUIPOS VARIOS DE OFICINA</v>
      </c>
      <c r="J69" s="100" t="str">
        <f t="shared" si="4"/>
        <v>Gestión Administrativa y  financiera en apoyo al Desarrollo Académico</v>
      </c>
      <c r="K69" s="100" t="s">
        <v>397</v>
      </c>
      <c r="L69" s="100"/>
    </row>
    <row r="70" spans="3:12">
      <c r="C70" s="101" t="s">
        <v>74</v>
      </c>
      <c r="D70" s="153"/>
      <c r="E70" s="102">
        <v>8000</v>
      </c>
      <c r="F70" s="99">
        <f t="shared" si="5"/>
        <v>0</v>
      </c>
      <c r="G70" s="167" t="s">
        <v>1433</v>
      </c>
      <c r="H70" s="103" t="s">
        <v>1019</v>
      </c>
      <c r="I70" s="103" t="str">
        <f>VLOOKUP(H70,Presupuesto!$B$11:$C$565,2,0)</f>
        <v>EQUIPO DE COMPUTACION</v>
      </c>
      <c r="J70" s="100" t="str">
        <f t="shared" si="4"/>
        <v>Gestión Administrativa y  financiera en apoyo al Desarrollo Académico</v>
      </c>
      <c r="K70" s="100" t="s">
        <v>397</v>
      </c>
      <c r="L70" s="100"/>
    </row>
    <row r="71" spans="3:12">
      <c r="C71" s="101" t="s">
        <v>75</v>
      </c>
      <c r="D71" s="153"/>
      <c r="E71" s="102">
        <v>5000</v>
      </c>
      <c r="F71" s="99">
        <f t="shared" si="5"/>
        <v>0</v>
      </c>
      <c r="G71" s="167" t="s">
        <v>1433</v>
      </c>
      <c r="H71" s="103" t="s">
        <v>1019</v>
      </c>
      <c r="I71" s="103" t="str">
        <f>VLOOKUP(H71,Presupuesto!$B$11:$C$565,2,0)</f>
        <v>EQUIPO DE COMPUTACION</v>
      </c>
      <c r="J71" s="100" t="str">
        <f t="shared" si="4"/>
        <v>Gestión Administrativa y  financiera en apoyo al Desarrollo Académico</v>
      </c>
      <c r="K71" s="100" t="s">
        <v>397</v>
      </c>
      <c r="L71" s="100"/>
    </row>
    <row r="72" spans="3:12">
      <c r="C72" s="101" t="s">
        <v>35</v>
      </c>
      <c r="D72" s="153">
        <v>1</v>
      </c>
      <c r="E72" s="102">
        <v>13000</v>
      </c>
      <c r="F72" s="99">
        <f t="shared" si="5"/>
        <v>13000</v>
      </c>
      <c r="G72" s="167" t="s">
        <v>1433</v>
      </c>
      <c r="H72" s="103" t="s">
        <v>1005</v>
      </c>
      <c r="I72" s="103" t="str">
        <f>VLOOKUP(H72,Presupuesto!$B$11:$C$565,2,0)</f>
        <v>EQUIPO DE TRANSPORTE TRACCION Y ELEVACION</v>
      </c>
      <c r="J72" s="100" t="str">
        <f t="shared" si="4"/>
        <v>Gestión Administrativa y  financiera en apoyo al Desarrollo Académico</v>
      </c>
      <c r="K72" s="100" t="s">
        <v>397</v>
      </c>
      <c r="L72" s="100"/>
    </row>
    <row r="73" spans="3:12">
      <c r="C73" s="101" t="s">
        <v>76</v>
      </c>
      <c r="D73" s="153"/>
      <c r="E73" s="102">
        <v>15000</v>
      </c>
      <c r="F73" s="99">
        <f t="shared" si="5"/>
        <v>0</v>
      </c>
      <c r="G73" s="167" t="s">
        <v>1433</v>
      </c>
      <c r="H73" s="103" t="s">
        <v>1005</v>
      </c>
      <c r="I73" s="103" t="str">
        <f>VLOOKUP(H73,Presupuesto!$B$11:$C$565,2,0)</f>
        <v>EQUIPO DE TRANSPORTE TRACCION Y ELEVACION</v>
      </c>
      <c r="J73" s="100" t="str">
        <f t="shared" si="4"/>
        <v>Gestión Administrativa y  financiera en apoyo al Desarrollo Académico</v>
      </c>
      <c r="K73" s="100" t="s">
        <v>401</v>
      </c>
      <c r="L73" s="100"/>
    </row>
    <row r="74" spans="3:12">
      <c r="C74" s="101" t="s">
        <v>77</v>
      </c>
      <c r="D74" s="153"/>
      <c r="E74" s="102">
        <v>10000</v>
      </c>
      <c r="F74" s="99">
        <f t="shared" si="5"/>
        <v>0</v>
      </c>
      <c r="G74" s="167"/>
      <c r="H74" s="103" t="s">
        <v>1005</v>
      </c>
      <c r="I74" s="103" t="str">
        <f>VLOOKUP(H74,Presupuesto!$B$11:$C$565,2,0)</f>
        <v>EQUIPO DE TRANSPORTE TRACCION Y ELEVACION</v>
      </c>
      <c r="J74" s="100" t="str">
        <f t="shared" si="4"/>
        <v>Gestión Administrativa y  financiera en apoyo al Desarrollo Académico</v>
      </c>
      <c r="K74" s="100" t="s">
        <v>401</v>
      </c>
      <c r="L74" s="100"/>
    </row>
    <row r="75" spans="3:12">
      <c r="C75" s="101" t="s">
        <v>78</v>
      </c>
      <c r="D75" s="153"/>
      <c r="E75" s="102">
        <v>10000</v>
      </c>
      <c r="F75" s="99">
        <f t="shared" si="5"/>
        <v>0</v>
      </c>
      <c r="G75" s="167" t="s">
        <v>1433</v>
      </c>
      <c r="H75" s="103" t="s">
        <v>1051</v>
      </c>
      <c r="I75" s="103" t="str">
        <f>VLOOKUP(H75,Presupuesto!$B$11:$C$565,2,0)</f>
        <v>APLICACIONES INFORMATICAS</v>
      </c>
      <c r="J75" s="100" t="str">
        <f t="shared" si="4"/>
        <v>Gestión Administrativa y  financiera en apoyo al Desarrollo Académico</v>
      </c>
      <c r="K75" s="100" t="s">
        <v>397</v>
      </c>
      <c r="L75" s="100"/>
    </row>
    <row r="76" spans="3:12">
      <c r="C76" s="111" t="s">
        <v>79</v>
      </c>
      <c r="D76" s="153"/>
      <c r="E76" s="102">
        <v>2000</v>
      </c>
      <c r="F76" s="99">
        <f t="shared" si="5"/>
        <v>0</v>
      </c>
      <c r="G76" s="167" t="s">
        <v>1433</v>
      </c>
      <c r="H76" s="112" t="s">
        <v>1019</v>
      </c>
      <c r="I76" s="112" t="str">
        <f>VLOOKUP(H76,Presupuesto!$B$11:$C$565,2,0)</f>
        <v>EQUIPO DE COMPUTACION</v>
      </c>
      <c r="J76" s="100" t="s">
        <v>1368</v>
      </c>
      <c r="K76" s="100" t="s">
        <v>397</v>
      </c>
      <c r="L76" s="100"/>
    </row>
    <row r="77" spans="3:12">
      <c r="C77" s="111" t="s">
        <v>80</v>
      </c>
      <c r="D77" s="153">
        <v>7</v>
      </c>
      <c r="E77" s="102">
        <v>1500</v>
      </c>
      <c r="F77" s="99">
        <f t="shared" si="5"/>
        <v>10500</v>
      </c>
      <c r="G77" s="167" t="s">
        <v>1433</v>
      </c>
      <c r="H77" s="112" t="s">
        <v>951</v>
      </c>
      <c r="I77" s="112" t="str">
        <f>VLOOKUP(H77,Presupuesto!$B$11:$C$565,2,0)</f>
        <v>UTILES Y MATERIALES ELECTRICOS</v>
      </c>
      <c r="J77" s="100" t="str">
        <f t="shared" si="4"/>
        <v>Gestión Administrativa y  financiera en apoyo al Desarrollo Académico</v>
      </c>
      <c r="K77" s="100" t="s">
        <v>398</v>
      </c>
      <c r="L77" s="100"/>
    </row>
    <row r="78" spans="3:12">
      <c r="C78" s="111" t="s">
        <v>81</v>
      </c>
      <c r="D78" s="153"/>
      <c r="E78" s="102">
        <v>1500</v>
      </c>
      <c r="F78" s="99">
        <f t="shared" si="5"/>
        <v>0</v>
      </c>
      <c r="G78" s="167"/>
      <c r="H78" s="112" t="s">
        <v>1019</v>
      </c>
      <c r="I78" s="112" t="str">
        <f>VLOOKUP(H78,Presupuesto!$B$11:$C$565,2,0)</f>
        <v>EQUIPO DE COMPUTACION</v>
      </c>
      <c r="J78" s="100" t="str">
        <f t="shared" si="4"/>
        <v>Gestión Administrativa y  financiera en apoyo al Desarrollo Académico</v>
      </c>
      <c r="K78" s="100" t="s">
        <v>398</v>
      </c>
      <c r="L78" s="100"/>
    </row>
    <row r="79" spans="3:12">
      <c r="C79" s="111" t="s">
        <v>82</v>
      </c>
      <c r="D79" s="153"/>
      <c r="E79" s="102">
        <v>500</v>
      </c>
      <c r="F79" s="99">
        <f t="shared" si="5"/>
        <v>0</v>
      </c>
      <c r="G79" s="167"/>
      <c r="H79" s="112" t="s">
        <v>960</v>
      </c>
      <c r="I79" s="112" t="str">
        <f>VLOOKUP(H79,Presupuesto!$B$11:$C$565,2,0)</f>
        <v>OTROS RESPUESTOS Y ACCESORIOS MENORES</v>
      </c>
      <c r="J79" s="100" t="str">
        <f t="shared" si="4"/>
        <v>Gestión Administrativa y  financiera en apoyo al Desarrollo Académico</v>
      </c>
      <c r="K79" s="100" t="s">
        <v>398</v>
      </c>
      <c r="L79" s="100"/>
    </row>
    <row r="80" spans="3:12" ht="15.75" thickBot="1">
      <c r="C80" s="104" t="s">
        <v>83</v>
      </c>
      <c r="D80" s="161"/>
      <c r="E80" s="106">
        <v>20</v>
      </c>
      <c r="F80" s="107">
        <f t="shared" si="5"/>
        <v>0</v>
      </c>
      <c r="G80" s="164" t="s">
        <v>1433</v>
      </c>
      <c r="H80" s="108" t="s">
        <v>960</v>
      </c>
      <c r="I80" s="108" t="str">
        <f>VLOOKUP(H80,Presupuesto!$B$11:$C$565,2,0)</f>
        <v>OTROS RESPUESTOS Y ACCESORIOS MENORES</v>
      </c>
      <c r="J80" s="108" t="s">
        <v>1364</v>
      </c>
      <c r="K80" s="126" t="s">
        <v>398</v>
      </c>
      <c r="L80" s="126"/>
    </row>
    <row r="83" spans="2:12" ht="15.75" thickBot="1"/>
    <row r="84" spans="2:12" ht="15.75" thickBot="1">
      <c r="B84" s="888"/>
      <c r="C84" s="29" t="s">
        <v>43</v>
      </c>
      <c r="D84" s="110">
        <f>SUM(F91:F104)</f>
        <v>253000</v>
      </c>
      <c r="F84" s="70"/>
      <c r="G84" s="79"/>
      <c r="H84" s="70"/>
      <c r="I84" s="70"/>
    </row>
    <row r="85" spans="2:12">
      <c r="C85" s="70"/>
      <c r="D85" s="31"/>
      <c r="E85" s="95"/>
      <c r="F85" s="95"/>
      <c r="G85" s="95"/>
      <c r="H85" s="76"/>
      <c r="I85" s="76"/>
      <c r="J85" s="76"/>
      <c r="K85" s="114"/>
    </row>
    <row r="86" spans="2:12">
      <c r="C86" s="70"/>
      <c r="D86" s="31"/>
      <c r="E86" s="95"/>
      <c r="F86" s="95"/>
      <c r="G86" s="95"/>
      <c r="H86" s="76"/>
      <c r="I86" s="76"/>
      <c r="J86" s="76"/>
      <c r="K86" s="114"/>
    </row>
    <row r="87" spans="2:12" ht="15.75">
      <c r="C87" s="208" t="s">
        <v>393</v>
      </c>
      <c r="D87" s="209" t="s">
        <v>2466</v>
      </c>
      <c r="E87" s="95"/>
      <c r="F87" s="95"/>
      <c r="G87" s="95"/>
      <c r="H87" s="76"/>
      <c r="I87" s="76"/>
      <c r="J87" s="76"/>
      <c r="K87" s="114"/>
    </row>
    <row r="88" spans="2:12" ht="18.75">
      <c r="C88" s="218" t="str">
        <f>IFERROR(VLOOKUP(D87,'1Desarrollo e Innov. Curricular'!$E:$F,2,FALSE),IFERROR(VLOOKUP(D87,'2Investigación Científica'!$E:$F,2,FALSE),IFERROR(VLOOKUP(D87,'3Vinculación Univ. Sociedad'!$E:$F,2,FALSE),IFERROR(VLOOKUP(D87,'4Docencia Profesorado Universi'!$E:$F,2,FALSE),IFERROR(VLOOKUP(D87,'5Estudiantes y Graduados'!$E:$F,2,FALSE),IFERROR(VLOOKUP(D87,'11Gestion Administrativa'!$E:$F,2,FALSE),IFERROR(VLOOKUP(D87,'13Gestión Académica'!$E:$F,2,FALSE),IFERROR(VLOOKUP(D87,'8Aseguramiento de la Calidad'!$E:$F,2,FALSE),IFERROR(VLOOKUP(D87,'6Gestión del Conocimiento'!$E:$F,2,FALSE),IFERROR(VLOOKUP(D87,'15Gobernabilidad Procesos...'!$E:$F,2,FALSE),IFERROR(VLOOKUP(D87,'12Gestión Talento Humano'!$E:$F,2,FALSE),IFERROR(VLOOKUP(D87,'14Internacionalización E.S.'!$E:$F,2,FALSE),IFERROR(VLOOKUP(D87,'10Posgrado'!$E:$F,2,FALSE),IFERROR(VLOOKUP(D87,'9Cultura de Innovación Insti...'!$E:$F,2,FALSE),VLOOKUP(D87,'7Lo Esencial Reforma Univ.'!$E:$F,2,0)))))))))))))))</f>
        <v>3  Adquisión de software para Laboratorio de Postgrado CTIG.</v>
      </c>
      <c r="D88" s="31"/>
      <c r="E88" s="95"/>
      <c r="F88" s="95"/>
      <c r="G88" s="95"/>
      <c r="H88" s="76"/>
      <c r="I88" s="76"/>
      <c r="J88" s="76"/>
      <c r="K88" s="114"/>
    </row>
    <row r="89" spans="2:12">
      <c r="F89" s="95"/>
      <c r="G89" s="76"/>
      <c r="H89" s="76"/>
      <c r="I89" s="76"/>
    </row>
    <row r="90" spans="2:12" ht="30.75" thickBot="1">
      <c r="C90" s="151" t="s">
        <v>44</v>
      </c>
      <c r="D90" s="151" t="s">
        <v>55</v>
      </c>
      <c r="E90" s="151" t="s">
        <v>57</v>
      </c>
      <c r="F90" s="152" t="s">
        <v>27</v>
      </c>
      <c r="G90" s="152" t="s">
        <v>131</v>
      </c>
      <c r="H90" s="151" t="s">
        <v>46</v>
      </c>
      <c r="I90" s="151" t="s">
        <v>132</v>
      </c>
      <c r="J90" s="151" t="s">
        <v>412</v>
      </c>
      <c r="K90" s="151" t="s">
        <v>413</v>
      </c>
      <c r="L90" s="151" t="s">
        <v>468</v>
      </c>
    </row>
    <row r="91" spans="2:12" ht="15.75" thickBot="1">
      <c r="C91" s="319" t="s">
        <v>1344</v>
      </c>
      <c r="D91" s="160"/>
      <c r="E91" s="98">
        <f>HLOOKUP($C91,$CB$2:$CE$3,2,0)</f>
        <v>15000</v>
      </c>
      <c r="F91" s="99">
        <f>D91*E91</f>
        <v>0</v>
      </c>
      <c r="G91" s="167" t="s">
        <v>1433</v>
      </c>
      <c r="H91" s="100" t="s">
        <v>1019</v>
      </c>
      <c r="I91" s="100" t="str">
        <f>VLOOKUP(H91,Presupuesto!$B$11:$C$565,2,0)</f>
        <v>EQUIPO DE COMPUTACION</v>
      </c>
      <c r="J91" s="228" t="s">
        <v>1368</v>
      </c>
      <c r="K91" s="100" t="s">
        <v>398</v>
      </c>
      <c r="L91" s="100"/>
    </row>
    <row r="92" spans="2:12">
      <c r="C92" s="319" t="s">
        <v>1342</v>
      </c>
      <c r="D92" s="153"/>
      <c r="E92" s="98">
        <f>HLOOKUP($C92,$CB$2:$CE$3,2,0)</f>
        <v>35000</v>
      </c>
      <c r="F92" s="99">
        <f>D92*E92</f>
        <v>0</v>
      </c>
      <c r="G92" s="167" t="s">
        <v>1433</v>
      </c>
      <c r="H92" s="103" t="s">
        <v>1019</v>
      </c>
      <c r="I92" s="103" t="str">
        <f>VLOOKUP(H92,Presupuesto!$B$11:$C$565,2,0)</f>
        <v>EQUIPO DE COMPUTACION</v>
      </c>
      <c r="J92" s="100" t="str">
        <f t="shared" ref="J92:J103" si="6">$J$17</f>
        <v>Gestión Administrativa y  financiera en apoyo al Desarrollo Académico</v>
      </c>
      <c r="K92" s="100" t="s">
        <v>398</v>
      </c>
      <c r="L92" s="100"/>
    </row>
    <row r="93" spans="2:12">
      <c r="C93" s="101" t="s">
        <v>73</v>
      </c>
      <c r="D93" s="153"/>
      <c r="E93" s="102">
        <v>4000</v>
      </c>
      <c r="F93" s="99">
        <f t="shared" ref="F93:F104" si="7">D93*E93</f>
        <v>0</v>
      </c>
      <c r="G93" s="167" t="s">
        <v>1433</v>
      </c>
      <c r="H93" s="103" t="s">
        <v>991</v>
      </c>
      <c r="I93" s="103" t="str">
        <f>VLOOKUP(H93,Presupuesto!$B$11:$C$565,2,0)</f>
        <v>EQUIPOS VARIOS DE OFICINA</v>
      </c>
      <c r="J93" s="100" t="str">
        <f t="shared" si="6"/>
        <v>Gestión Administrativa y  financiera en apoyo al Desarrollo Académico</v>
      </c>
      <c r="K93" s="100" t="s">
        <v>397</v>
      </c>
      <c r="L93" s="100"/>
    </row>
    <row r="94" spans="2:12">
      <c r="C94" s="101" t="s">
        <v>74</v>
      </c>
      <c r="D94" s="153"/>
      <c r="E94" s="102">
        <v>8000</v>
      </c>
      <c r="F94" s="99">
        <f t="shared" si="7"/>
        <v>0</v>
      </c>
      <c r="G94" s="167" t="s">
        <v>1433</v>
      </c>
      <c r="H94" s="103" t="s">
        <v>1019</v>
      </c>
      <c r="I94" s="103" t="str">
        <f>VLOOKUP(H94,Presupuesto!$B$11:$C$565,2,0)</f>
        <v>EQUIPO DE COMPUTACION</v>
      </c>
      <c r="J94" s="100" t="str">
        <f t="shared" si="6"/>
        <v>Gestión Administrativa y  financiera en apoyo al Desarrollo Académico</v>
      </c>
      <c r="K94" s="100" t="s">
        <v>397</v>
      </c>
      <c r="L94" s="100"/>
    </row>
    <row r="95" spans="2:12">
      <c r="C95" s="101" t="s">
        <v>75</v>
      </c>
      <c r="D95" s="153"/>
      <c r="E95" s="102">
        <v>5000</v>
      </c>
      <c r="F95" s="99">
        <f t="shared" si="7"/>
        <v>0</v>
      </c>
      <c r="G95" s="167" t="s">
        <v>1433</v>
      </c>
      <c r="H95" s="103" t="s">
        <v>1019</v>
      </c>
      <c r="I95" s="103" t="str">
        <f>VLOOKUP(H95,Presupuesto!$B$11:$C$565,2,0)</f>
        <v>EQUIPO DE COMPUTACION</v>
      </c>
      <c r="J95" s="100" t="str">
        <f t="shared" si="6"/>
        <v>Gestión Administrativa y  financiera en apoyo al Desarrollo Académico</v>
      </c>
      <c r="K95" s="100" t="s">
        <v>397</v>
      </c>
      <c r="L95" s="100"/>
    </row>
    <row r="96" spans="2:12">
      <c r="C96" s="101" t="s">
        <v>35</v>
      </c>
      <c r="D96" s="153"/>
      <c r="E96" s="102">
        <v>13000</v>
      </c>
      <c r="F96" s="99">
        <f t="shared" si="7"/>
        <v>0</v>
      </c>
      <c r="G96" s="167" t="s">
        <v>1433</v>
      </c>
      <c r="H96" s="103" t="s">
        <v>1005</v>
      </c>
      <c r="I96" s="103" t="str">
        <f>VLOOKUP(H96,Presupuesto!$B$11:$C$565,2,0)</f>
        <v>EQUIPO DE TRANSPORTE TRACCION Y ELEVACION</v>
      </c>
      <c r="J96" s="100" t="str">
        <f t="shared" si="6"/>
        <v>Gestión Administrativa y  financiera en apoyo al Desarrollo Académico</v>
      </c>
      <c r="K96" s="100" t="s">
        <v>397</v>
      </c>
      <c r="L96" s="100"/>
    </row>
    <row r="97" spans="2:12">
      <c r="C97" s="101" t="s">
        <v>76</v>
      </c>
      <c r="D97" s="153"/>
      <c r="E97" s="102">
        <v>15000</v>
      </c>
      <c r="F97" s="99">
        <f t="shared" si="7"/>
        <v>0</v>
      </c>
      <c r="G97" s="167" t="s">
        <v>1433</v>
      </c>
      <c r="H97" s="103" t="s">
        <v>1005</v>
      </c>
      <c r="I97" s="103" t="str">
        <f>VLOOKUP(H97,Presupuesto!$B$11:$C$565,2,0)</f>
        <v>EQUIPO DE TRANSPORTE TRACCION Y ELEVACION</v>
      </c>
      <c r="J97" s="100" t="str">
        <f t="shared" si="6"/>
        <v>Gestión Administrativa y  financiera en apoyo al Desarrollo Académico</v>
      </c>
      <c r="K97" s="100" t="s">
        <v>401</v>
      </c>
      <c r="L97" s="100"/>
    </row>
    <row r="98" spans="2:12">
      <c r="C98" s="101" t="s">
        <v>77</v>
      </c>
      <c r="D98" s="153"/>
      <c r="E98" s="102">
        <v>10000</v>
      </c>
      <c r="F98" s="99">
        <f t="shared" si="7"/>
        <v>0</v>
      </c>
      <c r="G98" s="167"/>
      <c r="H98" s="103" t="s">
        <v>1005</v>
      </c>
      <c r="I98" s="103" t="str">
        <f>VLOOKUP(H98,Presupuesto!$B$11:$C$565,2,0)</f>
        <v>EQUIPO DE TRANSPORTE TRACCION Y ELEVACION</v>
      </c>
      <c r="J98" s="100" t="str">
        <f t="shared" si="6"/>
        <v>Gestión Administrativa y  financiera en apoyo al Desarrollo Académico</v>
      </c>
      <c r="K98" s="100" t="s">
        <v>401</v>
      </c>
      <c r="L98" s="100"/>
    </row>
    <row r="99" spans="2:12">
      <c r="C99" s="101" t="s">
        <v>2837</v>
      </c>
      <c r="D99" s="153">
        <v>1</v>
      </c>
      <c r="E99" s="102">
        <v>253000</v>
      </c>
      <c r="F99" s="99">
        <f t="shared" si="7"/>
        <v>253000</v>
      </c>
      <c r="G99" s="167" t="s">
        <v>1433</v>
      </c>
      <c r="H99" s="103" t="s">
        <v>1051</v>
      </c>
      <c r="I99" s="103" t="str">
        <f>VLOOKUP(H99,Presupuesto!$B$11:$C$565,2,0)</f>
        <v>APLICACIONES INFORMATICAS</v>
      </c>
      <c r="J99" s="100" t="str">
        <f t="shared" si="6"/>
        <v>Gestión Administrativa y  financiera en apoyo al Desarrollo Académico</v>
      </c>
      <c r="K99" s="100" t="s">
        <v>397</v>
      </c>
      <c r="L99" s="100"/>
    </row>
    <row r="100" spans="2:12">
      <c r="C100" s="111" t="s">
        <v>79</v>
      </c>
      <c r="D100" s="153"/>
      <c r="E100" s="102">
        <v>2000</v>
      </c>
      <c r="F100" s="99">
        <f t="shared" si="7"/>
        <v>0</v>
      </c>
      <c r="G100" s="167" t="s">
        <v>1433</v>
      </c>
      <c r="H100" s="112" t="s">
        <v>1019</v>
      </c>
      <c r="I100" s="112" t="str">
        <f>VLOOKUP(H100,Presupuesto!$B$11:$C$565,2,0)</f>
        <v>EQUIPO DE COMPUTACION</v>
      </c>
      <c r="J100" s="100" t="s">
        <v>1368</v>
      </c>
      <c r="K100" s="100" t="s">
        <v>397</v>
      </c>
      <c r="L100" s="100"/>
    </row>
    <row r="101" spans="2:12">
      <c r="C101" s="111" t="s">
        <v>80</v>
      </c>
      <c r="D101" s="153"/>
      <c r="E101" s="102">
        <v>1500</v>
      </c>
      <c r="F101" s="99">
        <f t="shared" si="7"/>
        <v>0</v>
      </c>
      <c r="G101" s="167" t="s">
        <v>1433</v>
      </c>
      <c r="H101" s="112" t="s">
        <v>951</v>
      </c>
      <c r="I101" s="112" t="str">
        <f>VLOOKUP(H101,Presupuesto!$B$11:$C$565,2,0)</f>
        <v>UTILES Y MATERIALES ELECTRICOS</v>
      </c>
      <c r="J101" s="100" t="str">
        <f t="shared" si="6"/>
        <v>Gestión Administrativa y  financiera en apoyo al Desarrollo Académico</v>
      </c>
      <c r="K101" s="100" t="s">
        <v>398</v>
      </c>
      <c r="L101" s="100"/>
    </row>
    <row r="102" spans="2:12">
      <c r="C102" s="111" t="s">
        <v>81</v>
      </c>
      <c r="D102" s="153"/>
      <c r="E102" s="102">
        <v>1500</v>
      </c>
      <c r="F102" s="99">
        <f t="shared" si="7"/>
        <v>0</v>
      </c>
      <c r="G102" s="167"/>
      <c r="H102" s="112" t="s">
        <v>1019</v>
      </c>
      <c r="I102" s="112" t="str">
        <f>VLOOKUP(H102,Presupuesto!$B$11:$C$565,2,0)</f>
        <v>EQUIPO DE COMPUTACION</v>
      </c>
      <c r="J102" s="100" t="str">
        <f t="shared" si="6"/>
        <v>Gestión Administrativa y  financiera en apoyo al Desarrollo Académico</v>
      </c>
      <c r="K102" s="100" t="s">
        <v>398</v>
      </c>
      <c r="L102" s="100"/>
    </row>
    <row r="103" spans="2:12">
      <c r="C103" s="111" t="s">
        <v>82</v>
      </c>
      <c r="D103" s="153"/>
      <c r="E103" s="102">
        <v>500</v>
      </c>
      <c r="F103" s="99">
        <f t="shared" si="7"/>
        <v>0</v>
      </c>
      <c r="G103" s="167"/>
      <c r="H103" s="112" t="s">
        <v>960</v>
      </c>
      <c r="I103" s="112" t="str">
        <f>VLOOKUP(H103,Presupuesto!$B$11:$C$565,2,0)</f>
        <v>OTROS RESPUESTOS Y ACCESORIOS MENORES</v>
      </c>
      <c r="J103" s="100" t="str">
        <f t="shared" si="6"/>
        <v>Gestión Administrativa y  financiera en apoyo al Desarrollo Académico</v>
      </c>
      <c r="K103" s="100" t="s">
        <v>398</v>
      </c>
      <c r="L103" s="100"/>
    </row>
    <row r="104" spans="2:12" ht="15.75" thickBot="1">
      <c r="C104" s="104" t="s">
        <v>83</v>
      </c>
      <c r="D104" s="161"/>
      <c r="E104" s="106">
        <v>20</v>
      </c>
      <c r="F104" s="107">
        <f t="shared" si="7"/>
        <v>0</v>
      </c>
      <c r="G104" s="164" t="s">
        <v>1433</v>
      </c>
      <c r="H104" s="108" t="s">
        <v>960</v>
      </c>
      <c r="I104" s="108" t="str">
        <f>VLOOKUP(H104,Presupuesto!$B$11:$C$565,2,0)</f>
        <v>OTROS RESPUESTOS Y ACCESORIOS MENORES</v>
      </c>
      <c r="J104" s="108" t="s">
        <v>1364</v>
      </c>
      <c r="K104" s="126" t="s">
        <v>398</v>
      </c>
      <c r="L104" s="126"/>
    </row>
    <row r="107" spans="2:12" ht="15.75" thickBot="1"/>
    <row r="108" spans="2:12" ht="15.75" thickBot="1">
      <c r="B108" s="873"/>
      <c r="C108" s="29" t="s">
        <v>43</v>
      </c>
      <c r="D108" s="110">
        <f>SUM(F115:F128)</f>
        <v>369000</v>
      </c>
      <c r="F108" s="70"/>
      <c r="G108" s="79"/>
      <c r="H108" s="70"/>
      <c r="I108" s="70"/>
    </row>
    <row r="109" spans="2:12">
      <c r="C109" s="70"/>
      <c r="D109" s="31"/>
      <c r="E109" s="95"/>
      <c r="F109" s="95"/>
      <c r="G109" s="95"/>
      <c r="H109" s="76"/>
      <c r="I109" s="76"/>
      <c r="J109" s="76"/>
      <c r="K109" s="114"/>
    </row>
    <row r="110" spans="2:12">
      <c r="C110" s="70"/>
      <c r="D110" s="31"/>
      <c r="E110" s="95"/>
      <c r="F110" s="95"/>
      <c r="G110" s="95"/>
      <c r="H110" s="76"/>
      <c r="I110" s="76"/>
      <c r="J110" s="76"/>
      <c r="K110" s="114"/>
    </row>
    <row r="111" spans="2:12" ht="15.75">
      <c r="C111" s="208" t="s">
        <v>393</v>
      </c>
      <c r="D111" s="209" t="s">
        <v>3058</v>
      </c>
      <c r="E111" s="95"/>
      <c r="F111" s="95"/>
      <c r="G111" s="95"/>
      <c r="H111" s="76"/>
      <c r="I111" s="76"/>
      <c r="J111" s="76"/>
      <c r="K111" s="114"/>
    </row>
    <row r="112" spans="2:12" ht="18.75">
      <c r="C112" s="218" t="str">
        <f>IFERROR(VLOOKUP(D111,'1Desarrollo e Innov. Curricular'!$E:$F,2,FALSE),IFERROR(VLOOKUP(D111,'2Investigación Científica'!$E:$F,2,FALSE),IFERROR(VLOOKUP(D111,'3Vinculación Univ. Sociedad'!$E:$F,2,FALSE),IFERROR(VLOOKUP(D111,'4Docencia Profesorado Universi'!$E:$F,2,FALSE),IFERROR(VLOOKUP(D111,'5Estudiantes y Graduados'!$E:$F,2,FALSE),IFERROR(VLOOKUP(D111,'11Gestion Administrativa'!$E:$F,2,FALSE),IFERROR(VLOOKUP(D111,'13Gestión Académica'!$E:$F,2,FALSE),IFERROR(VLOOKUP(D111,'8Aseguramiento de la Calidad'!$E:$F,2,FALSE),IFERROR(VLOOKUP(D111,'6Gestión del Conocimiento'!$E:$F,2,FALSE),IFERROR(VLOOKUP(D111,'15Gobernabilidad Procesos...'!$E:$F,2,FALSE),IFERROR(VLOOKUP(D111,'12Gestión Talento Humano'!$E:$F,2,FALSE),IFERROR(VLOOKUP(D111,'14Internacionalización E.S.'!$E:$F,2,FALSE),IFERROR(VLOOKUP(D111,'10Posgrado'!$E:$F,2,FALSE),IFERROR(VLOOKUP(D111,'9Cultura de Innovación Insti...'!$E:$F,2,FALSE),VLOOKUP(D111,'7Lo Esencial Reforma Univ.'!$E:$F,2,0)))))))))))))))</f>
        <v>1.Acondicionamiento del Laboratorio de Grado de TIG y el Laboratorio de Radiometría de Campo en Edificio K2</v>
      </c>
      <c r="D112" s="31"/>
      <c r="E112" s="95"/>
      <c r="F112" s="95"/>
      <c r="G112" s="95"/>
      <c r="H112" s="76"/>
      <c r="I112" s="76"/>
      <c r="J112" s="76"/>
      <c r="K112" s="114"/>
    </row>
    <row r="113" spans="3:12">
      <c r="F113" s="95"/>
      <c r="G113" s="76"/>
      <c r="H113" s="76"/>
      <c r="I113" s="76"/>
    </row>
    <row r="114" spans="3:12" ht="30.75" thickBot="1">
      <c r="C114" s="151" t="s">
        <v>44</v>
      </c>
      <c r="D114" s="151" t="s">
        <v>55</v>
      </c>
      <c r="E114" s="151" t="s">
        <v>57</v>
      </c>
      <c r="F114" s="152" t="s">
        <v>27</v>
      </c>
      <c r="G114" s="152" t="s">
        <v>131</v>
      </c>
      <c r="H114" s="151" t="s">
        <v>46</v>
      </c>
      <c r="I114" s="151" t="s">
        <v>132</v>
      </c>
      <c r="J114" s="151" t="s">
        <v>412</v>
      </c>
      <c r="K114" s="151" t="s">
        <v>413</v>
      </c>
      <c r="L114" s="151" t="s">
        <v>468</v>
      </c>
    </row>
    <row r="115" spans="3:12" ht="15.75" thickBot="1">
      <c r="C115" s="319" t="s">
        <v>1344</v>
      </c>
      <c r="D115" s="160"/>
      <c r="E115" s="98">
        <f>HLOOKUP($C115,$CB$2:$CE$3,2,0)</f>
        <v>15000</v>
      </c>
      <c r="F115" s="99">
        <f>D115*E115</f>
        <v>0</v>
      </c>
      <c r="G115" s="167" t="s">
        <v>1433</v>
      </c>
      <c r="H115" s="100" t="s">
        <v>1019</v>
      </c>
      <c r="I115" s="100" t="str">
        <f>VLOOKUP(H115,Presupuesto!$B$11:$C$565,2,0)</f>
        <v>EQUIPO DE COMPUTACION</v>
      </c>
      <c r="J115" s="228" t="s">
        <v>1368</v>
      </c>
      <c r="K115" s="100" t="s">
        <v>398</v>
      </c>
      <c r="L115" s="100"/>
    </row>
    <row r="116" spans="3:12">
      <c r="C116" s="319" t="s">
        <v>1342</v>
      </c>
      <c r="D116" s="153">
        <v>1</v>
      </c>
      <c r="E116" s="98">
        <f>HLOOKUP($C116,$CB$2:$CE$3,2,0)</f>
        <v>35000</v>
      </c>
      <c r="F116" s="99">
        <f>D116*E116</f>
        <v>35000</v>
      </c>
      <c r="G116" s="167" t="s">
        <v>1433</v>
      </c>
      <c r="H116" s="103" t="s">
        <v>1019</v>
      </c>
      <c r="I116" s="103" t="str">
        <f>VLOOKUP(H116,Presupuesto!$B$11:$C$565,2,0)</f>
        <v>EQUIPO DE COMPUTACION</v>
      </c>
      <c r="J116" s="100" t="str">
        <f t="shared" ref="J116:J127" si="8">$J$17</f>
        <v>Gestión Administrativa y  financiera en apoyo al Desarrollo Académico</v>
      </c>
      <c r="K116" s="100" t="s">
        <v>398</v>
      </c>
      <c r="L116" s="100"/>
    </row>
    <row r="117" spans="3:12">
      <c r="C117" s="101" t="s">
        <v>73</v>
      </c>
      <c r="D117" s="153"/>
      <c r="E117" s="102">
        <v>4000</v>
      </c>
      <c r="F117" s="99">
        <f t="shared" ref="F117:F128" si="9">D117*E117</f>
        <v>0</v>
      </c>
      <c r="G117" s="167" t="s">
        <v>1433</v>
      </c>
      <c r="H117" s="103" t="s">
        <v>991</v>
      </c>
      <c r="I117" s="103" t="str">
        <f>VLOOKUP(H117,Presupuesto!$B$11:$C$565,2,0)</f>
        <v>EQUIPOS VARIOS DE OFICINA</v>
      </c>
      <c r="J117" s="100" t="str">
        <f t="shared" si="8"/>
        <v>Gestión Administrativa y  financiera en apoyo al Desarrollo Académico</v>
      </c>
      <c r="K117" s="100" t="s">
        <v>397</v>
      </c>
      <c r="L117" s="100"/>
    </row>
    <row r="118" spans="3:12">
      <c r="C118" s="101" t="s">
        <v>74</v>
      </c>
      <c r="D118" s="153"/>
      <c r="E118" s="102">
        <v>8000</v>
      </c>
      <c r="F118" s="99">
        <f t="shared" si="9"/>
        <v>0</v>
      </c>
      <c r="G118" s="167" t="s">
        <v>1433</v>
      </c>
      <c r="H118" s="103" t="s">
        <v>1019</v>
      </c>
      <c r="I118" s="103" t="str">
        <f>VLOOKUP(H118,Presupuesto!$B$11:$C$565,2,0)</f>
        <v>EQUIPO DE COMPUTACION</v>
      </c>
      <c r="J118" s="100" t="str">
        <f t="shared" si="8"/>
        <v>Gestión Administrativa y  financiera en apoyo al Desarrollo Académico</v>
      </c>
      <c r="K118" s="100" t="s">
        <v>397</v>
      </c>
      <c r="L118" s="100"/>
    </row>
    <row r="119" spans="3:12">
      <c r="C119" s="101" t="s">
        <v>75</v>
      </c>
      <c r="D119" s="153"/>
      <c r="E119" s="102">
        <v>5000</v>
      </c>
      <c r="F119" s="99">
        <f t="shared" si="9"/>
        <v>0</v>
      </c>
      <c r="G119" s="167" t="s">
        <v>1433</v>
      </c>
      <c r="H119" s="103" t="s">
        <v>1019</v>
      </c>
      <c r="I119" s="103" t="str">
        <f>VLOOKUP(H119,Presupuesto!$B$11:$C$565,2,0)</f>
        <v>EQUIPO DE COMPUTACION</v>
      </c>
      <c r="J119" s="100" t="str">
        <f t="shared" si="8"/>
        <v>Gestión Administrativa y  financiera en apoyo al Desarrollo Académico</v>
      </c>
      <c r="K119" s="100" t="s">
        <v>397</v>
      </c>
      <c r="L119" s="100"/>
    </row>
    <row r="120" spans="3:12">
      <c r="C120" s="101" t="s">
        <v>35</v>
      </c>
      <c r="D120" s="153">
        <v>1</v>
      </c>
      <c r="E120" s="102">
        <v>13000</v>
      </c>
      <c r="F120" s="99">
        <f t="shared" si="9"/>
        <v>13000</v>
      </c>
      <c r="G120" s="167" t="s">
        <v>1433</v>
      </c>
      <c r="H120" s="103" t="s">
        <v>1005</v>
      </c>
      <c r="I120" s="103" t="str">
        <f>VLOOKUP(H120,Presupuesto!$B$11:$C$565,2,0)</f>
        <v>EQUIPO DE TRANSPORTE TRACCION Y ELEVACION</v>
      </c>
      <c r="J120" s="100" t="str">
        <f t="shared" si="8"/>
        <v>Gestión Administrativa y  financiera en apoyo al Desarrollo Académico</v>
      </c>
      <c r="K120" s="100" t="s">
        <v>397</v>
      </c>
      <c r="L120" s="100"/>
    </row>
    <row r="121" spans="3:12">
      <c r="C121" s="101" t="s">
        <v>76</v>
      </c>
      <c r="D121" s="153">
        <v>1</v>
      </c>
      <c r="E121" s="102">
        <v>15000</v>
      </c>
      <c r="F121" s="99">
        <f t="shared" si="9"/>
        <v>15000</v>
      </c>
      <c r="G121" s="167" t="s">
        <v>1433</v>
      </c>
      <c r="H121" s="103" t="s">
        <v>1005</v>
      </c>
      <c r="I121" s="103" t="str">
        <f>VLOOKUP(H121,Presupuesto!$B$11:$C$565,2,0)</f>
        <v>EQUIPO DE TRANSPORTE TRACCION Y ELEVACION</v>
      </c>
      <c r="J121" s="100" t="str">
        <f t="shared" si="8"/>
        <v>Gestión Administrativa y  financiera en apoyo al Desarrollo Académico</v>
      </c>
      <c r="K121" s="100" t="s">
        <v>401</v>
      </c>
      <c r="L121" s="100"/>
    </row>
    <row r="122" spans="3:12">
      <c r="C122" s="101" t="s">
        <v>77</v>
      </c>
      <c r="D122" s="153"/>
      <c r="E122" s="102">
        <v>10000</v>
      </c>
      <c r="F122" s="99">
        <f t="shared" si="9"/>
        <v>0</v>
      </c>
      <c r="G122" s="167"/>
      <c r="H122" s="103" t="s">
        <v>1005</v>
      </c>
      <c r="I122" s="103" t="str">
        <f>VLOOKUP(H122,Presupuesto!$B$11:$C$565,2,0)</f>
        <v>EQUIPO DE TRANSPORTE TRACCION Y ELEVACION</v>
      </c>
      <c r="J122" s="100" t="str">
        <f t="shared" si="8"/>
        <v>Gestión Administrativa y  financiera en apoyo al Desarrollo Académico</v>
      </c>
      <c r="K122" s="100" t="s">
        <v>401</v>
      </c>
      <c r="L122" s="100"/>
    </row>
    <row r="123" spans="3:12">
      <c r="C123" s="101" t="s">
        <v>78</v>
      </c>
      <c r="D123" s="153">
        <v>30</v>
      </c>
      <c r="E123" s="102">
        <v>10000</v>
      </c>
      <c r="F123" s="99">
        <f t="shared" si="9"/>
        <v>300000</v>
      </c>
      <c r="G123" s="167" t="s">
        <v>1433</v>
      </c>
      <c r="H123" s="103" t="s">
        <v>1051</v>
      </c>
      <c r="I123" s="103" t="str">
        <f>VLOOKUP(H123,Presupuesto!$B$11:$C$565,2,0)</f>
        <v>APLICACIONES INFORMATICAS</v>
      </c>
      <c r="J123" s="100" t="str">
        <f t="shared" si="8"/>
        <v>Gestión Administrativa y  financiera en apoyo al Desarrollo Académico</v>
      </c>
      <c r="K123" s="100" t="s">
        <v>397</v>
      </c>
      <c r="L123" s="100"/>
    </row>
    <row r="124" spans="3:12">
      <c r="C124" s="111" t="s">
        <v>79</v>
      </c>
      <c r="D124" s="153"/>
      <c r="E124" s="102">
        <v>2000</v>
      </c>
      <c r="F124" s="99">
        <f t="shared" si="9"/>
        <v>0</v>
      </c>
      <c r="G124" s="167" t="s">
        <v>1433</v>
      </c>
      <c r="H124" s="112" t="s">
        <v>1019</v>
      </c>
      <c r="I124" s="112" t="str">
        <f>VLOOKUP(H124,Presupuesto!$B$11:$C$565,2,0)</f>
        <v>EQUIPO DE COMPUTACION</v>
      </c>
      <c r="J124" s="100" t="s">
        <v>1368</v>
      </c>
      <c r="K124" s="100" t="s">
        <v>397</v>
      </c>
      <c r="L124" s="100"/>
    </row>
    <row r="125" spans="3:12">
      <c r="C125" s="111" t="s">
        <v>80</v>
      </c>
      <c r="D125" s="153"/>
      <c r="E125" s="102">
        <v>1500</v>
      </c>
      <c r="F125" s="99">
        <f t="shared" si="9"/>
        <v>0</v>
      </c>
      <c r="G125" s="167" t="s">
        <v>1433</v>
      </c>
      <c r="H125" s="112" t="s">
        <v>951</v>
      </c>
      <c r="I125" s="112" t="str">
        <f>VLOOKUP(H125,Presupuesto!$B$11:$C$565,2,0)</f>
        <v>UTILES Y MATERIALES ELECTRICOS</v>
      </c>
      <c r="J125" s="100" t="str">
        <f t="shared" si="8"/>
        <v>Gestión Administrativa y  financiera en apoyo al Desarrollo Académico</v>
      </c>
      <c r="K125" s="100" t="s">
        <v>398</v>
      </c>
      <c r="L125" s="100"/>
    </row>
    <row r="126" spans="3:12">
      <c r="C126" s="111" t="s">
        <v>81</v>
      </c>
      <c r="D126" s="153"/>
      <c r="E126" s="102">
        <v>1500</v>
      </c>
      <c r="F126" s="99">
        <f t="shared" si="9"/>
        <v>0</v>
      </c>
      <c r="G126" s="167"/>
      <c r="H126" s="112" t="s">
        <v>1019</v>
      </c>
      <c r="I126" s="112" t="str">
        <f>VLOOKUP(H126,Presupuesto!$B$11:$C$565,2,0)</f>
        <v>EQUIPO DE COMPUTACION</v>
      </c>
      <c r="J126" s="100" t="str">
        <f t="shared" si="8"/>
        <v>Gestión Administrativa y  financiera en apoyo al Desarrollo Académico</v>
      </c>
      <c r="K126" s="100" t="s">
        <v>398</v>
      </c>
      <c r="L126" s="100"/>
    </row>
    <row r="127" spans="3:12">
      <c r="C127" s="111" t="s">
        <v>2838</v>
      </c>
      <c r="D127" s="153">
        <v>1</v>
      </c>
      <c r="E127" s="102">
        <v>6000</v>
      </c>
      <c r="F127" s="99">
        <f t="shared" si="9"/>
        <v>6000</v>
      </c>
      <c r="G127" s="167" t="s">
        <v>1433</v>
      </c>
      <c r="H127" s="112" t="s">
        <v>873</v>
      </c>
      <c r="I127" s="112" t="str">
        <f>VLOOKUP(H127,Presupuesto!$B$11:$C$565,2,0)</f>
        <v>TINTES, PINTURAS Y COLORANTES</v>
      </c>
      <c r="J127" s="100" t="str">
        <f t="shared" si="8"/>
        <v>Gestión Administrativa y  financiera en apoyo al Desarrollo Académico</v>
      </c>
      <c r="K127" s="100" t="s">
        <v>398</v>
      </c>
      <c r="L127" s="100"/>
    </row>
    <row r="128" spans="3:12" ht="15.75" thickBot="1">
      <c r="C128" s="104" t="s">
        <v>83</v>
      </c>
      <c r="D128" s="161"/>
      <c r="E128" s="106">
        <v>20</v>
      </c>
      <c r="F128" s="107">
        <f t="shared" si="9"/>
        <v>0</v>
      </c>
      <c r="G128" s="164" t="s">
        <v>1433</v>
      </c>
      <c r="H128" s="108" t="s">
        <v>960</v>
      </c>
      <c r="I128" s="108" t="str">
        <f>VLOOKUP(H128,Presupuesto!$B$11:$C$565,2,0)</f>
        <v>OTROS RESPUESTOS Y ACCESORIOS MENORES</v>
      </c>
      <c r="J128" s="108" t="s">
        <v>1364</v>
      </c>
      <c r="K128" s="126" t="s">
        <v>398</v>
      </c>
      <c r="L128" s="126"/>
    </row>
    <row r="131" spans="2:12" ht="15.75" thickBot="1"/>
    <row r="132" spans="2:12" ht="15.75" thickBot="1">
      <c r="B132" s="873"/>
      <c r="C132" s="29" t="s">
        <v>43</v>
      </c>
      <c r="D132" s="110">
        <f>SUM(F139:F152)</f>
        <v>959500</v>
      </c>
      <c r="F132" s="70"/>
      <c r="G132" s="79"/>
      <c r="H132" s="70"/>
      <c r="I132" s="70"/>
    </row>
    <row r="133" spans="2:12">
      <c r="C133" s="70"/>
      <c r="D133" s="31"/>
      <c r="E133" s="95"/>
      <c r="F133" s="95"/>
      <c r="G133" s="95"/>
      <c r="H133" s="76"/>
      <c r="I133" s="76"/>
      <c r="J133" s="76"/>
      <c r="K133" s="114"/>
    </row>
    <row r="134" spans="2:12">
      <c r="C134" s="70"/>
      <c r="D134" s="31"/>
      <c r="E134" s="95"/>
      <c r="F134" s="95"/>
      <c r="G134" s="95"/>
      <c r="H134" s="76"/>
      <c r="I134" s="76"/>
      <c r="J134" s="76"/>
      <c r="K134" s="114"/>
    </row>
    <row r="135" spans="2:12" ht="15.75">
      <c r="C135" s="208" t="s">
        <v>393</v>
      </c>
      <c r="D135" s="209" t="s">
        <v>3059</v>
      </c>
      <c r="E135" s="95"/>
      <c r="F135" s="95"/>
      <c r="G135" s="95"/>
      <c r="H135" s="76"/>
      <c r="I135" s="76"/>
      <c r="J135" s="76"/>
      <c r="K135" s="114"/>
    </row>
    <row r="136" spans="2:12" ht="18.75">
      <c r="C136" s="218" t="str">
        <f>IFERROR(VLOOKUP(D135,'1Desarrollo e Innov. Curricular'!$E:$F,2,FALSE),IFERROR(VLOOKUP(D135,'2Investigación Científica'!$E:$F,2,FALSE),IFERROR(VLOOKUP(D135,'3Vinculación Univ. Sociedad'!$E:$F,2,FALSE),IFERROR(VLOOKUP(D135,'4Docencia Profesorado Universi'!$E:$F,2,FALSE),IFERROR(VLOOKUP(D135,'5Estudiantes y Graduados'!$E:$F,2,FALSE),IFERROR(VLOOKUP(D135,'11Gestion Administrativa'!$E:$F,2,FALSE),IFERROR(VLOOKUP(D135,'13Gestión Académica'!$E:$F,2,FALSE),IFERROR(VLOOKUP(D135,'8Aseguramiento de la Calidad'!$E:$F,2,FALSE),IFERROR(VLOOKUP(D135,'6Gestión del Conocimiento'!$E:$F,2,FALSE),IFERROR(VLOOKUP(D135,'15Gobernabilidad Procesos...'!$E:$F,2,FALSE),IFERROR(VLOOKUP(D135,'12Gestión Talento Humano'!$E:$F,2,FALSE),IFERROR(VLOOKUP(D135,'14Internacionalización E.S.'!$E:$F,2,FALSE),IFERROR(VLOOKUP(D135,'10Posgrado'!$E:$F,2,FALSE),IFERROR(VLOOKUP(D135,'9Cultura de Innovación Insti...'!$E:$F,2,FALSE),VLOOKUP(D135,'7Lo Esencial Reforma Univ.'!$E:$F,2,0)))))))))))))))</f>
        <v xml:space="preserve">2.Adquisicion de 15 computadoras para cubrir 15 puerstos de trabajo en el laboratorio TIG grado. Adquisición de modulares para oficinas de tres profesores dentro del Laboratorio de TIG de pregrado. Instalación de estación CORS -GNSS en el Laboratorio de TIG.   </v>
      </c>
      <c r="D136" s="31"/>
      <c r="E136" s="95"/>
      <c r="F136" s="95"/>
      <c r="G136" s="95"/>
      <c r="H136" s="76"/>
      <c r="I136" s="76"/>
      <c r="J136" s="76"/>
      <c r="K136" s="114"/>
    </row>
    <row r="137" spans="2:12">
      <c r="F137" s="95"/>
      <c r="G137" s="76"/>
      <c r="H137" s="76"/>
      <c r="I137" s="76"/>
    </row>
    <row r="138" spans="2:12" ht="30.75" thickBot="1">
      <c r="C138" s="151" t="s">
        <v>44</v>
      </c>
      <c r="D138" s="151" t="s">
        <v>55</v>
      </c>
      <c r="E138" s="151" t="s">
        <v>57</v>
      </c>
      <c r="F138" s="152" t="s">
        <v>27</v>
      </c>
      <c r="G138" s="152" t="s">
        <v>131</v>
      </c>
      <c r="H138" s="151" t="s">
        <v>46</v>
      </c>
      <c r="I138" s="151" t="s">
        <v>132</v>
      </c>
      <c r="J138" s="151" t="s">
        <v>412</v>
      </c>
      <c r="K138" s="151" t="s">
        <v>413</v>
      </c>
      <c r="L138" s="151" t="s">
        <v>468</v>
      </c>
    </row>
    <row r="139" spans="2:12" ht="15.75" thickBot="1">
      <c r="C139" s="319" t="s">
        <v>1344</v>
      </c>
      <c r="D139" s="160">
        <v>15</v>
      </c>
      <c r="E139" s="98">
        <v>35000</v>
      </c>
      <c r="F139" s="99">
        <f>D139*E139</f>
        <v>525000</v>
      </c>
      <c r="G139" s="167" t="s">
        <v>1433</v>
      </c>
      <c r="H139" s="100" t="s">
        <v>1019</v>
      </c>
      <c r="I139" s="100" t="str">
        <f>VLOOKUP(H139,Presupuesto!$B$11:$C$565,2,0)</f>
        <v>EQUIPO DE COMPUTACION</v>
      </c>
      <c r="J139" s="228" t="s">
        <v>1368</v>
      </c>
      <c r="K139" s="100" t="s">
        <v>398</v>
      </c>
      <c r="L139" s="100"/>
    </row>
    <row r="140" spans="2:12">
      <c r="C140" s="319" t="s">
        <v>1342</v>
      </c>
      <c r="D140" s="153"/>
      <c r="E140" s="98">
        <f>HLOOKUP($C140,$CB$2:$CE$3,2,0)</f>
        <v>35000</v>
      </c>
      <c r="F140" s="99">
        <f>D140*E140</f>
        <v>0</v>
      </c>
      <c r="G140" s="167" t="s">
        <v>1433</v>
      </c>
      <c r="H140" s="103" t="s">
        <v>1019</v>
      </c>
      <c r="I140" s="103" t="str">
        <f>VLOOKUP(H140,Presupuesto!$B$11:$C$565,2,0)</f>
        <v>EQUIPO DE COMPUTACION</v>
      </c>
      <c r="J140" s="100" t="str">
        <f t="shared" ref="J140:J151" si="10">$J$17</f>
        <v>Gestión Administrativa y  financiera en apoyo al Desarrollo Académico</v>
      </c>
      <c r="K140" s="100" t="s">
        <v>398</v>
      </c>
      <c r="L140" s="100"/>
    </row>
    <row r="141" spans="2:12">
      <c r="C141" s="101" t="s">
        <v>73</v>
      </c>
      <c r="D141" s="153"/>
      <c r="E141" s="102">
        <v>4000</v>
      </c>
      <c r="F141" s="99">
        <f t="shared" ref="F141:F152" si="11">D141*E141</f>
        <v>0</v>
      </c>
      <c r="G141" s="167" t="s">
        <v>1433</v>
      </c>
      <c r="H141" s="103" t="s">
        <v>991</v>
      </c>
      <c r="I141" s="103" t="str">
        <f>VLOOKUP(H141,Presupuesto!$B$11:$C$565,2,0)</f>
        <v>EQUIPOS VARIOS DE OFICINA</v>
      </c>
      <c r="J141" s="100" t="str">
        <f t="shared" si="10"/>
        <v>Gestión Administrativa y  financiera en apoyo al Desarrollo Académico</v>
      </c>
      <c r="K141" s="100" t="s">
        <v>397</v>
      </c>
      <c r="L141" s="100"/>
    </row>
    <row r="142" spans="2:12">
      <c r="C142" s="101" t="s">
        <v>74</v>
      </c>
      <c r="D142" s="153"/>
      <c r="E142" s="102">
        <v>8000</v>
      </c>
      <c r="F142" s="99">
        <f t="shared" si="11"/>
        <v>0</v>
      </c>
      <c r="G142" s="167" t="s">
        <v>1433</v>
      </c>
      <c r="H142" s="103" t="s">
        <v>1019</v>
      </c>
      <c r="I142" s="103" t="str">
        <f>VLOOKUP(H142,Presupuesto!$B$11:$C$565,2,0)</f>
        <v>EQUIPO DE COMPUTACION</v>
      </c>
      <c r="J142" s="100" t="str">
        <f t="shared" si="10"/>
        <v>Gestión Administrativa y  financiera en apoyo al Desarrollo Académico</v>
      </c>
      <c r="K142" s="100" t="s">
        <v>397</v>
      </c>
      <c r="L142" s="100"/>
    </row>
    <row r="143" spans="2:12">
      <c r="C143" s="101" t="s">
        <v>75</v>
      </c>
      <c r="D143" s="153"/>
      <c r="E143" s="102">
        <v>5000</v>
      </c>
      <c r="F143" s="99">
        <f t="shared" si="11"/>
        <v>0</v>
      </c>
      <c r="G143" s="167" t="s">
        <v>1433</v>
      </c>
      <c r="H143" s="103" t="s">
        <v>1019</v>
      </c>
      <c r="I143" s="103" t="str">
        <f>VLOOKUP(H143,Presupuesto!$B$11:$C$565,2,0)</f>
        <v>EQUIPO DE COMPUTACION</v>
      </c>
      <c r="J143" s="100" t="str">
        <f t="shared" si="10"/>
        <v>Gestión Administrativa y  financiera en apoyo al Desarrollo Académico</v>
      </c>
      <c r="K143" s="100" t="s">
        <v>397</v>
      </c>
      <c r="L143" s="100"/>
    </row>
    <row r="144" spans="2:12">
      <c r="C144" s="101" t="s">
        <v>35</v>
      </c>
      <c r="D144" s="153"/>
      <c r="E144" s="102">
        <v>13000</v>
      </c>
      <c r="F144" s="99">
        <f t="shared" si="11"/>
        <v>0</v>
      </c>
      <c r="G144" s="167" t="s">
        <v>1433</v>
      </c>
      <c r="H144" s="103" t="s">
        <v>1005</v>
      </c>
      <c r="I144" s="103" t="str">
        <f>VLOOKUP(H144,Presupuesto!$B$11:$C$565,2,0)</f>
        <v>EQUIPO DE TRANSPORTE TRACCION Y ELEVACION</v>
      </c>
      <c r="J144" s="100" t="str">
        <f t="shared" si="10"/>
        <v>Gestión Administrativa y  financiera en apoyo al Desarrollo Académico</v>
      </c>
      <c r="K144" s="100" t="s">
        <v>397</v>
      </c>
      <c r="L144" s="100"/>
    </row>
    <row r="145" spans="2:12">
      <c r="C145" s="101" t="s">
        <v>76</v>
      </c>
      <c r="D145" s="153"/>
      <c r="E145" s="102">
        <v>15000</v>
      </c>
      <c r="F145" s="99">
        <f t="shared" si="11"/>
        <v>0</v>
      </c>
      <c r="G145" s="167" t="s">
        <v>1433</v>
      </c>
      <c r="H145" s="103" t="s">
        <v>1005</v>
      </c>
      <c r="I145" s="103" t="str">
        <f>VLOOKUP(H145,Presupuesto!$B$11:$C$565,2,0)</f>
        <v>EQUIPO DE TRANSPORTE TRACCION Y ELEVACION</v>
      </c>
      <c r="J145" s="100" t="str">
        <f t="shared" si="10"/>
        <v>Gestión Administrativa y  financiera en apoyo al Desarrollo Académico</v>
      </c>
      <c r="K145" s="100" t="s">
        <v>401</v>
      </c>
      <c r="L145" s="100"/>
    </row>
    <row r="146" spans="2:12">
      <c r="C146" s="101" t="s">
        <v>77</v>
      </c>
      <c r="D146" s="153"/>
      <c r="E146" s="102">
        <v>10000</v>
      </c>
      <c r="F146" s="99">
        <f t="shared" si="11"/>
        <v>0</v>
      </c>
      <c r="G146" s="167"/>
      <c r="H146" s="103" t="s">
        <v>1005</v>
      </c>
      <c r="I146" s="103" t="str">
        <f>VLOOKUP(H146,Presupuesto!$B$11:$C$565,2,0)</f>
        <v>EQUIPO DE TRANSPORTE TRACCION Y ELEVACION</v>
      </c>
      <c r="J146" s="100" t="str">
        <f t="shared" si="10"/>
        <v>Gestión Administrativa y  financiera en apoyo al Desarrollo Académico</v>
      </c>
      <c r="K146" s="100" t="s">
        <v>401</v>
      </c>
      <c r="L146" s="100"/>
    </row>
    <row r="147" spans="2:12">
      <c r="C147" s="101" t="s">
        <v>78</v>
      </c>
      <c r="D147" s="153"/>
      <c r="E147" s="102">
        <v>10000</v>
      </c>
      <c r="F147" s="99">
        <f t="shared" si="11"/>
        <v>0</v>
      </c>
      <c r="G147" s="167" t="s">
        <v>1433</v>
      </c>
      <c r="H147" s="103" t="s">
        <v>1051</v>
      </c>
      <c r="I147" s="103" t="str">
        <f>VLOOKUP(H147,Presupuesto!$B$11:$C$565,2,0)</f>
        <v>APLICACIONES INFORMATICAS</v>
      </c>
      <c r="J147" s="100" t="str">
        <f t="shared" si="10"/>
        <v>Gestión Administrativa y  financiera en apoyo al Desarrollo Académico</v>
      </c>
      <c r="K147" s="100" t="s">
        <v>397</v>
      </c>
      <c r="L147" s="100"/>
    </row>
    <row r="148" spans="2:12">
      <c r="C148" s="111" t="s">
        <v>79</v>
      </c>
      <c r="D148" s="153"/>
      <c r="E148" s="102">
        <v>2000</v>
      </c>
      <c r="F148" s="99">
        <f t="shared" si="11"/>
        <v>0</v>
      </c>
      <c r="G148" s="167" t="s">
        <v>1433</v>
      </c>
      <c r="H148" s="112" t="s">
        <v>1019</v>
      </c>
      <c r="I148" s="112" t="str">
        <f>VLOOKUP(H148,Presupuesto!$B$11:$C$565,2,0)</f>
        <v>EQUIPO DE COMPUTACION</v>
      </c>
      <c r="J148" s="100" t="s">
        <v>1368</v>
      </c>
      <c r="K148" s="100" t="s">
        <v>397</v>
      </c>
      <c r="L148" s="100"/>
    </row>
    <row r="149" spans="2:12">
      <c r="C149" s="111" t="s">
        <v>80</v>
      </c>
      <c r="D149" s="153">
        <v>15</v>
      </c>
      <c r="E149" s="102">
        <v>1500</v>
      </c>
      <c r="F149" s="99">
        <f t="shared" si="11"/>
        <v>22500</v>
      </c>
      <c r="G149" s="167" t="s">
        <v>1433</v>
      </c>
      <c r="H149" s="112" t="s">
        <v>951</v>
      </c>
      <c r="I149" s="112" t="str">
        <f>VLOOKUP(H149,Presupuesto!$B$11:$C$565,2,0)</f>
        <v>UTILES Y MATERIALES ELECTRICOS</v>
      </c>
      <c r="J149" s="100" t="str">
        <f t="shared" si="10"/>
        <v>Gestión Administrativa y  financiera en apoyo al Desarrollo Académico</v>
      </c>
      <c r="K149" s="100" t="s">
        <v>398</v>
      </c>
      <c r="L149" s="100"/>
    </row>
    <row r="150" spans="2:12">
      <c r="C150" s="111" t="s">
        <v>81</v>
      </c>
      <c r="D150" s="153"/>
      <c r="E150" s="102">
        <v>1500</v>
      </c>
      <c r="F150" s="99">
        <f t="shared" si="11"/>
        <v>0</v>
      </c>
      <c r="G150" s="167"/>
      <c r="H150" s="112" t="s">
        <v>1019</v>
      </c>
      <c r="I150" s="112" t="str">
        <f>VLOOKUP(H150,Presupuesto!$B$11:$C$565,2,0)</f>
        <v>EQUIPO DE COMPUTACION</v>
      </c>
      <c r="J150" s="100" t="str">
        <f t="shared" si="10"/>
        <v>Gestión Administrativa y  financiera en apoyo al Desarrollo Académico</v>
      </c>
      <c r="K150" s="100" t="s">
        <v>398</v>
      </c>
      <c r="L150" s="100"/>
    </row>
    <row r="151" spans="2:12">
      <c r="C151" s="111" t="s">
        <v>2840</v>
      </c>
      <c r="D151" s="153">
        <v>1</v>
      </c>
      <c r="E151" s="102">
        <v>12000</v>
      </c>
      <c r="F151" s="99">
        <f t="shared" si="11"/>
        <v>12000</v>
      </c>
      <c r="G151" s="167" t="s">
        <v>1433</v>
      </c>
      <c r="H151" s="112" t="s">
        <v>991</v>
      </c>
      <c r="I151" s="112" t="str">
        <f>VLOOKUP(H151,Presupuesto!$B$11:$C$565,2,0)</f>
        <v>EQUIPOS VARIOS DE OFICINA</v>
      </c>
      <c r="J151" s="100" t="str">
        <f t="shared" si="10"/>
        <v>Gestión Administrativa y  financiera en apoyo al Desarrollo Académico</v>
      </c>
      <c r="K151" s="100" t="s">
        <v>398</v>
      </c>
      <c r="L151" s="100"/>
    </row>
    <row r="152" spans="2:12" ht="15.75" thickBot="1">
      <c r="C152" s="104" t="s">
        <v>2839</v>
      </c>
      <c r="D152" s="161">
        <v>1</v>
      </c>
      <c r="E152" s="106">
        <v>400000</v>
      </c>
      <c r="F152" s="107">
        <f t="shared" si="11"/>
        <v>400000</v>
      </c>
      <c r="G152" s="164" t="s">
        <v>1433</v>
      </c>
      <c r="H152" s="108" t="s">
        <v>338</v>
      </c>
      <c r="I152" s="108" t="str">
        <f>VLOOKUP(H152,Presupuesto!$B$11:$C$565,2,0)</f>
        <v>EQUIPO DE COMUNICACIàN Y SE¥ALAMIENTO</v>
      </c>
      <c r="J152" s="108" t="s">
        <v>1364</v>
      </c>
      <c r="K152" s="126" t="s">
        <v>398</v>
      </c>
      <c r="L152" s="126"/>
    </row>
    <row r="155" spans="2:12" ht="15.75">
      <c r="C155" s="911" t="s">
        <v>2151</v>
      </c>
      <c r="D155" s="911"/>
      <c r="E155" s="911"/>
      <c r="F155" s="911"/>
      <c r="G155" s="911"/>
      <c r="H155" s="911"/>
      <c r="I155" s="911"/>
    </row>
    <row r="156" spans="2:12" ht="15.75" thickBot="1"/>
    <row r="157" spans="2:12" ht="15.75" thickBot="1">
      <c r="B157" s="888"/>
      <c r="C157" s="29" t="s">
        <v>43</v>
      </c>
      <c r="D157" s="110">
        <f>SUM(F164:F177)</f>
        <v>39000</v>
      </c>
      <c r="F157" s="70"/>
      <c r="G157" s="79"/>
      <c r="H157" s="70"/>
      <c r="I157" s="70"/>
    </row>
    <row r="158" spans="2:12">
      <c r="C158" s="70"/>
      <c r="D158" s="31"/>
      <c r="E158" s="95"/>
      <c r="F158" s="95"/>
      <c r="G158" s="95"/>
      <c r="H158" s="76"/>
      <c r="I158" s="76"/>
      <c r="J158" s="76"/>
      <c r="K158" s="114"/>
    </row>
    <row r="159" spans="2:12">
      <c r="C159" s="70"/>
      <c r="D159" s="31"/>
      <c r="E159" s="95"/>
      <c r="F159" s="95"/>
      <c r="G159" s="95"/>
      <c r="H159" s="76"/>
      <c r="I159" s="76"/>
      <c r="J159" s="76"/>
      <c r="K159" s="114"/>
    </row>
    <row r="160" spans="2:12" ht="15.75">
      <c r="C160" s="208" t="s">
        <v>393</v>
      </c>
      <c r="D160" s="209" t="s">
        <v>2841</v>
      </c>
      <c r="E160" s="95"/>
      <c r="F160" s="95"/>
      <c r="G160" s="95"/>
      <c r="H160" s="76"/>
      <c r="I160" s="76"/>
      <c r="J160" s="76"/>
      <c r="K160" s="114"/>
    </row>
    <row r="161" spans="3:12" ht="18.75">
      <c r="C161" s="218" t="e">
        <f>IFERROR(VLOOKUP(D160,'1Desarrollo e Innov. Curricular'!$E:$F,2,FALSE),IFERROR(VLOOKUP(D160,'2Investigación Científica'!$E:$F,2,FALSE),IFERROR(VLOOKUP(D160,'3Vinculación Univ. Sociedad'!$E:$F,2,FALSE),IFERROR(VLOOKUP(D160,'4Docencia Profesorado Universi'!$E:$F,2,FALSE),IFERROR(VLOOKUP(D160,'5Estudiantes y Graduados'!$E:$F,2,FALSE),IFERROR(VLOOKUP(D160,'11Gestion Administrativa'!$E:$F,2,FALSE),IFERROR(VLOOKUP(D160,'13Gestión Académica'!$E:$F,2,FALSE),IFERROR(VLOOKUP(D160,'8Aseguramiento de la Calidad'!$E:$F,2,FALSE),IFERROR(VLOOKUP(D160,'6Gestión del Conocimiento'!$E:$F,2,FALSE),IFERROR(VLOOKUP(D160,'15Gobernabilidad Procesos...'!$E:$F,2,FALSE),IFERROR(VLOOKUP(D160,'12Gestión Talento Humano'!$E:$F,2,FALSE),IFERROR(VLOOKUP(D160,'14Internacionalización E.S.'!$E:$F,2,FALSE),IFERROR(VLOOKUP(D160,'10Posgrado'!$E:$F,2,FALSE),IFERROR(VLOOKUP(D160,'9Cultura de Innovación Insti...'!$E:$F,2,FALSE),VLOOKUP(D160,'7Lo Esencial Reforma Univ.'!$E:$F,2,0)))))))))))))))</f>
        <v>#N/A</v>
      </c>
      <c r="D161" s="31"/>
      <c r="E161" s="95"/>
      <c r="F161" s="95"/>
      <c r="G161" s="95"/>
      <c r="H161" s="76"/>
      <c r="I161" s="76"/>
      <c r="J161" s="76"/>
      <c r="K161" s="114"/>
    </row>
    <row r="162" spans="3:12">
      <c r="F162" s="95"/>
      <c r="G162" s="76"/>
      <c r="H162" s="76"/>
      <c r="I162" s="76"/>
    </row>
    <row r="163" spans="3:12" ht="30.75" thickBot="1">
      <c r="C163" s="151" t="s">
        <v>44</v>
      </c>
      <c r="D163" s="151" t="s">
        <v>55</v>
      </c>
      <c r="E163" s="151" t="s">
        <v>57</v>
      </c>
      <c r="F163" s="152" t="s">
        <v>27</v>
      </c>
      <c r="G163" s="152" t="s">
        <v>131</v>
      </c>
      <c r="H163" s="151" t="s">
        <v>46</v>
      </c>
      <c r="I163" s="151" t="s">
        <v>132</v>
      </c>
      <c r="J163" s="151" t="s">
        <v>412</v>
      </c>
      <c r="K163" s="151" t="s">
        <v>413</v>
      </c>
      <c r="L163" s="151" t="s">
        <v>468</v>
      </c>
    </row>
    <row r="164" spans="3:12" ht="15.75" thickBot="1">
      <c r="C164" s="319" t="s">
        <v>1344</v>
      </c>
      <c r="D164" s="160"/>
      <c r="E164" s="98">
        <f>HLOOKUP($C164,$CB$2:$CE$3,2,0)</f>
        <v>15000</v>
      </c>
      <c r="F164" s="99">
        <f>D164*E164</f>
        <v>0</v>
      </c>
      <c r="G164" s="167" t="s">
        <v>1433</v>
      </c>
      <c r="H164" s="100" t="s">
        <v>1019</v>
      </c>
      <c r="I164" s="100" t="str">
        <f>VLOOKUP(H164,Presupuesto!$B$11:$C$565,2,0)</f>
        <v>EQUIPO DE COMPUTACION</v>
      </c>
      <c r="J164" s="228" t="s">
        <v>1368</v>
      </c>
      <c r="K164" s="100" t="s">
        <v>398</v>
      </c>
      <c r="L164" s="100"/>
    </row>
    <row r="165" spans="3:12">
      <c r="C165" s="319" t="s">
        <v>1342</v>
      </c>
      <c r="D165" s="153"/>
      <c r="E165" s="98">
        <f>HLOOKUP($C165,$CB$2:$CE$3,2,0)</f>
        <v>35000</v>
      </c>
      <c r="F165" s="99">
        <f>D165*E165</f>
        <v>0</v>
      </c>
      <c r="G165" s="167" t="s">
        <v>1433</v>
      </c>
      <c r="H165" s="103" t="s">
        <v>1019</v>
      </c>
      <c r="I165" s="103" t="str">
        <f>VLOOKUP(H165,Presupuesto!$B$11:$C$565,2,0)</f>
        <v>EQUIPO DE COMPUTACION</v>
      </c>
      <c r="J165" s="100" t="str">
        <f t="shared" ref="J165:J176" si="12">$J$17</f>
        <v>Gestión Administrativa y  financiera en apoyo al Desarrollo Académico</v>
      </c>
      <c r="K165" s="100" t="s">
        <v>398</v>
      </c>
      <c r="L165" s="100"/>
    </row>
    <row r="166" spans="3:12">
      <c r="C166" s="101" t="s">
        <v>73</v>
      </c>
      <c r="D166" s="153"/>
      <c r="E166" s="102">
        <v>4000</v>
      </c>
      <c r="F166" s="99">
        <f t="shared" ref="F166:F177" si="13">D166*E166</f>
        <v>0</v>
      </c>
      <c r="G166" s="167" t="s">
        <v>1433</v>
      </c>
      <c r="H166" s="103" t="s">
        <v>991</v>
      </c>
      <c r="I166" s="103" t="str">
        <f>VLOOKUP(H166,Presupuesto!$B$11:$C$565,2,0)</f>
        <v>EQUIPOS VARIOS DE OFICINA</v>
      </c>
      <c r="J166" s="100" t="str">
        <f t="shared" si="12"/>
        <v>Gestión Administrativa y  financiera en apoyo al Desarrollo Académico</v>
      </c>
      <c r="K166" s="100" t="s">
        <v>397</v>
      </c>
      <c r="L166" s="100"/>
    </row>
    <row r="167" spans="3:12">
      <c r="C167" s="101" t="s">
        <v>74</v>
      </c>
      <c r="D167" s="153"/>
      <c r="E167" s="102">
        <v>8000</v>
      </c>
      <c r="F167" s="99">
        <f t="shared" si="13"/>
        <v>0</v>
      </c>
      <c r="G167" s="167" t="s">
        <v>1433</v>
      </c>
      <c r="H167" s="103" t="s">
        <v>1019</v>
      </c>
      <c r="I167" s="103" t="str">
        <f>VLOOKUP(H167,Presupuesto!$B$11:$C$565,2,0)</f>
        <v>EQUIPO DE COMPUTACION</v>
      </c>
      <c r="J167" s="100" t="str">
        <f t="shared" si="12"/>
        <v>Gestión Administrativa y  financiera en apoyo al Desarrollo Académico</v>
      </c>
      <c r="K167" s="100" t="s">
        <v>397</v>
      </c>
      <c r="L167" s="100"/>
    </row>
    <row r="168" spans="3:12">
      <c r="C168" s="101" t="s">
        <v>75</v>
      </c>
      <c r="D168" s="153"/>
      <c r="E168" s="102">
        <v>5000</v>
      </c>
      <c r="F168" s="99">
        <f t="shared" si="13"/>
        <v>0</v>
      </c>
      <c r="G168" s="167" t="s">
        <v>1433</v>
      </c>
      <c r="H168" s="103" t="s">
        <v>1019</v>
      </c>
      <c r="I168" s="103" t="str">
        <f>VLOOKUP(H168,Presupuesto!$B$11:$C$565,2,0)</f>
        <v>EQUIPO DE COMPUTACION</v>
      </c>
      <c r="J168" s="100" t="str">
        <f t="shared" si="12"/>
        <v>Gestión Administrativa y  financiera en apoyo al Desarrollo Académico</v>
      </c>
      <c r="K168" s="100" t="s">
        <v>397</v>
      </c>
      <c r="L168" s="100"/>
    </row>
    <row r="169" spans="3:12">
      <c r="C169" s="101" t="s">
        <v>35</v>
      </c>
      <c r="D169" s="153">
        <v>3</v>
      </c>
      <c r="E169" s="102">
        <v>13000</v>
      </c>
      <c r="F169" s="99">
        <f t="shared" si="13"/>
        <v>39000</v>
      </c>
      <c r="G169" s="167" t="s">
        <v>1433</v>
      </c>
      <c r="H169" s="103" t="s">
        <v>1005</v>
      </c>
      <c r="I169" s="103" t="str">
        <f>VLOOKUP(H169,Presupuesto!$B$11:$C$565,2,0)</f>
        <v>EQUIPO DE TRANSPORTE TRACCION Y ELEVACION</v>
      </c>
      <c r="J169" s="100" t="str">
        <f t="shared" si="12"/>
        <v>Gestión Administrativa y  financiera en apoyo al Desarrollo Académico</v>
      </c>
      <c r="K169" s="100" t="s">
        <v>397</v>
      </c>
      <c r="L169" s="100"/>
    </row>
    <row r="170" spans="3:12">
      <c r="C170" s="101" t="s">
        <v>76</v>
      </c>
      <c r="D170" s="153"/>
      <c r="E170" s="102">
        <v>15000</v>
      </c>
      <c r="F170" s="99">
        <f t="shared" si="13"/>
        <v>0</v>
      </c>
      <c r="G170" s="167" t="s">
        <v>1433</v>
      </c>
      <c r="H170" s="103" t="s">
        <v>1005</v>
      </c>
      <c r="I170" s="103" t="str">
        <f>VLOOKUP(H170,Presupuesto!$B$11:$C$565,2,0)</f>
        <v>EQUIPO DE TRANSPORTE TRACCION Y ELEVACION</v>
      </c>
      <c r="J170" s="100" t="str">
        <f t="shared" si="12"/>
        <v>Gestión Administrativa y  financiera en apoyo al Desarrollo Académico</v>
      </c>
      <c r="K170" s="100" t="s">
        <v>401</v>
      </c>
      <c r="L170" s="100"/>
    </row>
    <row r="171" spans="3:12">
      <c r="C171" s="101" t="s">
        <v>77</v>
      </c>
      <c r="D171" s="153"/>
      <c r="E171" s="102">
        <v>10000</v>
      </c>
      <c r="F171" s="99">
        <f t="shared" si="13"/>
        <v>0</v>
      </c>
      <c r="G171" s="167"/>
      <c r="H171" s="103" t="s">
        <v>1005</v>
      </c>
      <c r="I171" s="103" t="str">
        <f>VLOOKUP(H171,Presupuesto!$B$11:$C$565,2,0)</f>
        <v>EQUIPO DE TRANSPORTE TRACCION Y ELEVACION</v>
      </c>
      <c r="J171" s="100" t="str">
        <f t="shared" si="12"/>
        <v>Gestión Administrativa y  financiera en apoyo al Desarrollo Académico</v>
      </c>
      <c r="K171" s="100" t="s">
        <v>401</v>
      </c>
      <c r="L171" s="100"/>
    </row>
    <row r="172" spans="3:12">
      <c r="C172" s="101" t="s">
        <v>78</v>
      </c>
      <c r="D172" s="153"/>
      <c r="E172" s="102">
        <v>10000</v>
      </c>
      <c r="F172" s="99">
        <f t="shared" si="13"/>
        <v>0</v>
      </c>
      <c r="G172" s="167" t="s">
        <v>1433</v>
      </c>
      <c r="H172" s="103" t="s">
        <v>1051</v>
      </c>
      <c r="I172" s="103" t="str">
        <f>VLOOKUP(H172,Presupuesto!$B$11:$C$565,2,0)</f>
        <v>APLICACIONES INFORMATICAS</v>
      </c>
      <c r="J172" s="100" t="str">
        <f t="shared" si="12"/>
        <v>Gestión Administrativa y  financiera en apoyo al Desarrollo Académico</v>
      </c>
      <c r="K172" s="100" t="s">
        <v>397</v>
      </c>
      <c r="L172" s="100"/>
    </row>
    <row r="173" spans="3:12">
      <c r="C173" s="111" t="s">
        <v>79</v>
      </c>
      <c r="D173" s="153"/>
      <c r="E173" s="102">
        <v>2000</v>
      </c>
      <c r="F173" s="99">
        <f t="shared" si="13"/>
        <v>0</v>
      </c>
      <c r="G173" s="167" t="s">
        <v>1433</v>
      </c>
      <c r="H173" s="112" t="s">
        <v>1019</v>
      </c>
      <c r="I173" s="112" t="str">
        <f>VLOOKUP(H173,Presupuesto!$B$11:$C$565,2,0)</f>
        <v>EQUIPO DE COMPUTACION</v>
      </c>
      <c r="J173" s="100" t="s">
        <v>1368</v>
      </c>
      <c r="K173" s="100" t="s">
        <v>397</v>
      </c>
      <c r="L173" s="100"/>
    </row>
    <row r="174" spans="3:12">
      <c r="C174" s="111" t="s">
        <v>80</v>
      </c>
      <c r="D174" s="153"/>
      <c r="E174" s="102">
        <v>1500</v>
      </c>
      <c r="F174" s="99">
        <f t="shared" si="13"/>
        <v>0</v>
      </c>
      <c r="G174" s="167" t="s">
        <v>1433</v>
      </c>
      <c r="H174" s="112" t="s">
        <v>951</v>
      </c>
      <c r="I174" s="112" t="str">
        <f>VLOOKUP(H174,Presupuesto!$B$11:$C$565,2,0)</f>
        <v>UTILES Y MATERIALES ELECTRICOS</v>
      </c>
      <c r="J174" s="100" t="str">
        <f t="shared" si="12"/>
        <v>Gestión Administrativa y  financiera en apoyo al Desarrollo Académico</v>
      </c>
      <c r="K174" s="100" t="s">
        <v>398</v>
      </c>
      <c r="L174" s="100"/>
    </row>
    <row r="175" spans="3:12">
      <c r="C175" s="111" t="s">
        <v>81</v>
      </c>
      <c r="D175" s="153"/>
      <c r="E175" s="102">
        <v>1500</v>
      </c>
      <c r="F175" s="99">
        <f t="shared" si="13"/>
        <v>0</v>
      </c>
      <c r="G175" s="167"/>
      <c r="H175" s="112" t="s">
        <v>1019</v>
      </c>
      <c r="I175" s="112" t="str">
        <f>VLOOKUP(H175,Presupuesto!$B$11:$C$565,2,0)</f>
        <v>EQUIPO DE COMPUTACION</v>
      </c>
      <c r="J175" s="100" t="str">
        <f t="shared" si="12"/>
        <v>Gestión Administrativa y  financiera en apoyo al Desarrollo Académico</v>
      </c>
      <c r="K175" s="100" t="s">
        <v>398</v>
      </c>
      <c r="L175" s="100"/>
    </row>
    <row r="176" spans="3:12">
      <c r="C176" s="111" t="s">
        <v>82</v>
      </c>
      <c r="D176" s="153"/>
      <c r="E176" s="102">
        <v>500</v>
      </c>
      <c r="F176" s="99">
        <f t="shared" si="13"/>
        <v>0</v>
      </c>
      <c r="G176" s="167"/>
      <c r="H176" s="112" t="s">
        <v>960</v>
      </c>
      <c r="I176" s="112" t="str">
        <f>VLOOKUP(H176,Presupuesto!$B$11:$C$565,2,0)</f>
        <v>OTROS RESPUESTOS Y ACCESORIOS MENORES</v>
      </c>
      <c r="J176" s="100" t="str">
        <f t="shared" si="12"/>
        <v>Gestión Administrativa y  financiera en apoyo al Desarrollo Académico</v>
      </c>
      <c r="K176" s="100" t="s">
        <v>398</v>
      </c>
      <c r="L176" s="100"/>
    </row>
    <row r="177" spans="2:12" ht="15.75" thickBot="1">
      <c r="C177" s="104" t="s">
        <v>83</v>
      </c>
      <c r="D177" s="161"/>
      <c r="E177" s="106">
        <v>20</v>
      </c>
      <c r="F177" s="107">
        <f t="shared" si="13"/>
        <v>0</v>
      </c>
      <c r="G177" s="164" t="s">
        <v>1433</v>
      </c>
      <c r="H177" s="108" t="s">
        <v>960</v>
      </c>
      <c r="I177" s="108" t="str">
        <f>VLOOKUP(H177,Presupuesto!$B$11:$C$565,2,0)</f>
        <v>OTROS RESPUESTOS Y ACCESORIOS MENORES</v>
      </c>
      <c r="J177" s="108" t="s">
        <v>1364</v>
      </c>
      <c r="K177" s="126" t="s">
        <v>398</v>
      </c>
      <c r="L177" s="126"/>
    </row>
    <row r="180" spans="2:12" ht="15.75">
      <c r="C180" s="911" t="s">
        <v>2827</v>
      </c>
      <c r="D180" s="911"/>
      <c r="E180" s="911"/>
      <c r="F180" s="911"/>
      <c r="G180" s="911"/>
      <c r="H180" s="911"/>
      <c r="I180" s="911"/>
    </row>
    <row r="181" spans="2:12" ht="15.75" thickBot="1"/>
    <row r="182" spans="2:12" ht="15.75" thickBot="1">
      <c r="B182" s="873"/>
      <c r="C182" s="29" t="s">
        <v>43</v>
      </c>
      <c r="D182" s="110">
        <f>SUM(F189:F202)</f>
        <v>100000</v>
      </c>
      <c r="F182" s="70"/>
      <c r="G182" s="79"/>
      <c r="H182" s="70"/>
      <c r="I182" s="70"/>
    </row>
    <row r="183" spans="2:12">
      <c r="C183" s="70"/>
      <c r="D183" s="31"/>
      <c r="E183" s="95"/>
      <c r="F183" s="95"/>
      <c r="G183" s="95"/>
      <c r="H183" s="76"/>
      <c r="I183" s="76"/>
    </row>
    <row r="184" spans="2:12">
      <c r="C184" s="70"/>
      <c r="D184" s="31"/>
      <c r="E184" s="95"/>
      <c r="F184" s="95"/>
      <c r="G184" s="95"/>
      <c r="H184" s="76"/>
      <c r="I184" s="76"/>
    </row>
    <row r="185" spans="2:12" ht="15.75">
      <c r="C185" s="208" t="s">
        <v>393</v>
      </c>
      <c r="D185" s="209" t="s">
        <v>2969</v>
      </c>
      <c r="E185" s="95"/>
      <c r="F185" s="95"/>
      <c r="G185" s="95"/>
      <c r="H185" s="76"/>
      <c r="I185" s="76"/>
    </row>
    <row r="186" spans="2:12" ht="18.75">
      <c r="C186" s="218" t="str">
        <f>IFERROR(VLOOKUP(D185,'1Desarrollo e Innov. Curricular'!$E:$F,2,FALSE),IFERROR(VLOOKUP(D185,'2Investigación Científica'!$E:$F,2,FALSE),IFERROR(VLOOKUP(D185,'3Vinculación Univ. Sociedad'!$E:$F,2,FALSE),IFERROR(VLOOKUP(D185,'4Docencia Profesorado Universi'!$E:$F,2,FALSE),IFERROR(VLOOKUP(D185,'5Estudiantes y Graduados'!$E:$F,2,FALSE),IFERROR(VLOOKUP(D185,'11Gestion Administrativa'!$E:$F,2,FALSE),IFERROR(VLOOKUP(D185,'13Gestión Académica'!$E:$F,2,FALSE),IFERROR(VLOOKUP(D185,'8Aseguramiento de la Calidad'!$E:$F,2,FALSE),IFERROR(VLOOKUP(D185,'6Gestión del Conocimiento'!$E:$F,2,FALSE),IFERROR(VLOOKUP(D185,'15Gobernabilidad Procesos...'!$E:$F,2,FALSE),IFERROR(VLOOKUP(D185,'12Gestión Talento Humano'!$E:$F,2,FALSE),IFERROR(VLOOKUP(D185,'14Internacionalización E.S.'!$E:$F,2,FALSE),IFERROR(VLOOKUP(D185,'10Posgrado'!$E:$F,2,FALSE),IFERROR(VLOOKUP(D185,'9Cultura de Innovación Insti...'!$E:$F,2,FALSE),VLOOKUP(D185,'7Lo Esencial Reforma Univ.'!$E:$F,2,0)))))))))))))))</f>
        <v>Equipar, organizar y mantener funcionando un Laboratorio en la  Escuela de Ciencias Aeronáuticas, incluyendo una investigación para la rehabilitación de un tunel de viento educativo. </v>
      </c>
      <c r="D186" s="31"/>
      <c r="E186" s="95"/>
      <c r="F186" s="95"/>
      <c r="G186" s="95"/>
      <c r="H186" s="76"/>
      <c r="I186" s="76"/>
    </row>
    <row r="187" spans="2:12">
      <c r="F187" s="95"/>
      <c r="G187" s="76"/>
      <c r="H187" s="76"/>
      <c r="I187" s="76"/>
    </row>
    <row r="188" spans="2:12" ht="30.75" thickBot="1">
      <c r="C188" s="151" t="s">
        <v>44</v>
      </c>
      <c r="D188" s="151" t="s">
        <v>55</v>
      </c>
      <c r="E188" s="151" t="s">
        <v>57</v>
      </c>
      <c r="F188" s="152" t="s">
        <v>27</v>
      </c>
      <c r="G188" s="152" t="s">
        <v>131</v>
      </c>
      <c r="H188" s="151" t="s">
        <v>46</v>
      </c>
      <c r="I188" s="151" t="s">
        <v>132</v>
      </c>
      <c r="J188" s="151" t="s">
        <v>412</v>
      </c>
      <c r="K188" s="151" t="s">
        <v>413</v>
      </c>
      <c r="L188" s="151" t="s">
        <v>468</v>
      </c>
    </row>
    <row r="189" spans="2:12" ht="15.75" thickBot="1">
      <c r="C189" s="319" t="s">
        <v>1344</v>
      </c>
      <c r="D189" s="160"/>
      <c r="E189" s="98">
        <f>HLOOKUP($C189,$CB$2:$CE$3,2,0)</f>
        <v>15000</v>
      </c>
      <c r="F189" s="99">
        <f>D189*E189</f>
        <v>0</v>
      </c>
      <c r="G189" s="167" t="s">
        <v>1433</v>
      </c>
      <c r="H189" s="100" t="s">
        <v>1019</v>
      </c>
      <c r="I189" s="100" t="str">
        <f>VLOOKUP(H189,Presupuesto!$B$11:$C$565,2,0)</f>
        <v>EQUIPO DE COMPUTACION</v>
      </c>
      <c r="J189" s="228" t="s">
        <v>1363</v>
      </c>
      <c r="K189" s="100" t="s">
        <v>398</v>
      </c>
      <c r="L189" s="100"/>
    </row>
    <row r="190" spans="2:12">
      <c r="C190" s="319" t="s">
        <v>1342</v>
      </c>
      <c r="D190" s="153"/>
      <c r="E190" s="98">
        <f>HLOOKUP($C190,$CB$2:$CE$3,2,0)</f>
        <v>35000</v>
      </c>
      <c r="F190" s="99">
        <f>D190*E190</f>
        <v>0</v>
      </c>
      <c r="G190" s="167" t="s">
        <v>1433</v>
      </c>
      <c r="H190" s="103" t="s">
        <v>1019</v>
      </c>
      <c r="I190" s="103" t="str">
        <f>VLOOKUP(H190,Presupuesto!$B$11:$C$565,2,0)</f>
        <v>EQUIPO DE COMPUTACION</v>
      </c>
      <c r="J190" s="100" t="s">
        <v>1363</v>
      </c>
      <c r="K190" s="100" t="s">
        <v>398</v>
      </c>
      <c r="L190" s="100"/>
    </row>
    <row r="191" spans="2:12">
      <c r="C191" s="101" t="s">
        <v>2842</v>
      </c>
      <c r="D191" s="153">
        <v>1</v>
      </c>
      <c r="E191" s="102">
        <v>100000</v>
      </c>
      <c r="F191" s="99">
        <f t="shared" ref="F191:F202" si="14">D191*E191</f>
        <v>100000</v>
      </c>
      <c r="G191" s="167" t="s">
        <v>1433</v>
      </c>
      <c r="H191" s="103" t="s">
        <v>1028</v>
      </c>
      <c r="I191" s="103" t="str">
        <f>VLOOKUP(H191,Presupuesto!$B$11:$C$565,2,0)</f>
        <v>MUEBLES Y EQUIPO EDUCACIONAL</v>
      </c>
      <c r="J191" s="100" t="s">
        <v>1363</v>
      </c>
      <c r="K191" s="100" t="s">
        <v>397</v>
      </c>
      <c r="L191" s="100"/>
    </row>
    <row r="192" spans="2:12">
      <c r="C192" s="101" t="s">
        <v>74</v>
      </c>
      <c r="D192" s="153"/>
      <c r="E192" s="102">
        <v>8000</v>
      </c>
      <c r="F192" s="99">
        <f t="shared" si="14"/>
        <v>0</v>
      </c>
      <c r="G192" s="167" t="s">
        <v>1433</v>
      </c>
      <c r="H192" s="103" t="s">
        <v>1019</v>
      </c>
      <c r="I192" s="103" t="str">
        <f>VLOOKUP(H192,Presupuesto!$B$11:$C$565,2,0)</f>
        <v>EQUIPO DE COMPUTACION</v>
      </c>
      <c r="J192" s="100" t="s">
        <v>1363</v>
      </c>
      <c r="K192" s="100" t="s">
        <v>397</v>
      </c>
      <c r="L192" s="100"/>
    </row>
    <row r="193" spans="3:12">
      <c r="C193" s="101" t="s">
        <v>75</v>
      </c>
      <c r="D193" s="153"/>
      <c r="E193" s="102">
        <v>5000</v>
      </c>
      <c r="F193" s="99">
        <f t="shared" si="14"/>
        <v>0</v>
      </c>
      <c r="G193" s="167" t="s">
        <v>1433</v>
      </c>
      <c r="H193" s="103" t="s">
        <v>1019</v>
      </c>
      <c r="I193" s="103" t="str">
        <f>VLOOKUP(H193,Presupuesto!$B$11:$C$565,2,0)</f>
        <v>EQUIPO DE COMPUTACION</v>
      </c>
      <c r="J193" s="100" t="s">
        <v>1363</v>
      </c>
      <c r="K193" s="100" t="s">
        <v>397</v>
      </c>
      <c r="L193" s="100"/>
    </row>
    <row r="194" spans="3:12">
      <c r="C194" s="101" t="s">
        <v>35</v>
      </c>
      <c r="D194" s="153"/>
      <c r="E194" s="102">
        <v>13000</v>
      </c>
      <c r="F194" s="99">
        <f t="shared" si="14"/>
        <v>0</v>
      </c>
      <c r="G194" s="167" t="s">
        <v>1433</v>
      </c>
      <c r="H194" s="103" t="s">
        <v>1005</v>
      </c>
      <c r="I194" s="103" t="str">
        <f>VLOOKUP(H194,Presupuesto!$B$11:$C$565,2,0)</f>
        <v>EQUIPO DE TRANSPORTE TRACCION Y ELEVACION</v>
      </c>
      <c r="J194" s="100" t="s">
        <v>1363</v>
      </c>
      <c r="K194" s="100" t="s">
        <v>397</v>
      </c>
      <c r="L194" s="100"/>
    </row>
    <row r="195" spans="3:12">
      <c r="C195" s="101" t="s">
        <v>76</v>
      </c>
      <c r="D195" s="153"/>
      <c r="E195" s="102">
        <v>15000</v>
      </c>
      <c r="F195" s="99">
        <f t="shared" si="14"/>
        <v>0</v>
      </c>
      <c r="G195" s="167" t="s">
        <v>1433</v>
      </c>
      <c r="H195" s="103" t="s">
        <v>1005</v>
      </c>
      <c r="I195" s="103" t="str">
        <f>VLOOKUP(H195,Presupuesto!$B$11:$C$565,2,0)</f>
        <v>EQUIPO DE TRANSPORTE TRACCION Y ELEVACION</v>
      </c>
      <c r="J195" s="100" t="s">
        <v>1363</v>
      </c>
      <c r="K195" s="100" t="s">
        <v>401</v>
      </c>
      <c r="L195" s="100"/>
    </row>
    <row r="196" spans="3:12">
      <c r="C196" s="101" t="s">
        <v>77</v>
      </c>
      <c r="D196" s="153"/>
      <c r="E196" s="102">
        <v>10000</v>
      </c>
      <c r="F196" s="99">
        <f t="shared" si="14"/>
        <v>0</v>
      </c>
      <c r="G196" s="167"/>
      <c r="H196" s="103" t="s">
        <v>1005</v>
      </c>
      <c r="I196" s="103" t="str">
        <f>VLOOKUP(H196,Presupuesto!$B$11:$C$565,2,0)</f>
        <v>EQUIPO DE TRANSPORTE TRACCION Y ELEVACION</v>
      </c>
      <c r="J196" s="100" t="s">
        <v>1363</v>
      </c>
      <c r="K196" s="100" t="s">
        <v>401</v>
      </c>
      <c r="L196" s="100"/>
    </row>
    <row r="197" spans="3:12">
      <c r="C197" s="101" t="s">
        <v>78</v>
      </c>
      <c r="D197" s="153"/>
      <c r="E197" s="102">
        <v>10000</v>
      </c>
      <c r="F197" s="99">
        <f t="shared" si="14"/>
        <v>0</v>
      </c>
      <c r="G197" s="167" t="s">
        <v>1433</v>
      </c>
      <c r="H197" s="103" t="s">
        <v>1051</v>
      </c>
      <c r="I197" s="103" t="str">
        <f>VLOOKUP(H197,Presupuesto!$B$11:$C$565,2,0)</f>
        <v>APLICACIONES INFORMATICAS</v>
      </c>
      <c r="J197" s="100" t="s">
        <v>1363</v>
      </c>
      <c r="K197" s="100" t="s">
        <v>397</v>
      </c>
      <c r="L197" s="100"/>
    </row>
    <row r="198" spans="3:12">
      <c r="C198" s="111" t="s">
        <v>79</v>
      </c>
      <c r="D198" s="153"/>
      <c r="E198" s="102">
        <v>2000</v>
      </c>
      <c r="F198" s="99">
        <f t="shared" si="14"/>
        <v>0</v>
      </c>
      <c r="G198" s="167" t="s">
        <v>1433</v>
      </c>
      <c r="H198" s="112" t="s">
        <v>1019</v>
      </c>
      <c r="I198" s="112" t="str">
        <f>VLOOKUP(H198,Presupuesto!$B$11:$C$565,2,0)</f>
        <v>EQUIPO DE COMPUTACION</v>
      </c>
      <c r="J198" s="100" t="s">
        <v>1363</v>
      </c>
      <c r="K198" s="100" t="s">
        <v>397</v>
      </c>
      <c r="L198" s="100"/>
    </row>
    <row r="199" spans="3:12">
      <c r="C199" s="111" t="s">
        <v>80</v>
      </c>
      <c r="D199" s="153"/>
      <c r="E199" s="102">
        <v>1500</v>
      </c>
      <c r="F199" s="99">
        <f t="shared" si="14"/>
        <v>0</v>
      </c>
      <c r="G199" s="167" t="s">
        <v>1433</v>
      </c>
      <c r="H199" s="112" t="s">
        <v>951</v>
      </c>
      <c r="I199" s="112" t="str">
        <f>VLOOKUP(H199,Presupuesto!$B$11:$C$565,2,0)</f>
        <v>UTILES Y MATERIALES ELECTRICOS</v>
      </c>
      <c r="J199" s="100" t="s">
        <v>1363</v>
      </c>
      <c r="K199" s="100" t="s">
        <v>398</v>
      </c>
      <c r="L199" s="100"/>
    </row>
    <row r="200" spans="3:12">
      <c r="C200" s="111" t="s">
        <v>81</v>
      </c>
      <c r="D200" s="153"/>
      <c r="E200" s="102">
        <v>1500</v>
      </c>
      <c r="F200" s="99">
        <f t="shared" si="14"/>
        <v>0</v>
      </c>
      <c r="G200" s="167"/>
      <c r="H200" s="112" t="s">
        <v>1019</v>
      </c>
      <c r="I200" s="112" t="str">
        <f>VLOOKUP(H200,Presupuesto!$B$11:$C$565,2,0)</f>
        <v>EQUIPO DE COMPUTACION</v>
      </c>
      <c r="J200" s="100" t="s">
        <v>1363</v>
      </c>
      <c r="K200" s="100" t="s">
        <v>398</v>
      </c>
      <c r="L200" s="100"/>
    </row>
    <row r="201" spans="3:12">
      <c r="C201" s="111" t="s">
        <v>82</v>
      </c>
      <c r="D201" s="153"/>
      <c r="E201" s="102">
        <v>500</v>
      </c>
      <c r="F201" s="99">
        <f t="shared" si="14"/>
        <v>0</v>
      </c>
      <c r="G201" s="167"/>
      <c r="H201" s="112" t="s">
        <v>960</v>
      </c>
      <c r="I201" s="112" t="str">
        <f>VLOOKUP(H201,Presupuesto!$B$11:$C$565,2,0)</f>
        <v>OTROS RESPUESTOS Y ACCESORIOS MENORES</v>
      </c>
      <c r="J201" s="100" t="s">
        <v>1363</v>
      </c>
      <c r="K201" s="100" t="s">
        <v>398</v>
      </c>
      <c r="L201" s="100"/>
    </row>
    <row r="202" spans="3:12" ht="15.75" thickBot="1">
      <c r="C202" s="104" t="s">
        <v>83</v>
      </c>
      <c r="D202" s="161"/>
      <c r="E202" s="106">
        <v>20</v>
      </c>
      <c r="F202" s="107">
        <f t="shared" si="14"/>
        <v>0</v>
      </c>
      <c r="G202" s="164" t="s">
        <v>1433</v>
      </c>
      <c r="H202" s="108" t="s">
        <v>960</v>
      </c>
      <c r="I202" s="108" t="str">
        <f>VLOOKUP(H202,Presupuesto!$B$11:$C$565,2,0)</f>
        <v>OTROS RESPUESTOS Y ACCESORIOS MENORES</v>
      </c>
      <c r="J202" s="108" t="s">
        <v>1363</v>
      </c>
      <c r="K202" s="126" t="s">
        <v>398</v>
      </c>
      <c r="L202" s="126"/>
    </row>
  </sheetData>
  <mergeCells count="5">
    <mergeCell ref="C180:I180"/>
    <mergeCell ref="C8:J8"/>
    <mergeCell ref="C33:L33"/>
    <mergeCell ref="C58:L58"/>
    <mergeCell ref="C155:I155"/>
  </mergeCells>
  <dataValidations xWindow="801" yWindow="652" count="5">
    <dataValidation type="list" allowBlank="1" showInputMessage="1" showErrorMessage="1" errorTitle="¡Ingreso Inválido!" error="Seleccione una opción de la lista.&#10;" promptTitle="Tipo de Presupuesto" prompt="Seleccione una opción de la lista." sqref="G17:G30 G42:G55 G67:G80 G91:G104 G115:G128 G139:G152 G164:G177 G189:G202">
      <formula1>$R$2:$S$2</formula1>
    </dataValidation>
    <dataValidation type="list" allowBlank="1" showInputMessage="1" showErrorMessage="1" errorTitle="¡Ingreso Inválido!" error="Seleccione una opción de la lista." promptTitle="Dimensión Estratégica" prompt="Seleccione una opción de la lista." sqref="J17:J30 J42:J55 J67:J80 J91:J104 J115:J128 J139:J152 J164:J177 J189:J202">
      <formula1>$A$2:$O$2</formula1>
    </dataValidation>
    <dataValidation type="list" allowBlank="1" showInputMessage="1" showErrorMessage="1" errorTitle="¡Ingreso Inválido!" error="Seleccione una opción de la lista" promptTitle="Mes Requerido" prompt="Seleccione el mes en el que requiere el recurso." sqref="K17:K30 K42:K55 K67:K80 K91:K104 K115:K128 K139:K152 K164:K177 K189:K202">
      <formula1>$U$2:$AF$2</formula1>
    </dataValidation>
    <dataValidation type="list" allowBlank="1" showInputMessage="1" showErrorMessage="1" sqref="C17:C18 C42:C43 C67:C68 C91:C92 C115:C116 C139:C140 C164:C165 C189:C190">
      <formula1>$CB$2:$CE$2</formula1>
    </dataValidation>
    <dataValidation type="list" allowBlank="1" showInputMessage="1" showErrorMessage="1" errorTitle="¡Ingreso Inválido!" error="Verifique el valor ingresado" promptTitle="Objeto de Gasto" prompt="Ingrese el Objeto de Gasto" sqref="H17:H30 H42:H55 H67:H80 H91:H104 H115:H128 H139:H152 H164:H177 H189:H202">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274"/>
  <sheetViews>
    <sheetView showGridLines="0" topLeftCell="B259" zoomScale="70" zoomScaleNormal="70" workbookViewId="0">
      <selection activeCell="B297" sqref="B297"/>
    </sheetView>
  </sheetViews>
  <sheetFormatPr baseColWidth="10" defaultColWidth="11.5703125" defaultRowHeight="1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20.57031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24" t="s">
        <v>1362</v>
      </c>
      <c r="E2" s="124" t="s">
        <v>1364</v>
      </c>
      <c r="F2" s="124" t="s">
        <v>476</v>
      </c>
      <c r="G2" s="162" t="s">
        <v>1365</v>
      </c>
      <c r="H2" s="124" t="s">
        <v>1366</v>
      </c>
      <c r="I2" s="124" t="s">
        <v>1367</v>
      </c>
      <c r="J2" s="124" t="s">
        <v>1438</v>
      </c>
      <c r="K2" s="124" t="s">
        <v>1368</v>
      </c>
      <c r="L2" s="124" t="s">
        <v>1369</v>
      </c>
      <c r="M2" s="124" t="s">
        <v>1370</v>
      </c>
      <c r="N2" s="124" t="s">
        <v>1371</v>
      </c>
      <c r="O2" s="124" t="s">
        <v>1372</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386</v>
      </c>
      <c r="D5" s="201">
        <f>SUMIF(C:C,$C$10,D:D)</f>
        <v>2597485</v>
      </c>
    </row>
    <row r="6" spans="1:555">
      <c r="C6" s="109"/>
      <c r="D6" s="109"/>
      <c r="E6" s="109"/>
      <c r="F6" s="109"/>
      <c r="G6" s="78"/>
      <c r="H6" s="109"/>
      <c r="I6" s="109"/>
    </row>
    <row r="7" spans="1:555">
      <c r="C7" s="109"/>
      <c r="D7" s="109"/>
      <c r="E7" s="109"/>
      <c r="F7" s="109"/>
      <c r="G7" s="78"/>
      <c r="H7" s="109"/>
      <c r="I7" s="109"/>
    </row>
    <row r="8" spans="1:555">
      <c r="C8" s="912" t="s">
        <v>1745</v>
      </c>
      <c r="D8" s="912"/>
      <c r="E8" s="912"/>
      <c r="F8" s="912"/>
      <c r="G8" s="912"/>
      <c r="H8" s="912"/>
      <c r="I8" s="912"/>
    </row>
    <row r="9" spans="1:555" ht="15.75" thickBot="1">
      <c r="C9" s="109"/>
      <c r="D9" s="109"/>
      <c r="E9" s="109"/>
      <c r="F9" s="109"/>
      <c r="G9" s="78"/>
      <c r="H9" s="109"/>
      <c r="I9" s="109"/>
      <c r="K9" s="179"/>
    </row>
    <row r="10" spans="1:555" ht="15.75" thickBot="1">
      <c r="B10" s="873"/>
      <c r="C10" s="159" t="s">
        <v>53</v>
      </c>
      <c r="D10" s="110">
        <f>SUM(F17:F20)</f>
        <v>80000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393</v>
      </c>
      <c r="D13" s="209" t="s">
        <v>2947</v>
      </c>
      <c r="E13" s="95"/>
      <c r="F13" s="95"/>
      <c r="G13" s="95"/>
      <c r="H13" s="76"/>
      <c r="I13" s="76"/>
      <c r="J13" s="76"/>
      <c r="K13" s="114"/>
    </row>
    <row r="14" spans="1:555" ht="18.75">
      <c r="B14" s="95"/>
      <c r="C14" s="218" t="str">
        <f>IFERROR(VLOOKUP(D13,'1Desarrollo e Innov. Curricular'!$E:$F,2,FALSE),IFERROR(VLOOKUP(D13,'2Investigación Científica'!$E:$F,2,FALSE),IFERROR(VLOOKUP(D13,'3Vinculación Univ. Sociedad'!$E:$F,2,FALSE),IFERROR(VLOOKUP(D13,'4Docencia Profesorado Universi'!$E:$F,2,FALSE),IFERROR(VLOOKUP(D13,'5Estudiantes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Procesos...'!$E:$F,2,FALSE),IFERROR(VLOOKUP(D13,'12Gestión Talento Humano'!$E:$F,2,FALSE),IFERROR(VLOOKUP(D13,'14Internacionalización E.S.'!$E:$F,2,FALSE),IFERROR(VLOOKUP(D13,'10Posgrado'!$E:$F,2,FALSE),IFERROR(VLOOKUP(D13,'9Cultura de Innovación Insti...'!$E:$F,2,FALSE),VLOOKUP(D13,'7Lo Esencial Reforma Univ.'!$E:$F,2,0)))))))))))))))</f>
        <v>Publicar periódicamente la Revista Ciencias Espaciales, en sus dos números de Primavera y Otoño, con los resultados de investigaciones importantes realizadas en los campos del conocimiento que desarrolla la Facultad.</v>
      </c>
      <c r="D14" s="31"/>
      <c r="E14" s="95"/>
      <c r="F14" s="95"/>
      <c r="G14" s="95"/>
      <c r="H14" s="76"/>
      <c r="I14" s="76"/>
      <c r="J14" s="76"/>
      <c r="K14" s="114"/>
    </row>
    <row r="15" spans="1:555" ht="15.75" thickBot="1">
      <c r="F15" s="95"/>
      <c r="G15" s="76"/>
      <c r="H15" s="76"/>
      <c r="I15" s="76"/>
    </row>
    <row r="16" spans="1:555" ht="30.75" thickBot="1">
      <c r="C16" s="131" t="s">
        <v>44</v>
      </c>
      <c r="D16" s="131" t="s">
        <v>55</v>
      </c>
      <c r="E16" s="138" t="s">
        <v>57</v>
      </c>
      <c r="F16" s="137" t="s">
        <v>27</v>
      </c>
      <c r="G16" s="135" t="s">
        <v>131</v>
      </c>
      <c r="H16" s="138" t="s">
        <v>46</v>
      </c>
      <c r="I16" s="135" t="s">
        <v>132</v>
      </c>
      <c r="J16" s="135" t="s">
        <v>412</v>
      </c>
      <c r="K16" s="135" t="s">
        <v>413</v>
      </c>
    </row>
    <row r="17" spans="2:11">
      <c r="C17" s="230" t="s">
        <v>443</v>
      </c>
      <c r="D17" s="231"/>
      <c r="E17" s="229">
        <f>HLOOKUP(C17,$AH$2:$BU$3,2,0)</f>
        <v>620</v>
      </c>
      <c r="F17" s="99">
        <f t="shared" ref="F17:F20" si="0">D17*E17</f>
        <v>0</v>
      </c>
      <c r="G17" s="163" t="s">
        <v>129</v>
      </c>
      <c r="H17" s="144"/>
      <c r="I17" s="132" t="e">
        <f>VLOOKUP(H17,Presupuesto!$B$11:$C$565,2,0)</f>
        <v>#N/A</v>
      </c>
      <c r="J17" s="228" t="s">
        <v>1438</v>
      </c>
      <c r="K17" s="100" t="s">
        <v>396</v>
      </c>
    </row>
    <row r="18" spans="2:11">
      <c r="C18" s="143" t="s">
        <v>1702</v>
      </c>
      <c r="D18" s="160">
        <v>400</v>
      </c>
      <c r="E18" s="125">
        <v>200</v>
      </c>
      <c r="F18" s="99">
        <f t="shared" ref="F18:F19" si="1">D18*E18</f>
        <v>80000</v>
      </c>
      <c r="G18" s="163" t="s">
        <v>129</v>
      </c>
      <c r="H18" s="144" t="s">
        <v>295</v>
      </c>
      <c r="I18" s="132" t="str">
        <f>VLOOKUP(H18,Presupuesto!$B$11:$C$565,2,0)</f>
        <v>IMPRENTA, PUBLIC. Y REPRODUC. (25300-00)</v>
      </c>
      <c r="J18" s="100" t="s">
        <v>1363</v>
      </c>
      <c r="K18" s="100" t="s">
        <v>399</v>
      </c>
    </row>
    <row r="19" spans="2:11">
      <c r="C19" s="143"/>
      <c r="D19" s="160"/>
      <c r="E19" s="125"/>
      <c r="F19" s="99">
        <f t="shared" si="1"/>
        <v>0</v>
      </c>
      <c r="G19" s="163"/>
      <c r="H19" s="144"/>
      <c r="I19" s="132" t="e">
        <f>VLOOKUP(H19,Presupuesto!$B$11:$C$565,2,0)</f>
        <v>#N/A</v>
      </c>
      <c r="J19" s="100" t="str">
        <f t="shared" ref="J19:J20" si="2">$J$17</f>
        <v>Posgrado</v>
      </c>
      <c r="K19" s="100" t="s">
        <v>414</v>
      </c>
    </row>
    <row r="20" spans="2:11" ht="15.75" thickBot="1">
      <c r="C20" s="149"/>
      <c r="D20" s="161"/>
      <c r="E20" s="105"/>
      <c r="F20" s="107">
        <f t="shared" si="0"/>
        <v>0</v>
      </c>
      <c r="G20" s="164"/>
      <c r="H20" s="150"/>
      <c r="I20" s="134" t="e">
        <f>VLOOKUP(H20,Presupuesto!$B$11:$C$565,2,0)</f>
        <v>#N/A</v>
      </c>
      <c r="J20" s="108" t="str">
        <f t="shared" si="2"/>
        <v>Posgrado</v>
      </c>
      <c r="K20" s="126" t="s">
        <v>396</v>
      </c>
    </row>
    <row r="22" spans="2:11" ht="15.75" thickBot="1">
      <c r="F22" s="92"/>
      <c r="G22" s="91"/>
      <c r="H22" s="92"/>
      <c r="I22" s="92"/>
    </row>
    <row r="23" spans="2:11" ht="15.75" thickBot="1">
      <c r="B23" s="873"/>
      <c r="C23" s="159" t="s">
        <v>53</v>
      </c>
      <c r="D23" s="110">
        <f>SUM(F30:F33)</f>
        <v>3000</v>
      </c>
      <c r="F23" s="70"/>
      <c r="G23" s="79"/>
      <c r="H23" s="70"/>
      <c r="I23" s="70"/>
    </row>
    <row r="24" spans="2:11">
      <c r="C24" s="70"/>
      <c r="D24" s="31"/>
      <c r="E24" s="95"/>
      <c r="F24" s="95"/>
      <c r="G24" s="95"/>
      <c r="H24" s="76"/>
      <c r="I24" s="76"/>
      <c r="J24" s="76"/>
      <c r="K24" s="114"/>
    </row>
    <row r="25" spans="2:11">
      <c r="C25" s="70"/>
      <c r="D25" s="31"/>
      <c r="E25" s="95"/>
      <c r="F25" s="95"/>
      <c r="G25" s="95"/>
      <c r="H25" s="76"/>
      <c r="I25" s="76"/>
      <c r="J25" s="76"/>
      <c r="K25" s="114"/>
    </row>
    <row r="26" spans="2:11" ht="15.75">
      <c r="C26" s="208" t="s">
        <v>393</v>
      </c>
      <c r="D26" s="209" t="s">
        <v>3047</v>
      </c>
      <c r="E26" s="95"/>
      <c r="F26" s="95"/>
      <c r="G26" s="95"/>
      <c r="H26" s="76"/>
      <c r="I26" s="76"/>
      <c r="J26" s="76"/>
      <c r="K26" s="114"/>
    </row>
    <row r="27" spans="2:11" ht="18.75">
      <c r="C27" s="218" t="str">
        <f>IFERROR(VLOOKUP(D26,'1Desarrollo e Innov. Curricular'!$E:$F,2,FALSE),IFERROR(VLOOKUP(D26,'2Investigación Científica'!$E:$F,2,FALSE),IFERROR(VLOOKUP(D26,'3Vinculación Univ. Sociedad'!$E:$F,2,FALSE),IFERROR(VLOOKUP(D26,'4Docencia Profesorado Universi'!$E:$F,2,FALSE),IFERROR(VLOOKUP(D26,'5Estudiantes y Graduados'!$E:$F,2,FALSE),IFERROR(VLOOKUP(D26,'11Gestion Administrativa'!$E:$F,2,FALSE),IFERROR(VLOOKUP(D26,'13Gestión Académica'!$E:$F,2,FALSE),IFERROR(VLOOKUP(D26,'8Aseguramiento de la Calidad'!$E:$F,2,FALSE),IFERROR(VLOOKUP(D26,'6Gestión del Conocimiento'!$E:$F,2,FALSE),IFERROR(VLOOKUP(D26,'15Gobernabilidad Procesos...'!$E:$F,2,FALSE),IFERROR(VLOOKUP(D26,'12Gestión Talento Humano'!$E:$F,2,FALSE),IFERROR(VLOOKUP(D26,'14Internacionalización E.S.'!$E:$F,2,FALSE),IFERROR(VLOOKUP(D26,'10Posgrado'!$E:$F,2,FALSE),IFERROR(VLOOKUP(D26,'9Cultura de Innovación Insti...'!$E:$F,2,FALSE),VLOOKUP(D26,'7Lo Esencial Reforma Univ.'!$E:$F,2,0)))))))))))))))</f>
        <v>Publicar anualmente el Catálogo de Vinculación de la FACES con la Sociedad para divulgar proyectos de VUS; y participar en ferias y presentaciones de libros, y elaboración de reportajes culturales, especialmente relacionados con los campos del conocimiento que desarrolla la Facultad.</v>
      </c>
      <c r="D27" s="31"/>
      <c r="E27" s="95"/>
      <c r="F27" s="95"/>
      <c r="G27" s="95"/>
      <c r="H27" s="76"/>
      <c r="I27" s="76"/>
      <c r="J27" s="76"/>
      <c r="K27" s="114"/>
    </row>
    <row r="28" spans="2:11" ht="15.75" thickBot="1">
      <c r="F28" s="95"/>
      <c r="G28" s="76"/>
      <c r="H28" s="76"/>
      <c r="I28" s="76"/>
    </row>
    <row r="29" spans="2:11" ht="30.75" thickBot="1">
      <c r="C29" s="131" t="s">
        <v>44</v>
      </c>
      <c r="D29" s="131" t="s">
        <v>55</v>
      </c>
      <c r="E29" s="138" t="s">
        <v>57</v>
      </c>
      <c r="F29" s="137" t="s">
        <v>27</v>
      </c>
      <c r="G29" s="135" t="s">
        <v>131</v>
      </c>
      <c r="H29" s="138" t="s">
        <v>46</v>
      </c>
      <c r="I29" s="135" t="s">
        <v>132</v>
      </c>
      <c r="J29" s="135" t="s">
        <v>412</v>
      </c>
      <c r="K29" s="135" t="s">
        <v>413</v>
      </c>
    </row>
    <row r="30" spans="2:11">
      <c r="C30" s="230" t="s">
        <v>443</v>
      </c>
      <c r="D30" s="231"/>
      <c r="E30" s="229">
        <f>HLOOKUP(C30,$AH$2:$BU$3,2,0)</f>
        <v>620</v>
      </c>
      <c r="F30" s="99">
        <f t="shared" ref="F30:F33" si="3">D30*E30</f>
        <v>0</v>
      </c>
      <c r="G30" s="163" t="s">
        <v>129</v>
      </c>
      <c r="H30" s="144"/>
      <c r="I30" s="132" t="e">
        <f>VLOOKUP(H30,Presupuesto!$B$11:$C$565,2,0)</f>
        <v>#N/A</v>
      </c>
      <c r="J30" s="228" t="s">
        <v>1438</v>
      </c>
      <c r="K30" s="100" t="s">
        <v>396</v>
      </c>
    </row>
    <row r="31" spans="2:11">
      <c r="C31" s="143" t="s">
        <v>1703</v>
      </c>
      <c r="D31" s="160">
        <v>15</v>
      </c>
      <c r="E31" s="125">
        <v>200</v>
      </c>
      <c r="F31" s="99">
        <f t="shared" si="3"/>
        <v>3000</v>
      </c>
      <c r="G31" s="163" t="s">
        <v>129</v>
      </c>
      <c r="H31" s="144" t="s">
        <v>295</v>
      </c>
      <c r="I31" s="132" t="str">
        <f>VLOOKUP(H31,Presupuesto!$B$11:$C$565,2,0)</f>
        <v>IMPRENTA, PUBLIC. Y REPRODUC. (25300-00)</v>
      </c>
      <c r="J31" s="100" t="s">
        <v>475</v>
      </c>
      <c r="K31" s="100" t="s">
        <v>404</v>
      </c>
    </row>
    <row r="32" spans="2:11">
      <c r="C32" s="143"/>
      <c r="D32" s="160"/>
      <c r="E32" s="125"/>
      <c r="F32" s="99">
        <f t="shared" si="3"/>
        <v>0</v>
      </c>
      <c r="G32" s="163"/>
      <c r="H32" s="144"/>
      <c r="I32" s="132" t="e">
        <f>VLOOKUP(H32,Presupuesto!$B$11:$C$565,2,0)</f>
        <v>#N/A</v>
      </c>
      <c r="J32" s="100" t="str">
        <f t="shared" ref="J32:J33" si="4">$J$17</f>
        <v>Posgrado</v>
      </c>
      <c r="K32" s="100" t="s">
        <v>414</v>
      </c>
    </row>
    <row r="33" spans="2:11" ht="15.75" thickBot="1">
      <c r="C33" s="149"/>
      <c r="D33" s="161"/>
      <c r="E33" s="105"/>
      <c r="F33" s="107">
        <f t="shared" si="3"/>
        <v>0</v>
      </c>
      <c r="G33" s="164"/>
      <c r="H33" s="150"/>
      <c r="I33" s="134" t="e">
        <f>VLOOKUP(H33,Presupuesto!$B$11:$C$565,2,0)</f>
        <v>#N/A</v>
      </c>
      <c r="J33" s="108" t="str">
        <f t="shared" si="4"/>
        <v>Posgrado</v>
      </c>
      <c r="K33" s="126" t="s">
        <v>396</v>
      </c>
    </row>
    <row r="35" spans="2:11" ht="15.75" thickBot="1"/>
    <row r="36" spans="2:11" ht="15.75" thickBot="1">
      <c r="B36" s="873"/>
      <c r="C36" s="159" t="s">
        <v>53</v>
      </c>
      <c r="D36" s="110">
        <f>SUM(F43:F46)</f>
        <v>60000</v>
      </c>
      <c r="F36" s="70"/>
      <c r="G36" s="79"/>
      <c r="H36" s="70"/>
      <c r="I36" s="70"/>
    </row>
    <row r="37" spans="2:11">
      <c r="C37" s="70"/>
      <c r="D37" s="31"/>
      <c r="E37" s="95"/>
      <c r="F37" s="95"/>
      <c r="G37" s="95"/>
      <c r="H37" s="76"/>
      <c r="I37" s="76"/>
      <c r="J37" s="76"/>
      <c r="K37" s="114"/>
    </row>
    <row r="38" spans="2:11">
      <c r="C38" s="70"/>
      <c r="D38" s="31"/>
      <c r="E38" s="95"/>
      <c r="F38" s="95"/>
      <c r="G38" s="95"/>
      <c r="H38" s="76"/>
      <c r="I38" s="76"/>
      <c r="J38" s="76"/>
      <c r="K38" s="114"/>
    </row>
    <row r="39" spans="2:11" ht="15.75">
      <c r="C39" s="208" t="s">
        <v>393</v>
      </c>
      <c r="D39" s="209" t="s">
        <v>3077</v>
      </c>
      <c r="E39" s="95"/>
      <c r="F39" s="95"/>
      <c r="G39" s="95"/>
      <c r="H39" s="76"/>
      <c r="I39" s="76"/>
      <c r="J39" s="76"/>
      <c r="K39" s="114"/>
    </row>
    <row r="40" spans="2:11" ht="18.75">
      <c r="C40" s="218" t="str">
        <f>IFERROR(VLOOKUP(D39,'1Desarrollo e Innov. Curricular'!$E:$F,2,FALSE),IFERROR(VLOOKUP(D39,'2Investigación Científica'!$E:$F,2,FALSE),IFERROR(VLOOKUP(D39,'3Vinculación Univ. Sociedad'!$E:$F,2,FALSE),IFERROR(VLOOKUP(D39,'4Docencia Profesorado Universi'!$E:$F,2,FALSE),IFERROR(VLOOKUP(D39,'5Estudiantes y Graduados'!$E:$F,2,FALSE),IFERROR(VLOOKUP(D39,'11Gestion Administrativa'!$E:$F,2,FALSE),IFERROR(VLOOKUP(D39,'13Gestión Académica'!$E:$F,2,FALSE),IFERROR(VLOOKUP(D39,'8Aseguramiento de la Calidad'!$E:$F,2,FALSE),IFERROR(VLOOKUP(D39,'6Gestión del Conocimiento'!$E:$F,2,FALSE),IFERROR(VLOOKUP(D39,'15Gobernabilidad Procesos...'!$E:$F,2,FALSE),IFERROR(VLOOKUP(D39,'12Gestión Talento Humano'!$E:$F,2,FALSE),IFERROR(VLOOKUP(D39,'14Internacionalización E.S.'!$E:$F,2,FALSE),IFERROR(VLOOKUP(D39,'10Posgrado'!$E:$F,2,FALSE),IFERROR(VLOOKUP(D39,'9Cultura de Innovación Insti...'!$E:$F,2,FALSE),VLOOKUP(D39,'7Lo Esencial Reforma Univ.'!$E:$F,2,0)))))))))))))))</f>
        <v xml:space="preserve">Fortalecer las colecciones bibliográficas y centros de documentación de la FACES, así como gestionar y mantener acceso al sistema virtual para la obtención de documentos y materiales de trabajo en línea por parte de profesores y estudiantes. </v>
      </c>
      <c r="D40" s="31"/>
      <c r="E40" s="95"/>
      <c r="F40" s="95"/>
      <c r="G40" s="95"/>
      <c r="H40" s="76"/>
      <c r="I40" s="76"/>
      <c r="J40" s="76"/>
      <c r="K40" s="114"/>
    </row>
    <row r="41" spans="2:11" ht="15.75" thickBot="1">
      <c r="F41" s="95"/>
      <c r="G41" s="76"/>
      <c r="H41" s="76"/>
      <c r="I41" s="76"/>
    </row>
    <row r="42" spans="2:11" ht="30.75" thickBot="1">
      <c r="C42" s="131" t="s">
        <v>44</v>
      </c>
      <c r="D42" s="131" t="s">
        <v>55</v>
      </c>
      <c r="E42" s="138" t="s">
        <v>57</v>
      </c>
      <c r="F42" s="137" t="s">
        <v>27</v>
      </c>
      <c r="G42" s="135" t="s">
        <v>131</v>
      </c>
      <c r="H42" s="138" t="s">
        <v>46</v>
      </c>
      <c r="I42" s="135" t="s">
        <v>132</v>
      </c>
      <c r="J42" s="135" t="s">
        <v>412</v>
      </c>
      <c r="K42" s="135" t="s">
        <v>413</v>
      </c>
    </row>
    <row r="43" spans="2:11">
      <c r="C43" s="230" t="s">
        <v>443</v>
      </c>
      <c r="D43" s="231"/>
      <c r="E43" s="229">
        <f>HLOOKUP(C43,$AH$2:$BU$3,2,0)</f>
        <v>620</v>
      </c>
      <c r="F43" s="99">
        <f t="shared" ref="F43:F46" si="5">D43*E43</f>
        <v>0</v>
      </c>
      <c r="G43" s="163" t="s">
        <v>129</v>
      </c>
      <c r="H43" s="144"/>
      <c r="I43" s="132" t="e">
        <f>VLOOKUP(H43,Presupuesto!$B$11:$C$565,2,0)</f>
        <v>#N/A</v>
      </c>
      <c r="J43" s="228" t="s">
        <v>1438</v>
      </c>
      <c r="K43" s="100" t="s">
        <v>396</v>
      </c>
    </row>
    <row r="44" spans="2:11">
      <c r="C44" s="143" t="s">
        <v>1704</v>
      </c>
      <c r="D44" s="160">
        <v>100</v>
      </c>
      <c r="E44" s="125">
        <v>600</v>
      </c>
      <c r="F44" s="99">
        <f t="shared" si="5"/>
        <v>60000</v>
      </c>
      <c r="G44" s="163" t="s">
        <v>129</v>
      </c>
      <c r="H44" s="144" t="s">
        <v>1038</v>
      </c>
      <c r="I44" s="132" t="str">
        <f>VLOOKUP(H44,Presupuesto!$B$11:$C$565,2,0)</f>
        <v>LIBROS, REVISTAS Y OTROS ELEMENTOS COLECCIONABLES</v>
      </c>
      <c r="J44" s="100" t="s">
        <v>1364</v>
      </c>
      <c r="K44" s="100" t="s">
        <v>399</v>
      </c>
    </row>
    <row r="45" spans="2:11">
      <c r="C45" s="143"/>
      <c r="D45" s="160"/>
      <c r="E45" s="125"/>
      <c r="F45" s="99">
        <f t="shared" si="5"/>
        <v>0</v>
      </c>
      <c r="G45" s="163"/>
      <c r="H45" s="144"/>
      <c r="I45" s="132" t="e">
        <f>VLOOKUP(H45,Presupuesto!$B$11:$C$565,2,0)</f>
        <v>#N/A</v>
      </c>
      <c r="J45" s="100" t="str">
        <f t="shared" ref="J45:J46" si="6">$J$17</f>
        <v>Posgrado</v>
      </c>
      <c r="K45" s="100" t="s">
        <v>414</v>
      </c>
    </row>
    <row r="46" spans="2:11" ht="15.75" thickBot="1">
      <c r="C46" s="149"/>
      <c r="D46" s="161"/>
      <c r="E46" s="105"/>
      <c r="F46" s="107">
        <f t="shared" si="5"/>
        <v>0</v>
      </c>
      <c r="G46" s="164"/>
      <c r="H46" s="150"/>
      <c r="I46" s="134" t="e">
        <f>VLOOKUP(H46,Presupuesto!$B$11:$C$565,2,0)</f>
        <v>#N/A</v>
      </c>
      <c r="J46" s="108" t="str">
        <f t="shared" si="6"/>
        <v>Posgrado</v>
      </c>
      <c r="K46" s="126" t="s">
        <v>396</v>
      </c>
    </row>
    <row r="48" spans="2:11" ht="15.75" thickBot="1"/>
    <row r="49" spans="2:11" ht="15.75" thickBot="1">
      <c r="B49" s="873"/>
      <c r="C49" s="159" t="s">
        <v>53</v>
      </c>
      <c r="D49" s="110">
        <f>SUM(F56:F62)</f>
        <v>12620</v>
      </c>
      <c r="F49" s="70"/>
      <c r="G49" s="79"/>
      <c r="H49" s="70"/>
      <c r="I49" s="70"/>
    </row>
    <row r="50" spans="2:11">
      <c r="C50" s="70"/>
      <c r="D50" s="31"/>
      <c r="E50" s="95"/>
      <c r="F50" s="95"/>
      <c r="G50" s="95"/>
      <c r="H50" s="76"/>
      <c r="I50" s="76"/>
      <c r="J50" s="76"/>
      <c r="K50" s="114"/>
    </row>
    <row r="51" spans="2:11">
      <c r="C51" s="70"/>
      <c r="D51" s="31"/>
      <c r="E51" s="95"/>
      <c r="F51" s="95"/>
      <c r="G51" s="95"/>
      <c r="H51" s="76"/>
      <c r="I51" s="76"/>
      <c r="J51" s="76"/>
      <c r="K51" s="114"/>
    </row>
    <row r="52" spans="2:11" ht="15.75">
      <c r="C52" s="208" t="s">
        <v>393</v>
      </c>
      <c r="D52" s="209">
        <v>10.199999999999999</v>
      </c>
      <c r="E52" s="95"/>
      <c r="F52" s="95"/>
      <c r="G52" s="95"/>
      <c r="H52" s="76"/>
      <c r="I52" s="76"/>
      <c r="J52" s="76"/>
      <c r="K52" s="114"/>
    </row>
    <row r="53" spans="2:11" ht="18.75">
      <c r="C53" s="218" t="str">
        <f>IFERROR(VLOOKUP(D52,'1Desarrollo e Innov. Curricular'!$E:$F,2,FALSE),IFERROR(VLOOKUP(D52,'2Investigación Científica'!$E:$F,2,FALSE),IFERROR(VLOOKUP(D52,'3Vinculación Univ. Sociedad'!$E:$F,2,FALSE),IFERROR(VLOOKUP(D52,'4Docencia Profesorado Universi'!$E:$F,2,FALSE),IFERROR(VLOOKUP(D52,'5Estudiantes y Graduados'!$E:$F,2,FALSE),IFERROR(VLOOKUP(D52,'11Gestion Administrativa'!$E:$F,2,FALSE),IFERROR(VLOOKUP(D52,'13Gestión Académica'!$E:$F,2,FALSE),IFERROR(VLOOKUP(D52,'8Aseguramiento de la Calidad'!$E:$F,2,FALSE),IFERROR(VLOOKUP(D52,'6Gestión del Conocimiento'!$E:$F,2,FALSE),IFERROR(VLOOKUP(D52,'15Gobernabilidad Procesos...'!$E:$F,2,FALSE),IFERROR(VLOOKUP(D52,'12Gestión Talento Humano'!$E:$F,2,FALSE),IFERROR(VLOOKUP(D52,'14Internacionalización E.S.'!$E:$F,2,FALSE),IFERROR(VLOOKUP(D52,'10Posgrado'!$E:$F,2,FALSE),IFERROR(VLOOKUP(D52,'9Cultura de Innovación Insti...'!$E:$F,2,FALSE),VLOOKUP(D52,'7Lo Esencial Reforma Univ.'!$E:$F,2,0)))))))))))))))</f>
        <v>Realizar periódicamente encuestas de satisfacción de los graduados de las carreras de posgrado.</v>
      </c>
      <c r="D53" s="31"/>
      <c r="E53" s="95"/>
      <c r="F53" s="95"/>
      <c r="G53" s="95"/>
      <c r="H53" s="76"/>
      <c r="I53" s="76"/>
      <c r="J53" s="76"/>
      <c r="K53" s="114"/>
    </row>
    <row r="54" spans="2:11" ht="15.75" thickBot="1">
      <c r="F54" s="95"/>
      <c r="G54" s="76"/>
      <c r="H54" s="76"/>
      <c r="I54" s="76"/>
    </row>
    <row r="55" spans="2:11" ht="30.75" thickBot="1">
      <c r="C55" s="131" t="s">
        <v>44</v>
      </c>
      <c r="D55" s="131" t="s">
        <v>55</v>
      </c>
      <c r="E55" s="138" t="s">
        <v>57</v>
      </c>
      <c r="F55" s="137" t="s">
        <v>27</v>
      </c>
      <c r="G55" s="135" t="s">
        <v>131</v>
      </c>
      <c r="H55" s="138" t="s">
        <v>46</v>
      </c>
      <c r="I55" s="135" t="s">
        <v>132</v>
      </c>
      <c r="J55" s="135" t="s">
        <v>412</v>
      </c>
      <c r="K55" s="135" t="s">
        <v>413</v>
      </c>
    </row>
    <row r="56" spans="2:11">
      <c r="C56" s="230" t="s">
        <v>443</v>
      </c>
      <c r="D56" s="231"/>
      <c r="E56" s="229">
        <f>HLOOKUP(C56,$AH$2:$BU$3,2,0)</f>
        <v>620</v>
      </c>
      <c r="F56" s="99">
        <f t="shared" ref="F56:F62" si="7">D56*E56</f>
        <v>0</v>
      </c>
      <c r="G56" s="163" t="s">
        <v>129</v>
      </c>
      <c r="H56" s="144"/>
      <c r="I56" s="132" t="e">
        <f>VLOOKUP(H56,Presupuesto!$B$11:$C$565,2,0)</f>
        <v>#N/A</v>
      </c>
      <c r="J56" s="228" t="s">
        <v>1438</v>
      </c>
      <c r="K56" s="100" t="s">
        <v>398</v>
      </c>
    </row>
    <row r="57" spans="2:11">
      <c r="C57" s="143" t="s">
        <v>1715</v>
      </c>
      <c r="D57" s="160">
        <v>20</v>
      </c>
      <c r="E57" s="125">
        <v>90</v>
      </c>
      <c r="F57" s="99">
        <f t="shared" si="7"/>
        <v>1800</v>
      </c>
      <c r="G57" s="163" t="s">
        <v>1433</v>
      </c>
      <c r="H57" s="144" t="s">
        <v>820</v>
      </c>
      <c r="I57" s="132" t="str">
        <f>VLOOKUP(H57,Presupuesto!$B$11:$C$565,2,0)</f>
        <v>PAPEL DE ESCRITORIO</v>
      </c>
      <c r="J57" s="100" t="s">
        <v>1438</v>
      </c>
      <c r="K57" s="100" t="s">
        <v>398</v>
      </c>
    </row>
    <row r="58" spans="2:11">
      <c r="C58" s="143" t="s">
        <v>1718</v>
      </c>
      <c r="D58" s="160">
        <v>20</v>
      </c>
      <c r="E58" s="125">
        <v>500</v>
      </c>
      <c r="F58" s="99">
        <f t="shared" si="7"/>
        <v>10000</v>
      </c>
      <c r="G58" s="163" t="s">
        <v>1433</v>
      </c>
      <c r="H58" s="144" t="s">
        <v>960</v>
      </c>
      <c r="I58" s="132" t="str">
        <f>VLOOKUP(H58,Presupuesto!$B$11:$C$565,2,0)</f>
        <v>OTROS RESPUESTOS Y ACCESORIOS MENORES</v>
      </c>
      <c r="J58" s="100" t="str">
        <f t="shared" ref="J58:J62" si="8">$J$17</f>
        <v>Posgrado</v>
      </c>
      <c r="K58" s="100" t="s">
        <v>398</v>
      </c>
    </row>
    <row r="59" spans="2:11">
      <c r="C59" s="143" t="s">
        <v>1716</v>
      </c>
      <c r="D59" s="160">
        <v>100</v>
      </c>
      <c r="E59" s="125">
        <v>1</v>
      </c>
      <c r="F59" s="99">
        <f t="shared" si="7"/>
        <v>100</v>
      </c>
      <c r="G59" s="163" t="s">
        <v>1433</v>
      </c>
      <c r="H59" s="144" t="s">
        <v>724</v>
      </c>
      <c r="I59" s="132" t="str">
        <f>VLOOKUP(H59,Presupuesto!$B$11:$C$565,2,0)</f>
        <v>IMPRENTA Y PUBLICIDAD Y REPRODUC.</v>
      </c>
      <c r="J59" s="100" t="s">
        <v>1438</v>
      </c>
      <c r="K59" s="100" t="s">
        <v>398</v>
      </c>
    </row>
    <row r="60" spans="2:11">
      <c r="C60" s="143" t="s">
        <v>1717</v>
      </c>
      <c r="D60" s="160">
        <v>20</v>
      </c>
      <c r="E60" s="125">
        <v>36</v>
      </c>
      <c r="F60" s="99">
        <f t="shared" si="7"/>
        <v>720</v>
      </c>
      <c r="G60" s="163" t="s">
        <v>1433</v>
      </c>
      <c r="H60" s="144" t="s">
        <v>947</v>
      </c>
      <c r="I60" s="132" t="str">
        <f>VLOOKUP(H60,Presupuesto!$B$11:$C$565,2,0)</f>
        <v>UTILES DE ESCRITORIO, OFICINA Y ENSE¥ANZA</v>
      </c>
      <c r="J60" s="100" t="s">
        <v>1438</v>
      </c>
      <c r="K60" s="100" t="s">
        <v>398</v>
      </c>
    </row>
    <row r="61" spans="2:11">
      <c r="C61" s="143"/>
      <c r="D61" s="160"/>
      <c r="E61" s="125"/>
      <c r="F61" s="99">
        <f t="shared" si="7"/>
        <v>0</v>
      </c>
      <c r="G61" s="163"/>
      <c r="H61" s="144"/>
      <c r="I61" s="132"/>
      <c r="J61" s="100"/>
      <c r="K61" s="100"/>
    </row>
    <row r="62" spans="2:11" ht="15.75" thickBot="1">
      <c r="C62" s="149"/>
      <c r="D62" s="161"/>
      <c r="E62" s="105"/>
      <c r="F62" s="107">
        <f t="shared" si="7"/>
        <v>0</v>
      </c>
      <c r="G62" s="164"/>
      <c r="H62" s="150"/>
      <c r="I62" s="134" t="e">
        <f>VLOOKUP(H62,Presupuesto!$B$11:$C$565,2,0)</f>
        <v>#N/A</v>
      </c>
      <c r="J62" s="108" t="str">
        <f t="shared" si="8"/>
        <v>Posgrado</v>
      </c>
      <c r="K62" s="126" t="s">
        <v>396</v>
      </c>
    </row>
    <row r="65" spans="2:11" ht="18.75">
      <c r="C65" s="914" t="s">
        <v>1746</v>
      </c>
      <c r="D65" s="914"/>
      <c r="E65" s="914"/>
      <c r="F65" s="914"/>
      <c r="G65" s="914"/>
      <c r="H65" s="914"/>
      <c r="I65" s="914"/>
      <c r="J65" s="914"/>
      <c r="K65" s="914"/>
    </row>
    <row r="66" spans="2:11" ht="15.75" thickBot="1"/>
    <row r="67" spans="2:11" ht="15.75" thickBot="1">
      <c r="B67" s="873"/>
      <c r="C67" s="159" t="s">
        <v>53</v>
      </c>
      <c r="D67" s="110">
        <f>SUM(F74:F77)</f>
        <v>30000</v>
      </c>
      <c r="F67" s="70"/>
      <c r="G67" s="79"/>
      <c r="H67" s="70"/>
      <c r="I67" s="70"/>
    </row>
    <row r="68" spans="2:11">
      <c r="C68" s="70"/>
      <c r="D68" s="31"/>
      <c r="E68" s="95"/>
      <c r="F68" s="95"/>
      <c r="G68" s="95"/>
      <c r="H68" s="76"/>
      <c r="I68" s="76"/>
      <c r="J68" s="76"/>
      <c r="K68" s="114"/>
    </row>
    <row r="69" spans="2:11">
      <c r="C69" s="70"/>
      <c r="D69" s="31"/>
      <c r="E69" s="95"/>
      <c r="F69" s="95"/>
      <c r="G69" s="95"/>
      <c r="H69" s="76"/>
      <c r="I69" s="76"/>
      <c r="J69" s="76"/>
      <c r="K69" s="114"/>
    </row>
    <row r="70" spans="2:11" ht="15.75">
      <c r="C70" s="208" t="s">
        <v>393</v>
      </c>
      <c r="D70" s="209">
        <v>11.4</v>
      </c>
      <c r="E70" s="95"/>
      <c r="F70" s="95"/>
      <c r="G70" s="95"/>
      <c r="H70" s="76"/>
      <c r="I70" s="76"/>
      <c r="J70" s="76"/>
      <c r="K70" s="114"/>
    </row>
    <row r="71" spans="2:11" ht="18.75">
      <c r="C71" s="218" t="str">
        <f>IFERROR(VLOOKUP(D70,'1Desarrollo e Innov. Curricular'!$E:$F,2,FALSE),IFERROR(VLOOKUP(D70,'2Investigación Científica'!$E:$F,2,FALSE),IFERROR(VLOOKUP(D70,'3Vinculación Univ. Sociedad'!$E:$F,2,FALSE),IFERROR(VLOOKUP(D70,'4Docencia Profesorado Universi'!$E:$F,2,FALSE),IFERROR(VLOOKUP(D70,'5Estudiantes y Graduados'!$E:$F,2,FALSE),IFERROR(VLOOKUP(D70,'11Gestion Administrativa'!$E:$F,2,FALSE),IFERROR(VLOOKUP(D70,'13Gestión Académica'!$E:$F,2,FALSE),IFERROR(VLOOKUP(D70,'8Aseguramiento de la Calidad'!$E:$F,2,FALSE),IFERROR(VLOOKUP(D70,'6Gestión del Conocimiento'!$E:$F,2,FALSE),IFERROR(VLOOKUP(D70,'15Gobernabilidad Procesos...'!$E:$F,2,FALSE),IFERROR(VLOOKUP(D70,'12Gestión Talento Humano'!$E:$F,2,FALSE),IFERROR(VLOOKUP(D70,'14Internacionalización E.S.'!$E:$F,2,FALSE),IFERROR(VLOOKUP(D70,'10Posgrado'!$E:$F,2,FALSE),IFERROR(VLOOKUP(D70,'9Cultura de Innovación Insti...'!$E:$F,2,FALSE),VLOOKUP(D70,'7Lo Esencial Reforma Univ.'!$E:$F,2,0)))))))))))))))</f>
        <v>i)     Mantener actualizada la información, monitorear y evaluar continuamente el funcionamiento de la página web y de las Aulas Virtuales, utilizadas para el desarrollo de cada una de las asignaturas de grado y posgrado.</v>
      </c>
      <c r="D71" s="31"/>
      <c r="E71" s="95"/>
      <c r="F71" s="95"/>
      <c r="G71" s="95"/>
      <c r="H71" s="76"/>
      <c r="I71" s="76"/>
      <c r="J71" s="76"/>
      <c r="K71" s="114"/>
    </row>
    <row r="72" spans="2:11" ht="15.75" thickBot="1">
      <c r="F72" s="95"/>
      <c r="G72" s="76"/>
      <c r="H72" s="76"/>
      <c r="I72" s="76"/>
    </row>
    <row r="73" spans="2:11" ht="30.75" thickBot="1">
      <c r="C73" s="131" t="s">
        <v>44</v>
      </c>
      <c r="D73" s="131" t="s">
        <v>55</v>
      </c>
      <c r="E73" s="138" t="s">
        <v>57</v>
      </c>
      <c r="F73" s="137" t="s">
        <v>27</v>
      </c>
      <c r="G73" s="135" t="s">
        <v>131</v>
      </c>
      <c r="H73" s="138" t="s">
        <v>46</v>
      </c>
      <c r="I73" s="135" t="s">
        <v>132</v>
      </c>
      <c r="J73" s="135" t="s">
        <v>412</v>
      </c>
      <c r="K73" s="135" t="s">
        <v>413</v>
      </c>
    </row>
    <row r="74" spans="2:11">
      <c r="C74" s="230" t="s">
        <v>443</v>
      </c>
      <c r="D74" s="231"/>
      <c r="E74" s="229">
        <f>HLOOKUP(C74,$AH$2:$BU$3,2,0)</f>
        <v>620</v>
      </c>
      <c r="F74" s="99">
        <f t="shared" ref="F74:F77" si="9">D74*E74</f>
        <v>0</v>
      </c>
      <c r="G74" s="163" t="s">
        <v>129</v>
      </c>
      <c r="H74" s="144"/>
      <c r="I74" s="132" t="e">
        <f>VLOOKUP(H74,Presupuesto!$B$11:$C$565,2,0)</f>
        <v>#N/A</v>
      </c>
      <c r="J74" s="228" t="s">
        <v>1438</v>
      </c>
      <c r="K74" s="100" t="s">
        <v>398</v>
      </c>
    </row>
    <row r="75" spans="2:11">
      <c r="C75" s="143" t="s">
        <v>1907</v>
      </c>
      <c r="D75" s="160">
        <v>50</v>
      </c>
      <c r="E75" s="125">
        <v>600</v>
      </c>
      <c r="F75" s="99">
        <f t="shared" si="9"/>
        <v>30000</v>
      </c>
      <c r="G75" s="163" t="s">
        <v>1433</v>
      </c>
      <c r="H75" s="144" t="s">
        <v>1038</v>
      </c>
      <c r="I75" s="132" t="str">
        <f>VLOOKUP(H75,Presupuesto!$B$11:$C$565,2,0)</f>
        <v>LIBROS, REVISTAS Y OTROS ELEMENTOS COLECCIONABLES</v>
      </c>
      <c r="J75" s="100" t="s">
        <v>1438</v>
      </c>
      <c r="K75" s="100" t="s">
        <v>398</v>
      </c>
    </row>
    <row r="76" spans="2:11">
      <c r="C76" s="143"/>
      <c r="D76" s="160"/>
      <c r="E76" s="125"/>
      <c r="F76" s="99">
        <f t="shared" si="9"/>
        <v>0</v>
      </c>
      <c r="G76" s="163" t="s">
        <v>1433</v>
      </c>
      <c r="H76" s="144" t="s">
        <v>960</v>
      </c>
      <c r="I76" s="132" t="str">
        <f>VLOOKUP(H76,Presupuesto!$B$11:$C$565,2,0)</f>
        <v>OTROS RESPUESTOS Y ACCESORIOS MENORES</v>
      </c>
      <c r="J76" s="100" t="str">
        <f t="shared" ref="J76:J77" si="10">$J$17</f>
        <v>Posgrado</v>
      </c>
      <c r="K76" s="100" t="s">
        <v>398</v>
      </c>
    </row>
    <row r="77" spans="2:11" ht="15.75" thickBot="1">
      <c r="C77" s="149"/>
      <c r="D77" s="161"/>
      <c r="E77" s="105"/>
      <c r="F77" s="107">
        <f t="shared" si="9"/>
        <v>0</v>
      </c>
      <c r="G77" s="164"/>
      <c r="H77" s="150"/>
      <c r="I77" s="134" t="e">
        <f>VLOOKUP(H77,Presupuesto!$B$11:$C$565,2,0)</f>
        <v>#N/A</v>
      </c>
      <c r="J77" s="108" t="str">
        <f t="shared" si="10"/>
        <v>Posgrado</v>
      </c>
      <c r="K77" s="126" t="s">
        <v>396</v>
      </c>
    </row>
    <row r="79" spans="2:11" ht="15.75" thickBot="1"/>
    <row r="80" spans="2:11" ht="15.75" thickBot="1">
      <c r="B80" s="873"/>
      <c r="C80" s="159" t="s">
        <v>53</v>
      </c>
      <c r="D80" s="110">
        <f>SUM(F87:F93)</f>
        <v>1585140</v>
      </c>
      <c r="E80" s="915" t="s">
        <v>1908</v>
      </c>
      <c r="F80" s="916"/>
      <c r="G80" s="916"/>
      <c r="H80" s="916"/>
      <c r="I80" s="916"/>
    </row>
    <row r="81" spans="3:11">
      <c r="C81" s="70"/>
      <c r="D81" s="31"/>
      <c r="E81" s="95"/>
      <c r="F81" s="95"/>
      <c r="G81" s="95"/>
      <c r="H81" s="76"/>
      <c r="I81" s="76"/>
      <c r="J81" s="76"/>
      <c r="K81" s="114"/>
    </row>
    <row r="82" spans="3:11">
      <c r="C82" s="70"/>
      <c r="D82" s="31"/>
      <c r="E82" s="95"/>
      <c r="F82" s="95"/>
      <c r="G82" s="95"/>
      <c r="H82" s="76"/>
      <c r="I82" s="76"/>
      <c r="J82" s="76"/>
      <c r="K82" s="114"/>
    </row>
    <row r="83" spans="3:11" ht="15.75">
      <c r="C83" s="208" t="s">
        <v>393</v>
      </c>
      <c r="D83" s="209" t="s">
        <v>2898</v>
      </c>
      <c r="E83" s="95"/>
      <c r="F83" s="95"/>
      <c r="G83" s="95"/>
      <c r="H83" s="76"/>
      <c r="I83" s="76"/>
      <c r="J83" s="76"/>
      <c r="K83" s="114"/>
    </row>
    <row r="84" spans="3:11" ht="18.75">
      <c r="C84" s="218" t="str">
        <f>IFERROR(VLOOKUP(D83,'1Desarrollo e Innov. Curricular'!$E:$F,2,FALSE),IFERROR(VLOOKUP(D83,'2Investigación Científica'!$E:$F,2,FALSE),IFERROR(VLOOKUP(D83,'3Vinculación Univ. Sociedad'!$E:$F,2,FALSE),IFERROR(VLOOKUP(D83,'4Docencia Profesorado Universi'!$E:$F,2,FALSE),IFERROR(VLOOKUP(D83,'5Estudiantes y Graduados'!$E:$F,2,FALSE),IFERROR(VLOOKUP(D83,'11Gestion Administrativa'!$E:$F,2,FALSE),IFERROR(VLOOKUP(D83,'13Gestión Académica'!$E:$F,2,FALSE),IFERROR(VLOOKUP(D83,'8Aseguramiento de la Calidad'!$E:$F,2,FALSE),IFERROR(VLOOKUP(D83,'6Gestión del Conocimiento'!$E:$F,2,FALSE),IFERROR(VLOOKUP(D83,'15Gobernabilidad Procesos...'!$E:$F,2,FALSE),IFERROR(VLOOKUP(D83,'12Gestión Talento Humano'!$E:$F,2,FALSE),IFERROR(VLOOKUP(D83,'14Internacionalización E.S.'!$E:$F,2,FALSE),IFERROR(VLOOKUP(D83,'10Posgrado'!$E:$F,2,FALSE),IFERROR(VLOOKUP(D83,'9Cultura de Innovación Insti...'!$E:$F,2,FALSE),VLOOKUP(D83,'7Lo Esencial Reforma Univ.'!$E:$F,2,0)))))))))))))))</f>
        <v xml:space="preserve">Aumentar alianzas con organizaciones nacionales y extranjeras que potencien redes internacionales para el intercambio estudiantil y académico con universidades extranjeras. </v>
      </c>
      <c r="D84" s="31"/>
      <c r="E84" s="95"/>
      <c r="F84" s="95"/>
      <c r="G84" s="95"/>
      <c r="H84" s="76"/>
      <c r="I84" s="76"/>
      <c r="J84" s="76"/>
      <c r="K84" s="114"/>
    </row>
    <row r="85" spans="3:11" ht="15.75" thickBot="1">
      <c r="F85" s="95"/>
      <c r="G85" s="76"/>
      <c r="H85" s="76"/>
      <c r="I85" s="76"/>
    </row>
    <row r="86" spans="3:11" ht="30.75" thickBot="1">
      <c r="C86" s="131" t="s">
        <v>44</v>
      </c>
      <c r="D86" s="131" t="s">
        <v>55</v>
      </c>
      <c r="E86" s="138" t="s">
        <v>57</v>
      </c>
      <c r="F86" s="137" t="s">
        <v>27</v>
      </c>
      <c r="G86" s="135" t="s">
        <v>131</v>
      </c>
      <c r="H86" s="138" t="s">
        <v>46</v>
      </c>
      <c r="I86" s="135" t="s">
        <v>132</v>
      </c>
      <c r="J86" s="135" t="s">
        <v>412</v>
      </c>
      <c r="K86" s="135" t="s">
        <v>413</v>
      </c>
    </row>
    <row r="87" spans="3:11">
      <c r="C87" s="230" t="s">
        <v>443</v>
      </c>
      <c r="D87" s="231"/>
      <c r="E87" s="229">
        <f>HLOOKUP(C87,$AH$2:$BU$3,2,0)</f>
        <v>620</v>
      </c>
      <c r="F87" s="99">
        <f t="shared" ref="F87:F93" si="11">D87*E87</f>
        <v>0</v>
      </c>
      <c r="G87" s="163" t="s">
        <v>129</v>
      </c>
      <c r="H87" s="144"/>
      <c r="I87" s="132" t="e">
        <f>VLOOKUP(H87,Presupuesto!$B$11:$C$565,2,0)</f>
        <v>#N/A</v>
      </c>
      <c r="J87" s="228" t="s">
        <v>1370</v>
      </c>
      <c r="K87" s="100" t="s">
        <v>398</v>
      </c>
    </row>
    <row r="88" spans="3:11">
      <c r="C88" s="576" t="s">
        <v>1908</v>
      </c>
      <c r="D88" s="160"/>
      <c r="E88" s="125"/>
      <c r="F88" s="99">
        <f t="shared" si="11"/>
        <v>0</v>
      </c>
      <c r="G88" s="163" t="s">
        <v>1433</v>
      </c>
      <c r="H88" s="144" t="s">
        <v>1038</v>
      </c>
      <c r="I88" s="132" t="str">
        <f>VLOOKUP(H88,Presupuesto!$B$11:$C$565,2,0)</f>
        <v>LIBROS, REVISTAS Y OTROS ELEMENTOS COLECCIONABLES</v>
      </c>
      <c r="J88" s="100" t="s">
        <v>1370</v>
      </c>
      <c r="K88" s="100" t="s">
        <v>404</v>
      </c>
    </row>
    <row r="89" spans="3:11">
      <c r="C89" s="143" t="s">
        <v>1909</v>
      </c>
      <c r="D89" s="160">
        <v>30</v>
      </c>
      <c r="E89" s="125">
        <v>6300</v>
      </c>
      <c r="F89" s="99">
        <f t="shared" si="11"/>
        <v>189000</v>
      </c>
      <c r="G89" s="163" t="s">
        <v>1433</v>
      </c>
      <c r="H89" s="144" t="s">
        <v>312</v>
      </c>
      <c r="I89" s="132" t="str">
        <f>VLOOKUP(H89,Presupuesto!$B$11:$C$565,2,0)</f>
        <v>ALIMENTOS Y BEBIDAS PARA PERSONAS (31100-00)</v>
      </c>
      <c r="J89" s="100" t="s">
        <v>1370</v>
      </c>
      <c r="K89" s="100" t="s">
        <v>404</v>
      </c>
    </row>
    <row r="90" spans="3:11">
      <c r="C90" s="143" t="s">
        <v>1910</v>
      </c>
      <c r="D90" s="160">
        <v>30</v>
      </c>
      <c r="E90" s="125">
        <v>29988</v>
      </c>
      <c r="F90" s="99">
        <f t="shared" si="11"/>
        <v>899640</v>
      </c>
      <c r="G90" s="163" t="s">
        <v>1433</v>
      </c>
      <c r="H90" s="144" t="s">
        <v>748</v>
      </c>
      <c r="I90" s="132" t="str">
        <f>VLOOKUP(H90,Presupuesto!$B$11:$C$565,2,0)</f>
        <v>OTROS SERVICIOS COMERCIALES Y FINANCIEROS</v>
      </c>
      <c r="J90" s="100" t="s">
        <v>1370</v>
      </c>
      <c r="K90" s="100" t="s">
        <v>404</v>
      </c>
    </row>
    <row r="91" spans="3:11">
      <c r="C91" s="143" t="s">
        <v>1911</v>
      </c>
      <c r="D91" s="160">
        <v>30</v>
      </c>
      <c r="E91" s="125">
        <v>50</v>
      </c>
      <c r="F91" s="99">
        <f t="shared" si="11"/>
        <v>1500</v>
      </c>
      <c r="G91" s="163" t="s">
        <v>1433</v>
      </c>
      <c r="H91" s="144" t="s">
        <v>328</v>
      </c>
      <c r="I91" s="132" t="str">
        <f>VLOOKUP(H91,Presupuesto!$B$11:$C$565,2,0)</f>
        <v>UTILES DE ESCRITORIO, OFICINA Y ENZE¥ANZA</v>
      </c>
      <c r="J91" s="100" t="s">
        <v>1370</v>
      </c>
      <c r="K91" s="100" t="s">
        <v>404</v>
      </c>
    </row>
    <row r="92" spans="3:11">
      <c r="C92" s="577" t="s">
        <v>50</v>
      </c>
      <c r="D92" s="578">
        <v>15</v>
      </c>
      <c r="E92" s="579">
        <v>33000</v>
      </c>
      <c r="F92" s="122">
        <f t="shared" si="11"/>
        <v>495000</v>
      </c>
      <c r="G92" s="580" t="s">
        <v>1433</v>
      </c>
      <c r="H92" s="581" t="s">
        <v>760</v>
      </c>
      <c r="I92" s="132" t="str">
        <f>VLOOKUP(H92,Presupuesto!$B$11:$C$565,2,0)</f>
        <v>PASAJES AL EXTERIOR</v>
      </c>
      <c r="J92" s="100" t="s">
        <v>1370</v>
      </c>
      <c r="K92" s="100" t="s">
        <v>404</v>
      </c>
    </row>
    <row r="93" spans="3:11" ht="15.75" thickBot="1">
      <c r="C93" s="149"/>
      <c r="D93" s="161"/>
      <c r="E93" s="105"/>
      <c r="F93" s="107">
        <f t="shared" si="11"/>
        <v>0</v>
      </c>
      <c r="G93" s="164"/>
      <c r="H93" s="150"/>
      <c r="I93" s="134" t="e">
        <f>VLOOKUP(H93,Presupuesto!$B$11:$C$565,2,0)</f>
        <v>#N/A</v>
      </c>
      <c r="J93" s="108" t="s">
        <v>1370</v>
      </c>
      <c r="K93" s="126" t="s">
        <v>404</v>
      </c>
    </row>
    <row r="97" spans="2:11" ht="18.75">
      <c r="C97" s="914" t="s">
        <v>1969</v>
      </c>
      <c r="D97" s="914"/>
      <c r="E97" s="914"/>
      <c r="F97" s="914"/>
      <c r="G97" s="914"/>
      <c r="H97" s="914"/>
      <c r="I97" s="914"/>
      <c r="J97" s="914"/>
      <c r="K97" s="914"/>
    </row>
    <row r="98" spans="2:11" ht="15.75" thickBot="1"/>
    <row r="99" spans="2:11" ht="15.75" thickBot="1">
      <c r="B99" s="873"/>
      <c r="C99" s="159" t="s">
        <v>53</v>
      </c>
      <c r="D99" s="110">
        <f>SUM(F106:F109)</f>
        <v>14000</v>
      </c>
      <c r="F99" s="70"/>
      <c r="G99" s="79"/>
      <c r="H99" s="70"/>
      <c r="I99" s="70"/>
    </row>
    <row r="100" spans="2:11">
      <c r="C100" s="70"/>
      <c r="D100" s="31"/>
      <c r="E100" s="95"/>
      <c r="F100" s="95"/>
      <c r="G100" s="95"/>
      <c r="H100" s="76"/>
      <c r="I100" s="76"/>
      <c r="J100" s="76"/>
      <c r="K100" s="114"/>
    </row>
    <row r="101" spans="2:11">
      <c r="C101" s="70"/>
      <c r="D101" s="31"/>
      <c r="E101" s="95"/>
      <c r="F101" s="95"/>
      <c r="G101" s="95"/>
      <c r="H101" s="76"/>
      <c r="I101" s="76"/>
      <c r="J101" s="76"/>
      <c r="K101" s="114"/>
    </row>
    <row r="102" spans="2:11" ht="15.75">
      <c r="C102" s="208" t="s">
        <v>393</v>
      </c>
      <c r="D102" s="209" t="s">
        <v>2314</v>
      </c>
      <c r="E102" s="95"/>
      <c r="F102" s="95"/>
      <c r="G102" s="95"/>
      <c r="H102" s="76"/>
      <c r="I102" s="76"/>
      <c r="J102" s="76"/>
      <c r="K102" s="114"/>
    </row>
    <row r="103" spans="2:11" ht="18.75">
      <c r="C103" s="218" t="str">
        <f>IFERROR(VLOOKUP(D102,'1Desarrollo e Innov. Curricular'!$E:$F,2,FALSE),IFERROR(VLOOKUP(D102,'2Investigación Científica'!$E:$F,2,FALSE),IFERROR(VLOOKUP(D102,'3Vinculación Univ. Sociedad'!$E:$F,2,FALSE),IFERROR(VLOOKUP(D102,'4Docencia Profesorado Universi'!$E:$F,2,FALSE),IFERROR(VLOOKUP(D102,'5Estudiantes y Graduados'!$E:$F,2,FALSE),IFERROR(VLOOKUP(D102,'11Gestion Administrativa'!$E:$F,2,FALSE),IFERROR(VLOOKUP(D102,'13Gestión Académica'!$E:$F,2,FALSE),IFERROR(VLOOKUP(D102,'8Aseguramiento de la Calidad'!$E:$F,2,FALSE),IFERROR(VLOOKUP(D102,'6Gestión del Conocimiento'!$E:$F,2,FALSE),IFERROR(VLOOKUP(D102,'15Gobernabilidad Procesos...'!$E:$F,2,FALSE),IFERROR(VLOOKUP(D102,'12Gestión Talento Humano'!$E:$F,2,FALSE),IFERROR(VLOOKUP(D102,'14Internacionalización E.S.'!$E:$F,2,FALSE),IFERROR(VLOOKUP(D102,'10Posgrado'!$E:$F,2,FALSE),IFERROR(VLOOKUP(D102,'9Cultura de Innovación Insti...'!$E:$F,2,FALSE),VLOOKUP(D102,'7Lo Esencial Reforma Univ.'!$E:$F,2,0)))))))))))))))</f>
        <v>4. Fortalecer el Sistema de Biblioteca de la MOGT e incrementar sus colecciones bibliográficas (libros y archivador)</v>
      </c>
      <c r="D103" s="31"/>
      <c r="E103" s="95"/>
      <c r="F103" s="95"/>
      <c r="G103" s="95"/>
      <c r="H103" s="76"/>
      <c r="I103" s="76"/>
      <c r="J103" s="76"/>
      <c r="K103" s="114"/>
    </row>
    <row r="104" spans="2:11" ht="15.75" thickBot="1">
      <c r="F104" s="95"/>
      <c r="G104" s="76"/>
      <c r="H104" s="76"/>
      <c r="I104" s="76"/>
    </row>
    <row r="105" spans="2:11" ht="30.75" thickBot="1">
      <c r="C105" s="131" t="s">
        <v>44</v>
      </c>
      <c r="D105" s="131" t="s">
        <v>55</v>
      </c>
      <c r="E105" s="138" t="s">
        <v>57</v>
      </c>
      <c r="F105" s="137" t="s">
        <v>27</v>
      </c>
      <c r="G105" s="135" t="s">
        <v>131</v>
      </c>
      <c r="H105" s="138" t="s">
        <v>46</v>
      </c>
      <c r="I105" s="135" t="s">
        <v>132</v>
      </c>
      <c r="J105" s="135" t="s">
        <v>412</v>
      </c>
      <c r="K105" s="135" t="s">
        <v>413</v>
      </c>
    </row>
    <row r="106" spans="2:11">
      <c r="C106" s="230" t="s">
        <v>443</v>
      </c>
      <c r="D106" s="231"/>
      <c r="E106" s="229">
        <f>HLOOKUP(C106,$AH$2:$BU$3,2,0)</f>
        <v>620</v>
      </c>
      <c r="F106" s="99">
        <f t="shared" ref="F106:F109" si="12">D106*E106</f>
        <v>0</v>
      </c>
      <c r="G106" s="163" t="s">
        <v>129</v>
      </c>
      <c r="H106" s="144"/>
      <c r="I106" s="132" t="e">
        <f>VLOOKUP(H106,Presupuesto!$B$11:$C$565,2,0)</f>
        <v>#N/A</v>
      </c>
      <c r="J106" s="228" t="s">
        <v>1438</v>
      </c>
      <c r="K106" s="100" t="s">
        <v>396</v>
      </c>
    </row>
    <row r="107" spans="2:11">
      <c r="C107" s="143" t="s">
        <v>2843</v>
      </c>
      <c r="D107" s="160">
        <v>16</v>
      </c>
      <c r="E107" s="125">
        <v>875</v>
      </c>
      <c r="F107" s="99">
        <f t="shared" si="12"/>
        <v>14000</v>
      </c>
      <c r="G107" s="163" t="s">
        <v>1433</v>
      </c>
      <c r="H107" s="144" t="s">
        <v>1038</v>
      </c>
      <c r="I107" s="132" t="str">
        <f>VLOOKUP(H107,Presupuesto!$B$11:$C$565,2,0)</f>
        <v>LIBROS, REVISTAS Y OTROS ELEMENTOS COLECCIONABLES</v>
      </c>
      <c r="J107" s="100" t="s">
        <v>1364</v>
      </c>
      <c r="K107" s="100" t="s">
        <v>399</v>
      </c>
    </row>
    <row r="108" spans="2:11">
      <c r="C108" s="143"/>
      <c r="D108" s="160"/>
      <c r="E108" s="125"/>
      <c r="F108" s="99">
        <f t="shared" si="12"/>
        <v>0</v>
      </c>
      <c r="G108" s="163"/>
      <c r="H108" s="144"/>
      <c r="I108" s="132" t="e">
        <f>VLOOKUP(H108,Presupuesto!$B$11:$C$565,2,0)</f>
        <v>#N/A</v>
      </c>
      <c r="J108" s="100" t="str">
        <f t="shared" ref="J108:J109" si="13">$J$17</f>
        <v>Posgrado</v>
      </c>
      <c r="K108" s="100" t="s">
        <v>414</v>
      </c>
    </row>
    <row r="109" spans="2:11" ht="15.75" thickBot="1">
      <c r="C109" s="149"/>
      <c r="D109" s="161"/>
      <c r="E109" s="105"/>
      <c r="F109" s="107">
        <f t="shared" si="12"/>
        <v>0</v>
      </c>
      <c r="G109" s="164"/>
      <c r="H109" s="150"/>
      <c r="I109" s="134" t="e">
        <f>VLOOKUP(H109,Presupuesto!$B$11:$C$565,2,0)</f>
        <v>#N/A</v>
      </c>
      <c r="J109" s="108" t="str">
        <f t="shared" si="13"/>
        <v>Posgrado</v>
      </c>
      <c r="K109" s="126" t="s">
        <v>396</v>
      </c>
    </row>
    <row r="110" spans="2:11" ht="15.75" thickBot="1"/>
    <row r="111" spans="2:11" ht="15.75" thickBot="1">
      <c r="B111" s="873"/>
      <c r="C111" s="159" t="s">
        <v>53</v>
      </c>
      <c r="D111" s="110">
        <f>SUM(F118:F124)</f>
        <v>159875</v>
      </c>
      <c r="F111" s="70"/>
      <c r="G111" s="79"/>
      <c r="H111" s="70"/>
      <c r="I111" s="70"/>
    </row>
    <row r="112" spans="2:11">
      <c r="C112" s="70"/>
      <c r="D112" s="31"/>
      <c r="E112" s="95"/>
      <c r="F112" s="95"/>
      <c r="G112" s="95"/>
      <c r="H112" s="76"/>
      <c r="I112" s="76"/>
      <c r="J112" s="76"/>
      <c r="K112" s="114"/>
    </row>
    <row r="113" spans="2:11">
      <c r="C113" s="70"/>
      <c r="D113" s="31"/>
      <c r="E113" s="95"/>
      <c r="F113" s="95"/>
      <c r="G113" s="95"/>
      <c r="H113" s="76"/>
      <c r="I113" s="76"/>
      <c r="J113" s="76"/>
      <c r="K113" s="114"/>
    </row>
    <row r="114" spans="2:11" ht="15.75">
      <c r="C114" s="208" t="s">
        <v>393</v>
      </c>
      <c r="D114" s="209" t="s">
        <v>3061</v>
      </c>
      <c r="E114" s="95"/>
      <c r="F114" s="95"/>
      <c r="G114" s="95"/>
      <c r="H114" s="76"/>
      <c r="I114" s="76"/>
      <c r="J114" s="76"/>
      <c r="K114" s="114"/>
    </row>
    <row r="115" spans="2:11" ht="18.75">
      <c r="C115" s="218" t="str">
        <f>IFERROR(VLOOKUP(D114,'1Desarrollo e Innov. Curricular'!$E:$F,2,FALSE),IFERROR(VLOOKUP(D114,'2Investigación Científica'!$E:$F,2,FALSE),IFERROR(VLOOKUP(D114,'3Vinculación Univ. Sociedad'!$E:$F,2,FALSE),IFERROR(VLOOKUP(D114,'4Docencia Profesorado Universi'!$E:$F,2,FALSE),IFERROR(VLOOKUP(D114,'5Estudiantes y Graduados'!$E:$F,2,FALSE),IFERROR(VLOOKUP(D114,'11Gestion Administrativa'!$E:$F,2,FALSE),IFERROR(VLOOKUP(D114,'13Gestión Académica'!$E:$F,2,FALSE),IFERROR(VLOOKUP(D114,'8Aseguramiento de la Calidad'!$E:$F,2,FALSE),IFERROR(VLOOKUP(D114,'6Gestión del Conocimiento'!$E:$F,2,FALSE),IFERROR(VLOOKUP(D114,'15Gobernabilidad Procesos...'!$E:$F,2,FALSE),IFERROR(VLOOKUP(D114,'12Gestión Talento Humano'!$E:$F,2,FALSE),IFERROR(VLOOKUP(D114,'14Internacionalización E.S.'!$E:$F,2,FALSE),IFERROR(VLOOKUP(D114,'10Posgrado'!$E:$F,2,FALSE),IFERROR(VLOOKUP(D114,'9Cultura de Innovación Insti...'!$E:$F,2,FALSE),VLOOKUP(D114,'7Lo Esencial Reforma Univ.'!$E:$F,2,0)))))))))))))))</f>
        <v xml:space="preserve">2.  Contratación de  cinco Profesores Visitantes para el funcionamiento del Programa de la MOGT4.                                                                        </v>
      </c>
      <c r="D115" s="31"/>
      <c r="E115" s="95"/>
      <c r="F115" s="95"/>
      <c r="G115" s="95"/>
      <c r="H115" s="76"/>
      <c r="I115" s="76"/>
      <c r="J115" s="76"/>
      <c r="K115" s="114"/>
    </row>
    <row r="116" spans="2:11" ht="15.75" thickBot="1">
      <c r="F116" s="95"/>
      <c r="G116" s="76"/>
      <c r="H116" s="76"/>
      <c r="I116" s="76"/>
    </row>
    <row r="117" spans="2:11" ht="30.75" thickBot="1">
      <c r="C117" s="131" t="s">
        <v>44</v>
      </c>
      <c r="D117" s="131" t="s">
        <v>55</v>
      </c>
      <c r="E117" s="138" t="s">
        <v>57</v>
      </c>
      <c r="F117" s="137" t="s">
        <v>27</v>
      </c>
      <c r="G117" s="135" t="s">
        <v>131</v>
      </c>
      <c r="H117" s="138" t="s">
        <v>46</v>
      </c>
      <c r="I117" s="135" t="s">
        <v>132</v>
      </c>
      <c r="J117" s="135" t="s">
        <v>412</v>
      </c>
      <c r="K117" s="135" t="s">
        <v>413</v>
      </c>
    </row>
    <row r="118" spans="2:11">
      <c r="C118" s="230" t="s">
        <v>443</v>
      </c>
      <c r="D118" s="231"/>
      <c r="E118" s="229">
        <f>HLOOKUP(C118,$AH$2:$BU$3,2,0)</f>
        <v>620</v>
      </c>
      <c r="F118" s="99">
        <f t="shared" ref="F118:F124" si="14">D118*E118</f>
        <v>0</v>
      </c>
      <c r="G118" s="163" t="s">
        <v>129</v>
      </c>
      <c r="H118" s="144"/>
      <c r="I118" s="132" t="e">
        <f>VLOOKUP(H118,Presupuesto!$B$11:$C$565,2,0)</f>
        <v>#N/A</v>
      </c>
      <c r="J118" s="228" t="s">
        <v>1438</v>
      </c>
      <c r="K118" s="100" t="s">
        <v>396</v>
      </c>
    </row>
    <row r="119" spans="2:11">
      <c r="C119" s="143" t="s">
        <v>2844</v>
      </c>
      <c r="D119" s="160">
        <v>1</v>
      </c>
      <c r="E119" s="125">
        <v>1100</v>
      </c>
      <c r="F119" s="99">
        <f t="shared" si="14"/>
        <v>1100</v>
      </c>
      <c r="G119" s="163" t="s">
        <v>1433</v>
      </c>
      <c r="H119" s="144" t="s">
        <v>760</v>
      </c>
      <c r="I119" s="132" t="str">
        <f>VLOOKUP(H119,Presupuesto!$B$11:$C$565,2,0)</f>
        <v>PASAJES AL EXTERIOR</v>
      </c>
      <c r="J119" s="100" t="s">
        <v>1368</v>
      </c>
      <c r="K119" s="100" t="s">
        <v>414</v>
      </c>
    </row>
    <row r="120" spans="2:11">
      <c r="C120" s="143" t="s">
        <v>2845</v>
      </c>
      <c r="D120" s="160">
        <v>1</v>
      </c>
      <c r="E120" s="125">
        <v>900</v>
      </c>
      <c r="F120" s="99">
        <f t="shared" si="14"/>
        <v>900</v>
      </c>
      <c r="G120" s="163" t="s">
        <v>1433</v>
      </c>
      <c r="H120" s="144" t="s">
        <v>760</v>
      </c>
      <c r="I120" s="132" t="str">
        <f>VLOOKUP(H120,Presupuesto!$B$11:$C$565,2,0)</f>
        <v>PASAJES AL EXTERIOR</v>
      </c>
      <c r="J120" s="100" t="s">
        <v>1368</v>
      </c>
      <c r="K120" s="100" t="s">
        <v>414</v>
      </c>
    </row>
    <row r="121" spans="2:11">
      <c r="C121" s="143" t="s">
        <v>2846</v>
      </c>
      <c r="D121" s="160">
        <v>1</v>
      </c>
      <c r="E121" s="125">
        <v>11500</v>
      </c>
      <c r="F121" s="99">
        <f t="shared" si="14"/>
        <v>11500</v>
      </c>
      <c r="G121" s="163" t="s">
        <v>1433</v>
      </c>
      <c r="H121" s="144" t="s">
        <v>760</v>
      </c>
      <c r="I121" s="132" t="str">
        <f>VLOOKUP(H121,Presupuesto!$B$11:$C$565,2,0)</f>
        <v>PASAJES AL EXTERIOR</v>
      </c>
      <c r="J121" s="100" t="s">
        <v>1368</v>
      </c>
      <c r="K121" s="100" t="s">
        <v>414</v>
      </c>
    </row>
    <row r="122" spans="2:11">
      <c r="C122" s="143" t="s">
        <v>2847</v>
      </c>
      <c r="D122" s="153">
        <v>1</v>
      </c>
      <c r="E122" s="120">
        <v>35000</v>
      </c>
      <c r="F122" s="99">
        <f t="shared" si="14"/>
        <v>35000</v>
      </c>
      <c r="G122" s="163" t="s">
        <v>1433</v>
      </c>
      <c r="H122" s="144" t="s">
        <v>760</v>
      </c>
      <c r="I122" s="132" t="str">
        <f>VLOOKUP(H122,Presupuesto!$B$11:$C$565,2,0)</f>
        <v>PASAJES AL EXTERIOR</v>
      </c>
      <c r="J122" s="100" t="s">
        <v>1368</v>
      </c>
      <c r="K122" s="100" t="s">
        <v>414</v>
      </c>
    </row>
    <row r="123" spans="2:11">
      <c r="C123" s="145" t="s">
        <v>2848</v>
      </c>
      <c r="D123" s="153">
        <v>5</v>
      </c>
      <c r="E123" s="120">
        <v>22275</v>
      </c>
      <c r="F123" s="99">
        <f t="shared" si="14"/>
        <v>111375</v>
      </c>
      <c r="G123" s="163" t="s">
        <v>1433</v>
      </c>
      <c r="H123" s="146" t="s">
        <v>748</v>
      </c>
      <c r="I123" s="132" t="str">
        <f>VLOOKUP(H123,Presupuesto!$B$11:$C$565,2,0)</f>
        <v>OTROS SERVICIOS COMERCIALES Y FINANCIEROS</v>
      </c>
      <c r="J123" s="100" t="s">
        <v>1368</v>
      </c>
      <c r="K123" s="100" t="s">
        <v>414</v>
      </c>
    </row>
    <row r="124" spans="2:11" ht="15.75" thickBot="1">
      <c r="C124" s="149"/>
      <c r="D124" s="161"/>
      <c r="E124" s="105"/>
      <c r="F124" s="107">
        <f t="shared" si="14"/>
        <v>0</v>
      </c>
      <c r="G124" s="164"/>
      <c r="H124" s="150"/>
      <c r="I124" s="134" t="e">
        <f>VLOOKUP(H124,Presupuesto!$B$11:$C$565,2,0)</f>
        <v>#N/A</v>
      </c>
      <c r="J124" s="108" t="str">
        <f t="shared" ref="J124" si="15">$J$17</f>
        <v>Posgrado</v>
      </c>
      <c r="K124" s="126" t="s">
        <v>396</v>
      </c>
    </row>
    <row r="125" spans="2:11">
      <c r="C125" s="729"/>
      <c r="D125" s="730"/>
      <c r="E125" s="726"/>
      <c r="F125" s="726"/>
      <c r="G125" s="727"/>
      <c r="H125" s="728"/>
      <c r="I125" s="726"/>
      <c r="J125" s="728"/>
      <c r="K125" s="728"/>
    </row>
    <row r="126" spans="2:11" ht="15.75" thickBot="1">
      <c r="C126" s="729"/>
      <c r="D126" s="730"/>
      <c r="E126" s="726"/>
      <c r="F126" s="726"/>
      <c r="G126" s="727"/>
      <c r="H126" s="728"/>
      <c r="I126" s="726"/>
      <c r="J126" s="728"/>
      <c r="K126" s="728"/>
    </row>
    <row r="127" spans="2:11" ht="15.75" thickBot="1">
      <c r="B127" s="873"/>
      <c r="C127" s="159" t="s">
        <v>53</v>
      </c>
      <c r="D127" s="110">
        <f>SUM(F134:F138)</f>
        <v>75000</v>
      </c>
      <c r="F127" s="70"/>
      <c r="G127" s="79"/>
      <c r="H127" s="70"/>
      <c r="I127" s="70"/>
    </row>
    <row r="128" spans="2:11">
      <c r="C128" s="70"/>
      <c r="D128" s="31"/>
      <c r="E128" s="95"/>
      <c r="F128" s="95"/>
      <c r="G128" s="95"/>
      <c r="H128" s="76"/>
      <c r="I128" s="76"/>
      <c r="J128" s="76"/>
      <c r="K128" s="114"/>
    </row>
    <row r="129" spans="2:11">
      <c r="C129" s="70"/>
      <c r="D129" s="31"/>
      <c r="E129" s="95"/>
      <c r="F129" s="95"/>
      <c r="G129" s="95"/>
      <c r="H129" s="76"/>
      <c r="I129" s="76"/>
      <c r="J129" s="76"/>
      <c r="K129" s="114"/>
    </row>
    <row r="130" spans="2:11" ht="15.75">
      <c r="C130" s="208" t="s">
        <v>393</v>
      </c>
      <c r="D130" s="209" t="s">
        <v>3062</v>
      </c>
      <c r="E130" s="95"/>
      <c r="F130" s="95"/>
      <c r="G130" s="95"/>
      <c r="H130" s="76"/>
      <c r="I130" s="76"/>
      <c r="J130" s="76"/>
      <c r="K130" s="114"/>
    </row>
    <row r="131" spans="2:11" ht="18.75">
      <c r="C131" s="218" t="str">
        <f>IFERROR(VLOOKUP(D130,'1Desarrollo e Innov. Curricular'!$E:$F,2,FALSE),IFERROR(VLOOKUP(D130,'2Investigación Científica'!$E:$F,2,FALSE),IFERROR(VLOOKUP(D130,'3Vinculación Univ. Sociedad'!$E:$F,2,FALSE),IFERROR(VLOOKUP(D130,'4Docencia Profesorado Universi'!$E:$F,2,FALSE),IFERROR(VLOOKUP(D130,'5Estudiantes y Graduados'!$E:$F,2,FALSE),IFERROR(VLOOKUP(D130,'11Gestion Administrativa'!$E:$F,2,FALSE),IFERROR(VLOOKUP(D130,'13Gestión Académica'!$E:$F,2,FALSE),IFERROR(VLOOKUP(D130,'8Aseguramiento de la Calidad'!$E:$F,2,FALSE),IFERROR(VLOOKUP(D130,'6Gestión del Conocimiento'!$E:$F,2,FALSE),IFERROR(VLOOKUP(D130,'15Gobernabilidad Procesos...'!$E:$F,2,FALSE),IFERROR(VLOOKUP(D130,'12Gestión Talento Humano'!$E:$F,2,FALSE),IFERROR(VLOOKUP(D130,'14Internacionalización E.S.'!$E:$F,2,FALSE),IFERROR(VLOOKUP(D130,'10Posgrado'!$E:$F,2,FALSE),IFERROR(VLOOKUP(D130,'9Cultura de Innovación Insti...'!$E:$F,2,FALSE),VLOOKUP(D130,'7Lo Esencial Reforma Univ.'!$E:$F,2,0)))))))))))))))</f>
        <v xml:space="preserve">3.  Nombramiento del Coordinador Académico para el funcionamiento del Programa de la MOGT4.                                                                        </v>
      </c>
      <c r="D131" s="31"/>
      <c r="E131" s="95"/>
      <c r="F131" s="95"/>
      <c r="G131" s="95"/>
      <c r="H131" s="76"/>
      <c r="I131" s="76"/>
      <c r="J131" s="76"/>
      <c r="K131" s="114"/>
    </row>
    <row r="132" spans="2:11" ht="15.75" thickBot="1">
      <c r="F132" s="95"/>
      <c r="G132" s="76"/>
      <c r="H132" s="76"/>
      <c r="I132" s="76"/>
    </row>
    <row r="133" spans="2:11" ht="30.75" thickBot="1">
      <c r="C133" s="131" t="s">
        <v>44</v>
      </c>
      <c r="D133" s="131" t="s">
        <v>55</v>
      </c>
      <c r="E133" s="138" t="s">
        <v>57</v>
      </c>
      <c r="F133" s="137" t="s">
        <v>27</v>
      </c>
      <c r="G133" s="135" t="s">
        <v>131</v>
      </c>
      <c r="H133" s="138" t="s">
        <v>46</v>
      </c>
      <c r="I133" s="135" t="s">
        <v>132</v>
      </c>
      <c r="J133" s="135" t="s">
        <v>412</v>
      </c>
      <c r="K133" s="135" t="s">
        <v>413</v>
      </c>
    </row>
    <row r="134" spans="2:11">
      <c r="C134" s="230" t="s">
        <v>443</v>
      </c>
      <c r="D134" s="231"/>
      <c r="E134" s="229">
        <f>HLOOKUP(C134,$AH$2:$BU$3,2,0)</f>
        <v>620</v>
      </c>
      <c r="F134" s="99">
        <f t="shared" ref="F134:F138" si="16">D134*E134</f>
        <v>0</v>
      </c>
      <c r="G134" s="163" t="s">
        <v>129</v>
      </c>
      <c r="H134" s="144"/>
      <c r="I134" s="132" t="e">
        <f>VLOOKUP(H134,Presupuesto!$B$11:$C$565,2,0)</f>
        <v>#N/A</v>
      </c>
      <c r="J134" s="228" t="s">
        <v>1438</v>
      </c>
      <c r="K134" s="100" t="s">
        <v>396</v>
      </c>
    </row>
    <row r="135" spans="2:11">
      <c r="C135" s="143" t="s">
        <v>2849</v>
      </c>
      <c r="D135" s="160">
        <v>1</v>
      </c>
      <c r="E135" s="125">
        <v>60000</v>
      </c>
      <c r="F135" s="99">
        <f t="shared" si="16"/>
        <v>60000</v>
      </c>
      <c r="G135" s="163" t="s">
        <v>1433</v>
      </c>
      <c r="H135" s="144" t="s">
        <v>254</v>
      </c>
      <c r="I135" s="132" t="str">
        <f>VLOOKUP(H135,Presupuesto!$B$11:$C$565,2,0)</f>
        <v>SUELDOS Y SALARIOS BASICOS (11100-00)</v>
      </c>
      <c r="J135" s="100" t="s">
        <v>1368</v>
      </c>
      <c r="K135" s="100" t="s">
        <v>396</v>
      </c>
    </row>
    <row r="136" spans="2:11">
      <c r="C136" s="143" t="s">
        <v>2850</v>
      </c>
      <c r="D136" s="160">
        <v>1</v>
      </c>
      <c r="E136" s="125">
        <v>5000</v>
      </c>
      <c r="F136" s="99">
        <f t="shared" si="16"/>
        <v>5000</v>
      </c>
      <c r="G136" s="163" t="s">
        <v>1433</v>
      </c>
      <c r="H136" s="144" t="s">
        <v>257</v>
      </c>
      <c r="I136" s="132" t="str">
        <f>VLOOKUP(H136,Presupuesto!$B$11:$C$565,2,0)</f>
        <v>AGUINALDO Y DECIMOCUARTO MES (11500-00)</v>
      </c>
      <c r="J136" s="100" t="s">
        <v>1368</v>
      </c>
      <c r="K136" s="100" t="s">
        <v>396</v>
      </c>
    </row>
    <row r="137" spans="2:11">
      <c r="C137" s="143" t="s">
        <v>2851</v>
      </c>
      <c r="D137" s="160">
        <v>1</v>
      </c>
      <c r="E137" s="125">
        <v>10000</v>
      </c>
      <c r="F137" s="99">
        <f t="shared" si="16"/>
        <v>10000</v>
      </c>
      <c r="G137" s="163" t="s">
        <v>1433</v>
      </c>
      <c r="H137" s="144" t="s">
        <v>257</v>
      </c>
      <c r="I137" s="132" t="str">
        <f>VLOOKUP(H137,Presupuesto!$B$11:$C$565,2,0)</f>
        <v>AGUINALDO Y DECIMOCUARTO MES (11500-00)</v>
      </c>
      <c r="J137" s="100" t="s">
        <v>1368</v>
      </c>
      <c r="K137" s="100" t="s">
        <v>396</v>
      </c>
    </row>
    <row r="138" spans="2:11" ht="15.75" thickBot="1">
      <c r="C138" s="149"/>
      <c r="D138" s="161"/>
      <c r="E138" s="105"/>
      <c r="F138" s="107">
        <f t="shared" si="16"/>
        <v>0</v>
      </c>
      <c r="G138" s="164"/>
      <c r="H138" s="150"/>
      <c r="I138" s="134" t="e">
        <f>VLOOKUP(H138,Presupuesto!$B$11:$C$565,2,0)</f>
        <v>#N/A</v>
      </c>
      <c r="J138" s="108" t="str">
        <f t="shared" ref="J138" si="17">$J$17</f>
        <v>Posgrado</v>
      </c>
      <c r="K138" s="126" t="s">
        <v>396</v>
      </c>
    </row>
    <row r="139" spans="2:11">
      <c r="C139" s="729"/>
      <c r="D139" s="730"/>
      <c r="E139" s="726"/>
      <c r="F139" s="726"/>
      <c r="G139" s="727"/>
      <c r="H139" s="728"/>
      <c r="I139" s="726"/>
      <c r="J139" s="728"/>
      <c r="K139" s="728"/>
    </row>
    <row r="140" spans="2:11">
      <c r="C140" s="729"/>
      <c r="D140" s="730"/>
      <c r="E140" s="726"/>
      <c r="F140" s="726"/>
      <c r="G140" s="727"/>
      <c r="H140" s="728"/>
      <c r="I140" s="726"/>
      <c r="J140" s="728"/>
      <c r="K140" s="728"/>
    </row>
    <row r="141" spans="2:11" ht="15.75" thickBot="1">
      <c r="C141" s="729"/>
      <c r="D141" s="730"/>
      <c r="E141" s="726"/>
      <c r="F141" s="726"/>
      <c r="G141" s="727"/>
      <c r="H141" s="728"/>
      <c r="I141" s="726"/>
      <c r="J141" s="728"/>
      <c r="K141" s="728"/>
    </row>
    <row r="142" spans="2:11" ht="15.75" thickBot="1">
      <c r="B142" s="873"/>
      <c r="C142" s="159" t="s">
        <v>53</v>
      </c>
      <c r="D142" s="110">
        <f>SUM(F149:F153)</f>
        <v>75000</v>
      </c>
      <c r="F142" s="70"/>
      <c r="G142" s="79"/>
      <c r="H142" s="70"/>
      <c r="I142" s="70"/>
    </row>
    <row r="143" spans="2:11">
      <c r="C143" s="70"/>
      <c r="D143" s="31"/>
      <c r="E143" s="95"/>
      <c r="F143" s="95"/>
      <c r="G143" s="95"/>
      <c r="H143" s="76"/>
      <c r="I143" s="76"/>
      <c r="J143" s="76"/>
      <c r="K143" s="114"/>
    </row>
    <row r="144" spans="2:11">
      <c r="C144" s="70"/>
      <c r="D144" s="31"/>
      <c r="E144" s="95"/>
      <c r="F144" s="95"/>
      <c r="G144" s="95"/>
      <c r="H144" s="76"/>
      <c r="I144" s="76"/>
      <c r="J144" s="76"/>
      <c r="K144" s="114"/>
    </row>
    <row r="145" spans="2:11" ht="15.75">
      <c r="C145" s="208" t="s">
        <v>393</v>
      </c>
      <c r="D145" s="209" t="s">
        <v>3063</v>
      </c>
      <c r="E145" s="95"/>
      <c r="F145" s="95"/>
      <c r="G145" s="95"/>
      <c r="H145" s="76"/>
      <c r="I145" s="76"/>
      <c r="J145" s="76"/>
      <c r="K145" s="114"/>
    </row>
    <row r="146" spans="2:11" ht="18.75">
      <c r="C146" s="218" t="str">
        <f>IFERROR(VLOOKUP(D145,'1Desarrollo e Innov. Curricular'!$E:$F,2,FALSE),IFERROR(VLOOKUP(D145,'2Investigación Científica'!$E:$F,2,FALSE),IFERROR(VLOOKUP(D145,'3Vinculación Univ. Sociedad'!$E:$F,2,FALSE),IFERROR(VLOOKUP(D145,'4Docencia Profesorado Universi'!$E:$F,2,FALSE),IFERROR(VLOOKUP(D145,'5Estudiantes y Graduados'!$E:$F,2,FALSE),IFERROR(VLOOKUP(D145,'11Gestion Administrativa'!$E:$F,2,FALSE),IFERROR(VLOOKUP(D145,'13Gestión Académica'!$E:$F,2,FALSE),IFERROR(VLOOKUP(D145,'8Aseguramiento de la Calidad'!$E:$F,2,FALSE),IFERROR(VLOOKUP(D145,'6Gestión del Conocimiento'!$E:$F,2,FALSE),IFERROR(VLOOKUP(D145,'15Gobernabilidad Procesos...'!$E:$F,2,FALSE),IFERROR(VLOOKUP(D145,'12Gestión Talento Humano'!$E:$F,2,FALSE),IFERROR(VLOOKUP(D145,'14Internacionalización E.S.'!$E:$F,2,FALSE),IFERROR(VLOOKUP(D145,'10Posgrado'!$E:$F,2,FALSE),IFERROR(VLOOKUP(D145,'9Cultura de Innovación Insti...'!$E:$F,2,FALSE),VLOOKUP(D145,'7Lo Esencial Reforma Univ.'!$E:$F,2,0)))))))))))))))</f>
        <v xml:space="preserve">4.  Nombramiento del Coordinador de Investigación-Vinculación para el funcionamiento del Programa de la MOGT4.                                                                        </v>
      </c>
      <c r="D146" s="31"/>
      <c r="E146" s="95"/>
      <c r="F146" s="95"/>
      <c r="G146" s="95"/>
      <c r="H146" s="76"/>
      <c r="I146" s="76"/>
      <c r="J146" s="76"/>
      <c r="K146" s="114"/>
    </row>
    <row r="147" spans="2:11" ht="15.75" thickBot="1">
      <c r="F147" s="95"/>
      <c r="G147" s="76"/>
      <c r="H147" s="76"/>
      <c r="I147" s="76"/>
    </row>
    <row r="148" spans="2:11" ht="30.75" thickBot="1">
      <c r="C148" s="131" t="s">
        <v>44</v>
      </c>
      <c r="D148" s="131" t="s">
        <v>55</v>
      </c>
      <c r="E148" s="138" t="s">
        <v>57</v>
      </c>
      <c r="F148" s="137" t="s">
        <v>27</v>
      </c>
      <c r="G148" s="135" t="s">
        <v>131</v>
      </c>
      <c r="H148" s="138" t="s">
        <v>46</v>
      </c>
      <c r="I148" s="135" t="s">
        <v>132</v>
      </c>
      <c r="J148" s="135" t="s">
        <v>412</v>
      </c>
      <c r="K148" s="135" t="s">
        <v>413</v>
      </c>
    </row>
    <row r="149" spans="2:11">
      <c r="C149" s="230" t="s">
        <v>443</v>
      </c>
      <c r="D149" s="231"/>
      <c r="E149" s="229">
        <f>HLOOKUP(C149,$AH$2:$BU$3,2,0)</f>
        <v>620</v>
      </c>
      <c r="F149" s="99">
        <f t="shared" ref="F149:F153" si="18">D149*E149</f>
        <v>0</v>
      </c>
      <c r="G149" s="163" t="s">
        <v>129</v>
      </c>
      <c r="H149" s="144"/>
      <c r="I149" s="132" t="e">
        <f>VLOOKUP(H149,Presupuesto!$B$11:$C$565,2,0)</f>
        <v>#N/A</v>
      </c>
      <c r="J149" s="228" t="s">
        <v>1438</v>
      </c>
      <c r="K149" s="100" t="s">
        <v>396</v>
      </c>
    </row>
    <row r="150" spans="2:11">
      <c r="C150" s="143" t="s">
        <v>2849</v>
      </c>
      <c r="D150" s="160">
        <v>1</v>
      </c>
      <c r="E150" s="125">
        <v>60000</v>
      </c>
      <c r="F150" s="99">
        <f t="shared" si="18"/>
        <v>60000</v>
      </c>
      <c r="G150" s="163" t="s">
        <v>1433</v>
      </c>
      <c r="H150" s="144" t="s">
        <v>254</v>
      </c>
      <c r="I150" s="132" t="str">
        <f>VLOOKUP(H150,Presupuesto!$B$11:$C$565,2,0)</f>
        <v>SUELDOS Y SALARIOS BASICOS (11100-00)</v>
      </c>
      <c r="J150" s="100" t="s">
        <v>1368</v>
      </c>
      <c r="K150" s="100" t="s">
        <v>396</v>
      </c>
    </row>
    <row r="151" spans="2:11">
      <c r="C151" s="143" t="s">
        <v>2850</v>
      </c>
      <c r="D151" s="160">
        <v>1</v>
      </c>
      <c r="E151" s="125">
        <v>5000</v>
      </c>
      <c r="F151" s="99">
        <f t="shared" si="18"/>
        <v>5000</v>
      </c>
      <c r="G151" s="163" t="s">
        <v>1433</v>
      </c>
      <c r="H151" s="144" t="s">
        <v>257</v>
      </c>
      <c r="I151" s="132" t="str">
        <f>VLOOKUP(H151,Presupuesto!$B$11:$C$565,2,0)</f>
        <v>AGUINALDO Y DECIMOCUARTO MES (11500-00)</v>
      </c>
      <c r="J151" s="100" t="s">
        <v>1368</v>
      </c>
      <c r="K151" s="100" t="s">
        <v>396</v>
      </c>
    </row>
    <row r="152" spans="2:11">
      <c r="C152" s="143" t="s">
        <v>2851</v>
      </c>
      <c r="D152" s="160">
        <v>1</v>
      </c>
      <c r="E152" s="125">
        <v>10000</v>
      </c>
      <c r="F152" s="99">
        <f t="shared" si="18"/>
        <v>10000</v>
      </c>
      <c r="G152" s="163" t="s">
        <v>1433</v>
      </c>
      <c r="H152" s="144" t="s">
        <v>257</v>
      </c>
      <c r="I152" s="132" t="str">
        <f>VLOOKUP(H152,Presupuesto!$B$11:$C$565,2,0)</f>
        <v>AGUINALDO Y DECIMOCUARTO MES (11500-00)</v>
      </c>
      <c r="J152" s="100" t="s">
        <v>1368</v>
      </c>
      <c r="K152" s="100" t="s">
        <v>396</v>
      </c>
    </row>
    <row r="153" spans="2:11" ht="15.75" thickBot="1">
      <c r="C153" s="149"/>
      <c r="D153" s="161"/>
      <c r="E153" s="105"/>
      <c r="F153" s="107">
        <f t="shared" si="18"/>
        <v>0</v>
      </c>
      <c r="G153" s="164"/>
      <c r="H153" s="150"/>
      <c r="I153" s="134" t="e">
        <f>VLOOKUP(H153,Presupuesto!$B$11:$C$565,2,0)</f>
        <v>#N/A</v>
      </c>
      <c r="J153" s="108" t="str">
        <f t="shared" ref="J153" si="19">$J$17</f>
        <v>Posgrado</v>
      </c>
      <c r="K153" s="126" t="s">
        <v>396</v>
      </c>
    </row>
    <row r="154" spans="2:11">
      <c r="C154" s="729"/>
      <c r="D154" s="730"/>
      <c r="E154" s="726"/>
      <c r="F154" s="726"/>
      <c r="G154" s="727"/>
      <c r="H154" s="728"/>
      <c r="I154" s="726"/>
      <c r="J154" s="728"/>
      <c r="K154" s="728"/>
    </row>
    <row r="155" spans="2:11" ht="15.75" thickBot="1">
      <c r="C155" s="729"/>
      <c r="D155" s="730"/>
      <c r="E155" s="726"/>
      <c r="F155" s="726"/>
      <c r="G155" s="727"/>
      <c r="H155" s="728"/>
      <c r="I155" s="726"/>
      <c r="J155" s="728"/>
      <c r="K155" s="728"/>
    </row>
    <row r="156" spans="2:11" ht="15.75" thickBot="1">
      <c r="B156" s="873"/>
      <c r="C156" s="159" t="s">
        <v>53</v>
      </c>
      <c r="D156" s="110">
        <f>SUM(F163:F166)</f>
        <v>22000</v>
      </c>
      <c r="F156" s="70"/>
      <c r="G156" s="79"/>
      <c r="H156" s="70"/>
      <c r="I156" s="70"/>
    </row>
    <row r="157" spans="2:11">
      <c r="C157" s="70"/>
      <c r="D157" s="31"/>
      <c r="E157" s="95"/>
      <c r="F157" s="95"/>
      <c r="G157" s="95"/>
      <c r="H157" s="76"/>
      <c r="I157" s="76"/>
      <c r="J157" s="76"/>
      <c r="K157" s="114"/>
    </row>
    <row r="158" spans="2:11">
      <c r="C158" s="70"/>
      <c r="D158" s="31"/>
      <c r="E158" s="95"/>
      <c r="F158" s="95"/>
      <c r="G158" s="95"/>
      <c r="H158" s="76"/>
      <c r="I158" s="76"/>
      <c r="J158" s="76"/>
      <c r="K158" s="114"/>
    </row>
    <row r="159" spans="2:11" ht="15.75">
      <c r="C159" s="208" t="s">
        <v>393</v>
      </c>
      <c r="D159" s="209" t="s">
        <v>2125</v>
      </c>
      <c r="E159" s="95"/>
      <c r="F159" s="95"/>
      <c r="G159" s="95"/>
      <c r="H159" s="76"/>
      <c r="I159" s="76"/>
      <c r="J159" s="76"/>
      <c r="K159" s="114"/>
    </row>
    <row r="160" spans="2:11" ht="18.75">
      <c r="C160" s="218" t="str">
        <f>IFERROR(VLOOKUP(D159,'1Desarrollo e Innov. Curricular'!$E:$F,2,FALSE),IFERROR(VLOOKUP(D159,'2Investigación Científica'!$E:$F,2,FALSE),IFERROR(VLOOKUP(D159,'3Vinculación Univ. Sociedad'!$E:$F,2,FALSE),IFERROR(VLOOKUP(D159,'4Docencia Profesorado Universi'!$E:$F,2,FALSE),IFERROR(VLOOKUP(D159,'5Estudiantes y Graduados'!$E:$F,2,FALSE),IFERROR(VLOOKUP(D159,'11Gestion Administrativa'!$E:$F,2,FALSE),IFERROR(VLOOKUP(D159,'13Gestión Académica'!$E:$F,2,FALSE),IFERROR(VLOOKUP(D159,'8Aseguramiento de la Calidad'!$E:$F,2,FALSE),IFERROR(VLOOKUP(D159,'6Gestión del Conocimiento'!$E:$F,2,FALSE),IFERROR(VLOOKUP(D159,'15Gobernabilidad Procesos...'!$E:$F,2,FALSE),IFERROR(VLOOKUP(D159,'12Gestión Talento Humano'!$E:$F,2,FALSE),IFERROR(VLOOKUP(D159,'14Internacionalización E.S.'!$E:$F,2,FALSE),IFERROR(VLOOKUP(D159,'10Posgrado'!$E:$F,2,FALSE),IFERROR(VLOOKUP(D159,'9Cultura de Innovación Insti...'!$E:$F,2,FALSE),VLOOKUP(D159,'7Lo Esencial Reforma Univ.'!$E:$F,2,0)))))))))))))))</f>
        <v>12.Realizar al menos un proyectos de investigación multidisciplinarios o interdisciplinarios entre DCTIG y un Centro Regional (CURLP)</v>
      </c>
      <c r="D160" s="31"/>
      <c r="E160" s="95"/>
      <c r="F160" s="95"/>
      <c r="G160" s="95"/>
      <c r="H160" s="76"/>
      <c r="I160" s="76"/>
      <c r="J160" s="76"/>
      <c r="K160" s="114"/>
    </row>
    <row r="161" spans="2:11" ht="15.75" thickBot="1">
      <c r="F161" s="95"/>
      <c r="G161" s="76"/>
      <c r="H161" s="76"/>
      <c r="I161" s="76"/>
    </row>
    <row r="162" spans="2:11" ht="30.75" thickBot="1">
      <c r="C162" s="131" t="s">
        <v>44</v>
      </c>
      <c r="D162" s="131" t="s">
        <v>55</v>
      </c>
      <c r="E162" s="138" t="s">
        <v>57</v>
      </c>
      <c r="F162" s="137" t="s">
        <v>27</v>
      </c>
      <c r="G162" s="135" t="s">
        <v>131</v>
      </c>
      <c r="H162" s="138" t="s">
        <v>46</v>
      </c>
      <c r="I162" s="135" t="s">
        <v>132</v>
      </c>
      <c r="J162" s="135" t="s">
        <v>412</v>
      </c>
      <c r="K162" s="135" t="s">
        <v>413</v>
      </c>
    </row>
    <row r="163" spans="2:11">
      <c r="C163" s="230" t="s">
        <v>443</v>
      </c>
      <c r="D163" s="231">
        <v>11</v>
      </c>
      <c r="E163" s="229">
        <v>2000</v>
      </c>
      <c r="F163" s="99">
        <f t="shared" ref="F163:F166" si="20">D163*E163</f>
        <v>22000</v>
      </c>
      <c r="G163" s="163" t="s">
        <v>1433</v>
      </c>
      <c r="H163" s="144" t="s">
        <v>309</v>
      </c>
      <c r="I163" s="132" t="str">
        <f>VLOOKUP(H163,Presupuesto!$B$11:$C$565,2,0)</f>
        <v>VIATICOS AL EXTERIOR</v>
      </c>
      <c r="J163" s="228" t="s">
        <v>1363</v>
      </c>
      <c r="K163" s="100" t="s">
        <v>396</v>
      </c>
    </row>
    <row r="164" spans="2:11">
      <c r="C164" s="143"/>
      <c r="D164" s="160"/>
      <c r="E164" s="125">
        <v>875</v>
      </c>
      <c r="F164" s="99">
        <f t="shared" si="20"/>
        <v>0</v>
      </c>
      <c r="G164" s="163" t="s">
        <v>1433</v>
      </c>
      <c r="H164" s="144" t="s">
        <v>1038</v>
      </c>
      <c r="I164" s="132" t="str">
        <f>VLOOKUP(H164,Presupuesto!$B$11:$C$565,2,0)</f>
        <v>LIBROS, REVISTAS Y OTROS ELEMENTOS COLECCIONABLES</v>
      </c>
      <c r="J164" s="100" t="s">
        <v>1363</v>
      </c>
      <c r="K164" s="100" t="s">
        <v>399</v>
      </c>
    </row>
    <row r="165" spans="2:11">
      <c r="C165" s="143"/>
      <c r="D165" s="160"/>
      <c r="E165" s="125"/>
      <c r="F165" s="99">
        <f t="shared" si="20"/>
        <v>0</v>
      </c>
      <c r="G165" s="163"/>
      <c r="H165" s="144"/>
      <c r="I165" s="132" t="e">
        <f>VLOOKUP(H165,Presupuesto!$B$11:$C$565,2,0)</f>
        <v>#N/A</v>
      </c>
      <c r="J165" s="100" t="str">
        <f t="shared" ref="J165:J166" si="21">$J$17</f>
        <v>Posgrado</v>
      </c>
      <c r="K165" s="100" t="s">
        <v>414</v>
      </c>
    </row>
    <row r="166" spans="2:11" ht="15.75" thickBot="1">
      <c r="C166" s="149"/>
      <c r="D166" s="161"/>
      <c r="E166" s="105"/>
      <c r="F166" s="107">
        <f t="shared" si="20"/>
        <v>0</v>
      </c>
      <c r="G166" s="164"/>
      <c r="H166" s="150"/>
      <c r="I166" s="134" t="e">
        <f>VLOOKUP(H166,Presupuesto!$B$11:$C$565,2,0)</f>
        <v>#N/A</v>
      </c>
      <c r="J166" s="108" t="str">
        <f t="shared" si="21"/>
        <v>Posgrado</v>
      </c>
      <c r="K166" s="126" t="s">
        <v>396</v>
      </c>
    </row>
    <row r="168" spans="2:11" ht="15.75" thickBot="1"/>
    <row r="169" spans="2:11" ht="15.75" thickBot="1">
      <c r="B169" s="873"/>
      <c r="C169" s="159" t="s">
        <v>53</v>
      </c>
      <c r="D169" s="110">
        <f>SUM(F176:F179)</f>
        <v>96950</v>
      </c>
      <c r="F169" s="70"/>
      <c r="G169" s="79"/>
      <c r="H169" s="70"/>
      <c r="I169" s="70"/>
    </row>
    <row r="170" spans="2:11">
      <c r="C170" s="70"/>
      <c r="D170" s="31"/>
      <c r="E170" s="95"/>
      <c r="F170" s="95"/>
      <c r="G170" s="95"/>
      <c r="H170" s="76"/>
      <c r="I170" s="76"/>
      <c r="J170" s="76"/>
      <c r="K170" s="114"/>
    </row>
    <row r="171" spans="2:11">
      <c r="C171" s="70"/>
      <c r="D171" s="31"/>
      <c r="E171" s="95"/>
      <c r="F171" s="95"/>
      <c r="G171" s="95"/>
      <c r="H171" s="76"/>
      <c r="I171" s="76"/>
      <c r="J171" s="76"/>
      <c r="K171" s="114"/>
    </row>
    <row r="172" spans="2:11" ht="15.75">
      <c r="C172" s="208" t="s">
        <v>393</v>
      </c>
      <c r="D172" s="209" t="s">
        <v>2046</v>
      </c>
      <c r="E172" s="95"/>
      <c r="F172" s="95"/>
      <c r="G172" s="95"/>
      <c r="H172" s="76"/>
      <c r="I172" s="76"/>
      <c r="J172" s="76"/>
      <c r="K172" s="114"/>
    </row>
    <row r="173" spans="2:11" ht="18.75">
      <c r="C173" s="218" t="str">
        <f>IFERROR(VLOOKUP(D172,'1Desarrollo e Innov. Curricular'!$E:$F,2,FALSE),IFERROR(VLOOKUP(D172,'2Investigación Científica'!$E:$F,2,FALSE),IFERROR(VLOOKUP(D172,'3Vinculación Univ. Sociedad'!$E:$F,2,FALSE),IFERROR(VLOOKUP(D172,'4Docencia Profesorado Universi'!$E:$F,2,FALSE),IFERROR(VLOOKUP(D172,'5Estudiantes y Graduados'!$E:$F,2,FALSE),IFERROR(VLOOKUP(D172,'11Gestion Administrativa'!$E:$F,2,FALSE),IFERROR(VLOOKUP(D172,'13Gestión Académica'!$E:$F,2,FALSE),IFERROR(VLOOKUP(D172,'8Aseguramiento de la Calidad'!$E:$F,2,FALSE),IFERROR(VLOOKUP(D172,'6Gestión del Conocimiento'!$E:$F,2,FALSE),IFERROR(VLOOKUP(D172,'15Gobernabilidad Procesos...'!$E:$F,2,FALSE),IFERROR(VLOOKUP(D172,'12Gestión Talento Humano'!$E:$F,2,FALSE),IFERROR(VLOOKUP(D172,'14Internacionalización E.S.'!$E:$F,2,FALSE),IFERROR(VLOOKUP(D172,'10Posgrado'!$E:$F,2,FALSE),IFERROR(VLOOKUP(D172,'9Cultura de Innovación Insti...'!$E:$F,2,FALSE),VLOOKUP(D172,'7Lo Esencial Reforma Univ.'!$E:$F,2,0)))))))))))))))</f>
        <v>4.(DCTIG) Presenta al menos 2 ponencias en congresos de investigación, realizados dentro y fuera del país.</v>
      </c>
      <c r="D173" s="31"/>
      <c r="E173" s="95"/>
      <c r="F173" s="95"/>
      <c r="G173" s="95"/>
      <c r="H173" s="76"/>
      <c r="I173" s="76"/>
      <c r="J173" s="76"/>
      <c r="K173" s="114"/>
    </row>
    <row r="174" spans="2:11" ht="15.75" thickBot="1">
      <c r="F174" s="95"/>
      <c r="G174" s="76"/>
      <c r="H174" s="76"/>
      <c r="I174" s="76"/>
    </row>
    <row r="175" spans="2:11" ht="30.75" thickBot="1">
      <c r="C175" s="131" t="s">
        <v>44</v>
      </c>
      <c r="D175" s="131" t="s">
        <v>55</v>
      </c>
      <c r="E175" s="138" t="s">
        <v>57</v>
      </c>
      <c r="F175" s="137" t="s">
        <v>27</v>
      </c>
      <c r="G175" s="135" t="s">
        <v>131</v>
      </c>
      <c r="H175" s="138" t="s">
        <v>46</v>
      </c>
      <c r="I175" s="135" t="s">
        <v>132</v>
      </c>
      <c r="J175" s="135" t="s">
        <v>412</v>
      </c>
      <c r="K175" s="135" t="s">
        <v>413</v>
      </c>
    </row>
    <row r="176" spans="2:11" ht="15.75" thickBot="1">
      <c r="C176" s="230" t="s">
        <v>452</v>
      </c>
      <c r="D176" s="724">
        <v>10</v>
      </c>
      <c r="E176" s="725">
        <f>HLOOKUP(C176,$AH$2:$BU$3,2,0)</f>
        <v>4095</v>
      </c>
      <c r="F176" s="99">
        <f t="shared" ref="F176:F178" si="22">D176*E176</f>
        <v>40950</v>
      </c>
      <c r="G176" s="163" t="s">
        <v>1433</v>
      </c>
      <c r="H176" s="144" t="s">
        <v>309</v>
      </c>
      <c r="I176" s="132" t="str">
        <f>VLOOKUP(H176,Presupuesto!$B$11:$C$565,2,0)</f>
        <v>VIATICOS AL EXTERIOR</v>
      </c>
      <c r="J176" s="228" t="s">
        <v>1363</v>
      </c>
      <c r="K176" s="100" t="s">
        <v>396</v>
      </c>
    </row>
    <row r="177" spans="2:11">
      <c r="C177" s="230" t="s">
        <v>432</v>
      </c>
      <c r="D177" s="724">
        <v>6</v>
      </c>
      <c r="E177" s="725">
        <f>HLOOKUP(C177,$AH$2:$BU$3,2,0)</f>
        <v>2000</v>
      </c>
      <c r="F177" s="99">
        <f t="shared" si="22"/>
        <v>12000</v>
      </c>
      <c r="G177" s="163" t="s">
        <v>1433</v>
      </c>
      <c r="H177" s="144" t="s">
        <v>960</v>
      </c>
      <c r="I177" s="132" t="str">
        <f>VLOOKUP(H177,Presupuesto!$B$11:$C$565,2,0)</f>
        <v>OTROS RESPUESTOS Y ACCESORIOS MENORES</v>
      </c>
      <c r="J177" s="100" t="s">
        <v>1363</v>
      </c>
      <c r="K177" s="100" t="s">
        <v>399</v>
      </c>
    </row>
    <row r="178" spans="2:11">
      <c r="C178" s="143" t="s">
        <v>2852</v>
      </c>
      <c r="D178" s="160">
        <v>2</v>
      </c>
      <c r="E178" s="125">
        <v>22000</v>
      </c>
      <c r="F178" s="99">
        <f t="shared" si="22"/>
        <v>44000</v>
      </c>
      <c r="G178" s="163" t="s">
        <v>1433</v>
      </c>
      <c r="H178" s="144" t="s">
        <v>760</v>
      </c>
      <c r="I178" s="132" t="str">
        <f>VLOOKUP(H178,Presupuesto!$B$11:$C$565,2,0)</f>
        <v>PASAJES AL EXTERIOR</v>
      </c>
      <c r="J178" s="100" t="s">
        <v>1363</v>
      </c>
      <c r="K178" s="100" t="s">
        <v>414</v>
      </c>
    </row>
    <row r="179" spans="2:11" ht="15.75" thickBot="1">
      <c r="C179" s="149"/>
      <c r="D179" s="161"/>
      <c r="E179" s="105"/>
      <c r="F179" s="107">
        <f t="shared" ref="F179" si="23">D179*E179</f>
        <v>0</v>
      </c>
      <c r="G179" s="164"/>
      <c r="H179" s="144" t="s">
        <v>257</v>
      </c>
      <c r="I179" s="134" t="str">
        <f>VLOOKUP(H179,Presupuesto!$B$11:$C$565,2,0)</f>
        <v>AGUINALDO Y DECIMOCUARTO MES (11500-00)</v>
      </c>
      <c r="J179" s="108" t="str">
        <f t="shared" ref="J179" si="24">$J$17</f>
        <v>Posgrado</v>
      </c>
      <c r="K179" s="126" t="s">
        <v>396</v>
      </c>
    </row>
    <row r="181" spans="2:11" ht="15.75" thickBot="1"/>
    <row r="182" spans="2:11" ht="15.75" thickBot="1">
      <c r="B182" s="873"/>
      <c r="C182" s="159" t="s">
        <v>53</v>
      </c>
      <c r="D182" s="110">
        <f>SUM(F189:F194)</f>
        <v>5200</v>
      </c>
      <c r="F182" s="70"/>
      <c r="G182" s="79"/>
      <c r="H182" s="70"/>
      <c r="I182" s="70"/>
    </row>
    <row r="183" spans="2:11">
      <c r="C183" s="70"/>
      <c r="D183" s="31"/>
      <c r="E183" s="95"/>
      <c r="F183" s="95"/>
      <c r="G183" s="95"/>
      <c r="H183" s="76"/>
      <c r="I183" s="76"/>
      <c r="J183" s="76"/>
      <c r="K183" s="114"/>
    </row>
    <row r="184" spans="2:11">
      <c r="C184" s="70"/>
      <c r="D184" s="31"/>
      <c r="E184" s="95"/>
      <c r="F184" s="95"/>
      <c r="G184" s="95"/>
      <c r="H184" s="76"/>
      <c r="I184" s="76"/>
      <c r="J184" s="76"/>
      <c r="K184" s="114"/>
    </row>
    <row r="185" spans="2:11" ht="15.75">
      <c r="C185" s="208" t="s">
        <v>393</v>
      </c>
      <c r="D185" s="209" t="s">
        <v>1981</v>
      </c>
      <c r="E185" s="95"/>
      <c r="F185" s="95"/>
      <c r="G185" s="95"/>
      <c r="H185" s="76"/>
      <c r="I185" s="76"/>
      <c r="J185" s="76"/>
      <c r="K185" s="114"/>
    </row>
    <row r="186" spans="2:11" ht="18.75">
      <c r="C186" s="218" t="str">
        <f>IFERROR(VLOOKUP(D185,'1Desarrollo e Innov. Curricular'!$E:$F,2,FALSE),IFERROR(VLOOKUP(D185,'2Investigación Científica'!$E:$F,2,FALSE),IFERROR(VLOOKUP(D185,'3Vinculación Univ. Sociedad'!$E:$F,2,FALSE),IFERROR(VLOOKUP(D185,'4Docencia Profesorado Universi'!$E:$F,2,FALSE),IFERROR(VLOOKUP(D185,'5Estudiantes y Graduados'!$E:$F,2,FALSE),IFERROR(VLOOKUP(D185,'11Gestion Administrativa'!$E:$F,2,FALSE),IFERROR(VLOOKUP(D185,'13Gestión Académica'!$E:$F,2,FALSE),IFERROR(VLOOKUP(D185,'8Aseguramiento de la Calidad'!$E:$F,2,FALSE),IFERROR(VLOOKUP(D185,'6Gestión del Conocimiento'!$E:$F,2,FALSE),IFERROR(VLOOKUP(D185,'15Gobernabilidad Procesos...'!$E:$F,2,FALSE),IFERROR(VLOOKUP(D185,'12Gestión Talento Humano'!$E:$F,2,FALSE),IFERROR(VLOOKUP(D185,'14Internacionalización E.S.'!$E:$F,2,FALSE),IFERROR(VLOOKUP(D185,'10Posgrado'!$E:$F,2,FALSE),IFERROR(VLOOKUP(D185,'9Cultura de Innovación Insti...'!$E:$F,2,FALSE),VLOOKUP(D185,'7Lo Esencial Reforma Univ.'!$E:$F,2,0)))))))))))))))</f>
        <v xml:space="preserve">1.Mantener en funcionamiento la Unidad  de Investigación DCTIG </v>
      </c>
      <c r="D186" s="31"/>
      <c r="E186" s="95"/>
      <c r="F186" s="95"/>
      <c r="G186" s="95"/>
      <c r="H186" s="76"/>
      <c r="I186" s="76"/>
      <c r="J186" s="76"/>
      <c r="K186" s="114"/>
    </row>
    <row r="187" spans="2:11" ht="15.75" thickBot="1">
      <c r="F187" s="95"/>
      <c r="G187" s="76"/>
      <c r="H187" s="76"/>
      <c r="I187" s="76"/>
    </row>
    <row r="188" spans="2:11" ht="30.75" thickBot="1">
      <c r="C188" s="131" t="s">
        <v>44</v>
      </c>
      <c r="D188" s="131" t="s">
        <v>55</v>
      </c>
      <c r="E188" s="138" t="s">
        <v>57</v>
      </c>
      <c r="F188" s="137" t="s">
        <v>27</v>
      </c>
      <c r="G188" s="135" t="s">
        <v>131</v>
      </c>
      <c r="H188" s="138" t="s">
        <v>46</v>
      </c>
      <c r="I188" s="135" t="s">
        <v>132</v>
      </c>
      <c r="J188" s="135" t="s">
        <v>412</v>
      </c>
      <c r="K188" s="135" t="s">
        <v>413</v>
      </c>
    </row>
    <row r="189" spans="2:11">
      <c r="C189" s="230" t="s">
        <v>443</v>
      </c>
      <c r="D189" s="231"/>
      <c r="E189" s="229">
        <f>HLOOKUP(C189,$AH$2:$BU$3,2,0)</f>
        <v>620</v>
      </c>
      <c r="F189" s="99">
        <f t="shared" ref="F189:F194" si="25">D189*E189</f>
        <v>0</v>
      </c>
      <c r="G189" s="163" t="s">
        <v>129</v>
      </c>
      <c r="H189" s="144" t="s">
        <v>309</v>
      </c>
      <c r="I189" s="132" t="str">
        <f>VLOOKUP(H189,Presupuesto!$B$11:$C$565,2,0)</f>
        <v>VIATICOS AL EXTERIOR</v>
      </c>
      <c r="J189" s="228" t="s">
        <v>1363</v>
      </c>
      <c r="K189" s="100" t="s">
        <v>396</v>
      </c>
    </row>
    <row r="190" spans="2:11">
      <c r="C190" s="143" t="s">
        <v>2853</v>
      </c>
      <c r="D190" s="160">
        <v>6</v>
      </c>
      <c r="E190" s="125">
        <v>800</v>
      </c>
      <c r="F190" s="99">
        <f t="shared" si="25"/>
        <v>4800</v>
      </c>
      <c r="G190" s="163" t="s">
        <v>1433</v>
      </c>
      <c r="H190" s="144" t="s">
        <v>960</v>
      </c>
      <c r="I190" s="132" t="str">
        <f>VLOOKUP(H190,Presupuesto!$B$11:$C$565,2,0)</f>
        <v>OTROS RESPUESTOS Y ACCESORIOS MENORES</v>
      </c>
      <c r="J190" s="100" t="s">
        <v>1363</v>
      </c>
      <c r="K190" s="100" t="s">
        <v>396</v>
      </c>
    </row>
    <row r="191" spans="2:11">
      <c r="C191" s="143" t="s">
        <v>2854</v>
      </c>
      <c r="D191" s="160">
        <v>4</v>
      </c>
      <c r="E191" s="125">
        <v>100</v>
      </c>
      <c r="F191" s="99">
        <f t="shared" si="25"/>
        <v>400</v>
      </c>
      <c r="G191" s="163" t="s">
        <v>1433</v>
      </c>
      <c r="H191" s="144" t="s">
        <v>822</v>
      </c>
      <c r="I191" s="132" t="str">
        <f>VLOOKUP(H191,Presupuesto!$B$11:$C$565,2,0)</f>
        <v>PAPEL PARA COMPUTACION</v>
      </c>
      <c r="J191" s="100" t="s">
        <v>1363</v>
      </c>
      <c r="K191" s="100" t="s">
        <v>396</v>
      </c>
    </row>
    <row r="192" spans="2:11">
      <c r="C192" s="143"/>
      <c r="D192" s="160"/>
      <c r="E192" s="125">
        <v>10000</v>
      </c>
      <c r="F192" s="99">
        <f t="shared" si="25"/>
        <v>0</v>
      </c>
      <c r="G192" s="163" t="s">
        <v>1433</v>
      </c>
      <c r="H192" s="144" t="s">
        <v>760</v>
      </c>
      <c r="I192" s="132" t="str">
        <f>VLOOKUP(H192,Presupuesto!$B$11:$C$565,2,0)</f>
        <v>PASAJES AL EXTERIOR</v>
      </c>
      <c r="J192" s="100" t="s">
        <v>1363</v>
      </c>
      <c r="K192" s="100" t="s">
        <v>396</v>
      </c>
    </row>
    <row r="193" spans="2:11">
      <c r="C193" s="143"/>
      <c r="D193" s="160"/>
      <c r="E193" s="125"/>
      <c r="F193" s="99">
        <f t="shared" si="25"/>
        <v>0</v>
      </c>
      <c r="G193" s="163"/>
      <c r="H193" s="144"/>
      <c r="I193" s="132" t="e">
        <f>VLOOKUP(H193,Presupuesto!$B$11:$C$565,2,0)</f>
        <v>#N/A</v>
      </c>
      <c r="J193" s="100" t="s">
        <v>1363</v>
      </c>
      <c r="K193" s="100" t="s">
        <v>396</v>
      </c>
    </row>
    <row r="194" spans="2:11" ht="15.75" thickBot="1">
      <c r="C194" s="149"/>
      <c r="D194" s="161"/>
      <c r="E194" s="105"/>
      <c r="F194" s="107">
        <f t="shared" si="25"/>
        <v>0</v>
      </c>
      <c r="G194" s="164"/>
      <c r="H194" s="150"/>
      <c r="I194" s="134" t="e">
        <f>VLOOKUP(H194,Presupuesto!$B$11:$C$565,2,0)</f>
        <v>#N/A</v>
      </c>
      <c r="J194" s="108" t="str">
        <f t="shared" ref="J194" si="26">$J$17</f>
        <v>Posgrado</v>
      </c>
      <c r="K194" s="126" t="s">
        <v>396</v>
      </c>
    </row>
    <row r="195" spans="2:11">
      <c r="G195" s="87"/>
    </row>
    <row r="196" spans="2:11" ht="15.75" thickBot="1">
      <c r="G196" s="87"/>
    </row>
    <row r="197" spans="2:11" ht="15.75" thickBot="1">
      <c r="B197" s="873"/>
      <c r="C197" s="159" t="s">
        <v>53</v>
      </c>
      <c r="D197" s="110">
        <f>SUM(F204:F209)</f>
        <v>5200</v>
      </c>
      <c r="F197" s="70"/>
      <c r="G197" s="79"/>
      <c r="H197" s="70"/>
      <c r="I197" s="70"/>
    </row>
    <row r="198" spans="2:11">
      <c r="C198" s="70"/>
      <c r="D198" s="31"/>
      <c r="E198" s="95"/>
      <c r="F198" s="95"/>
      <c r="G198" s="95"/>
      <c r="H198" s="76"/>
      <c r="I198" s="76"/>
      <c r="J198" s="76"/>
      <c r="K198" s="114"/>
    </row>
    <row r="199" spans="2:11">
      <c r="C199" s="70"/>
      <c r="D199" s="31"/>
      <c r="E199" s="95"/>
      <c r="F199" s="95"/>
      <c r="G199" s="95"/>
      <c r="H199" s="76"/>
      <c r="I199" s="76"/>
      <c r="J199" s="76"/>
      <c r="K199" s="114"/>
    </row>
    <row r="200" spans="2:11" ht="15.75">
      <c r="C200" s="208" t="s">
        <v>393</v>
      </c>
      <c r="D200" s="209" t="s">
        <v>2199</v>
      </c>
      <c r="E200" s="95"/>
      <c r="F200" s="95"/>
      <c r="G200" s="95"/>
      <c r="H200" s="76"/>
      <c r="I200" s="76"/>
      <c r="J200" s="76"/>
      <c r="K200" s="114"/>
    </row>
    <row r="201" spans="2:11" ht="18.75">
      <c r="C201" s="218" t="str">
        <f>IFERROR(VLOOKUP(D200,'1Desarrollo e Innov. Curricular'!$E:$F,2,FALSE),IFERROR(VLOOKUP(D200,'2Investigación Científica'!$E:$F,2,FALSE),IFERROR(VLOOKUP(D200,'3Vinculación Univ. Sociedad'!$E:$F,2,FALSE),IFERROR(VLOOKUP(D200,'4Docencia Profesorado Universi'!$E:$F,2,FALSE),IFERROR(VLOOKUP(D200,'5Estudiantes y Graduados'!$E:$F,2,FALSE),IFERROR(VLOOKUP(D200,'11Gestion Administrativa'!$E:$F,2,FALSE),IFERROR(VLOOKUP(D200,'13Gestión Académica'!$E:$F,2,FALSE),IFERROR(VLOOKUP(D200,'8Aseguramiento de la Calidad'!$E:$F,2,FALSE),IFERROR(VLOOKUP(D200,'6Gestión del Conocimiento'!$E:$F,2,FALSE),IFERROR(VLOOKUP(D200,'15Gobernabilidad Procesos...'!$E:$F,2,FALSE),IFERROR(VLOOKUP(D200,'12Gestión Talento Humano'!$E:$F,2,FALSE),IFERROR(VLOOKUP(D200,'14Internacionalización E.S.'!$E:$F,2,FALSE),IFERROR(VLOOKUP(D200,'10Posgrado'!$E:$F,2,FALSE),IFERROR(VLOOKUP(D200,'9Cultura de Innovación Insti...'!$E:$F,2,FALSE),VLOOKUP(D200,'7Lo Esencial Reforma Univ.'!$E:$F,2,0)))))))))))))))</f>
        <v>1.Mantener en funcionamiento el Comité de Vinculación en cada unidad académica para que promueva y gestione el desarrollo  de proyectos con la Dirección de Gestión UNAH- Sociedad para contribuir a la solución de problemas en el país.</v>
      </c>
      <c r="D201" s="31"/>
      <c r="E201" s="95"/>
      <c r="F201" s="95"/>
      <c r="G201" s="95"/>
      <c r="H201" s="76"/>
      <c r="I201" s="76"/>
      <c r="J201" s="76"/>
      <c r="K201" s="114"/>
    </row>
    <row r="202" spans="2:11" ht="15.75" thickBot="1">
      <c r="F202" s="95"/>
      <c r="G202" s="76"/>
      <c r="H202" s="76"/>
      <c r="I202" s="76"/>
    </row>
    <row r="203" spans="2:11" ht="30.75" thickBot="1">
      <c r="C203" s="131" t="s">
        <v>44</v>
      </c>
      <c r="D203" s="131" t="s">
        <v>55</v>
      </c>
      <c r="E203" s="138" t="s">
        <v>57</v>
      </c>
      <c r="F203" s="137" t="s">
        <v>27</v>
      </c>
      <c r="G203" s="135" t="s">
        <v>131</v>
      </c>
      <c r="H203" s="138" t="s">
        <v>46</v>
      </c>
      <c r="I203" s="135" t="s">
        <v>132</v>
      </c>
      <c r="J203" s="135" t="s">
        <v>412</v>
      </c>
      <c r="K203" s="135" t="s">
        <v>413</v>
      </c>
    </row>
    <row r="204" spans="2:11">
      <c r="C204" s="230" t="s">
        <v>443</v>
      </c>
      <c r="D204" s="231"/>
      <c r="E204" s="229">
        <f>HLOOKUP(C204,$AH$2:$BU$3,2,0)</f>
        <v>620</v>
      </c>
      <c r="F204" s="99">
        <f t="shared" ref="F204:F209" si="27">D204*E204</f>
        <v>0</v>
      </c>
      <c r="G204" s="163" t="s">
        <v>129</v>
      </c>
      <c r="H204" s="144" t="s">
        <v>309</v>
      </c>
      <c r="I204" s="132" t="str">
        <f>VLOOKUP(H204,Presupuesto!$B$11:$C$565,2,0)</f>
        <v>VIATICOS AL EXTERIOR</v>
      </c>
      <c r="J204" s="228" t="s">
        <v>1438</v>
      </c>
      <c r="K204" s="100" t="s">
        <v>396</v>
      </c>
    </row>
    <row r="205" spans="2:11">
      <c r="C205" s="143" t="s">
        <v>2853</v>
      </c>
      <c r="D205" s="160">
        <v>6</v>
      </c>
      <c r="E205" s="125">
        <v>800</v>
      </c>
      <c r="F205" s="99">
        <f t="shared" si="27"/>
        <v>4800</v>
      </c>
      <c r="G205" s="163" t="s">
        <v>1433</v>
      </c>
      <c r="H205" s="144" t="s">
        <v>960</v>
      </c>
      <c r="I205" s="132" t="str">
        <f>VLOOKUP(H205,Presupuesto!$B$11:$C$565,2,0)</f>
        <v>OTROS RESPUESTOS Y ACCESORIOS MENORES</v>
      </c>
      <c r="J205" s="100" t="s">
        <v>475</v>
      </c>
      <c r="K205" s="100" t="s">
        <v>414</v>
      </c>
    </row>
    <row r="206" spans="2:11">
      <c r="C206" s="143" t="s">
        <v>2854</v>
      </c>
      <c r="D206" s="160">
        <v>4</v>
      </c>
      <c r="E206" s="125">
        <v>100</v>
      </c>
      <c r="F206" s="99">
        <f t="shared" si="27"/>
        <v>400</v>
      </c>
      <c r="G206" s="163" t="s">
        <v>1433</v>
      </c>
      <c r="H206" s="144" t="s">
        <v>822</v>
      </c>
      <c r="I206" s="132" t="str">
        <f>VLOOKUP(H206,Presupuesto!$B$11:$C$565,2,0)</f>
        <v>PAPEL PARA COMPUTACION</v>
      </c>
      <c r="J206" s="100" t="s">
        <v>475</v>
      </c>
      <c r="K206" s="100" t="s">
        <v>414</v>
      </c>
    </row>
    <row r="207" spans="2:11">
      <c r="C207" s="143"/>
      <c r="D207" s="160"/>
      <c r="E207" s="125">
        <v>10000</v>
      </c>
      <c r="F207" s="99">
        <f t="shared" si="27"/>
        <v>0</v>
      </c>
      <c r="G207" s="163" t="s">
        <v>1433</v>
      </c>
      <c r="H207" s="144" t="s">
        <v>760</v>
      </c>
      <c r="I207" s="132" t="str">
        <f>VLOOKUP(H207,Presupuesto!$B$11:$C$565,2,0)</f>
        <v>PASAJES AL EXTERIOR</v>
      </c>
      <c r="J207" s="100" t="s">
        <v>475</v>
      </c>
      <c r="K207" s="100" t="s">
        <v>414</v>
      </c>
    </row>
    <row r="208" spans="2:11">
      <c r="C208" s="143"/>
      <c r="D208" s="160"/>
      <c r="E208" s="125"/>
      <c r="F208" s="99">
        <f t="shared" si="27"/>
        <v>0</v>
      </c>
      <c r="G208" s="163"/>
      <c r="H208" s="144"/>
      <c r="I208" s="132" t="e">
        <f>VLOOKUP(H208,Presupuesto!$B$11:$C$565,2,0)</f>
        <v>#N/A</v>
      </c>
      <c r="J208" s="100" t="s">
        <v>475</v>
      </c>
      <c r="K208" s="100" t="s">
        <v>414</v>
      </c>
    </row>
    <row r="209" spans="2:11" ht="15.75" thickBot="1">
      <c r="C209" s="149"/>
      <c r="D209" s="161"/>
      <c r="E209" s="105"/>
      <c r="F209" s="107">
        <f t="shared" si="27"/>
        <v>0</v>
      </c>
      <c r="G209" s="164"/>
      <c r="H209" s="150"/>
      <c r="I209" s="134" t="e">
        <f>VLOOKUP(H209,Presupuesto!$B$11:$C$565,2,0)</f>
        <v>#N/A</v>
      </c>
      <c r="J209" s="108" t="str">
        <f t="shared" ref="J209" si="28">$J$17</f>
        <v>Posgrado</v>
      </c>
      <c r="K209" s="126" t="s">
        <v>396</v>
      </c>
    </row>
    <row r="210" spans="2:11">
      <c r="G210" s="87"/>
    </row>
    <row r="211" spans="2:11">
      <c r="G211" s="87"/>
    </row>
    <row r="212" spans="2:11">
      <c r="G212" s="87"/>
    </row>
    <row r="213" spans="2:11" ht="15.75" thickBot="1"/>
    <row r="214" spans="2:11" ht="15.75" thickBot="1">
      <c r="B214" s="873"/>
      <c r="C214" s="159" t="s">
        <v>53</v>
      </c>
      <c r="D214" s="110">
        <f>SUM(F221:F224)</f>
        <v>94400</v>
      </c>
      <c r="F214" s="70"/>
      <c r="G214" s="79"/>
      <c r="H214" s="70"/>
      <c r="I214" s="70"/>
    </row>
    <row r="215" spans="2:11">
      <c r="C215" s="70"/>
      <c r="D215" s="31"/>
      <c r="E215" s="95"/>
      <c r="F215" s="95"/>
      <c r="G215" s="95"/>
      <c r="H215" s="76"/>
      <c r="I215" s="76"/>
      <c r="J215" s="76"/>
      <c r="K215" s="114"/>
    </row>
    <row r="216" spans="2:11">
      <c r="C216" s="70"/>
      <c r="D216" s="31"/>
      <c r="E216" s="95"/>
      <c r="F216" s="95"/>
      <c r="G216" s="95"/>
      <c r="H216" s="76"/>
      <c r="I216" s="76"/>
      <c r="J216" s="76"/>
      <c r="K216" s="114"/>
    </row>
    <row r="217" spans="2:11" ht="15.75">
      <c r="C217" s="208" t="s">
        <v>393</v>
      </c>
      <c r="D217" s="209" t="s">
        <v>3072</v>
      </c>
      <c r="E217" s="95"/>
      <c r="F217" s="95"/>
      <c r="G217" s="95"/>
      <c r="H217" s="76"/>
      <c r="I217" s="76"/>
      <c r="J217" s="76"/>
      <c r="K217" s="114"/>
    </row>
    <row r="218" spans="2:11" ht="18.75">
      <c r="C218" s="218" t="str">
        <f>IFERROR(VLOOKUP(D217,'1Desarrollo e Innov. Curricular'!$E:$F,2,FALSE),IFERROR(VLOOKUP(D217,'2Investigación Científica'!$E:$F,2,FALSE),IFERROR(VLOOKUP(D217,'3Vinculación Univ. Sociedad'!$E:$F,2,FALSE),IFERROR(VLOOKUP(D217,'4Docencia Profesorado Universi'!$E:$F,2,FALSE),IFERROR(VLOOKUP(D217,'5Estudiantes y Graduados'!$E:$F,2,FALSE),IFERROR(VLOOKUP(D217,'11Gestion Administrativa'!$E:$F,2,FALSE),IFERROR(VLOOKUP(D217,'13Gestión Académica'!$E:$F,2,FALSE),IFERROR(VLOOKUP(D217,'8Aseguramiento de la Calidad'!$E:$F,2,FALSE),IFERROR(VLOOKUP(D217,'6Gestión del Conocimiento'!$E:$F,2,FALSE),IFERROR(VLOOKUP(D217,'15Gobernabilidad Procesos...'!$E:$F,2,FALSE),IFERROR(VLOOKUP(D217,'12Gestión Talento Humano'!$E:$F,2,FALSE),IFERROR(VLOOKUP(D217,'14Internacionalización E.S.'!$E:$F,2,FALSE),IFERROR(VLOOKUP(D217,'10Posgrado'!$E:$F,2,FALSE),IFERROR(VLOOKUP(D217,'9Cultura de Innovación Insti...'!$E:$F,2,FALSE),VLOOKUP(D217,'7Lo Esencial Reforma Univ.'!$E:$F,2,0)))))))))))))))</f>
        <v>2.Impulsar la internacionalización de la Universidad, tomando como primera instancia el escenario Centro Americano del CSUCA, particularmente para la movilidad de estudiantes y profesores de DCTIG</v>
      </c>
      <c r="D218" s="31"/>
      <c r="E218" s="95"/>
      <c r="F218" s="95"/>
      <c r="G218" s="95"/>
      <c r="H218" s="76"/>
      <c r="I218" s="76"/>
      <c r="J218" s="76"/>
      <c r="K218" s="114"/>
    </row>
    <row r="219" spans="2:11" ht="15.75" thickBot="1">
      <c r="F219" s="95"/>
      <c r="G219" s="76"/>
      <c r="H219" s="76"/>
      <c r="I219" s="76"/>
    </row>
    <row r="220" spans="2:11" ht="30.75" thickBot="1">
      <c r="C220" s="131" t="s">
        <v>44</v>
      </c>
      <c r="D220" s="131" t="s">
        <v>55</v>
      </c>
      <c r="E220" s="138" t="s">
        <v>57</v>
      </c>
      <c r="F220" s="137" t="s">
        <v>27</v>
      </c>
      <c r="G220" s="135" t="s">
        <v>131</v>
      </c>
      <c r="H220" s="138" t="s">
        <v>46</v>
      </c>
      <c r="I220" s="135" t="s">
        <v>132</v>
      </c>
      <c r="J220" s="135" t="s">
        <v>412</v>
      </c>
      <c r="K220" s="135" t="s">
        <v>413</v>
      </c>
    </row>
    <row r="221" spans="2:11">
      <c r="C221" s="230" t="s">
        <v>443</v>
      </c>
      <c r="D221" s="231">
        <v>10</v>
      </c>
      <c r="E221" s="229">
        <v>5040</v>
      </c>
      <c r="F221" s="99">
        <f t="shared" ref="F221:F224" si="29">D221*E221</f>
        <v>50400</v>
      </c>
      <c r="G221" s="163" t="s">
        <v>1433</v>
      </c>
      <c r="H221" s="144" t="s">
        <v>309</v>
      </c>
      <c r="I221" s="132" t="str">
        <f>VLOOKUP(H221,Presupuesto!$B$11:$C$565,2,0)</f>
        <v>VIATICOS AL EXTERIOR</v>
      </c>
      <c r="J221" s="228" t="s">
        <v>1370</v>
      </c>
      <c r="K221" s="100" t="s">
        <v>398</v>
      </c>
    </row>
    <row r="222" spans="2:11">
      <c r="C222" s="143" t="s">
        <v>2852</v>
      </c>
      <c r="D222" s="160">
        <v>2</v>
      </c>
      <c r="E222" s="125">
        <v>22000</v>
      </c>
      <c r="F222" s="99">
        <f t="shared" si="29"/>
        <v>44000</v>
      </c>
      <c r="G222" s="163" t="s">
        <v>1433</v>
      </c>
      <c r="H222" s="144" t="s">
        <v>760</v>
      </c>
      <c r="I222" s="132" t="str">
        <f>VLOOKUP(H222,Presupuesto!$B$11:$C$565,2,0)</f>
        <v>PASAJES AL EXTERIOR</v>
      </c>
      <c r="J222" s="100" t="s">
        <v>1370</v>
      </c>
      <c r="K222" s="100" t="s">
        <v>398</v>
      </c>
    </row>
    <row r="223" spans="2:11">
      <c r="C223" s="143"/>
      <c r="D223" s="160"/>
      <c r="E223" s="125"/>
      <c r="F223" s="99">
        <f t="shared" si="29"/>
        <v>0</v>
      </c>
      <c r="G223" s="163"/>
      <c r="H223" s="144" t="s">
        <v>822</v>
      </c>
      <c r="I223" s="132" t="str">
        <f>VLOOKUP(H223,Presupuesto!$B$11:$C$565,2,0)</f>
        <v>PAPEL PARA COMPUTACION</v>
      </c>
      <c r="J223" s="100" t="str">
        <f t="shared" ref="J223:J224" si="30">$J$17</f>
        <v>Posgrado</v>
      </c>
      <c r="K223" s="100" t="s">
        <v>414</v>
      </c>
    </row>
    <row r="224" spans="2:11" ht="15.75" thickBot="1">
      <c r="C224" s="149"/>
      <c r="D224" s="161"/>
      <c r="E224" s="105"/>
      <c r="F224" s="107">
        <f t="shared" si="29"/>
        <v>0</v>
      </c>
      <c r="G224" s="164"/>
      <c r="H224" s="150"/>
      <c r="I224" s="134" t="e">
        <f>VLOOKUP(H224,Presupuesto!$B$11:$C$565,2,0)</f>
        <v>#N/A</v>
      </c>
      <c r="J224" s="108" t="str">
        <f t="shared" si="30"/>
        <v>Posgrado</v>
      </c>
      <c r="K224" s="126" t="s">
        <v>396</v>
      </c>
    </row>
    <row r="227" spans="2:11" ht="15.75" thickBot="1"/>
    <row r="228" spans="2:11" ht="15.75" thickBot="1">
      <c r="B228" s="873"/>
      <c r="C228" s="159" t="s">
        <v>53</v>
      </c>
      <c r="D228" s="110">
        <f>SUM(F235:F243)</f>
        <v>150000</v>
      </c>
      <c r="F228" s="70"/>
      <c r="G228" s="79"/>
      <c r="H228" s="70"/>
      <c r="I228" s="70"/>
    </row>
    <row r="229" spans="2:11">
      <c r="C229" s="70"/>
      <c r="D229" s="31"/>
      <c r="E229" s="95"/>
      <c r="F229" s="95"/>
      <c r="G229" s="95"/>
      <c r="H229" s="76"/>
      <c r="I229" s="76"/>
      <c r="J229" s="76"/>
      <c r="K229" s="114"/>
    </row>
    <row r="230" spans="2:11">
      <c r="C230" s="70"/>
      <c r="D230" s="31"/>
      <c r="E230" s="95"/>
      <c r="F230" s="95"/>
      <c r="G230" s="95"/>
      <c r="H230" s="76"/>
      <c r="I230" s="76"/>
      <c r="J230" s="76"/>
      <c r="K230" s="114"/>
    </row>
    <row r="231" spans="2:11" ht="15.75">
      <c r="C231" s="208" t="s">
        <v>393</v>
      </c>
      <c r="D231" s="209" t="s">
        <v>3064</v>
      </c>
      <c r="E231" s="95"/>
      <c r="F231" s="95"/>
      <c r="G231" s="95"/>
      <c r="H231" s="76"/>
      <c r="I231" s="76"/>
      <c r="J231" s="76"/>
      <c r="K231" s="114"/>
    </row>
    <row r="232" spans="2:11" ht="18.75">
      <c r="C232" s="218" t="str">
        <f>IFERROR(VLOOKUP(D231,'1Desarrollo e Innov. Curricular'!$E:$F,2,FALSE),IFERROR(VLOOKUP(D231,'2Investigación Científica'!$E:$F,2,FALSE),IFERROR(VLOOKUP(D231,'3Vinculación Univ. Sociedad'!$E:$F,2,FALSE),IFERROR(VLOOKUP(D231,'4Docencia Profesorado Universi'!$E:$F,2,FALSE),IFERROR(VLOOKUP(D231,'5Estudiantes y Graduados'!$E:$F,2,FALSE),IFERROR(VLOOKUP(D231,'11Gestion Administrativa'!$E:$F,2,FALSE),IFERROR(VLOOKUP(D231,'13Gestión Académica'!$E:$F,2,FALSE),IFERROR(VLOOKUP(D231,'8Aseguramiento de la Calidad'!$E:$F,2,FALSE),IFERROR(VLOOKUP(D231,'6Gestión del Conocimiento'!$E:$F,2,FALSE),IFERROR(VLOOKUP(D231,'15Gobernabilidad Procesos...'!$E:$F,2,FALSE),IFERROR(VLOOKUP(D231,'12Gestión Talento Humano'!$E:$F,2,FALSE),IFERROR(VLOOKUP(D231,'14Internacionalización E.S.'!$E:$F,2,FALSE),IFERROR(VLOOKUP(D231,'10Posgrado'!$E:$F,2,FALSE),IFERROR(VLOOKUP(D231,'9Cultura de Innovación Insti...'!$E:$F,2,FALSE),VLOOKUP(D231,'7Lo Esencial Reforma Univ.'!$E:$F,2,0)))))))))))))))</f>
        <v xml:space="preserve"> 1.Gestionar el nombramiento  del jefe  Departamento CTIG, y el Coordinador de LCTIG; Contratar 5 profesores auxiliares para realizar adecuadamente las funciones de docencia, investigación, vinculación y gestión académica.</v>
      </c>
      <c r="D232" s="31"/>
      <c r="E232" s="95"/>
      <c r="F232" s="95"/>
      <c r="G232" s="95"/>
      <c r="H232" s="76"/>
      <c r="I232" s="76"/>
      <c r="J232" s="76"/>
      <c r="K232" s="114"/>
    </row>
    <row r="233" spans="2:11" ht="15.75" thickBot="1">
      <c r="F233" s="95"/>
      <c r="G233" s="76"/>
      <c r="H233" s="76"/>
      <c r="I233" s="76"/>
    </row>
    <row r="234" spans="2:11" ht="30.75" thickBot="1">
      <c r="C234" s="131" t="s">
        <v>44</v>
      </c>
      <c r="D234" s="131" t="s">
        <v>55</v>
      </c>
      <c r="E234" s="138" t="s">
        <v>57</v>
      </c>
      <c r="F234" s="137" t="s">
        <v>27</v>
      </c>
      <c r="G234" s="135" t="s">
        <v>131</v>
      </c>
      <c r="H234" s="138" t="s">
        <v>46</v>
      </c>
      <c r="I234" s="135" t="s">
        <v>132</v>
      </c>
      <c r="J234" s="135" t="s">
        <v>412</v>
      </c>
      <c r="K234" s="135" t="s">
        <v>413</v>
      </c>
    </row>
    <row r="235" spans="2:11">
      <c r="C235" s="230" t="s">
        <v>443</v>
      </c>
      <c r="D235" s="231"/>
      <c r="E235" s="229">
        <f>HLOOKUP(C235,$AH$2:$BU$3,2,0)</f>
        <v>620</v>
      </c>
      <c r="F235" s="99">
        <f t="shared" ref="F235:F243" si="31">D235*E235</f>
        <v>0</v>
      </c>
      <c r="G235" s="163" t="s">
        <v>129</v>
      </c>
      <c r="H235" s="144"/>
      <c r="I235" s="132" t="e">
        <f>VLOOKUP(H235,Presupuesto!$B$11:$C$565,2,0)</f>
        <v>#N/A</v>
      </c>
      <c r="J235" s="228" t="s">
        <v>1438</v>
      </c>
      <c r="K235" s="100" t="s">
        <v>396</v>
      </c>
    </row>
    <row r="236" spans="2:11">
      <c r="C236" s="143" t="s">
        <v>2855</v>
      </c>
      <c r="D236" s="160">
        <v>1</v>
      </c>
      <c r="E236" s="125">
        <v>60000</v>
      </c>
      <c r="F236" s="99">
        <f t="shared" si="31"/>
        <v>60000</v>
      </c>
      <c r="G236" s="163" t="s">
        <v>1433</v>
      </c>
      <c r="H236" s="144" t="s">
        <v>254</v>
      </c>
      <c r="I236" s="132" t="str">
        <f>VLOOKUP(H236,Presupuesto!$B$11:$C$565,2,0)</f>
        <v>SUELDOS Y SALARIOS BASICOS (11100-00)</v>
      </c>
      <c r="J236" s="100" t="s">
        <v>1368</v>
      </c>
      <c r="K236" s="100" t="s">
        <v>396</v>
      </c>
    </row>
    <row r="237" spans="2:11">
      <c r="C237" s="143" t="s">
        <v>2850</v>
      </c>
      <c r="D237" s="160">
        <v>1</v>
      </c>
      <c r="E237" s="125">
        <v>5000</v>
      </c>
      <c r="F237" s="99">
        <f t="shared" si="31"/>
        <v>5000</v>
      </c>
      <c r="G237" s="163" t="s">
        <v>1433</v>
      </c>
      <c r="H237" s="144" t="s">
        <v>257</v>
      </c>
      <c r="I237" s="132" t="str">
        <f>VLOOKUP(H237,Presupuesto!$B$11:$C$565,2,0)</f>
        <v>AGUINALDO Y DECIMOCUARTO MES (11500-00)</v>
      </c>
      <c r="J237" s="100" t="s">
        <v>1368</v>
      </c>
      <c r="K237" s="100" t="s">
        <v>396</v>
      </c>
    </row>
    <row r="238" spans="2:11">
      <c r="C238" s="143" t="s">
        <v>2851</v>
      </c>
      <c r="D238" s="160">
        <v>1</v>
      </c>
      <c r="E238" s="125">
        <v>10000</v>
      </c>
      <c r="F238" s="99">
        <f t="shared" si="31"/>
        <v>10000</v>
      </c>
      <c r="G238" s="163" t="s">
        <v>1433</v>
      </c>
      <c r="H238" s="144" t="s">
        <v>257</v>
      </c>
      <c r="I238" s="132" t="str">
        <f>VLOOKUP(H238,Presupuesto!$B$11:$C$565,2,0)</f>
        <v>AGUINALDO Y DECIMOCUARTO MES (11500-00)</v>
      </c>
      <c r="J238" s="100" t="s">
        <v>1368</v>
      </c>
      <c r="K238" s="100" t="s">
        <v>396</v>
      </c>
    </row>
    <row r="239" spans="2:11">
      <c r="C239" s="143" t="s">
        <v>2856</v>
      </c>
      <c r="D239" s="160">
        <v>1</v>
      </c>
      <c r="E239" s="125">
        <v>60000</v>
      </c>
      <c r="F239" s="99">
        <f t="shared" si="31"/>
        <v>60000</v>
      </c>
      <c r="G239" s="163" t="s">
        <v>1433</v>
      </c>
      <c r="H239" s="144" t="s">
        <v>254</v>
      </c>
      <c r="I239" s="132" t="str">
        <f>VLOOKUP(H239,Presupuesto!$B$11:$C$565,2,0)</f>
        <v>SUELDOS Y SALARIOS BASICOS (11100-00)</v>
      </c>
      <c r="J239" s="100" t="s">
        <v>1368</v>
      </c>
      <c r="K239" s="100" t="s">
        <v>396</v>
      </c>
    </row>
    <row r="240" spans="2:11">
      <c r="C240" s="143" t="s">
        <v>2850</v>
      </c>
      <c r="D240" s="160">
        <v>1</v>
      </c>
      <c r="E240" s="125">
        <v>5000</v>
      </c>
      <c r="F240" s="99">
        <f t="shared" si="31"/>
        <v>5000</v>
      </c>
      <c r="G240" s="163" t="s">
        <v>1433</v>
      </c>
      <c r="H240" s="146" t="s">
        <v>509</v>
      </c>
      <c r="I240" s="132" t="str">
        <f>VLOOKUP(H240,Presupuesto!$B$11:$C$565,2,0)</f>
        <v>SUELDOS Y SALARIOS DEJADOS DE PERCIBIR</v>
      </c>
      <c r="J240" s="100" t="s">
        <v>1368</v>
      </c>
      <c r="K240" s="100" t="s">
        <v>396</v>
      </c>
    </row>
    <row r="241" spans="2:11" ht="15.75" thickBot="1">
      <c r="C241" s="143" t="s">
        <v>2851</v>
      </c>
      <c r="D241" s="160">
        <v>1</v>
      </c>
      <c r="E241" s="125">
        <v>10000</v>
      </c>
      <c r="F241" s="99">
        <f t="shared" si="31"/>
        <v>10000</v>
      </c>
      <c r="G241" s="163" t="s">
        <v>1433</v>
      </c>
      <c r="H241" s="150" t="s">
        <v>257</v>
      </c>
      <c r="I241" s="132" t="str">
        <f>VLOOKUP(H241,Presupuesto!$B$11:$C$565,2,0)</f>
        <v>AGUINALDO Y DECIMOCUARTO MES (11500-00)</v>
      </c>
      <c r="J241" s="100" t="s">
        <v>1368</v>
      </c>
      <c r="K241" s="100" t="s">
        <v>396</v>
      </c>
    </row>
    <row r="242" spans="2:11">
      <c r="C242" s="143"/>
      <c r="D242" s="160"/>
      <c r="E242" s="125"/>
      <c r="F242" s="99">
        <f t="shared" si="31"/>
        <v>0</v>
      </c>
      <c r="G242" s="163"/>
      <c r="H242" s="144"/>
      <c r="I242" s="132" t="e">
        <f>VLOOKUP(H242,Presupuesto!$B$11:$C$565,2,0)</f>
        <v>#N/A</v>
      </c>
      <c r="J242" s="100" t="str">
        <f t="shared" ref="J242:J243" si="32">$J$17</f>
        <v>Posgrado</v>
      </c>
      <c r="K242" s="100" t="s">
        <v>396</v>
      </c>
    </row>
    <row r="243" spans="2:11" ht="15.75" thickBot="1">
      <c r="C243" s="149"/>
      <c r="D243" s="161"/>
      <c r="E243" s="105"/>
      <c r="F243" s="107">
        <f t="shared" si="31"/>
        <v>0</v>
      </c>
      <c r="G243" s="164"/>
      <c r="H243" s="150"/>
      <c r="I243" s="134" t="e">
        <f>VLOOKUP(H243,Presupuesto!$B$11:$C$565,2,0)</f>
        <v>#N/A</v>
      </c>
      <c r="J243" s="108" t="str">
        <f t="shared" si="32"/>
        <v>Posgrado</v>
      </c>
      <c r="K243" s="126" t="s">
        <v>396</v>
      </c>
    </row>
    <row r="247" spans="2:11" ht="18.75">
      <c r="C247" s="914" t="s">
        <v>2151</v>
      </c>
      <c r="D247" s="914"/>
      <c r="E247" s="914"/>
      <c r="F247" s="914"/>
      <c r="G247" s="914"/>
      <c r="H247" s="914"/>
      <c r="I247" s="914"/>
      <c r="J247" s="914"/>
      <c r="K247" s="914"/>
    </row>
    <row r="248" spans="2:11" ht="15.75" thickBot="1"/>
    <row r="249" spans="2:11" ht="15.75" thickBot="1">
      <c r="B249" s="873"/>
      <c r="C249" s="159" t="s">
        <v>53</v>
      </c>
      <c r="D249" s="110">
        <f>SUM(F256:F259)</f>
        <v>79100</v>
      </c>
      <c r="F249" s="70"/>
      <c r="G249" s="79"/>
      <c r="H249" s="70"/>
      <c r="I249" s="70"/>
    </row>
    <row r="250" spans="2:11">
      <c r="C250" s="70"/>
      <c r="D250" s="31"/>
      <c r="E250" s="95"/>
      <c r="F250" s="95"/>
      <c r="G250" s="95"/>
      <c r="H250" s="76"/>
      <c r="I250" s="76"/>
      <c r="J250" s="76"/>
      <c r="K250" s="114"/>
    </row>
    <row r="251" spans="2:11">
      <c r="C251" s="70"/>
      <c r="D251" s="31"/>
      <c r="E251" s="95"/>
      <c r="F251" s="95"/>
      <c r="G251" s="95"/>
      <c r="H251" s="76"/>
      <c r="I251" s="76"/>
      <c r="J251" s="76"/>
      <c r="K251" s="114"/>
    </row>
    <row r="252" spans="2:11" ht="15.75">
      <c r="C252" s="208" t="s">
        <v>393</v>
      </c>
      <c r="D252" s="209" t="s">
        <v>2886</v>
      </c>
      <c r="E252" s="95"/>
      <c r="F252" s="95"/>
      <c r="G252" s="95"/>
      <c r="H252" s="76"/>
      <c r="I252" s="76"/>
      <c r="J252" s="76"/>
      <c r="K252" s="114"/>
    </row>
    <row r="253" spans="2:11" ht="18.75">
      <c r="C253" s="218" t="str">
        <f>IFERROR(VLOOKUP(D252,'1Desarrollo e Innov. Curricular'!$E:$F,2,FALSE),IFERROR(VLOOKUP(D252,'2Investigación Científica'!$E:$F,2,FALSE),IFERROR(VLOOKUP(D252,'3Vinculación Univ. Sociedad'!$E:$F,2,FALSE),IFERROR(VLOOKUP(D252,'4Docencia Profesorado Universi'!$E:$F,2,FALSE),IFERROR(VLOOKUP(D252,'5Estudiantes y Graduados'!$E:$F,2,FALSE),IFERROR(VLOOKUP(D252,'11Gestion Administrativa'!$E:$F,2,FALSE),IFERROR(VLOOKUP(D252,'13Gestión Académica'!$E:$F,2,FALSE),IFERROR(VLOOKUP(D252,'8Aseguramiento de la Calidad'!$E:$F,2,FALSE),IFERROR(VLOOKUP(D252,'6Gestión del Conocimiento'!$E:$F,2,FALSE),IFERROR(VLOOKUP(D252,'15Gobernabilidad Procesos...'!$E:$F,2,FALSE),IFERROR(VLOOKUP(D252,'12Gestión Talento Humano'!$E:$F,2,FALSE),IFERROR(VLOOKUP(D252,'14Internacionalización E.S.'!$E:$F,2,FALSE),IFERROR(VLOOKUP(D252,'10Posgrado'!$E:$F,2,FALSE),IFERROR(VLOOKUP(D252,'9Cultura de Innovación Insti...'!$E:$F,2,FALSE),VLOOKUP(D252,'7Lo Esencial Reforma Univ.'!$E:$F,2,0)))))))))))))))</f>
        <v>Estimular la organización de Asociaciones de Profesionales en los campos propios de la FACES.</v>
      </c>
      <c r="D253" s="31"/>
      <c r="E253" s="95"/>
      <c r="F253" s="95"/>
      <c r="G253" s="95"/>
      <c r="H253" s="76"/>
      <c r="I253" s="76"/>
      <c r="J253" s="76"/>
      <c r="K253" s="114"/>
    </row>
    <row r="254" spans="2:11" ht="15.75" thickBot="1">
      <c r="F254" s="95"/>
      <c r="G254" s="76"/>
      <c r="H254" s="76"/>
      <c r="I254" s="76"/>
    </row>
    <row r="255" spans="2:11" ht="30.75" thickBot="1">
      <c r="C255" s="131" t="s">
        <v>44</v>
      </c>
      <c r="D255" s="131" t="s">
        <v>55</v>
      </c>
      <c r="E255" s="138" t="s">
        <v>57</v>
      </c>
      <c r="F255" s="137" t="s">
        <v>27</v>
      </c>
      <c r="G255" s="135" t="s">
        <v>131</v>
      </c>
      <c r="H255" s="138" t="s">
        <v>46</v>
      </c>
      <c r="I255" s="135" t="s">
        <v>132</v>
      </c>
      <c r="J255" s="135" t="s">
        <v>412</v>
      </c>
      <c r="K255" s="135" t="s">
        <v>413</v>
      </c>
    </row>
    <row r="256" spans="2:11">
      <c r="C256" s="230" t="s">
        <v>443</v>
      </c>
      <c r="D256" s="231"/>
      <c r="E256" s="229">
        <f>HLOOKUP(C256,$AH$2:$BU$3,2,0)</f>
        <v>620</v>
      </c>
      <c r="F256" s="99">
        <f t="shared" ref="F256:F259" si="33">D256*E256</f>
        <v>0</v>
      </c>
      <c r="G256" s="163" t="s">
        <v>129</v>
      </c>
      <c r="H256" s="144"/>
      <c r="I256" s="132" t="e">
        <f>VLOOKUP(H256,Presupuesto!$B$11:$C$565,2,0)</f>
        <v>#N/A</v>
      </c>
      <c r="J256" s="228" t="s">
        <v>1438</v>
      </c>
      <c r="K256" s="100" t="s">
        <v>396</v>
      </c>
    </row>
    <row r="257" spans="2:11">
      <c r="C257" s="143" t="s">
        <v>2858</v>
      </c>
      <c r="D257" s="160">
        <v>7</v>
      </c>
      <c r="E257" s="125">
        <v>6300</v>
      </c>
      <c r="F257" s="99">
        <f t="shared" si="33"/>
        <v>44100</v>
      </c>
      <c r="G257" s="163" t="s">
        <v>1433</v>
      </c>
      <c r="H257" s="144" t="s">
        <v>820</v>
      </c>
      <c r="I257" s="731" t="str">
        <f>VLOOKUP(H257,Presupuesto!$B$11:$C$565,2,0)</f>
        <v>PAPEL DE ESCRITORIO</v>
      </c>
      <c r="J257" s="100" t="s">
        <v>1371</v>
      </c>
      <c r="K257" s="100" t="s">
        <v>399</v>
      </c>
    </row>
    <row r="258" spans="2:11">
      <c r="C258" s="143" t="s">
        <v>2857</v>
      </c>
      <c r="D258" s="160">
        <v>14</v>
      </c>
      <c r="E258" s="125">
        <v>2500</v>
      </c>
      <c r="F258" s="99">
        <f t="shared" si="33"/>
        <v>35000</v>
      </c>
      <c r="G258" s="163" t="s">
        <v>1433</v>
      </c>
      <c r="H258" s="144" t="s">
        <v>820</v>
      </c>
      <c r="I258" s="731" t="str">
        <f>VLOOKUP(H258,Presupuesto!$B$11:$C$565,2,0)</f>
        <v>PAPEL DE ESCRITORIO</v>
      </c>
      <c r="J258" s="100" t="s">
        <v>1371</v>
      </c>
      <c r="K258" s="100" t="s">
        <v>414</v>
      </c>
    </row>
    <row r="259" spans="2:11" ht="15.75" thickBot="1">
      <c r="C259" s="149"/>
      <c r="D259" s="161"/>
      <c r="E259" s="105"/>
      <c r="F259" s="107">
        <f t="shared" si="33"/>
        <v>0</v>
      </c>
      <c r="G259" s="164"/>
      <c r="H259" s="150"/>
      <c r="I259" s="134" t="e">
        <f>VLOOKUP(H259,Presupuesto!$B$11:$C$565,2,0)</f>
        <v>#N/A</v>
      </c>
      <c r="J259" s="108" t="str">
        <f t="shared" ref="J259" si="34">$J$17</f>
        <v>Posgrado</v>
      </c>
      <c r="K259" s="126" t="s">
        <v>396</v>
      </c>
    </row>
    <row r="262" spans="2:11" ht="18.75">
      <c r="C262" s="914" t="s">
        <v>2827</v>
      </c>
      <c r="D262" s="914"/>
      <c r="E262" s="914"/>
      <c r="F262" s="914"/>
      <c r="G262" s="914"/>
      <c r="H262" s="914"/>
      <c r="I262" s="914"/>
      <c r="J262" s="914"/>
      <c r="K262" s="914"/>
    </row>
    <row r="263" spans="2:11" ht="15.75" thickBot="1"/>
    <row r="264" spans="2:11" ht="15.75" thickBot="1">
      <c r="B264" s="873"/>
      <c r="C264" s="159" t="s">
        <v>53</v>
      </c>
      <c r="D264" s="110">
        <f>SUM(F271:F274)</f>
        <v>50000</v>
      </c>
      <c r="F264" s="70"/>
      <c r="G264" s="79"/>
      <c r="H264" s="70"/>
      <c r="I264" s="70"/>
    </row>
    <row r="265" spans="2:11">
      <c r="C265" s="70"/>
      <c r="D265" s="31"/>
      <c r="E265" s="95"/>
      <c r="F265" s="95"/>
      <c r="G265" s="95"/>
      <c r="H265" s="76"/>
      <c r="I265" s="76"/>
      <c r="J265" s="76"/>
      <c r="K265" s="114"/>
    </row>
    <row r="266" spans="2:11">
      <c r="C266" s="70"/>
      <c r="D266" s="31"/>
      <c r="E266" s="95"/>
      <c r="F266" s="95"/>
      <c r="G266" s="95"/>
      <c r="H266" s="76"/>
      <c r="I266" s="76"/>
      <c r="J266" s="76"/>
      <c r="K266" s="114"/>
    </row>
    <row r="267" spans="2:11" ht="15.75">
      <c r="C267" s="208" t="s">
        <v>393</v>
      </c>
      <c r="D267" s="209" t="s">
        <v>3034</v>
      </c>
      <c r="E267" s="95"/>
      <c r="F267" s="95"/>
      <c r="G267" s="95"/>
      <c r="H267" s="76"/>
      <c r="I267" s="76"/>
      <c r="J267" s="76"/>
      <c r="K267" s="114"/>
    </row>
    <row r="268" spans="2:11" ht="18.75">
      <c r="C268" s="218" t="str">
        <f>IFERROR(VLOOKUP(D267,'1Desarrollo e Innov. Curricular'!$E:$F,2,FALSE),IFERROR(VLOOKUP(D267,'2Investigación Científica'!$E:$F,2,FALSE),IFERROR(VLOOKUP(D267,'3Vinculación Univ. Sociedad'!$E:$F,2,FALSE),IFERROR(VLOOKUP(D267,'4Docencia Profesorado Universi'!$E:$F,2,FALSE),IFERROR(VLOOKUP(D267,'5Estudiantes y Graduados'!$E:$F,2,FALSE),IFERROR(VLOOKUP(D267,'11Gestion Administrativa'!$E:$F,2,FALSE),IFERROR(VLOOKUP(D267,'13Gestión Académica'!$E:$F,2,FALSE),IFERROR(VLOOKUP(D267,'8Aseguramiento de la Calidad'!$E:$F,2,FALSE),IFERROR(VLOOKUP(D267,'6Gestión del Conocimiento'!$E:$F,2,FALSE),IFERROR(VLOOKUP(D267,'15Gobernabilidad Procesos...'!$E:$F,2,FALSE),IFERROR(VLOOKUP(D267,'12Gestión Talento Humano'!$E:$F,2,FALSE),IFERROR(VLOOKUP(D267,'14Internacionalización E.S.'!$E:$F,2,FALSE),IFERROR(VLOOKUP(D267,'10Posgrado'!$E:$F,2,FALSE),IFERROR(VLOOKUP(D267,'9Cultura de Innovación Insti...'!$E:$F,2,FALSE),VLOOKUP(D267,'7Lo Esencial Reforma Univ.'!$E:$F,2,0)))))))))))))))</f>
        <v xml:space="preserve">Fortalecer la colecciones bibliográficas del DCA, así como gestionar y mantener acceso al sistema virtual para la obtención de documentos y materiales de trabajo en línea por parte de profesores y estudiantes. </v>
      </c>
      <c r="D268" s="31"/>
      <c r="E268" s="95"/>
      <c r="F268" s="95"/>
      <c r="G268" s="95"/>
      <c r="H268" s="76"/>
      <c r="I268" s="76"/>
      <c r="J268" s="76"/>
      <c r="K268" s="114"/>
    </row>
    <row r="269" spans="2:11" ht="15.75" thickBot="1">
      <c r="F269" s="95"/>
      <c r="G269" s="76"/>
      <c r="H269" s="76"/>
      <c r="I269" s="76"/>
    </row>
    <row r="270" spans="2:11" ht="30.75" thickBot="1">
      <c r="C270" s="131" t="s">
        <v>44</v>
      </c>
      <c r="D270" s="131" t="s">
        <v>55</v>
      </c>
      <c r="E270" s="138" t="s">
        <v>57</v>
      </c>
      <c r="F270" s="137" t="s">
        <v>27</v>
      </c>
      <c r="G270" s="135" t="s">
        <v>131</v>
      </c>
      <c r="H270" s="138" t="s">
        <v>46</v>
      </c>
      <c r="I270" s="135" t="s">
        <v>132</v>
      </c>
      <c r="J270" s="135" t="s">
        <v>412</v>
      </c>
      <c r="K270" s="135" t="s">
        <v>413</v>
      </c>
    </row>
    <row r="271" spans="2:11">
      <c r="C271" s="230" t="s">
        <v>443</v>
      </c>
      <c r="D271" s="231"/>
      <c r="E271" s="229">
        <f>HLOOKUP(C271,$AH$2:$BU$3,2,0)</f>
        <v>620</v>
      </c>
      <c r="F271" s="99">
        <f t="shared" ref="F271:F274" si="35">D271*E271</f>
        <v>0</v>
      </c>
      <c r="G271" s="163" t="s">
        <v>129</v>
      </c>
      <c r="H271" s="144"/>
      <c r="I271" s="132" t="e">
        <f>VLOOKUP(H271,Presupuesto!$B$11:$C$565,2,0)</f>
        <v>#N/A</v>
      </c>
      <c r="J271" s="228" t="s">
        <v>1438</v>
      </c>
      <c r="K271" s="100" t="s">
        <v>396</v>
      </c>
    </row>
    <row r="272" spans="2:11">
      <c r="C272" s="732" t="s">
        <v>1704</v>
      </c>
      <c r="D272" s="160">
        <v>50</v>
      </c>
      <c r="E272" s="125">
        <v>1000</v>
      </c>
      <c r="F272" s="99">
        <f t="shared" si="35"/>
        <v>50000</v>
      </c>
      <c r="G272" s="163" t="s">
        <v>1433</v>
      </c>
      <c r="H272" s="144" t="s">
        <v>1038</v>
      </c>
      <c r="I272" s="132" t="str">
        <f>VLOOKUP(H272,Presupuesto!$B$11:$C$565,2,0)</f>
        <v>LIBROS, REVISTAS Y OTROS ELEMENTOS COLECCIONABLES</v>
      </c>
      <c r="J272" s="100" t="s">
        <v>1364</v>
      </c>
      <c r="K272" s="100" t="s">
        <v>399</v>
      </c>
    </row>
    <row r="273" spans="3:11">
      <c r="C273" s="143"/>
      <c r="D273" s="160"/>
      <c r="E273" s="125"/>
      <c r="F273" s="99">
        <f t="shared" si="35"/>
        <v>0</v>
      </c>
      <c r="G273" s="163"/>
      <c r="H273" s="144"/>
      <c r="I273" s="132" t="e">
        <f>VLOOKUP(H273,Presupuesto!$B$11:$C$565,2,0)</f>
        <v>#N/A</v>
      </c>
      <c r="J273" s="100" t="str">
        <f t="shared" ref="J273:J274" si="36">$J$17</f>
        <v>Posgrado</v>
      </c>
      <c r="K273" s="100" t="s">
        <v>414</v>
      </c>
    </row>
    <row r="274" spans="3:11" ht="15.75" thickBot="1">
      <c r="C274" s="149"/>
      <c r="D274" s="161"/>
      <c r="E274" s="105"/>
      <c r="F274" s="107">
        <f t="shared" si="35"/>
        <v>0</v>
      </c>
      <c r="G274" s="164"/>
      <c r="H274" s="150"/>
      <c r="I274" s="134" t="e">
        <f>VLOOKUP(H274,Presupuesto!$B$11:$C$565,2,0)</f>
        <v>#N/A</v>
      </c>
      <c r="J274" s="108" t="str">
        <f t="shared" si="36"/>
        <v>Posgrado</v>
      </c>
      <c r="K274" s="126" t="s">
        <v>396</v>
      </c>
    </row>
  </sheetData>
  <mergeCells count="6">
    <mergeCell ref="C262:K262"/>
    <mergeCell ref="C8:I8"/>
    <mergeCell ref="C65:K65"/>
    <mergeCell ref="E80:I80"/>
    <mergeCell ref="C97:K97"/>
    <mergeCell ref="C247:K247"/>
  </mergeCells>
  <dataValidations count="6">
    <dataValidation type="list" allowBlank="1" showInputMessage="1" showErrorMessage="1" errorTitle="¡Ingreso Inválido!" error="Seleccione una opción de la lista." promptTitle="Dimensión Estratégica" prompt="Seleccione una opción de la lista." sqref="J17:J20 J30:J33 J43:J46 J56:J62 J74:J77 J87:J93 J106:J109 J163:J166 J176:J179 J204:J209 J221:J224 J118:J126 J134:J141 J149:J155 J189:J194 J235:J243 J256:J259 J271:J274">
      <formula1>$A$2:$O$2</formula1>
    </dataValidation>
    <dataValidation type="list" allowBlank="1" showInputMessage="1" showErrorMessage="1" errorTitle="¡Ingreso Invalido!" error="Seleccione una opción de la lista." promptTitle="Categoria/Zona de Viáticos" prompt="Seleccione una opción de la lista" sqref="C17 C30 C43 C56 C74 C87 C106 C163 C235 C118 C221 C176:C177 C134 C149 C189 C204 C256 C271">
      <formula1>$AH$2:$BU$2</formula1>
    </dataValidation>
    <dataValidation type="list" allowBlank="1" showInputMessage="1" showErrorMessage="1" errorTitle="¡Ingreso Inválido!" error="Seleccione una opción de la lista." promptTitle="Tipo de Presupuesto" prompt="Seleccione una opción de la lista." sqref="G17:G20 G30:G33 G43:G46 G56:G62 G74:G77 G87:G93 G106:G109 G163:G166 G176:G179 G204:G209 G221:G224 G118:G126 G134:G141 G149:G155 G189:G194 G235:G243 G256:G259 G271:G274">
      <formula1>$R$2:$S$2</formula1>
    </dataValidation>
    <dataValidation type="list" allowBlank="1" showInputMessage="1" showErrorMessage="1" errorTitle="¡Ingreso Inválido!" error="Seleccione una opción de la lista" promptTitle="Mes Requerido" prompt="Seleccione el mes en el que requiere el recurso." sqref="K17:K20 K30:K33 K43:K46 K56:K62 K74:K77 K87:K93 K106:K109 K163:K166 K176:K179 K204:K209 K221:K224 K118:K126 K134:K141 K149:K155 K189:K194 K235:K243 K256:K259 K271:K274">
      <formula1>$U$2:$AF$2</formula1>
    </dataValidation>
    <dataValidation type="list" allowBlank="1" showInputMessage="1" showErrorMessage="1" errorTitle="¡Ingreso Inválido!" error="Verifique el valor ingresado." promptTitle="Ingrese el Objeto de Gasto" prompt="Ingrese el Objeto de Gasto" sqref="H17:H20 H30:H33 H43:H46 H56:H59 H61:H62 H74:H77 H87:H93 H106:H109 H271:H274 H163:H166 H176:H179 H204:H209 H118:H126 H134:H141 H149:H155 H189:H194 H235:H243 H256:H259 H221:H224">
      <formula1>$A$1:$UI$1</formula1>
    </dataValidation>
    <dataValidation type="list" allowBlank="1" showInputMessage="1" showErrorMessage="1" errorTitle="¡Ingreso Inválido!" error="Verifique el valor ingresado.&#10;" sqref="H60">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252</v>
      </c>
      <c r="B1" s="193" t="s">
        <v>253</v>
      </c>
      <c r="C1" s="184" t="s">
        <v>254</v>
      </c>
      <c r="D1" s="184" t="s">
        <v>501</v>
      </c>
      <c r="E1" s="184" t="s">
        <v>503</v>
      </c>
      <c r="F1" s="184" t="s">
        <v>505</v>
      </c>
      <c r="G1" s="184" t="s">
        <v>507</v>
      </c>
      <c r="H1" s="184" t="s">
        <v>509</v>
      </c>
      <c r="I1" s="184" t="s">
        <v>511</v>
      </c>
      <c r="J1" s="184" t="s">
        <v>255</v>
      </c>
      <c r="K1" s="184" t="s">
        <v>514</v>
      </c>
      <c r="L1" s="184" t="s">
        <v>256</v>
      </c>
      <c r="M1" s="184" t="s">
        <v>516</v>
      </c>
      <c r="N1" s="184" t="s">
        <v>518</v>
      </c>
      <c r="O1" s="184" t="s">
        <v>520</v>
      </c>
      <c r="P1" s="184" t="s">
        <v>257</v>
      </c>
      <c r="Q1" s="184" t="s">
        <v>521</v>
      </c>
      <c r="R1" s="184" t="s">
        <v>524</v>
      </c>
      <c r="S1" s="184" t="s">
        <v>258</v>
      </c>
      <c r="T1" s="184" t="s">
        <v>526</v>
      </c>
      <c r="U1" s="184" t="s">
        <v>259</v>
      </c>
      <c r="V1" s="184" t="s">
        <v>527</v>
      </c>
      <c r="W1" s="184" t="s">
        <v>528</v>
      </c>
      <c r="X1" s="184" t="s">
        <v>532</v>
      </c>
      <c r="Y1" s="184" t="s">
        <v>275</v>
      </c>
      <c r="Z1" s="184" t="s">
        <v>533</v>
      </c>
      <c r="AA1" s="184" t="s">
        <v>535</v>
      </c>
      <c r="AB1" s="184" t="s">
        <v>537</v>
      </c>
      <c r="AC1" s="184" t="s">
        <v>276</v>
      </c>
      <c r="AD1" s="184" t="s">
        <v>539</v>
      </c>
      <c r="AE1" s="184" t="s">
        <v>541</v>
      </c>
      <c r="AF1" s="184" t="s">
        <v>543</v>
      </c>
      <c r="AG1" s="184" t="s">
        <v>545</v>
      </c>
      <c r="AH1" s="184" t="s">
        <v>251</v>
      </c>
      <c r="AI1" s="184" t="s">
        <v>547</v>
      </c>
      <c r="AJ1" s="193" t="s">
        <v>260</v>
      </c>
      <c r="AK1" s="184" t="s">
        <v>549</v>
      </c>
      <c r="AL1" s="184" t="s">
        <v>261</v>
      </c>
      <c r="AM1" s="184" t="s">
        <v>551</v>
      </c>
      <c r="AN1" s="184" t="s">
        <v>553</v>
      </c>
      <c r="AO1" s="184" t="s">
        <v>262</v>
      </c>
      <c r="AP1" s="184" t="s">
        <v>555</v>
      </c>
      <c r="AQ1" s="184" t="s">
        <v>557</v>
      </c>
      <c r="AR1" s="184" t="s">
        <v>263</v>
      </c>
      <c r="AS1" s="184" t="s">
        <v>558</v>
      </c>
      <c r="AT1" s="184" t="s">
        <v>560</v>
      </c>
      <c r="AU1" s="184" t="s">
        <v>561</v>
      </c>
      <c r="AV1" s="184" t="s">
        <v>562</v>
      </c>
      <c r="AW1" s="184" t="s">
        <v>564</v>
      </c>
      <c r="AX1" s="184" t="s">
        <v>566</v>
      </c>
      <c r="AY1" s="184" t="s">
        <v>567</v>
      </c>
      <c r="AZ1" s="184" t="s">
        <v>264</v>
      </c>
      <c r="BA1" s="184" t="s">
        <v>569</v>
      </c>
      <c r="BB1" s="184" t="s">
        <v>571</v>
      </c>
      <c r="BC1" s="184" t="s">
        <v>573</v>
      </c>
      <c r="BD1" s="184" t="s">
        <v>575</v>
      </c>
      <c r="BE1" s="184" t="s">
        <v>577</v>
      </c>
      <c r="BF1" s="184" t="s">
        <v>579</v>
      </c>
      <c r="BG1" s="184" t="s">
        <v>581</v>
      </c>
      <c r="BH1" s="184" t="s">
        <v>583</v>
      </c>
      <c r="BI1" s="184" t="s">
        <v>277</v>
      </c>
      <c r="BJ1" s="184" t="s">
        <v>585</v>
      </c>
      <c r="BK1" s="184" t="s">
        <v>587</v>
      </c>
      <c r="BL1" s="184" t="s">
        <v>589</v>
      </c>
      <c r="BM1" s="184" t="s">
        <v>591</v>
      </c>
      <c r="BN1" s="184" t="s">
        <v>593</v>
      </c>
      <c r="BO1" s="184" t="s">
        <v>595</v>
      </c>
      <c r="BP1" s="184" t="s">
        <v>597</v>
      </c>
      <c r="BQ1" s="184" t="s">
        <v>599</v>
      </c>
      <c r="BR1" s="184" t="s">
        <v>601</v>
      </c>
      <c r="BS1" s="184" t="s">
        <v>603</v>
      </c>
      <c r="BT1" s="193" t="s">
        <v>265</v>
      </c>
      <c r="BU1" s="184" t="s">
        <v>266</v>
      </c>
      <c r="BV1" s="184" t="s">
        <v>605</v>
      </c>
      <c r="BW1" s="184" t="s">
        <v>267</v>
      </c>
      <c r="BX1" s="184" t="s">
        <v>607</v>
      </c>
      <c r="BY1" s="184" t="s">
        <v>609</v>
      </c>
      <c r="BZ1" s="193" t="s">
        <v>268</v>
      </c>
      <c r="CA1" s="184" t="s">
        <v>269</v>
      </c>
      <c r="CB1" s="184" t="s">
        <v>611</v>
      </c>
      <c r="CC1" s="184" t="s">
        <v>270</v>
      </c>
      <c r="CD1" s="184" t="s">
        <v>613</v>
      </c>
      <c r="CE1" s="184" t="s">
        <v>615</v>
      </c>
      <c r="CF1" s="184" t="s">
        <v>617</v>
      </c>
      <c r="CG1" s="193" t="s">
        <v>271</v>
      </c>
      <c r="CH1" s="184" t="s">
        <v>623</v>
      </c>
      <c r="CI1" s="184" t="s">
        <v>625</v>
      </c>
      <c r="CJ1" s="184" t="s">
        <v>272</v>
      </c>
      <c r="CK1" s="184" t="s">
        <v>619</v>
      </c>
      <c r="CL1" s="184" t="s">
        <v>621</v>
      </c>
      <c r="CM1" s="184" t="s">
        <v>273</v>
      </c>
      <c r="CN1" s="184" t="s">
        <v>627</v>
      </c>
      <c r="CO1" s="184" t="s">
        <v>274</v>
      </c>
      <c r="CP1" s="184" t="s">
        <v>628</v>
      </c>
      <c r="CQ1" s="181" t="s">
        <v>278</v>
      </c>
      <c r="CR1" s="193" t="s">
        <v>279</v>
      </c>
      <c r="CS1" s="184" t="s">
        <v>629</v>
      </c>
      <c r="CT1" s="184" t="s">
        <v>630</v>
      </c>
      <c r="CU1" s="184" t="s">
        <v>632</v>
      </c>
      <c r="CV1" s="184" t="s">
        <v>280</v>
      </c>
      <c r="CW1" s="184" t="s">
        <v>634</v>
      </c>
      <c r="CX1" s="184" t="s">
        <v>636</v>
      </c>
      <c r="CY1" s="184" t="s">
        <v>638</v>
      </c>
      <c r="CZ1" s="184" t="s">
        <v>640</v>
      </c>
      <c r="DA1" s="184" t="s">
        <v>642</v>
      </c>
      <c r="DB1" s="184" t="s">
        <v>644</v>
      </c>
      <c r="DC1" s="193" t="s">
        <v>281</v>
      </c>
      <c r="DD1" s="184" t="s">
        <v>282</v>
      </c>
      <c r="DE1" s="184" t="s">
        <v>646</v>
      </c>
      <c r="DF1" s="184" t="s">
        <v>283</v>
      </c>
      <c r="DG1" s="184" t="s">
        <v>648</v>
      </c>
      <c r="DH1" s="184" t="s">
        <v>650</v>
      </c>
      <c r="DI1" s="184" t="s">
        <v>652</v>
      </c>
      <c r="DJ1" s="184" t="s">
        <v>654</v>
      </c>
      <c r="DK1" s="184" t="s">
        <v>656</v>
      </c>
      <c r="DL1" s="184" t="s">
        <v>658</v>
      </c>
      <c r="DM1" s="184" t="s">
        <v>660</v>
      </c>
      <c r="DN1" s="184" t="s">
        <v>284</v>
      </c>
      <c r="DO1" s="184" t="s">
        <v>662</v>
      </c>
      <c r="DP1" s="184" t="s">
        <v>664</v>
      </c>
      <c r="DQ1" s="184" t="s">
        <v>666</v>
      </c>
      <c r="DR1" s="193" t="s">
        <v>285</v>
      </c>
      <c r="DS1" s="184" t="s">
        <v>668</v>
      </c>
      <c r="DT1" s="184" t="s">
        <v>286</v>
      </c>
      <c r="DU1" s="184" t="s">
        <v>670</v>
      </c>
      <c r="DV1" s="184" t="s">
        <v>287</v>
      </c>
      <c r="DW1" s="184" t="s">
        <v>672</v>
      </c>
      <c r="DX1" s="184" t="s">
        <v>674</v>
      </c>
      <c r="DY1" s="184" t="s">
        <v>676</v>
      </c>
      <c r="DZ1" s="184" t="s">
        <v>678</v>
      </c>
      <c r="EA1" s="184" t="s">
        <v>680</v>
      </c>
      <c r="EB1" s="184" t="s">
        <v>682</v>
      </c>
      <c r="EC1" s="184" t="s">
        <v>684</v>
      </c>
      <c r="ED1" s="184" t="s">
        <v>686</v>
      </c>
      <c r="EE1" s="184" t="s">
        <v>688</v>
      </c>
      <c r="EF1" s="184" t="s">
        <v>690</v>
      </c>
      <c r="EG1" s="184" t="s">
        <v>692</v>
      </c>
      <c r="EH1" s="193" t="s">
        <v>288</v>
      </c>
      <c r="EI1" s="184" t="s">
        <v>694</v>
      </c>
      <c r="EJ1" s="184" t="s">
        <v>289</v>
      </c>
      <c r="EK1" s="184" t="s">
        <v>696</v>
      </c>
      <c r="EL1" s="184" t="s">
        <v>698</v>
      </c>
      <c r="EM1" s="184" t="s">
        <v>290</v>
      </c>
      <c r="EN1" s="184" t="s">
        <v>700</v>
      </c>
      <c r="EO1" s="184" t="s">
        <v>702</v>
      </c>
      <c r="EP1" s="184" t="s">
        <v>291</v>
      </c>
      <c r="EQ1" s="184" t="s">
        <v>704</v>
      </c>
      <c r="ER1" s="184" t="s">
        <v>706</v>
      </c>
      <c r="ES1" s="184" t="s">
        <v>708</v>
      </c>
      <c r="ET1" s="184" t="s">
        <v>292</v>
      </c>
      <c r="EU1" s="184" t="s">
        <v>710</v>
      </c>
      <c r="EV1" s="184" t="s">
        <v>712</v>
      </c>
      <c r="EW1" s="193" t="s">
        <v>293</v>
      </c>
      <c r="EX1" s="184" t="s">
        <v>294</v>
      </c>
      <c r="EY1" s="184" t="s">
        <v>714</v>
      </c>
      <c r="EZ1" s="184" t="s">
        <v>716</v>
      </c>
      <c r="FA1" s="184" t="s">
        <v>718</v>
      </c>
      <c r="FB1" s="184" t="s">
        <v>720</v>
      </c>
      <c r="FC1" s="184" t="s">
        <v>295</v>
      </c>
      <c r="FD1" s="184" t="s">
        <v>722</v>
      </c>
      <c r="FE1" s="184" t="s">
        <v>724</v>
      </c>
      <c r="FF1" s="184" t="s">
        <v>726</v>
      </c>
      <c r="FG1" s="184" t="s">
        <v>728</v>
      </c>
      <c r="FH1" s="184" t="s">
        <v>730</v>
      </c>
      <c r="FI1" s="184" t="s">
        <v>296</v>
      </c>
      <c r="FJ1" s="184" t="s">
        <v>733</v>
      </c>
      <c r="FK1" s="184" t="s">
        <v>297</v>
      </c>
      <c r="FL1" s="184" t="s">
        <v>736</v>
      </c>
      <c r="FM1" s="184" t="s">
        <v>737</v>
      </c>
      <c r="FN1" s="184" t="s">
        <v>739</v>
      </c>
      <c r="FO1" s="184" t="s">
        <v>298</v>
      </c>
      <c r="FP1" s="184" t="s">
        <v>742</v>
      </c>
      <c r="FQ1" s="184" t="s">
        <v>743</v>
      </c>
      <c r="FR1" s="184" t="s">
        <v>745</v>
      </c>
      <c r="FS1" s="184" t="s">
        <v>299</v>
      </c>
      <c r="FT1" s="184" t="s">
        <v>748</v>
      </c>
      <c r="FU1" s="184" t="s">
        <v>750</v>
      </c>
      <c r="FV1" s="184" t="s">
        <v>752</v>
      </c>
      <c r="FW1" s="193" t="s">
        <v>300</v>
      </c>
      <c r="FX1" s="193" t="s">
        <v>301</v>
      </c>
      <c r="FY1" s="184" t="s">
        <v>307</v>
      </c>
      <c r="FZ1" s="184" t="s">
        <v>754</v>
      </c>
      <c r="GA1" s="184" t="s">
        <v>756</v>
      </c>
      <c r="GB1" s="184" t="s">
        <v>758</v>
      </c>
      <c r="GC1" s="184" t="s">
        <v>760</v>
      </c>
      <c r="GD1" s="184" t="s">
        <v>762</v>
      </c>
      <c r="GE1" s="184" t="s">
        <v>764</v>
      </c>
      <c r="GF1" s="193" t="s">
        <v>302</v>
      </c>
      <c r="GG1" s="184" t="s">
        <v>308</v>
      </c>
      <c r="GH1" s="184" t="s">
        <v>766</v>
      </c>
      <c r="GI1" s="184" t="s">
        <v>768</v>
      </c>
      <c r="GJ1" s="184" t="s">
        <v>769</v>
      </c>
      <c r="GK1" s="184" t="s">
        <v>309</v>
      </c>
      <c r="GL1" s="184" t="s">
        <v>772</v>
      </c>
      <c r="GM1" s="184" t="s">
        <v>773</v>
      </c>
      <c r="GN1" s="193" t="s">
        <v>303</v>
      </c>
      <c r="GO1" s="184" t="s">
        <v>304</v>
      </c>
      <c r="GP1" s="184" t="s">
        <v>775</v>
      </c>
      <c r="GQ1" s="184" t="s">
        <v>777</v>
      </c>
      <c r="GR1" s="184" t="s">
        <v>779</v>
      </c>
      <c r="GS1" s="184" t="s">
        <v>781</v>
      </c>
      <c r="GT1" s="184" t="s">
        <v>783</v>
      </c>
      <c r="GU1" s="193" t="s">
        <v>305</v>
      </c>
      <c r="GV1" s="184" t="s">
        <v>306</v>
      </c>
      <c r="GW1" s="184" t="s">
        <v>785</v>
      </c>
      <c r="GX1" s="184" t="s">
        <v>787</v>
      </c>
      <c r="GY1" s="184" t="s">
        <v>789</v>
      </c>
      <c r="GZ1" s="184" t="s">
        <v>791</v>
      </c>
      <c r="HA1" s="184" t="s">
        <v>793</v>
      </c>
      <c r="HB1" s="184" t="s">
        <v>795</v>
      </c>
      <c r="HC1" s="181" t="s">
        <v>310</v>
      </c>
      <c r="HD1" s="193" t="s">
        <v>311</v>
      </c>
      <c r="HE1" s="184" t="s">
        <v>312</v>
      </c>
      <c r="HF1" s="184" t="s">
        <v>797</v>
      </c>
      <c r="HG1" s="184" t="s">
        <v>799</v>
      </c>
      <c r="HH1" s="184" t="s">
        <v>801</v>
      </c>
      <c r="HI1" s="184" t="s">
        <v>803</v>
      </c>
      <c r="HJ1" s="184" t="s">
        <v>313</v>
      </c>
      <c r="HK1" s="184" t="s">
        <v>806</v>
      </c>
      <c r="HL1" s="184" t="s">
        <v>330</v>
      </c>
      <c r="HM1" s="184" t="s">
        <v>844</v>
      </c>
      <c r="HN1" s="184" t="s">
        <v>846</v>
      </c>
      <c r="HO1" s="184" t="s">
        <v>848</v>
      </c>
      <c r="HP1" s="193" t="s">
        <v>314</v>
      </c>
      <c r="HQ1" s="184" t="s">
        <v>808</v>
      </c>
      <c r="HR1" s="184" t="s">
        <v>810</v>
      </c>
      <c r="HS1" s="184" t="s">
        <v>315</v>
      </c>
      <c r="HT1" s="184" t="s">
        <v>813</v>
      </c>
      <c r="HU1" s="184" t="s">
        <v>815</v>
      </c>
      <c r="HV1" s="184" t="s">
        <v>816</v>
      </c>
      <c r="HW1" s="184" t="s">
        <v>818</v>
      </c>
      <c r="HX1" s="193" t="s">
        <v>316</v>
      </c>
      <c r="HY1" s="184" t="s">
        <v>820</v>
      </c>
      <c r="HZ1" s="184" t="s">
        <v>822</v>
      </c>
      <c r="IA1" s="184" t="s">
        <v>824</v>
      </c>
      <c r="IB1" s="184" t="s">
        <v>317</v>
      </c>
      <c r="IC1" s="184" t="s">
        <v>826</v>
      </c>
      <c r="ID1" s="184" t="s">
        <v>828</v>
      </c>
      <c r="IE1" s="184" t="s">
        <v>318</v>
      </c>
      <c r="IF1" s="184" t="s">
        <v>830</v>
      </c>
      <c r="IG1" s="184" t="s">
        <v>832</v>
      </c>
      <c r="IH1" s="184" t="s">
        <v>319</v>
      </c>
      <c r="II1" s="184" t="s">
        <v>834</v>
      </c>
      <c r="IJ1" s="184" t="s">
        <v>836</v>
      </c>
      <c r="IK1" s="184" t="s">
        <v>838</v>
      </c>
      <c r="IL1" s="184" t="s">
        <v>840</v>
      </c>
      <c r="IM1" s="184" t="s">
        <v>320</v>
      </c>
      <c r="IN1" s="184" t="s">
        <v>842</v>
      </c>
      <c r="IO1" s="193" t="s">
        <v>321</v>
      </c>
      <c r="IP1" s="184" t="s">
        <v>850</v>
      </c>
      <c r="IQ1" s="184" t="s">
        <v>852</v>
      </c>
      <c r="IR1" s="184" t="s">
        <v>322</v>
      </c>
      <c r="IS1" s="184" t="s">
        <v>854</v>
      </c>
      <c r="IT1" s="184" t="s">
        <v>856</v>
      </c>
      <c r="IU1" s="184" t="s">
        <v>858</v>
      </c>
      <c r="IV1" s="193" t="s">
        <v>323</v>
      </c>
      <c r="IW1" s="184" t="s">
        <v>860</v>
      </c>
      <c r="IX1" s="184" t="s">
        <v>324</v>
      </c>
      <c r="IY1" s="184" t="s">
        <v>863</v>
      </c>
      <c r="IZ1" s="184" t="s">
        <v>865</v>
      </c>
      <c r="JA1" s="184" t="s">
        <v>867</v>
      </c>
      <c r="JB1" s="184" t="s">
        <v>869</v>
      </c>
      <c r="JC1" s="184" t="s">
        <v>871</v>
      </c>
      <c r="JD1" s="184" t="s">
        <v>873</v>
      </c>
      <c r="JE1" s="184" t="s">
        <v>325</v>
      </c>
      <c r="JF1" s="184" t="s">
        <v>876</v>
      </c>
      <c r="JG1" s="184" t="s">
        <v>878</v>
      </c>
      <c r="JH1" s="184" t="s">
        <v>880</v>
      </c>
      <c r="JI1" s="184" t="s">
        <v>882</v>
      </c>
      <c r="JJ1" s="184" t="s">
        <v>884</v>
      </c>
      <c r="JK1" s="184" t="s">
        <v>886</v>
      </c>
      <c r="JL1" s="184" t="s">
        <v>888</v>
      </c>
      <c r="JM1" s="184" t="s">
        <v>890</v>
      </c>
      <c r="JN1" s="184" t="s">
        <v>326</v>
      </c>
      <c r="JO1" s="184" t="s">
        <v>893</v>
      </c>
      <c r="JP1" s="184" t="s">
        <v>895</v>
      </c>
      <c r="JQ1" s="184" t="s">
        <v>897</v>
      </c>
      <c r="JR1" s="184" t="s">
        <v>899</v>
      </c>
      <c r="JS1" s="184" t="s">
        <v>900</v>
      </c>
      <c r="JT1" s="184" t="s">
        <v>902</v>
      </c>
      <c r="JU1" s="184" t="s">
        <v>904</v>
      </c>
      <c r="JV1" s="184" t="s">
        <v>906</v>
      </c>
      <c r="JW1" s="184" t="s">
        <v>908</v>
      </c>
      <c r="JX1" s="184" t="s">
        <v>910</v>
      </c>
      <c r="JY1" s="184" t="s">
        <v>912</v>
      </c>
      <c r="JZ1" s="184" t="s">
        <v>914</v>
      </c>
      <c r="KA1" s="184" t="s">
        <v>916</v>
      </c>
      <c r="KB1" s="184" t="s">
        <v>918</v>
      </c>
      <c r="KC1" s="184" t="s">
        <v>920</v>
      </c>
      <c r="KD1" s="184" t="s">
        <v>922</v>
      </c>
      <c r="KE1" s="184" t="s">
        <v>924</v>
      </c>
      <c r="KF1" s="184" t="s">
        <v>926</v>
      </c>
      <c r="KG1" s="184" t="s">
        <v>928</v>
      </c>
      <c r="KH1" s="184" t="s">
        <v>930</v>
      </c>
      <c r="KI1" s="184" t="s">
        <v>932</v>
      </c>
      <c r="KJ1" s="184" t="s">
        <v>934</v>
      </c>
      <c r="KK1" s="184" t="s">
        <v>936</v>
      </c>
      <c r="KL1" s="184" t="s">
        <v>938</v>
      </c>
      <c r="KM1" s="184" t="s">
        <v>940</v>
      </c>
      <c r="KN1" s="184" t="s">
        <v>942</v>
      </c>
      <c r="KO1" s="193" t="s">
        <v>327</v>
      </c>
      <c r="KP1" s="184" t="s">
        <v>944</v>
      </c>
      <c r="KQ1" s="184" t="s">
        <v>328</v>
      </c>
      <c r="KR1" s="184" t="s">
        <v>947</v>
      </c>
      <c r="KS1" s="184" t="s">
        <v>949</v>
      </c>
      <c r="KT1" s="184" t="s">
        <v>951</v>
      </c>
      <c r="KU1" s="184" t="s">
        <v>953</v>
      </c>
      <c r="KV1" s="184" t="s">
        <v>329</v>
      </c>
      <c r="KW1" s="184" t="s">
        <v>956</v>
      </c>
      <c r="KX1" s="184" t="s">
        <v>958</v>
      </c>
      <c r="KY1" s="184" t="s">
        <v>960</v>
      </c>
      <c r="KZ1" s="184" t="s">
        <v>962</v>
      </c>
      <c r="LA1" s="184" t="s">
        <v>964</v>
      </c>
      <c r="LB1" s="184" t="s">
        <v>966</v>
      </c>
      <c r="LC1" s="184" t="s">
        <v>968</v>
      </c>
      <c r="LD1" s="181" t="s">
        <v>331</v>
      </c>
      <c r="LE1" s="193" t="s">
        <v>332</v>
      </c>
      <c r="LF1" s="184" t="s">
        <v>333</v>
      </c>
      <c r="LG1" s="184" t="s">
        <v>347</v>
      </c>
      <c r="LH1" s="184" t="s">
        <v>970</v>
      </c>
      <c r="LI1" s="184" t="s">
        <v>972</v>
      </c>
      <c r="LJ1" s="184" t="s">
        <v>974</v>
      </c>
      <c r="LK1" s="184" t="s">
        <v>976</v>
      </c>
      <c r="LL1" s="184" t="s">
        <v>348</v>
      </c>
      <c r="LM1" s="184" t="s">
        <v>978</v>
      </c>
      <c r="LN1" s="184" t="s">
        <v>349</v>
      </c>
      <c r="LO1" s="184" t="s">
        <v>980</v>
      </c>
      <c r="LP1" s="184" t="s">
        <v>334</v>
      </c>
      <c r="LQ1" s="184" t="s">
        <v>982</v>
      </c>
      <c r="LR1" s="184" t="s">
        <v>350</v>
      </c>
      <c r="LS1" s="184" t="s">
        <v>984</v>
      </c>
      <c r="LT1" s="184" t="s">
        <v>986</v>
      </c>
      <c r="LU1" s="184" t="s">
        <v>351</v>
      </c>
      <c r="LV1" s="193" t="s">
        <v>335</v>
      </c>
      <c r="LW1" s="184" t="s">
        <v>336</v>
      </c>
      <c r="LX1" s="184" t="s">
        <v>988</v>
      </c>
      <c r="LY1" s="184" t="s">
        <v>990</v>
      </c>
      <c r="LZ1" s="184" t="s">
        <v>991</v>
      </c>
      <c r="MA1" s="184" t="s">
        <v>993</v>
      </c>
      <c r="MB1" s="184" t="s">
        <v>994</v>
      </c>
      <c r="MC1" s="184" t="s">
        <v>996</v>
      </c>
      <c r="MD1" s="184" t="s">
        <v>998</v>
      </c>
      <c r="ME1" s="184" t="s">
        <v>1000</v>
      </c>
      <c r="MF1" s="184" t="s">
        <v>1002</v>
      </c>
      <c r="MG1" s="184" t="s">
        <v>337</v>
      </c>
      <c r="MH1" s="184" t="s">
        <v>1005</v>
      </c>
      <c r="MI1" s="184" t="s">
        <v>1006</v>
      </c>
      <c r="MJ1" s="184" t="s">
        <v>1008</v>
      </c>
      <c r="MK1" s="184" t="s">
        <v>338</v>
      </c>
      <c r="ML1" s="184" t="s">
        <v>1011</v>
      </c>
      <c r="MM1" s="184" t="s">
        <v>1012</v>
      </c>
      <c r="MN1" s="184" t="s">
        <v>1014</v>
      </c>
      <c r="MO1" s="184" t="s">
        <v>1016</v>
      </c>
      <c r="MP1" s="184" t="s">
        <v>339</v>
      </c>
      <c r="MQ1" s="184" t="s">
        <v>1019</v>
      </c>
      <c r="MR1" s="184" t="s">
        <v>1021</v>
      </c>
      <c r="MS1" s="184" t="s">
        <v>1023</v>
      </c>
      <c r="MT1" s="184" t="s">
        <v>1025</v>
      </c>
      <c r="MU1" s="184" t="s">
        <v>340</v>
      </c>
      <c r="MV1" s="184" t="s">
        <v>1028</v>
      </c>
      <c r="MW1" s="184" t="s">
        <v>1030</v>
      </c>
      <c r="MX1" s="184" t="s">
        <v>1032</v>
      </c>
      <c r="MY1" s="184" t="s">
        <v>1034</v>
      </c>
      <c r="MZ1" s="184" t="s">
        <v>1036</v>
      </c>
      <c r="NA1" s="184" t="s">
        <v>1038</v>
      </c>
      <c r="NB1" s="184" t="s">
        <v>1040</v>
      </c>
      <c r="NC1" s="184" t="s">
        <v>1042</v>
      </c>
      <c r="ND1" s="184" t="s">
        <v>1044</v>
      </c>
      <c r="NE1" s="184" t="s">
        <v>1046</v>
      </c>
      <c r="NF1" s="184" t="s">
        <v>1048</v>
      </c>
      <c r="NG1" s="184" t="s">
        <v>1049</v>
      </c>
      <c r="NH1" s="193" t="s">
        <v>341</v>
      </c>
      <c r="NI1" s="184" t="s">
        <v>342</v>
      </c>
      <c r="NJ1" s="184" t="s">
        <v>1051</v>
      </c>
      <c r="NK1" s="184" t="s">
        <v>1053</v>
      </c>
      <c r="NL1" s="184" t="s">
        <v>1055</v>
      </c>
      <c r="NM1" s="184" t="s">
        <v>1057</v>
      </c>
      <c r="NN1" s="193" t="s">
        <v>343</v>
      </c>
      <c r="NO1" s="184" t="s">
        <v>344</v>
      </c>
      <c r="NP1" s="184" t="s">
        <v>1058</v>
      </c>
      <c r="NQ1" s="184" t="s">
        <v>345</v>
      </c>
      <c r="NR1" s="184" t="s">
        <v>1060</v>
      </c>
      <c r="NS1" s="184" t="s">
        <v>1062</v>
      </c>
      <c r="NT1" s="184" t="s">
        <v>346</v>
      </c>
      <c r="NU1" s="184" t="s">
        <v>1064</v>
      </c>
      <c r="NV1" s="181" t="s">
        <v>352</v>
      </c>
      <c r="NW1" s="193" t="s">
        <v>353</v>
      </c>
      <c r="NX1" s="184" t="s">
        <v>354</v>
      </c>
      <c r="NY1" s="184" t="s">
        <v>1067</v>
      </c>
      <c r="NZ1" s="184" t="s">
        <v>1069</v>
      </c>
      <c r="OA1" s="184" t="s">
        <v>355</v>
      </c>
      <c r="OB1" s="184" t="s">
        <v>365</v>
      </c>
      <c r="OC1" s="184" t="s">
        <v>1071</v>
      </c>
      <c r="OD1" s="184" t="s">
        <v>1073</v>
      </c>
      <c r="OE1" s="184" t="s">
        <v>1075</v>
      </c>
      <c r="OF1" s="184" t="s">
        <v>1077</v>
      </c>
      <c r="OG1" s="184" t="s">
        <v>1079</v>
      </c>
      <c r="OH1" s="184" t="s">
        <v>1081</v>
      </c>
      <c r="OI1" s="184" t="s">
        <v>1083</v>
      </c>
      <c r="OJ1" s="184" t="s">
        <v>1085</v>
      </c>
      <c r="OK1" s="184" t="s">
        <v>1087</v>
      </c>
      <c r="OL1" s="184" t="s">
        <v>1089</v>
      </c>
      <c r="OM1" s="184" t="s">
        <v>1091</v>
      </c>
      <c r="ON1" s="184" t="s">
        <v>1093</v>
      </c>
      <c r="OO1" s="184" t="s">
        <v>1095</v>
      </c>
      <c r="OP1" s="184" t="s">
        <v>1097</v>
      </c>
      <c r="OQ1" s="184" t="s">
        <v>1099</v>
      </c>
      <c r="OR1" s="184" t="s">
        <v>1101</v>
      </c>
      <c r="OS1" s="184" t="s">
        <v>1103</v>
      </c>
      <c r="OT1" s="184" t="s">
        <v>1105</v>
      </c>
      <c r="OU1" s="184" t="s">
        <v>1107</v>
      </c>
      <c r="OV1" s="184" t="s">
        <v>1109</v>
      </c>
      <c r="OW1" s="184" t="s">
        <v>1111</v>
      </c>
      <c r="OX1" s="184" t="s">
        <v>1113</v>
      </c>
      <c r="OY1" s="184" t="s">
        <v>366</v>
      </c>
      <c r="OZ1" s="184" t="s">
        <v>1116</v>
      </c>
      <c r="PA1" s="184" t="s">
        <v>1118</v>
      </c>
      <c r="PB1" s="184" t="s">
        <v>1119</v>
      </c>
      <c r="PC1" s="184" t="s">
        <v>1121</v>
      </c>
      <c r="PD1" s="184" t="s">
        <v>1123</v>
      </c>
      <c r="PE1" s="184" t="s">
        <v>1125</v>
      </c>
      <c r="PF1" s="184" t="s">
        <v>1127</v>
      </c>
      <c r="PG1" s="184" t="s">
        <v>1129</v>
      </c>
      <c r="PH1" s="184" t="s">
        <v>1131</v>
      </c>
      <c r="PI1" s="184" t="s">
        <v>1133</v>
      </c>
      <c r="PJ1" s="184" t="s">
        <v>1135</v>
      </c>
      <c r="PK1" s="184" t="s">
        <v>1137</v>
      </c>
      <c r="PL1" s="184" t="s">
        <v>1139</v>
      </c>
      <c r="PM1" s="184" t="s">
        <v>1141</v>
      </c>
      <c r="PN1" s="184" t="s">
        <v>1143</v>
      </c>
      <c r="PO1" s="184" t="s">
        <v>1145</v>
      </c>
      <c r="PP1" s="184" t="s">
        <v>1147</v>
      </c>
      <c r="PQ1" s="184" t="s">
        <v>1149</v>
      </c>
      <c r="PR1" s="184" t="s">
        <v>1151</v>
      </c>
      <c r="PS1" s="184" t="s">
        <v>1153</v>
      </c>
      <c r="PT1" s="184" t="s">
        <v>1155</v>
      </c>
      <c r="PU1" s="184" t="s">
        <v>1157</v>
      </c>
      <c r="PV1" s="184" t="s">
        <v>1159</v>
      </c>
      <c r="PW1" s="184" t="s">
        <v>1161</v>
      </c>
      <c r="PX1" s="184" t="s">
        <v>1163</v>
      </c>
      <c r="PY1" s="184" t="s">
        <v>1165</v>
      </c>
      <c r="PZ1" s="184" t="s">
        <v>356</v>
      </c>
      <c r="QA1" s="184" t="s">
        <v>1167</v>
      </c>
      <c r="QB1" s="184" t="s">
        <v>1169</v>
      </c>
      <c r="QC1" s="184" t="s">
        <v>1171</v>
      </c>
      <c r="QD1" s="184" t="s">
        <v>1173</v>
      </c>
      <c r="QE1" s="184" t="s">
        <v>1175</v>
      </c>
      <c r="QF1" s="193" t="s">
        <v>357</v>
      </c>
      <c r="QG1" s="184" t="s">
        <v>358</v>
      </c>
      <c r="QH1" s="184" t="s">
        <v>1177</v>
      </c>
      <c r="QI1" s="184" t="s">
        <v>1179</v>
      </c>
      <c r="QJ1" s="184" t="s">
        <v>1181</v>
      </c>
      <c r="QK1" s="184" t="s">
        <v>1183</v>
      </c>
      <c r="QL1" s="184" t="s">
        <v>1185</v>
      </c>
      <c r="QM1" s="184" t="s">
        <v>1187</v>
      </c>
      <c r="QN1" s="193" t="s">
        <v>359</v>
      </c>
      <c r="QO1" s="184" t="s">
        <v>1189</v>
      </c>
      <c r="QP1" s="184" t="s">
        <v>360</v>
      </c>
      <c r="QQ1" s="184" t="s">
        <v>367</v>
      </c>
      <c r="QR1" s="184" t="s">
        <v>1191</v>
      </c>
      <c r="QS1" s="184" t="s">
        <v>1193</v>
      </c>
      <c r="QT1" s="184" t="s">
        <v>1195</v>
      </c>
      <c r="QU1" s="184" t="s">
        <v>1197</v>
      </c>
      <c r="QV1" s="184" t="s">
        <v>1199</v>
      </c>
      <c r="QW1" s="184" t="s">
        <v>1201</v>
      </c>
      <c r="QX1" s="184" t="s">
        <v>1203</v>
      </c>
      <c r="QY1" s="184" t="s">
        <v>1205</v>
      </c>
      <c r="QZ1" s="184" t="s">
        <v>1207</v>
      </c>
      <c r="RA1" s="184" t="s">
        <v>1209</v>
      </c>
      <c r="RB1" s="184" t="s">
        <v>1211</v>
      </c>
      <c r="RC1" s="184" t="s">
        <v>1213</v>
      </c>
      <c r="RD1" s="184" t="s">
        <v>1215</v>
      </c>
      <c r="RE1" s="184" t="s">
        <v>1217</v>
      </c>
      <c r="RF1" s="193" t="s">
        <v>361</v>
      </c>
      <c r="RG1" s="184" t="s">
        <v>362</v>
      </c>
      <c r="RH1" s="184" t="s">
        <v>1219</v>
      </c>
      <c r="RI1" s="184" t="s">
        <v>1221</v>
      </c>
      <c r="RJ1" s="193" t="s">
        <v>363</v>
      </c>
      <c r="RK1" s="184" t="s">
        <v>364</v>
      </c>
      <c r="RL1" s="184" t="s">
        <v>1223</v>
      </c>
      <c r="RM1" s="184" t="s">
        <v>1224</v>
      </c>
      <c r="RN1" s="184" t="s">
        <v>1225</v>
      </c>
      <c r="RO1" s="184" t="s">
        <v>1226</v>
      </c>
      <c r="RP1" s="184" t="s">
        <v>1228</v>
      </c>
      <c r="RQ1" s="184" t="s">
        <v>1229</v>
      </c>
      <c r="RR1" s="184" t="s">
        <v>1231</v>
      </c>
      <c r="RS1" s="184" t="s">
        <v>1232</v>
      </c>
      <c r="RT1" s="181" t="s">
        <v>368</v>
      </c>
      <c r="RU1" s="193" t="s">
        <v>369</v>
      </c>
      <c r="RV1" s="184" t="s">
        <v>370</v>
      </c>
      <c r="RW1" s="184" t="s">
        <v>1234</v>
      </c>
      <c r="RX1" s="184" t="s">
        <v>1236</v>
      </c>
      <c r="RY1" s="184" t="s">
        <v>371</v>
      </c>
      <c r="RZ1" s="184" t="s">
        <v>1238</v>
      </c>
      <c r="SA1" s="184" t="s">
        <v>1240</v>
      </c>
      <c r="SB1" s="184" t="s">
        <v>1242</v>
      </c>
      <c r="SC1" s="184" t="s">
        <v>1244</v>
      </c>
      <c r="SD1" s="193" t="s">
        <v>372</v>
      </c>
      <c r="SE1" s="184" t="s">
        <v>373</v>
      </c>
      <c r="SF1" s="184" t="s">
        <v>1246</v>
      </c>
      <c r="SG1" s="184" t="s">
        <v>1248</v>
      </c>
      <c r="SH1" s="184" t="s">
        <v>1250</v>
      </c>
      <c r="SI1" s="184" t="s">
        <v>1252</v>
      </c>
      <c r="SJ1" s="184" t="s">
        <v>1254</v>
      </c>
      <c r="SK1" s="184" t="s">
        <v>1256</v>
      </c>
      <c r="SL1" s="184" t="s">
        <v>1258</v>
      </c>
      <c r="SM1" s="184" t="s">
        <v>1260</v>
      </c>
      <c r="SN1" s="184" t="s">
        <v>1262</v>
      </c>
      <c r="SO1" s="184" t="s">
        <v>1264</v>
      </c>
      <c r="SP1" s="184" t="s">
        <v>1266</v>
      </c>
      <c r="SQ1" s="184" t="s">
        <v>1268</v>
      </c>
      <c r="SR1" s="184" t="s">
        <v>1270</v>
      </c>
      <c r="SS1" s="184" t="s">
        <v>1272</v>
      </c>
      <c r="ST1" s="184" t="s">
        <v>1274</v>
      </c>
      <c r="SU1" s="181" t="s">
        <v>374</v>
      </c>
      <c r="SV1" s="193" t="s">
        <v>375</v>
      </c>
      <c r="SW1" s="184" t="s">
        <v>376</v>
      </c>
      <c r="SX1" s="184" t="s">
        <v>1276</v>
      </c>
      <c r="SY1" s="184" t="s">
        <v>1278</v>
      </c>
      <c r="SZ1" s="184" t="s">
        <v>1280</v>
      </c>
      <c r="TA1" s="184" t="s">
        <v>1282</v>
      </c>
      <c r="TB1" s="184" t="s">
        <v>1284</v>
      </c>
      <c r="TC1" s="184" t="s">
        <v>377</v>
      </c>
      <c r="TD1" s="184" t="s">
        <v>1286</v>
      </c>
      <c r="TE1" s="184" t="s">
        <v>1288</v>
      </c>
      <c r="TF1" s="184" t="s">
        <v>1290</v>
      </c>
      <c r="TG1" s="184" t="s">
        <v>1292</v>
      </c>
      <c r="TH1" s="184" t="s">
        <v>1294</v>
      </c>
      <c r="TI1" s="184" t="s">
        <v>1296</v>
      </c>
      <c r="TJ1" s="193" t="s">
        <v>378</v>
      </c>
      <c r="TK1" s="184" t="s">
        <v>379</v>
      </c>
      <c r="TL1" s="184" t="s">
        <v>380</v>
      </c>
      <c r="TM1" s="184" t="s">
        <v>1298</v>
      </c>
      <c r="TN1" s="184" t="s">
        <v>1300</v>
      </c>
      <c r="TO1" s="184" t="s">
        <v>1301</v>
      </c>
      <c r="TP1" s="184" t="s">
        <v>1303</v>
      </c>
      <c r="TQ1" s="184" t="s">
        <v>1305</v>
      </c>
      <c r="TR1" s="184" t="s">
        <v>1307</v>
      </c>
      <c r="TS1" s="184" t="s">
        <v>1309</v>
      </c>
      <c r="TT1" s="184" t="s">
        <v>1311</v>
      </c>
      <c r="TU1" s="184" t="s">
        <v>1313</v>
      </c>
      <c r="TV1" s="184" t="s">
        <v>1315</v>
      </c>
      <c r="TW1" s="184" t="s">
        <v>1317</v>
      </c>
      <c r="TX1" s="184" t="s">
        <v>1319</v>
      </c>
      <c r="TY1" s="184" t="s">
        <v>1321</v>
      </c>
      <c r="TZ1" s="184" t="s">
        <v>1323</v>
      </c>
      <c r="UA1" s="184" t="s">
        <v>1325</v>
      </c>
      <c r="UB1" s="184" t="s">
        <v>1327</v>
      </c>
      <c r="UC1" s="181" t="s">
        <v>1329</v>
      </c>
      <c r="UD1" s="184" t="s">
        <v>1331</v>
      </c>
      <c r="UE1" s="184" t="s">
        <v>1333</v>
      </c>
      <c r="UF1" s="184" t="s">
        <v>1335</v>
      </c>
      <c r="UG1" s="184" t="s">
        <v>1337</v>
      </c>
      <c r="UH1" s="184" t="s">
        <v>1339</v>
      </c>
      <c r="UI1" s="187"/>
    </row>
    <row r="2" spans="1:555" s="124" customFormat="1" hidden="1">
      <c r="A2" s="124" t="s">
        <v>1361</v>
      </c>
      <c r="B2" s="124" t="s">
        <v>1363</v>
      </c>
      <c r="C2" s="124" t="s">
        <v>475</v>
      </c>
      <c r="D2" s="124" t="s">
        <v>1362</v>
      </c>
      <c r="E2" s="124" t="s">
        <v>1364</v>
      </c>
      <c r="F2" s="124" t="s">
        <v>476</v>
      </c>
      <c r="G2" s="162" t="s">
        <v>1365</v>
      </c>
      <c r="H2" s="124" t="s">
        <v>1366</v>
      </c>
      <c r="I2" s="124" t="s">
        <v>1367</v>
      </c>
      <c r="J2" s="124" t="s">
        <v>1438</v>
      </c>
      <c r="K2" s="124" t="s">
        <v>1368</v>
      </c>
      <c r="L2" s="124" t="s">
        <v>1369</v>
      </c>
      <c r="M2" s="124" t="s">
        <v>1370</v>
      </c>
      <c r="N2" s="124" t="s">
        <v>1371</v>
      </c>
      <c r="O2" s="124" t="s">
        <v>1372</v>
      </c>
      <c r="R2" s="124" t="s">
        <v>129</v>
      </c>
      <c r="S2" s="124" t="s">
        <v>1433</v>
      </c>
      <c r="U2" s="124" t="s">
        <v>396</v>
      </c>
      <c r="V2" s="124" t="s">
        <v>414</v>
      </c>
      <c r="W2" s="124" t="s">
        <v>397</v>
      </c>
      <c r="X2" s="124" t="s">
        <v>398</v>
      </c>
      <c r="Y2" s="124" t="s">
        <v>399</v>
      </c>
      <c r="Z2" s="124" t="s">
        <v>400</v>
      </c>
      <c r="AA2" s="124" t="s">
        <v>401</v>
      </c>
      <c r="AB2" s="124" t="s">
        <v>402</v>
      </c>
      <c r="AC2" s="124" t="s">
        <v>403</v>
      </c>
      <c r="AD2" s="124" t="s">
        <v>404</v>
      </c>
      <c r="AE2" s="124" t="s">
        <v>405</v>
      </c>
      <c r="AF2" s="124" t="s">
        <v>406</v>
      </c>
      <c r="AH2" s="124" t="s">
        <v>424</v>
      </c>
      <c r="AI2" s="124" t="s">
        <v>425</v>
      </c>
      <c r="AJ2" s="124" t="s">
        <v>426</v>
      </c>
      <c r="AK2" s="124" t="s">
        <v>427</v>
      </c>
      <c r="AL2" s="124" t="s">
        <v>428</v>
      </c>
      <c r="AM2" s="124" t="s">
        <v>431</v>
      </c>
      <c r="AN2" s="124" t="s">
        <v>429</v>
      </c>
      <c r="AO2" s="124" t="s">
        <v>430</v>
      </c>
      <c r="AP2" s="124" t="s">
        <v>432</v>
      </c>
      <c r="AQ2" s="124" t="s">
        <v>433</v>
      </c>
      <c r="AR2" s="124" t="s">
        <v>434</v>
      </c>
      <c r="AS2" s="124" t="s">
        <v>435</v>
      </c>
      <c r="AT2" s="124" t="s">
        <v>436</v>
      </c>
      <c r="AU2" s="124" t="s">
        <v>437</v>
      </c>
      <c r="AV2" s="124" t="s">
        <v>438</v>
      </c>
      <c r="AW2" s="124" t="s">
        <v>439</v>
      </c>
      <c r="AX2" s="124" t="s">
        <v>440</v>
      </c>
      <c r="AY2" s="124" t="s">
        <v>441</v>
      </c>
      <c r="AZ2" s="124" t="s">
        <v>442</v>
      </c>
      <c r="BA2" s="124" t="s">
        <v>443</v>
      </c>
      <c r="BB2" s="124" t="s">
        <v>444</v>
      </c>
      <c r="BC2" s="124" t="s">
        <v>445</v>
      </c>
      <c r="BD2" s="124" t="s">
        <v>446</v>
      </c>
      <c r="BE2" s="124" t="s">
        <v>447</v>
      </c>
      <c r="BF2" s="124" t="s">
        <v>448</v>
      </c>
      <c r="BG2" s="124" t="s">
        <v>449</v>
      </c>
      <c r="BH2" s="124" t="s">
        <v>450</v>
      </c>
      <c r="BI2" s="124" t="s">
        <v>451</v>
      </c>
      <c r="BJ2" s="124" t="s">
        <v>452</v>
      </c>
      <c r="BK2" s="124" t="s">
        <v>453</v>
      </c>
      <c r="BL2" s="124" t="s">
        <v>454</v>
      </c>
      <c r="BM2" s="124" t="s">
        <v>455</v>
      </c>
      <c r="BN2" s="124" t="s">
        <v>456</v>
      </c>
      <c r="BO2" s="124" t="s">
        <v>457</v>
      </c>
      <c r="BP2" s="124" t="s">
        <v>458</v>
      </c>
      <c r="BQ2" s="124" t="s">
        <v>459</v>
      </c>
      <c r="BR2" s="124" t="s">
        <v>460</v>
      </c>
      <c r="BS2" s="124" t="s">
        <v>461</v>
      </c>
      <c r="BT2" s="124" t="s">
        <v>462</v>
      </c>
      <c r="BU2" s="124" t="s">
        <v>463</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389</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SUM(F17:F51)</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393</v>
      </c>
      <c r="D13" s="209"/>
      <c r="E13" s="95"/>
      <c r="F13" s="95"/>
      <c r="G13" s="95"/>
      <c r="H13" s="76"/>
      <c r="I13" s="76"/>
      <c r="J13" s="76"/>
      <c r="K13" s="114"/>
    </row>
    <row r="14" spans="1:555" ht="18.75">
      <c r="B14" s="95"/>
      <c r="C14" s="218" t="e">
        <f>IFERROR(VLOOKUP(D13,'1Desarrollo e Innov. Curricular'!$E:$F,2,FALSE),IFERROR(VLOOKUP(D13,'2Investigación Científica'!$E:$F,2,FALSE),IFERROR(VLOOKUP(D13,'3Vinculación Univ. Sociedad'!$E:$F,2,FALSE),IFERROR(VLOOKUP(D13,'4Docencia Profesorado Universi'!$E:$F,2,FALSE),IFERROR(VLOOKUP(D13,'5Estudiantes y Graduados'!$E:$F,2,FALSE),IFERROR(VLOOKUP(D13,'11Gestion Administrativa'!$E:$F,2,FALSE),IFERROR(VLOOKUP(D13,'13Gestión Académica'!$E:$F,2,FALSE),IFERROR(VLOOKUP(D13,'8Aseguramiento de la Calidad'!$E:$F,2,FALSE),IFERROR(VLOOKUP(D13,'6Gestión del Conocimiento'!$E:$F,2,FALSE),IFERROR(VLOOKUP(D13,'15Gobernabilidad Procesos...'!$E:$F,2,FALSE),IFERROR(VLOOKUP(D13,'12Gestión Talento Humano'!$E:$F,2,FALSE),IFERROR(VLOOKUP(D13,'14Internacionalización E.S.'!$E:$F,2,FALSE),IFERROR(VLOOKUP(D13,'10Posgrado'!$E:$F,2,FALSE),IFERROR(VLOOKUP(D13,'9Cultura de Innovación Insti...'!$E:$F,2,FALSE),VLOOKUP(D13,'7Lo Esencial Reforma Univ.'!$E:$F,2,0)))))))))))))))</f>
        <v>#N/A</v>
      </c>
      <c r="D14" s="31"/>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131</v>
      </c>
      <c r="H16" s="138" t="s">
        <v>46</v>
      </c>
      <c r="I16" s="135" t="s">
        <v>132</v>
      </c>
      <c r="J16" s="135" t="s">
        <v>412</v>
      </c>
      <c r="K16" s="135" t="s">
        <v>413</v>
      </c>
      <c r="L16" s="135" t="s">
        <v>469</v>
      </c>
    </row>
    <row r="17" spans="3:12">
      <c r="C17" s="143"/>
      <c r="D17" s="160"/>
      <c r="E17" s="117"/>
      <c r="F17" s="99">
        <f t="shared" ref="F17:F51" si="0">D17*E17</f>
        <v>0</v>
      </c>
      <c r="G17" s="163" t="s">
        <v>129</v>
      </c>
      <c r="H17" s="144" t="s">
        <v>1071</v>
      </c>
      <c r="I17" s="132" t="str">
        <f>VLOOKUP(H17,Presupuesto!$B$11:$C$565,2,0)</f>
        <v>BECAS</v>
      </c>
      <c r="J17" s="228" t="s">
        <v>1438</v>
      </c>
      <c r="K17" s="100" t="s">
        <v>396</v>
      </c>
      <c r="L17" s="100"/>
    </row>
    <row r="18" spans="3:12">
      <c r="C18" s="143"/>
      <c r="D18" s="160"/>
      <c r="E18" s="125"/>
      <c r="F18" s="99">
        <f t="shared" si="0"/>
        <v>0</v>
      </c>
      <c r="G18" s="163"/>
      <c r="H18" s="144" t="s">
        <v>1073</v>
      </c>
      <c r="I18" s="132" t="str">
        <f>VLOOKUP(H18,Presupuesto!$B$11:$C$565,2,0)</f>
        <v>BECAS ESTUDIANTES DE PREGRADO (PLAN REFORMA)</v>
      </c>
      <c r="J18" s="100" t="str">
        <f>$J$17</f>
        <v>Posgrado</v>
      </c>
      <c r="K18" s="100" t="s">
        <v>414</v>
      </c>
      <c r="L18" s="100"/>
    </row>
    <row r="19" spans="3:12">
      <c r="C19" s="143"/>
      <c r="D19" s="160"/>
      <c r="E19" s="125"/>
      <c r="F19" s="99">
        <f t="shared" si="0"/>
        <v>0</v>
      </c>
      <c r="G19" s="163"/>
      <c r="H19" s="144" t="s">
        <v>1075</v>
      </c>
      <c r="I19" s="132" t="str">
        <f>VLOOKUP(H19,Presupuesto!$B$11:$C$565,2,0)</f>
        <v>BECAS CONVENIO MINISTERIO SALUD -IHSS-UNAH</v>
      </c>
      <c r="J19" s="100" t="str">
        <f t="shared" ref="J19:J50" si="1">$J$17</f>
        <v>Posgrado</v>
      </c>
      <c r="K19" s="100" t="s">
        <v>414</v>
      </c>
      <c r="L19" s="100"/>
    </row>
    <row r="20" spans="3:12">
      <c r="C20" s="143"/>
      <c r="D20" s="160"/>
      <c r="E20" s="125"/>
      <c r="F20" s="99">
        <f t="shared" si="0"/>
        <v>0</v>
      </c>
      <c r="G20" s="163"/>
      <c r="H20" s="144" t="s">
        <v>1077</v>
      </c>
      <c r="I20" s="132" t="str">
        <f>VLOOKUP(H20,Presupuesto!$B$11:$C$565,2,0)</f>
        <v>BECAS DE ACTUALIZACION Y CAPACITACION DOCENTE</v>
      </c>
      <c r="J20" s="100" t="str">
        <f t="shared" si="1"/>
        <v>Posgrado</v>
      </c>
      <c r="K20" s="100" t="s">
        <v>414</v>
      </c>
      <c r="L20" s="100"/>
    </row>
    <row r="21" spans="3:12">
      <c r="C21" s="143"/>
      <c r="D21" s="160"/>
      <c r="E21" s="125"/>
      <c r="F21" s="99">
        <f t="shared" si="0"/>
        <v>0</v>
      </c>
      <c r="G21" s="163"/>
      <c r="H21" s="144" t="s">
        <v>1079</v>
      </c>
      <c r="I21" s="132" t="str">
        <f>VLOOKUP(H21,Presupuesto!$B$11:$C$565,2,0)</f>
        <v>BECAS EXCELENCIA ACADEMICA</v>
      </c>
      <c r="J21" s="100" t="str">
        <f t="shared" si="1"/>
        <v>Posgrado</v>
      </c>
      <c r="K21" s="100" t="s">
        <v>414</v>
      </c>
      <c r="L21" s="100"/>
    </row>
    <row r="22" spans="3:12">
      <c r="C22" s="143"/>
      <c r="D22" s="160"/>
      <c r="E22" s="125"/>
      <c r="F22" s="99">
        <f t="shared" si="0"/>
        <v>0</v>
      </c>
      <c r="G22" s="163"/>
      <c r="H22" s="144" t="s">
        <v>1081</v>
      </c>
      <c r="I22" s="132" t="str">
        <f>VLOOKUP(H22,Presupuesto!$B$11:$C$565,2,0)</f>
        <v>BECAS PARA HIJOS DE LOS TRABAJADORES</v>
      </c>
      <c r="J22" s="100" t="str">
        <f t="shared" si="1"/>
        <v>Posgrado</v>
      </c>
      <c r="K22" s="100" t="s">
        <v>403</v>
      </c>
      <c r="L22" s="100"/>
    </row>
    <row r="23" spans="3:12">
      <c r="C23" s="143"/>
      <c r="D23" s="160"/>
      <c r="E23" s="125"/>
      <c r="F23" s="99">
        <f t="shared" si="0"/>
        <v>0</v>
      </c>
      <c r="G23" s="163"/>
      <c r="H23" s="144" t="s">
        <v>1083</v>
      </c>
      <c r="I23" s="132" t="str">
        <f>VLOOKUP(H23,Presupuesto!$B$11:$C$565,2,0)</f>
        <v>BECAS POST GRADO ECONOMIA</v>
      </c>
      <c r="J23" s="100" t="str">
        <f t="shared" si="1"/>
        <v>Posgrado</v>
      </c>
      <c r="K23" s="100" t="s">
        <v>414</v>
      </c>
      <c r="L23" s="100"/>
    </row>
    <row r="24" spans="3:12">
      <c r="C24" s="143"/>
      <c r="D24" s="160"/>
      <c r="E24" s="125"/>
      <c r="F24" s="99">
        <f t="shared" si="0"/>
        <v>0</v>
      </c>
      <c r="G24" s="163"/>
      <c r="H24" s="144" t="s">
        <v>1085</v>
      </c>
      <c r="I24" s="132" t="str">
        <f>VLOOKUP(H24,Presupuesto!$B$11:$C$565,2,0)</f>
        <v>BECAS POST-GRADO DE TRABAJO SOCIAL</v>
      </c>
      <c r="J24" s="100" t="str">
        <f t="shared" si="1"/>
        <v>Posgrado</v>
      </c>
      <c r="K24" s="100" t="s">
        <v>414</v>
      </c>
      <c r="L24" s="100"/>
    </row>
    <row r="25" spans="3:12">
      <c r="C25" s="143"/>
      <c r="D25" s="160"/>
      <c r="E25" s="125"/>
      <c r="F25" s="99">
        <f t="shared" si="0"/>
        <v>0</v>
      </c>
      <c r="G25" s="163"/>
      <c r="H25" s="144" t="s">
        <v>1087</v>
      </c>
      <c r="I25" s="132" t="str">
        <f>VLOOKUP(H25,Presupuesto!$B$11:$C$565,2,0)</f>
        <v>BECAS PROFESIONALIZANTES DOCENTE (PLAN DE REFORMA)</v>
      </c>
      <c r="J25" s="100" t="str">
        <f t="shared" si="1"/>
        <v>Posgrado</v>
      </c>
      <c r="K25" s="100" t="s">
        <v>414</v>
      </c>
      <c r="L25" s="100"/>
    </row>
    <row r="26" spans="3:12">
      <c r="C26" s="143"/>
      <c r="D26" s="160"/>
      <c r="E26" s="125"/>
      <c r="F26" s="99">
        <f t="shared" si="0"/>
        <v>0</v>
      </c>
      <c r="G26" s="163"/>
      <c r="H26" s="144" t="s">
        <v>1089</v>
      </c>
      <c r="I26" s="132" t="str">
        <f>VLOOKUP(H26,Presupuesto!$B$11:$C$565,2,0)</f>
        <v>PRESTAMOS A ESTUDIANTES</v>
      </c>
      <c r="J26" s="100" t="str">
        <f t="shared" si="1"/>
        <v>Posgrado</v>
      </c>
      <c r="K26" s="100" t="s">
        <v>414</v>
      </c>
      <c r="L26" s="100"/>
    </row>
    <row r="27" spans="3:12">
      <c r="C27" s="143"/>
      <c r="D27" s="160"/>
      <c r="E27" s="125"/>
      <c r="F27" s="99">
        <f t="shared" si="0"/>
        <v>0</v>
      </c>
      <c r="G27" s="163"/>
      <c r="H27" s="144" t="s">
        <v>1091</v>
      </c>
      <c r="I27" s="132" t="str">
        <f>VLOOKUP(H27,Presupuesto!$B$11:$C$565,2,0)</f>
        <v>BECAS TALLERES EMPLEADOS A ESTUDIANTES</v>
      </c>
      <c r="J27" s="100" t="str">
        <f t="shared" si="1"/>
        <v>Posgrado</v>
      </c>
      <c r="K27" s="100" t="s">
        <v>414</v>
      </c>
      <c r="L27" s="100"/>
    </row>
    <row r="28" spans="3:12">
      <c r="C28" s="143"/>
      <c r="D28" s="160"/>
      <c r="E28" s="125"/>
      <c r="F28" s="99">
        <f t="shared" si="0"/>
        <v>0</v>
      </c>
      <c r="G28" s="163"/>
      <c r="H28" s="144" t="s">
        <v>1093</v>
      </c>
      <c r="I28" s="132" t="str">
        <f>VLOOKUP(H28,Presupuesto!$B$11:$C$565,2,0)</f>
        <v>BECAS EXTERNAS DE INVESTIGACION</v>
      </c>
      <c r="J28" s="100" t="str">
        <f t="shared" si="1"/>
        <v>Posgrado</v>
      </c>
      <c r="K28" s="100" t="s">
        <v>414</v>
      </c>
      <c r="L28" s="100"/>
    </row>
    <row r="29" spans="3:12">
      <c r="C29" s="143"/>
      <c r="D29" s="160"/>
      <c r="E29" s="125"/>
      <c r="F29" s="99">
        <f t="shared" si="0"/>
        <v>0</v>
      </c>
      <c r="G29" s="163"/>
      <c r="H29" s="144" t="s">
        <v>1095</v>
      </c>
      <c r="I29" s="132" t="str">
        <f>VLOOKUP(H29,Presupuesto!$B$11:$C$565,2,0)</f>
        <v>BECAS SUSTANTIVAS DE INVESTIGACIÓN</v>
      </c>
      <c r="J29" s="100" t="str">
        <f t="shared" si="1"/>
        <v>Posgrado</v>
      </c>
      <c r="K29" s="100" t="s">
        <v>414</v>
      </c>
      <c r="L29" s="100"/>
    </row>
    <row r="30" spans="3:12">
      <c r="C30" s="143"/>
      <c r="D30" s="160"/>
      <c r="E30" s="125"/>
      <c r="F30" s="99">
        <f t="shared" si="0"/>
        <v>0</v>
      </c>
      <c r="G30" s="163"/>
      <c r="H30" s="144" t="s">
        <v>1097</v>
      </c>
      <c r="I30" s="132" t="str">
        <f>VLOOKUP(H30,Presupuesto!$B$11:$C$565,2,0)</f>
        <v>BECAS DE INVEST, PARA ESTUD. DE PREGRADO</v>
      </c>
      <c r="J30" s="100" t="str">
        <f t="shared" si="1"/>
        <v>Posgrado</v>
      </c>
      <c r="K30" s="100" t="s">
        <v>414</v>
      </c>
      <c r="L30" s="100"/>
    </row>
    <row r="31" spans="3:12">
      <c r="C31" s="143"/>
      <c r="D31" s="160"/>
      <c r="E31" s="125"/>
      <c r="F31" s="99">
        <f t="shared" si="0"/>
        <v>0</v>
      </c>
      <c r="G31" s="163"/>
      <c r="H31" s="144" t="s">
        <v>1099</v>
      </c>
      <c r="I31" s="132" t="str">
        <f>VLOOKUP(H31,Presupuesto!$B$11:$C$565,2,0)</f>
        <v>BECAS DE INVEST. PARA DOC.DE POST-GRADO</v>
      </c>
      <c r="J31" s="100" t="str">
        <f t="shared" si="1"/>
        <v>Posgrado</v>
      </c>
      <c r="K31" s="100" t="s">
        <v>414</v>
      </c>
      <c r="L31" s="100"/>
    </row>
    <row r="32" spans="3:12">
      <c r="C32" s="143"/>
      <c r="D32" s="160"/>
      <c r="E32" s="125"/>
      <c r="F32" s="99">
        <f t="shared" si="0"/>
        <v>0</v>
      </c>
      <c r="G32" s="163"/>
      <c r="H32" s="144" t="s">
        <v>1101</v>
      </c>
      <c r="I32" s="132" t="str">
        <f>VLOOKUP(H32,Presupuesto!$B$11:$C$565,2,0)</f>
        <v>BECAS BÁSICAS DE INVESTIGACIÓN</v>
      </c>
      <c r="J32" s="100" t="str">
        <f t="shared" si="1"/>
        <v>Posgrado</v>
      </c>
      <c r="K32" s="100" t="s">
        <v>414</v>
      </c>
      <c r="L32" s="100"/>
    </row>
    <row r="33" spans="3:12">
      <c r="C33" s="143"/>
      <c r="D33" s="160"/>
      <c r="E33" s="125"/>
      <c r="F33" s="99">
        <f t="shared" si="0"/>
        <v>0</v>
      </c>
      <c r="G33" s="163"/>
      <c r="H33" s="144" t="s">
        <v>1103</v>
      </c>
      <c r="I33" s="132" t="str">
        <f>VLOOKUP(H33,Presupuesto!$B$11:$C$565,2,0)</f>
        <v>BECAS RELEVO GENERACIONAL</v>
      </c>
      <c r="J33" s="100" t="str">
        <f t="shared" si="1"/>
        <v>Posgrado</v>
      </c>
      <c r="K33" s="100" t="s">
        <v>414</v>
      </c>
      <c r="L33" s="100"/>
    </row>
    <row r="34" spans="3:12">
      <c r="C34" s="143"/>
      <c r="D34" s="160"/>
      <c r="E34" s="125"/>
      <c r="F34" s="99">
        <f t="shared" si="0"/>
        <v>0</v>
      </c>
      <c r="G34" s="163"/>
      <c r="H34" s="144" t="s">
        <v>1105</v>
      </c>
      <c r="I34" s="132" t="str">
        <f>VLOOKUP(H34,Presupuesto!$B$11:$C$565,2,0)</f>
        <v>BECAS DE EQUIDAD</v>
      </c>
      <c r="J34" s="100" t="str">
        <f t="shared" si="1"/>
        <v>Posgrado</v>
      </c>
      <c r="K34" s="100" t="s">
        <v>414</v>
      </c>
      <c r="L34" s="100"/>
    </row>
    <row r="35" spans="3:12">
      <c r="C35" s="143"/>
      <c r="D35" s="160"/>
      <c r="E35" s="125"/>
      <c r="F35" s="99">
        <f t="shared" si="0"/>
        <v>0</v>
      </c>
      <c r="G35" s="163"/>
      <c r="H35" s="144" t="s">
        <v>1107</v>
      </c>
      <c r="I35" s="132" t="str">
        <f>VLOOKUP(H35,Presupuesto!$B$11:$C$565,2,0)</f>
        <v>PREMIOS AL INVESTIGADOR</v>
      </c>
      <c r="J35" s="100" t="str">
        <f t="shared" si="1"/>
        <v>Posgrado</v>
      </c>
      <c r="K35" s="100" t="s">
        <v>414</v>
      </c>
      <c r="L35" s="100"/>
    </row>
    <row r="36" spans="3:12">
      <c r="C36" s="143"/>
      <c r="D36" s="160"/>
      <c r="E36" s="125"/>
      <c r="F36" s="99">
        <f t="shared" si="0"/>
        <v>0</v>
      </c>
      <c r="G36" s="163"/>
      <c r="H36" s="144" t="s">
        <v>1109</v>
      </c>
      <c r="I36" s="132" t="str">
        <f>VLOOKUP(H36,Presupuesto!$B$11:$C$565,2,0)</f>
        <v>BECAS DE INV. PARA ESTUDIANTES DE POSTGRADO</v>
      </c>
      <c r="J36" s="100" t="str">
        <f t="shared" si="1"/>
        <v>Posgrado</v>
      </c>
      <c r="K36" s="100" t="s">
        <v>414</v>
      </c>
      <c r="L36" s="100"/>
    </row>
    <row r="37" spans="3:12">
      <c r="C37" s="143"/>
      <c r="D37" s="160"/>
      <c r="E37" s="125"/>
      <c r="F37" s="99">
        <f t="shared" si="0"/>
        <v>0</v>
      </c>
      <c r="G37" s="163"/>
      <c r="H37" s="144" t="s">
        <v>1111</v>
      </c>
      <c r="I37" s="132" t="str">
        <f>VLOOKUP(H37,Presupuesto!$B$11:$C$565,2,0)</f>
        <v>Becas Especiales de Investigación</v>
      </c>
      <c r="J37" s="100" t="str">
        <f t="shared" si="1"/>
        <v>Posgrado</v>
      </c>
      <c r="K37" s="100" t="s">
        <v>414</v>
      </c>
      <c r="L37" s="100"/>
    </row>
    <row r="38" spans="3:12">
      <c r="C38" s="143"/>
      <c r="D38" s="160"/>
      <c r="E38" s="125"/>
      <c r="F38" s="99">
        <f t="shared" si="0"/>
        <v>0</v>
      </c>
      <c r="G38" s="163"/>
      <c r="H38" s="144"/>
      <c r="I38" s="132" t="e">
        <f>VLOOKUP(H38,Presupuesto!$B$11:$C$565,2,0)</f>
        <v>#N/A</v>
      </c>
      <c r="J38" s="100" t="str">
        <f t="shared" si="1"/>
        <v>Posgrado</v>
      </c>
      <c r="K38" s="100" t="s">
        <v>414</v>
      </c>
      <c r="L38" s="100"/>
    </row>
    <row r="39" spans="3:12">
      <c r="C39" s="145"/>
      <c r="D39" s="160"/>
      <c r="E39" s="120"/>
      <c r="F39" s="99">
        <f t="shared" si="0"/>
        <v>0</v>
      </c>
      <c r="G39" s="163"/>
      <c r="H39" s="146"/>
      <c r="I39" s="132" t="e">
        <f>VLOOKUP(H39,Presupuesto!$B$11:$C$565,2,0)</f>
        <v>#N/A</v>
      </c>
      <c r="J39" s="100" t="str">
        <f t="shared" si="1"/>
        <v>Posgrado</v>
      </c>
      <c r="K39" s="100" t="s">
        <v>414</v>
      </c>
      <c r="L39" s="100"/>
    </row>
    <row r="40" spans="3:12">
      <c r="C40" s="145"/>
      <c r="D40" s="160"/>
      <c r="E40" s="120"/>
      <c r="F40" s="99">
        <f t="shared" si="0"/>
        <v>0</v>
      </c>
      <c r="G40" s="163"/>
      <c r="H40" s="146"/>
      <c r="I40" s="132" t="e">
        <f>VLOOKUP(H40,Presupuesto!$B$11:$C$565,2,0)</f>
        <v>#N/A</v>
      </c>
      <c r="J40" s="100" t="str">
        <f t="shared" si="1"/>
        <v>Posgrado</v>
      </c>
      <c r="K40" s="100" t="s">
        <v>414</v>
      </c>
      <c r="L40" s="100"/>
    </row>
    <row r="41" spans="3:12">
      <c r="C41" s="145"/>
      <c r="D41" s="160"/>
      <c r="E41" s="120"/>
      <c r="F41" s="99">
        <f t="shared" si="0"/>
        <v>0</v>
      </c>
      <c r="G41" s="163"/>
      <c r="H41" s="146"/>
      <c r="I41" s="132" t="e">
        <f>VLOOKUP(H41,Presupuesto!$B$11:$C$565,2,0)</f>
        <v>#N/A</v>
      </c>
      <c r="J41" s="100" t="str">
        <f t="shared" si="1"/>
        <v>Posgrado</v>
      </c>
      <c r="K41" s="100" t="s">
        <v>414</v>
      </c>
      <c r="L41" s="100"/>
    </row>
    <row r="42" spans="3:12">
      <c r="C42" s="145"/>
      <c r="D42" s="160"/>
      <c r="E42" s="120"/>
      <c r="F42" s="99">
        <f t="shared" si="0"/>
        <v>0</v>
      </c>
      <c r="G42" s="163"/>
      <c r="H42" s="146"/>
      <c r="I42" s="132" t="e">
        <f>VLOOKUP(H42,Presupuesto!$B$11:$C$565,2,0)</f>
        <v>#N/A</v>
      </c>
      <c r="J42" s="100" t="str">
        <f t="shared" si="1"/>
        <v>Posgrado</v>
      </c>
      <c r="K42" s="100" t="s">
        <v>414</v>
      </c>
      <c r="L42" s="100"/>
    </row>
    <row r="43" spans="3:12">
      <c r="C43" s="145"/>
      <c r="D43" s="160"/>
      <c r="E43" s="120"/>
      <c r="F43" s="99">
        <f t="shared" si="0"/>
        <v>0</v>
      </c>
      <c r="G43" s="163"/>
      <c r="H43" s="146"/>
      <c r="I43" s="132" t="e">
        <f>VLOOKUP(H43,Presupuesto!$B$11:$C$565,2,0)</f>
        <v>#N/A</v>
      </c>
      <c r="J43" s="100" t="str">
        <f t="shared" si="1"/>
        <v>Posgrado</v>
      </c>
      <c r="K43" s="100" t="s">
        <v>414</v>
      </c>
      <c r="L43" s="100"/>
    </row>
    <row r="44" spans="3:12">
      <c r="C44" s="145"/>
      <c r="D44" s="160"/>
      <c r="E44" s="120"/>
      <c r="F44" s="99">
        <f t="shared" si="0"/>
        <v>0</v>
      </c>
      <c r="G44" s="163"/>
      <c r="H44" s="146"/>
      <c r="I44" s="132" t="e">
        <f>VLOOKUP(H44,Presupuesto!$B$11:$C$565,2,0)</f>
        <v>#N/A</v>
      </c>
      <c r="J44" s="100" t="str">
        <f t="shared" si="1"/>
        <v>Posgrado</v>
      </c>
      <c r="K44" s="100" t="s">
        <v>414</v>
      </c>
      <c r="L44" s="100"/>
    </row>
    <row r="45" spans="3:12">
      <c r="C45" s="145"/>
      <c r="D45" s="160"/>
      <c r="E45" s="120"/>
      <c r="F45" s="99">
        <f t="shared" si="0"/>
        <v>0</v>
      </c>
      <c r="G45" s="163"/>
      <c r="H45" s="146"/>
      <c r="I45" s="132" t="e">
        <f>VLOOKUP(H45,Presupuesto!$B$11:$C$565,2,0)</f>
        <v>#N/A</v>
      </c>
      <c r="J45" s="100" t="str">
        <f t="shared" si="1"/>
        <v>Posgrado</v>
      </c>
      <c r="K45" s="100" t="s">
        <v>414</v>
      </c>
      <c r="L45" s="100"/>
    </row>
    <row r="46" spans="3:12">
      <c r="C46" s="145"/>
      <c r="D46" s="160"/>
      <c r="E46" s="120"/>
      <c r="F46" s="99">
        <f t="shared" si="0"/>
        <v>0</v>
      </c>
      <c r="G46" s="163"/>
      <c r="H46" s="146"/>
      <c r="I46" s="132" t="e">
        <f>VLOOKUP(H46,Presupuesto!$B$11:$C$565,2,0)</f>
        <v>#N/A</v>
      </c>
      <c r="J46" s="100" t="str">
        <f t="shared" si="1"/>
        <v>Posgrado</v>
      </c>
      <c r="K46" s="100" t="s">
        <v>414</v>
      </c>
      <c r="L46" s="100"/>
    </row>
    <row r="47" spans="3:12">
      <c r="C47" s="147"/>
      <c r="D47" s="160"/>
      <c r="E47" s="120"/>
      <c r="F47" s="99">
        <f t="shared" si="0"/>
        <v>0</v>
      </c>
      <c r="G47" s="163"/>
      <c r="H47" s="148"/>
      <c r="I47" s="132" t="e">
        <f>VLOOKUP(H47,Presupuesto!$B$11:$C$565,2,0)</f>
        <v>#N/A</v>
      </c>
      <c r="J47" s="100" t="str">
        <f t="shared" si="1"/>
        <v>Posgrado</v>
      </c>
      <c r="K47" s="100" t="s">
        <v>405</v>
      </c>
      <c r="L47" s="100"/>
    </row>
    <row r="48" spans="3:12">
      <c r="C48" s="147"/>
      <c r="D48" s="160"/>
      <c r="E48" s="120"/>
      <c r="F48" s="99">
        <f t="shared" si="0"/>
        <v>0</v>
      </c>
      <c r="G48" s="163"/>
      <c r="H48" s="148"/>
      <c r="I48" s="132" t="e">
        <f>VLOOKUP(H48,Presupuesto!$B$11:$C$565,2,0)</f>
        <v>#N/A</v>
      </c>
      <c r="J48" s="100" t="str">
        <f t="shared" si="1"/>
        <v>Posgrado</v>
      </c>
      <c r="K48" s="100" t="s">
        <v>414</v>
      </c>
      <c r="L48" s="100"/>
    </row>
    <row r="49" spans="3:12">
      <c r="C49" s="147"/>
      <c r="D49" s="160"/>
      <c r="E49" s="120"/>
      <c r="F49" s="99">
        <f t="shared" si="0"/>
        <v>0</v>
      </c>
      <c r="G49" s="163"/>
      <c r="H49" s="148"/>
      <c r="I49" s="132" t="e">
        <f>VLOOKUP(H49,Presupuesto!$B$11:$C$565,2,0)</f>
        <v>#N/A</v>
      </c>
      <c r="J49" s="100" t="str">
        <f t="shared" si="1"/>
        <v>Posgrado</v>
      </c>
      <c r="K49" s="100" t="s">
        <v>414</v>
      </c>
      <c r="L49" s="100"/>
    </row>
    <row r="50" spans="3:12">
      <c r="C50" s="147"/>
      <c r="D50" s="160"/>
      <c r="E50" s="120"/>
      <c r="F50" s="99">
        <f t="shared" si="0"/>
        <v>0</v>
      </c>
      <c r="G50" s="163"/>
      <c r="H50" s="148"/>
      <c r="I50" s="132" t="e">
        <f>VLOOKUP(H50,Presupuesto!$B$11:$C$565,2,0)</f>
        <v>#N/A</v>
      </c>
      <c r="J50" s="100" t="str">
        <f t="shared" si="1"/>
        <v>Posgrado</v>
      </c>
      <c r="K50" s="100" t="s">
        <v>414</v>
      </c>
      <c r="L50" s="100"/>
    </row>
    <row r="51" spans="3:12" ht="15.75" thickBot="1">
      <c r="C51" s="149"/>
      <c r="D51" s="232"/>
      <c r="E51" s="105"/>
      <c r="F51" s="107">
        <f t="shared" si="0"/>
        <v>0</v>
      </c>
      <c r="G51" s="164"/>
      <c r="H51" s="150"/>
      <c r="I51" s="134" t="e">
        <f>VLOOKUP(H51,Presupuesto!$B$11:$C$565,2,0)</f>
        <v>#N/A</v>
      </c>
      <c r="J51" s="108" t="str">
        <f t="shared" ref="J51" si="2">$J$17</f>
        <v>Posgrado</v>
      </c>
      <c r="K51" s="126" t="s">
        <v>396</v>
      </c>
      <c r="L51" s="126"/>
    </row>
    <row r="52" spans="3:12">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 Curricular</vt:lpstr>
      <vt:lpstr>2Investigación Científica</vt:lpstr>
      <vt:lpstr>3Vinculación Univ. Sociedad</vt:lpstr>
      <vt:lpstr>4Docencia Profesorado Universi</vt:lpstr>
      <vt:lpstr>5Estudiantes y Graduados</vt:lpstr>
      <vt:lpstr>6Gestión del Conocimiento</vt:lpstr>
      <vt:lpstr>7Lo Esencial Reforma Univ.</vt:lpstr>
      <vt:lpstr>8Aseguramiento de la Calidad</vt:lpstr>
      <vt:lpstr>9Cultura de Innovación Insti...</vt:lpstr>
      <vt:lpstr>10Posgrado</vt:lpstr>
      <vt:lpstr>11Gestion Administrativa</vt:lpstr>
      <vt:lpstr>12Gestión Talento Humano</vt:lpstr>
      <vt:lpstr>13Gestión Académica</vt:lpstr>
      <vt:lpstr>14Internacionalización E.S.</vt:lpstr>
      <vt:lpstr>15Gobernabilidad Procesos...</vt:lpstr>
      <vt:lpstr>'CME VACIO'!Área_de_impresión</vt:lpstr>
      <vt:lpstr>'1Desarrollo e Innov. Curricular'!Títulos_a_imprimir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2014-10-16T19:49:48Z</dcterms:modified>
</cp:coreProperties>
</file>