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480" windowWidth="11880" windowHeight="3495" tabRatio="765" firstSheet="17" activeTab="2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sheetId="33" r:id="rId19"/>
    <sheet name="Cultura de Innovación Insti..." sheetId="47" r:id="rId20"/>
    <sheet name="Posgrado" sheetId="48" r:id="rId21"/>
    <sheet name="Gestion Administrativa" sheetId="24" r:id="rId22"/>
    <sheet name="Gestión del Talento Humano" sheetId="44" r:id="rId23"/>
    <sheet name="Gestión Académica" sheetId="31" r:id="rId24"/>
    <sheet name="Internacionalización de la E.S." sheetId="46" state="hidden" r:id="rId25"/>
    <sheet name="Gobernabilidad y Procesos..." sheetId="34" r:id="rId26"/>
  </sheets>
  <externalReferences>
    <externalReference r:id="rId27"/>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P27" i="24" l="1"/>
  <c r="P28" i="24"/>
  <c r="H28" i="24"/>
  <c r="H27" i="24"/>
  <c r="N34" i="24"/>
  <c r="P34" i="24" s="1"/>
  <c r="L34" i="24"/>
  <c r="J34" i="24"/>
  <c r="L33" i="24"/>
  <c r="J33" i="24"/>
  <c r="D10" i="12"/>
  <c r="L29" i="24" s="1"/>
  <c r="O34" i="24"/>
  <c r="P17" i="24"/>
  <c r="H17" i="24"/>
  <c r="P14" i="33"/>
  <c r="L14" i="33"/>
  <c r="J14" i="33"/>
  <c r="C33" i="7"/>
  <c r="C14" i="7"/>
  <c r="O28" i="24"/>
  <c r="O29" i="24"/>
  <c r="O30" i="24"/>
  <c r="O31" i="24"/>
  <c r="O32" i="24"/>
  <c r="O33" i="24"/>
  <c r="P31" i="24"/>
  <c r="P32" i="24"/>
  <c r="O10" i="28"/>
  <c r="O11" i="28"/>
  <c r="O9" i="28"/>
  <c r="P10" i="28"/>
  <c r="P11" i="28"/>
  <c r="P9" i="28"/>
  <c r="P16" i="21"/>
  <c r="L16" i="21"/>
  <c r="J16" i="21"/>
  <c r="J9" i="28"/>
  <c r="F9" i="27"/>
  <c r="F8" i="27"/>
  <c r="E9" i="27"/>
  <c r="E8" i="27"/>
  <c r="C52" i="7"/>
  <c r="D10" i="7"/>
  <c r="D49" i="7"/>
  <c r="D30" i="7"/>
  <c r="C14" i="12"/>
  <c r="C14" i="10"/>
  <c r="C14" i="9"/>
  <c r="C14" i="8"/>
  <c r="P16" i="33"/>
  <c r="H29" i="24" l="1"/>
  <c r="P29" i="24" s="1"/>
  <c r="J29" i="24"/>
  <c r="P33" i="24"/>
  <c r="G37" i="7"/>
  <c r="K64" i="7" l="1"/>
  <c r="J64" i="7"/>
  <c r="G64" i="7"/>
  <c r="F64" i="7"/>
  <c r="K63" i="7"/>
  <c r="J63" i="7"/>
  <c r="G63" i="7"/>
  <c r="K62" i="7"/>
  <c r="J62" i="7"/>
  <c r="G62" i="7"/>
  <c r="K61" i="7"/>
  <c r="J61" i="7"/>
  <c r="G61" i="7"/>
  <c r="K60" i="7"/>
  <c r="J60" i="7"/>
  <c r="E60" i="7"/>
  <c r="G60" i="7" s="1"/>
  <c r="K59" i="7"/>
  <c r="J59" i="7"/>
  <c r="G59" i="7"/>
  <c r="K58" i="7"/>
  <c r="J58" i="7"/>
  <c r="G58" i="7"/>
  <c r="K57" i="7"/>
  <c r="J57" i="7"/>
  <c r="E57" i="7"/>
  <c r="G57" i="7" s="1"/>
  <c r="K56" i="7"/>
  <c r="J56" i="7"/>
  <c r="G56" i="7"/>
  <c r="J55" i="7"/>
  <c r="G55" i="7"/>
  <c r="J45" i="7"/>
  <c r="G45" i="7"/>
  <c r="F45" i="7"/>
  <c r="J44" i="7"/>
  <c r="G44" i="7"/>
  <c r="J43" i="7"/>
  <c r="G43" i="7"/>
  <c r="J42" i="7"/>
  <c r="G42" i="7"/>
  <c r="J41" i="7"/>
  <c r="G41" i="7"/>
  <c r="J40" i="7"/>
  <c r="J39" i="7"/>
  <c r="G39" i="7"/>
  <c r="J38" i="7"/>
  <c r="E38" i="7"/>
  <c r="G38" i="7" s="1"/>
  <c r="J37" i="7"/>
  <c r="E37" i="7"/>
  <c r="J36" i="7"/>
  <c r="G36" i="7"/>
  <c r="F22" i="12" l="1"/>
  <c r="I22" i="12"/>
  <c r="F57" i="8"/>
  <c r="F58" i="8"/>
  <c r="G34" i="8"/>
  <c r="I38" i="12"/>
  <c r="F38" i="12"/>
  <c r="I36" i="12"/>
  <c r="F36" i="12"/>
  <c r="I35" i="12"/>
  <c r="I34" i="12"/>
  <c r="F34" i="12"/>
  <c r="I32" i="12"/>
  <c r="F32" i="12"/>
  <c r="I31" i="12"/>
  <c r="F31" i="12"/>
  <c r="I30" i="12"/>
  <c r="I29" i="12"/>
  <c r="F29" i="12"/>
  <c r="I28" i="12"/>
  <c r="F28" i="12"/>
  <c r="I27" i="12"/>
  <c r="F27" i="12"/>
  <c r="I26" i="12"/>
  <c r="F26" i="12"/>
  <c r="I25" i="12"/>
  <c r="F25" i="12"/>
  <c r="I24" i="12"/>
  <c r="F24" i="12"/>
  <c r="I23" i="12"/>
  <c r="F23" i="12"/>
  <c r="I21" i="12"/>
  <c r="F21" i="12"/>
  <c r="I20" i="12"/>
  <c r="F20" i="12"/>
  <c r="I19" i="12"/>
  <c r="F19" i="12"/>
  <c r="I18" i="12"/>
  <c r="F18" i="12"/>
  <c r="J19" i="7" l="1"/>
  <c r="C13" i="42" l="1"/>
  <c r="C14" i="40"/>
  <c r="J50" i="42" l="1"/>
  <c r="J49" i="42"/>
  <c r="J48" i="42"/>
  <c r="J47" i="42"/>
  <c r="J46" i="42"/>
  <c r="J45" i="42"/>
  <c r="J44" i="42"/>
  <c r="J43" i="42"/>
  <c r="J42" i="42"/>
  <c r="J41" i="42"/>
  <c r="J40" i="42"/>
  <c r="J39" i="42"/>
  <c r="J38" i="42"/>
  <c r="J37" i="42"/>
  <c r="J36" i="42"/>
  <c r="J35" i="42"/>
  <c r="J34" i="42"/>
  <c r="J33" i="42"/>
  <c r="J32" i="42"/>
  <c r="J31" i="42"/>
  <c r="J30" i="42"/>
  <c r="J29" i="42"/>
  <c r="J28" i="42"/>
  <c r="J27" i="42"/>
  <c r="J26" i="42"/>
  <c r="J25" i="42"/>
  <c r="J24" i="42"/>
  <c r="J23" i="42"/>
  <c r="J22" i="42"/>
  <c r="J21" i="42"/>
  <c r="J20" i="42"/>
  <c r="J19" i="42"/>
  <c r="J18" i="42"/>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29" i="10"/>
  <c r="J28" i="10"/>
  <c r="J27" i="10"/>
  <c r="J26" i="10"/>
  <c r="J25" i="10"/>
  <c r="J24" i="10"/>
  <c r="J23" i="10"/>
  <c r="J22" i="10"/>
  <c r="J21" i="10"/>
  <c r="J20" i="10"/>
  <c r="J19" i="10"/>
  <c r="J18" i="10"/>
  <c r="J24" i="9"/>
  <c r="J22" i="9"/>
  <c r="J20" i="9"/>
  <c r="J19" i="9"/>
  <c r="K66" i="8"/>
  <c r="K65" i="8"/>
  <c r="K64" i="8"/>
  <c r="K63" i="8"/>
  <c r="K61" i="8"/>
  <c r="K60" i="8"/>
  <c r="K59" i="8"/>
  <c r="K58" i="8"/>
  <c r="K57" i="8"/>
  <c r="K52" i="8"/>
  <c r="K51" i="8"/>
  <c r="K50" i="8"/>
  <c r="K49" i="8"/>
  <c r="K48" i="8"/>
  <c r="K47" i="8"/>
  <c r="K46" i="8"/>
  <c r="K45" i="8"/>
  <c r="K44" i="8"/>
  <c r="K43" i="8"/>
  <c r="K42" i="8"/>
  <c r="K41" i="8"/>
  <c r="K40" i="8"/>
  <c r="K39" i="8"/>
  <c r="K38" i="8"/>
  <c r="K37" i="8"/>
  <c r="K36" i="8"/>
  <c r="K35" i="8"/>
  <c r="K31" i="8"/>
  <c r="K30" i="8"/>
  <c r="K29" i="8"/>
  <c r="K28" i="8"/>
  <c r="K27" i="8"/>
  <c r="K26" i="8"/>
  <c r="K25" i="8"/>
  <c r="K24" i="8"/>
  <c r="K23" i="8"/>
  <c r="K22" i="8"/>
  <c r="K21" i="8"/>
  <c r="K20" i="8"/>
  <c r="K19" i="8"/>
  <c r="K25" i="7"/>
  <c r="K24" i="7"/>
  <c r="K23" i="7"/>
  <c r="K22" i="7"/>
  <c r="K21" i="7"/>
  <c r="K20" i="7"/>
  <c r="K19" i="7"/>
  <c r="K18" i="7"/>
  <c r="I19" i="27"/>
  <c r="I20" i="27"/>
  <c r="I21" i="27"/>
  <c r="I22" i="27"/>
  <c r="P42" i="48"/>
  <c r="I13" i="27" s="1"/>
  <c r="O42" i="48"/>
  <c r="N42" i="48"/>
  <c r="M42" i="48"/>
  <c r="L42" i="48"/>
  <c r="K42" i="48"/>
  <c r="J42" i="48"/>
  <c r="I42" i="48"/>
  <c r="H42" i="48"/>
  <c r="G42" i="48"/>
  <c r="P18" i="47" l="1"/>
  <c r="I12" i="27" s="1"/>
  <c r="O18" i="47"/>
  <c r="N18" i="47"/>
  <c r="M18" i="47"/>
  <c r="L18" i="47"/>
  <c r="K18" i="47"/>
  <c r="J18" i="47"/>
  <c r="I18" i="47"/>
  <c r="H18" i="47"/>
  <c r="G18" i="47"/>
  <c r="D341" i="38"/>
  <c r="E341" i="38"/>
  <c r="Z341" i="38"/>
  <c r="AA341" i="38"/>
  <c r="AB341" i="38"/>
  <c r="AD341" i="38"/>
  <c r="AE341" i="38"/>
  <c r="AF341" i="38"/>
  <c r="AH341" i="38"/>
  <c r="AI341" i="38"/>
  <c r="AJ341" i="38"/>
  <c r="AL341" i="38"/>
  <c r="AM341" i="38"/>
  <c r="AN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E160" i="38"/>
  <c r="D161" i="38"/>
  <c r="E161" i="38"/>
  <c r="D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E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K341" i="38" l="1"/>
  <c r="AO341" i="38"/>
  <c r="AC341" i="38"/>
  <c r="AG341" i="38"/>
  <c r="F341" i="38"/>
  <c r="J341" i="38" s="1"/>
  <c r="O52" i="46"/>
  <c r="P52" i="46"/>
  <c r="O33" i="45"/>
  <c r="P33" i="45"/>
  <c r="I10" i="27" s="1"/>
  <c r="O15" i="44"/>
  <c r="P15" i="44"/>
  <c r="O26" i="23"/>
  <c r="P26" i="23"/>
  <c r="I9" i="27" s="1"/>
  <c r="O20" i="33"/>
  <c r="P20" i="33"/>
  <c r="I11" i="27" s="1"/>
  <c r="O19" i="31"/>
  <c r="P19" i="31"/>
  <c r="O39" i="24"/>
  <c r="P39" i="24"/>
  <c r="I18" i="27" s="1"/>
  <c r="I23" i="27" s="1"/>
  <c r="O42" i="30"/>
  <c r="P42" i="30"/>
  <c r="I8" i="27" s="1"/>
  <c r="O20" i="29"/>
  <c r="P20" i="29"/>
  <c r="I7" i="27" s="1"/>
  <c r="O74" i="22"/>
  <c r="P74" i="22"/>
  <c r="I6" i="27" s="1"/>
  <c r="O44" i="21"/>
  <c r="P44" i="21"/>
  <c r="I5" i="27" s="1"/>
  <c r="O27" i="28"/>
  <c r="AP341" i="38" l="1"/>
  <c r="H341" i="38"/>
  <c r="J51" i="40"/>
  <c r="K67" i="8"/>
  <c r="N39" i="24" l="1"/>
  <c r="M39" i="24"/>
  <c r="L39" i="24"/>
  <c r="K39" i="24"/>
  <c r="J39" i="24"/>
  <c r="I39" i="24"/>
  <c r="H39" i="24"/>
  <c r="G39" i="24"/>
  <c r="N52" i="46" l="1"/>
  <c r="M52" i="46"/>
  <c r="L52" i="46"/>
  <c r="K52" i="46"/>
  <c r="J52" i="46"/>
  <c r="I52" i="46"/>
  <c r="H52" i="46"/>
  <c r="G52" i="46"/>
  <c r="E18" i="10" l="1"/>
  <c r="E17" i="10"/>
  <c r="I560" i="38"/>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Z385" i="38"/>
  <c r="E385" i="38"/>
  <c r="D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F357" i="38"/>
  <c r="AE357" i="38"/>
  <c r="AD357" i="38"/>
  <c r="AA357" i="38"/>
  <c r="Z357" i="38"/>
  <c r="E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E350" i="38"/>
  <c r="AN349" i="38"/>
  <c r="AM349" i="38"/>
  <c r="AL349" i="38"/>
  <c r="AJ349" i="38"/>
  <c r="AI349" i="38"/>
  <c r="AH349" i="38"/>
  <c r="AF349" i="38"/>
  <c r="AE349" i="38"/>
  <c r="AD349" i="38"/>
  <c r="AA349" i="38"/>
  <c r="Z349" i="38"/>
  <c r="E349" i="38"/>
  <c r="D349" i="38"/>
  <c r="AM348" i="38"/>
  <c r="AL348" i="38"/>
  <c r="AJ348" i="38"/>
  <c r="AI348" i="38"/>
  <c r="AH348" i="38"/>
  <c r="AF348" i="38"/>
  <c r="AE348" i="38"/>
  <c r="AD348" i="38"/>
  <c r="Z348" i="38"/>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L366" i="38"/>
  <c r="AJ366" i="38"/>
  <c r="AI366" i="38"/>
  <c r="AH366" i="38"/>
  <c r="AF366" i="38"/>
  <c r="AE366" i="38"/>
  <c r="AD366" i="38"/>
  <c r="D366" i="38"/>
  <c r="AN365" i="38"/>
  <c r="AM365" i="38"/>
  <c r="AL365" i="38"/>
  <c r="AJ365" i="38"/>
  <c r="AI365" i="38"/>
  <c r="AH365" i="38"/>
  <c r="AF365" i="38"/>
  <c r="AE365" i="38"/>
  <c r="AD365" i="38"/>
  <c r="AB365" i="38"/>
  <c r="AA365" i="38"/>
  <c r="Z365" i="38"/>
  <c r="E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Z317" i="38"/>
  <c r="E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Z315" i="38"/>
  <c r="E315" i="38"/>
  <c r="AN314" i="38"/>
  <c r="AM314" i="38"/>
  <c r="AL314" i="38"/>
  <c r="AJ314" i="38"/>
  <c r="AI314" i="38"/>
  <c r="AH314" i="38"/>
  <c r="AF314" i="38"/>
  <c r="AE314" i="38"/>
  <c r="AD314" i="38"/>
  <c r="AB314" i="38"/>
  <c r="AA314" i="38"/>
  <c r="Z314" i="38"/>
  <c r="E314" i="38"/>
  <c r="D314" i="38"/>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E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J290" i="38"/>
  <c r="AI290" i="38"/>
  <c r="AH290" i="38"/>
  <c r="AF290" i="38"/>
  <c r="AE290" i="38"/>
  <c r="AD290" i="38"/>
  <c r="AB290" i="38"/>
  <c r="AA290" i="38"/>
  <c r="Z290" i="38"/>
  <c r="E290" i="38"/>
  <c r="D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D248" i="38"/>
  <c r="Z248" i="38"/>
  <c r="E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L241" i="38"/>
  <c r="AJ241" i="38"/>
  <c r="AI241" i="38"/>
  <c r="AH241" i="38"/>
  <c r="AF241" i="38"/>
  <c r="AE241" i="38"/>
  <c r="AD241" i="38"/>
  <c r="AB241" i="38"/>
  <c r="AA241" i="38"/>
  <c r="Z241" i="38"/>
  <c r="E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I225" i="38"/>
  <c r="AH225" i="38"/>
  <c r="AF225" i="38"/>
  <c r="AE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D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D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D191" i="38" s="1"/>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D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Z23" i="38"/>
  <c r="AA23" i="38"/>
  <c r="AB23" i="38"/>
  <c r="AD23" i="38"/>
  <c r="AE23" i="38"/>
  <c r="AF23" i="38"/>
  <c r="AH23" i="38"/>
  <c r="AI23" i="38"/>
  <c r="AJ23" i="38"/>
  <c r="AL23" i="38"/>
  <c r="AM23" i="38"/>
  <c r="AN23" i="38"/>
  <c r="AE560" i="38" l="1"/>
  <c r="AJ560" i="38"/>
  <c r="AF560" i="38"/>
  <c r="AL560" i="38"/>
  <c r="AI560" i="38"/>
  <c r="AN560" i="38"/>
  <c r="F550" i="38"/>
  <c r="J550" i="38" s="1"/>
  <c r="F555" i="38"/>
  <c r="H555" i="38" s="1"/>
  <c r="F559" i="38"/>
  <c r="H559" i="38" s="1"/>
  <c r="AB560" i="38"/>
  <c r="AH560" i="38"/>
  <c r="AM560" i="38"/>
  <c r="F565" i="38"/>
  <c r="J565" i="38" s="1"/>
  <c r="F545" i="38"/>
  <c r="J545" i="38" s="1"/>
  <c r="AO545" i="38"/>
  <c r="F553" i="38"/>
  <c r="H553" i="38" s="1"/>
  <c r="F557" i="38"/>
  <c r="J557" i="38" s="1"/>
  <c r="F562" i="38"/>
  <c r="J562" i="38" s="1"/>
  <c r="AK563" i="38"/>
  <c r="AK543" i="38"/>
  <c r="AK555" i="38"/>
  <c r="F563" i="38"/>
  <c r="H563" i="38" s="1"/>
  <c r="F544" i="38"/>
  <c r="H544" i="38" s="1"/>
  <c r="AC551" i="38"/>
  <c r="F552" i="38"/>
  <c r="H552" i="38" s="1"/>
  <c r="AG556" i="38"/>
  <c r="AO562" i="38"/>
  <c r="AC543" i="38"/>
  <c r="AG544" i="38"/>
  <c r="AK548" i="38"/>
  <c r="AC552" i="38"/>
  <c r="AC547" i="38"/>
  <c r="F548" i="38"/>
  <c r="J548" i="38" s="1"/>
  <c r="AC549" i="38"/>
  <c r="AG550" i="38"/>
  <c r="F551" i="38"/>
  <c r="H551" i="38" s="1"/>
  <c r="AO552" i="38"/>
  <c r="AK561" i="38"/>
  <c r="AO565" i="38"/>
  <c r="AG553" i="38"/>
  <c r="F554" i="38"/>
  <c r="J554" i="38" s="1"/>
  <c r="AC556" i="38"/>
  <c r="AK564" i="38"/>
  <c r="F543" i="38"/>
  <c r="H543" i="38" s="1"/>
  <c r="AK544" i="38"/>
  <c r="F546" i="38"/>
  <c r="H546" i="38" s="1"/>
  <c r="AO548" i="38"/>
  <c r="F549" i="38"/>
  <c r="H549" i="38" s="1"/>
  <c r="F556" i="38"/>
  <c r="AK557" i="38"/>
  <c r="F558" i="38"/>
  <c r="H558" i="38" s="1"/>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H547" i="38" s="1"/>
  <c r="AC548" i="38"/>
  <c r="AG549" i="38"/>
  <c r="AK551" i="38"/>
  <c r="AG552" i="38"/>
  <c r="AK553" i="38"/>
  <c r="AO554" i="38"/>
  <c r="AK556" i="38"/>
  <c r="AO557" i="38"/>
  <c r="AC559" i="38"/>
  <c r="AG562" i="38"/>
  <c r="AC564" i="38"/>
  <c r="AO558" i="38"/>
  <c r="AO561" i="38"/>
  <c r="AC563" i="38"/>
  <c r="F564"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J533" i="38" s="1"/>
  <c r="F540" i="38"/>
  <c r="J540" i="38" s="1"/>
  <c r="AG539" i="38"/>
  <c r="F535" i="38"/>
  <c r="H535" i="38" s="1"/>
  <c r="F536" i="38"/>
  <c r="H536" i="38" s="1"/>
  <c r="F532" i="38"/>
  <c r="J532" i="38" s="1"/>
  <c r="AK532" i="38"/>
  <c r="AK538" i="38"/>
  <c r="AC536" i="38"/>
  <c r="F539" i="38"/>
  <c r="J539" i="38" s="1"/>
  <c r="AO513" i="38"/>
  <c r="F529" i="38"/>
  <c r="J529" i="38" s="1"/>
  <c r="F530" i="38"/>
  <c r="H530" i="38" s="1"/>
  <c r="AG530" i="38"/>
  <c r="AK531" i="38"/>
  <c r="AG532" i="38"/>
  <c r="AO538" i="38"/>
  <c r="AO536" i="38"/>
  <c r="AO537" i="38"/>
  <c r="AC538" i="38"/>
  <c r="AO535" i="38"/>
  <c r="AK536" i="38"/>
  <c r="AC540" i="38"/>
  <c r="AC539" i="38"/>
  <c r="AK535" i="38"/>
  <c r="AG540" i="38"/>
  <c r="F538" i="38"/>
  <c r="H538" i="38" s="1"/>
  <c r="AK540" i="38"/>
  <c r="AK539" i="38"/>
  <c r="AG535" i="38"/>
  <c r="AK537" i="38"/>
  <c r="AO539" i="38"/>
  <c r="AC535" i="38"/>
  <c r="AG537" i="38"/>
  <c r="AK530" i="38"/>
  <c r="AO531" i="38"/>
  <c r="AK513" i="38"/>
  <c r="F514" i="38"/>
  <c r="J514" i="38" s="1"/>
  <c r="AC532" i="38"/>
  <c r="AC533" i="38"/>
  <c r="AO532" i="38"/>
  <c r="AO533" i="38"/>
  <c r="AO529" i="38"/>
  <c r="AC530" i="38"/>
  <c r="F531" i="38"/>
  <c r="J531" i="38" s="1"/>
  <c r="AG531" i="38"/>
  <c r="AK533" i="38"/>
  <c r="AO530" i="38"/>
  <c r="AC531" i="38"/>
  <c r="AG533" i="38"/>
  <c r="AG534" i="38"/>
  <c r="F534" i="38"/>
  <c r="J534" i="38" s="1"/>
  <c r="AC529" i="38"/>
  <c r="AK534" i="38"/>
  <c r="AK529" i="38"/>
  <c r="AO534" i="38"/>
  <c r="AC534" i="38"/>
  <c r="AG529" i="38"/>
  <c r="F513" i="38"/>
  <c r="J513" i="38" s="1"/>
  <c r="AO514" i="38"/>
  <c r="AC515" i="38"/>
  <c r="F516" i="38"/>
  <c r="H516" i="38" s="1"/>
  <c r="AG516" i="38"/>
  <c r="AO518" i="38"/>
  <c r="AG513" i="38"/>
  <c r="AC513" i="38"/>
  <c r="F518" i="38"/>
  <c r="H518" i="38" s="1"/>
  <c r="AC517" i="38"/>
  <c r="AK516" i="38"/>
  <c r="AG511" i="38"/>
  <c r="AK512" i="38"/>
  <c r="F517" i="38"/>
  <c r="J517" i="38" s="1"/>
  <c r="AK518" i="38"/>
  <c r="AO516" i="38"/>
  <c r="AK523" i="38"/>
  <c r="AK521" i="38"/>
  <c r="AO511" i="38"/>
  <c r="AC512" i="38"/>
  <c r="AG514" i="38"/>
  <c r="AK515" i="38"/>
  <c r="AG517" i="38"/>
  <c r="AC518" i="38"/>
  <c r="AK511" i="38"/>
  <c r="AO512" i="38"/>
  <c r="AC514" i="38"/>
  <c r="F515" i="38"/>
  <c r="J515" i="38" s="1"/>
  <c r="AG515" i="38"/>
  <c r="AO517" i="38"/>
  <c r="AG520" i="38"/>
  <c r="F511" i="38"/>
  <c r="H511" i="38" s="1"/>
  <c r="AC511" i="38"/>
  <c r="F512" i="38"/>
  <c r="J512" i="38" s="1"/>
  <c r="AG512" i="38"/>
  <c r="AK514" i="38"/>
  <c r="AO515" i="38"/>
  <c r="AC516" i="38"/>
  <c r="AK517" i="38"/>
  <c r="AG518" i="38"/>
  <c r="J518" i="38"/>
  <c r="AK504" i="38"/>
  <c r="AO510" i="38"/>
  <c r="F510" i="38"/>
  <c r="J510" i="38" s="1"/>
  <c r="F524" i="38"/>
  <c r="J524" i="38" s="1"/>
  <c r="F522" i="38"/>
  <c r="J522" i="38" s="1"/>
  <c r="AG522" i="38"/>
  <c r="F520" i="38"/>
  <c r="J520" i="38" s="1"/>
  <c r="AC520" i="38"/>
  <c r="AG523" i="38"/>
  <c r="AG521" i="38"/>
  <c r="AC522" i="38"/>
  <c r="AC523" i="38"/>
  <c r="AO519" i="38"/>
  <c r="AC521" i="38"/>
  <c r="AO520" i="38"/>
  <c r="AO523" i="38"/>
  <c r="AO521" i="38"/>
  <c r="AK520" i="38"/>
  <c r="F506" i="38"/>
  <c r="H506" i="38" s="1"/>
  <c r="AC505" i="38"/>
  <c r="AK524" i="38"/>
  <c r="AC510" i="38"/>
  <c r="AC519" i="38"/>
  <c r="F521" i="38"/>
  <c r="J521" i="38" s="1"/>
  <c r="F504" i="38"/>
  <c r="J504" i="38" s="1"/>
  <c r="AK510" i="38"/>
  <c r="AK519" i="38"/>
  <c r="AO522" i="38"/>
  <c r="AO524" i="38"/>
  <c r="AG510" i="38"/>
  <c r="F519" i="38"/>
  <c r="J519" i="38" s="1"/>
  <c r="AG519" i="38"/>
  <c r="AK522" i="38"/>
  <c r="F508" i="38"/>
  <c r="J508" i="38" s="1"/>
  <c r="AO505" i="38"/>
  <c r="AG525" i="38"/>
  <c r="AC524" i="38"/>
  <c r="AG505" i="38"/>
  <c r="F523" i="38"/>
  <c r="J523" i="38" s="1"/>
  <c r="AK505" i="38"/>
  <c r="F505" i="38"/>
  <c r="J505" i="38" s="1"/>
  <c r="AG524" i="38"/>
  <c r="AO504" i="38"/>
  <c r="AK525" i="38"/>
  <c r="AG504" i="38"/>
  <c r="F525" i="38"/>
  <c r="H525" i="38" s="1"/>
  <c r="AC525" i="38"/>
  <c r="AC504" i="38"/>
  <c r="AG508" i="38"/>
  <c r="AC507" i="38"/>
  <c r="AO506" i="38"/>
  <c r="AO525" i="38"/>
  <c r="AK508" i="38"/>
  <c r="AG507" i="38"/>
  <c r="F507" i="38"/>
  <c r="J507" i="38" s="1"/>
  <c r="AC506" i="38"/>
  <c r="AO508" i="38"/>
  <c r="AK507" i="38"/>
  <c r="AG506" i="38"/>
  <c r="AO491" i="38"/>
  <c r="AO503" i="38"/>
  <c r="AC508" i="38"/>
  <c r="AO507" i="38"/>
  <c r="AK506" i="38"/>
  <c r="H504" i="38"/>
  <c r="AC502" i="38"/>
  <c r="AC503" i="38"/>
  <c r="F502" i="38"/>
  <c r="J502" i="38" s="1"/>
  <c r="AK502" i="38"/>
  <c r="AK503" i="38"/>
  <c r="AO502" i="38"/>
  <c r="AG502" i="38"/>
  <c r="F503" i="38"/>
  <c r="H503" i="38" s="1"/>
  <c r="AG503" i="38"/>
  <c r="F493" i="38"/>
  <c r="J493" i="38" s="1"/>
  <c r="AG493" i="38"/>
  <c r="AK493" i="38"/>
  <c r="AG495" i="38"/>
  <c r="F496" i="38"/>
  <c r="H496" i="38" s="1"/>
  <c r="F490" i="38"/>
  <c r="J490" i="38" s="1"/>
  <c r="AG490" i="38"/>
  <c r="AK492" i="38"/>
  <c r="AC493" i="38"/>
  <c r="F494" i="38"/>
  <c r="J494" i="38" s="1"/>
  <c r="AK491" i="38"/>
  <c r="AC490" i="38"/>
  <c r="F492" i="38"/>
  <c r="J492" i="38" s="1"/>
  <c r="AO493" i="38"/>
  <c r="AO496" i="38"/>
  <c r="AO494" i="38"/>
  <c r="F491" i="38"/>
  <c r="J491" i="38" s="1"/>
  <c r="AC491" i="38"/>
  <c r="AK494" i="38"/>
  <c r="AG492" i="38"/>
  <c r="AG491" i="38"/>
  <c r="AC495" i="38"/>
  <c r="F495" i="38"/>
  <c r="J495" i="38" s="1"/>
  <c r="AO490" i="38"/>
  <c r="AC492" i="38"/>
  <c r="AG494" i="38"/>
  <c r="AK490" i="38"/>
  <c r="AO492" i="38"/>
  <c r="AC494" i="38"/>
  <c r="F497" i="38"/>
  <c r="J497" i="38" s="1"/>
  <c r="AG497" i="38"/>
  <c r="AC496" i="38"/>
  <c r="AO495" i="38"/>
  <c r="AK496" i="38"/>
  <c r="AK497" i="38"/>
  <c r="AK495" i="38"/>
  <c r="AG496" i="38"/>
  <c r="F486" i="38"/>
  <c r="J486" i="38" s="1"/>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H477" i="38" s="1"/>
  <c r="AG479" i="38"/>
  <c r="AC470" i="38"/>
  <c r="AG471" i="38"/>
  <c r="AG475" i="38"/>
  <c r="AC476" i="38"/>
  <c r="AO477" i="38"/>
  <c r="AC479" i="38"/>
  <c r="AO470" i="38"/>
  <c r="AC471" i="38"/>
  <c r="AO472" i="38"/>
  <c r="AK473" i="38"/>
  <c r="AO474" i="38"/>
  <c r="AC475" i="38"/>
  <c r="F476" i="38"/>
  <c r="J476" i="38" s="1"/>
  <c r="AG480" i="38"/>
  <c r="F481" i="38"/>
  <c r="J481" i="38" s="1"/>
  <c r="AO478" i="38"/>
  <c r="F480" i="38"/>
  <c r="J480" i="38" s="1"/>
  <c r="AC472" i="38"/>
  <c r="AO473" i="38"/>
  <c r="AC474" i="38"/>
  <c r="F475" i="38"/>
  <c r="J475" i="38" s="1"/>
  <c r="AC477" i="38"/>
  <c r="AO476" i="38"/>
  <c r="AK477" i="38"/>
  <c r="AK472" i="38"/>
  <c r="F484" i="38"/>
  <c r="J484" i="38" s="1"/>
  <c r="AO483" i="38"/>
  <c r="AC478" i="38"/>
  <c r="F479" i="38"/>
  <c r="J479" i="38" s="1"/>
  <c r="AO481" i="38"/>
  <c r="F471" i="38"/>
  <c r="H471" i="38" s="1"/>
  <c r="AG472" i="38"/>
  <c r="F473" i="38"/>
  <c r="H473" i="38" s="1"/>
  <c r="AC473" i="38"/>
  <c r="F474" i="38"/>
  <c r="H474" i="38" s="1"/>
  <c r="AG474" i="38"/>
  <c r="AK476" i="38"/>
  <c r="AG477" i="38"/>
  <c r="J477" i="38"/>
  <c r="AC480" i="38"/>
  <c r="F482" i="38"/>
  <c r="J482" i="38" s="1"/>
  <c r="AK478" i="38"/>
  <c r="AO480" i="38"/>
  <c r="AK481" i="38"/>
  <c r="AK484" i="38"/>
  <c r="AC483" i="38"/>
  <c r="F478" i="38"/>
  <c r="H478" i="38" s="1"/>
  <c r="AG478" i="38"/>
  <c r="AK480" i="38"/>
  <c r="AG481" i="38"/>
  <c r="AO482" i="38"/>
  <c r="AK482" i="38"/>
  <c r="AK483" i="38"/>
  <c r="AO484" i="38"/>
  <c r="AC482" i="38"/>
  <c r="AG482" i="38"/>
  <c r="F483" i="38"/>
  <c r="H483" i="38" s="1"/>
  <c r="AG483" i="38"/>
  <c r="AG484" i="38"/>
  <c r="AO460" i="38"/>
  <c r="AK468" i="38"/>
  <c r="AC484" i="38"/>
  <c r="AC460" i="38"/>
  <c r="F461" i="38"/>
  <c r="J461" i="38" s="1"/>
  <c r="AO468" i="38"/>
  <c r="AK460" i="38"/>
  <c r="AG468" i="38"/>
  <c r="AG460" i="38"/>
  <c r="AC468" i="38"/>
  <c r="F468" i="38"/>
  <c r="J468" i="38" s="1"/>
  <c r="AC463" i="38"/>
  <c r="AO464" i="38"/>
  <c r="AK461" i="38"/>
  <c r="AG462" i="38"/>
  <c r="F460" i="38"/>
  <c r="J460" i="38" s="1"/>
  <c r="F464" i="38"/>
  <c r="J464" i="38" s="1"/>
  <c r="AG461" i="38"/>
  <c r="F462" i="38"/>
  <c r="J462" i="38" s="1"/>
  <c r="AC462" i="38"/>
  <c r="AC461" i="38"/>
  <c r="AO462" i="38"/>
  <c r="AG465" i="38"/>
  <c r="AO463" i="38"/>
  <c r="AG463" i="38"/>
  <c r="AK463" i="38"/>
  <c r="AO461" i="38"/>
  <c r="AK462" i="38"/>
  <c r="AK464" i="38"/>
  <c r="F465" i="38"/>
  <c r="J465" i="38" s="1"/>
  <c r="AC465" i="38"/>
  <c r="F463" i="38"/>
  <c r="H463" i="38" s="1"/>
  <c r="AG464" i="38"/>
  <c r="AK400" i="38"/>
  <c r="AC464" i="38"/>
  <c r="AO402" i="38"/>
  <c r="F456" i="38"/>
  <c r="H456" i="38" s="1"/>
  <c r="AK465" i="38"/>
  <c r="AO465" i="38"/>
  <c r="AG414" i="38"/>
  <c r="AO400" i="38"/>
  <c r="F401" i="38"/>
  <c r="J401" i="38" s="1"/>
  <c r="AK453" i="38"/>
  <c r="AO456" i="38"/>
  <c r="AG400" i="38"/>
  <c r="AC400" i="38"/>
  <c r="AO401" i="38"/>
  <c r="AO453" i="38"/>
  <c r="AC456" i="38"/>
  <c r="AK456" i="38"/>
  <c r="AG456" i="38"/>
  <c r="F432" i="38"/>
  <c r="J432" i="38" s="1"/>
  <c r="AG435" i="38"/>
  <c r="F436" i="38"/>
  <c r="J436" i="38" s="1"/>
  <c r="F440" i="38"/>
  <c r="J440" i="38" s="1"/>
  <c r="F407" i="38"/>
  <c r="J407" i="38" s="1"/>
  <c r="F415" i="38"/>
  <c r="J415" i="38" s="1"/>
  <c r="AK401" i="38"/>
  <c r="AK402" i="38"/>
  <c r="AG450" i="38"/>
  <c r="AG430" i="38"/>
  <c r="AO432" i="38"/>
  <c r="AG434" i="38"/>
  <c r="AO414" i="38"/>
  <c r="F417" i="38"/>
  <c r="H417" i="38" s="1"/>
  <c r="F400" i="38"/>
  <c r="H400" i="38" s="1"/>
  <c r="AG401" i="38"/>
  <c r="F402" i="38"/>
  <c r="H402" i="38" s="1"/>
  <c r="AG402" i="38"/>
  <c r="F453" i="38"/>
  <c r="J453" i="38" s="1"/>
  <c r="AG453" i="38"/>
  <c r="F447" i="38"/>
  <c r="J447" i="38" s="1"/>
  <c r="F451" i="38"/>
  <c r="J451" i="38" s="1"/>
  <c r="F431" i="38"/>
  <c r="J431" i="38" s="1"/>
  <c r="F435" i="38"/>
  <c r="J435" i="38" s="1"/>
  <c r="F414" i="38"/>
  <c r="J414" i="38" s="1"/>
  <c r="AK414" i="38"/>
  <c r="AC401" i="38"/>
  <c r="AC402" i="38"/>
  <c r="AC453" i="38"/>
  <c r="AC434" i="38"/>
  <c r="AG406" i="38"/>
  <c r="AG410" i="38"/>
  <c r="AK411" i="38"/>
  <c r="AG422" i="38"/>
  <c r="AG426" i="38"/>
  <c r="AC427" i="38"/>
  <c r="AO428" i="38"/>
  <c r="AO434" i="38"/>
  <c r="AG418" i="38"/>
  <c r="AK418" i="38"/>
  <c r="F419" i="38"/>
  <c r="J419" i="38" s="1"/>
  <c r="AK424" i="38"/>
  <c r="AO425" i="38"/>
  <c r="AC426" i="38"/>
  <c r="F427" i="38"/>
  <c r="J427" i="38" s="1"/>
  <c r="AK428" i="38"/>
  <c r="AK434" i="38"/>
  <c r="AC436" i="38"/>
  <c r="F437" i="38"/>
  <c r="J437" i="38" s="1"/>
  <c r="AG437" i="38"/>
  <c r="AO438" i="38"/>
  <c r="F441" i="38"/>
  <c r="H441" i="38" s="1"/>
  <c r="AK442" i="38"/>
  <c r="AK404" i="38"/>
  <c r="F439" i="38"/>
  <c r="J439" i="38" s="1"/>
  <c r="AG407" i="38"/>
  <c r="AO408" i="38"/>
  <c r="AO409" i="38"/>
  <c r="F411" i="38"/>
  <c r="J411" i="38" s="1"/>
  <c r="F418" i="38"/>
  <c r="H418" i="38" s="1"/>
  <c r="AO418" i="38"/>
  <c r="F421" i="38"/>
  <c r="H421" i="38" s="1"/>
  <c r="AG421" i="38"/>
  <c r="AK422" i="38"/>
  <c r="AK426" i="38"/>
  <c r="F428" i="38"/>
  <c r="J428" i="38" s="1"/>
  <c r="AK405" i="38"/>
  <c r="AO406" i="38"/>
  <c r="AO410" i="38"/>
  <c r="AC447" i="38"/>
  <c r="AC431" i="38"/>
  <c r="AC433" i="38"/>
  <c r="F434" i="38"/>
  <c r="J434" i="38" s="1"/>
  <c r="F438" i="38"/>
  <c r="H438" i="38" s="1"/>
  <c r="AG442" i="38"/>
  <c r="AO444" i="38"/>
  <c r="F405" i="38"/>
  <c r="H405" i="38" s="1"/>
  <c r="AG405" i="38"/>
  <c r="AK406" i="38"/>
  <c r="AK410" i="38"/>
  <c r="F412" i="38"/>
  <c r="J412" i="38" s="1"/>
  <c r="AK415" i="38"/>
  <c r="AO423" i="38"/>
  <c r="AK448" i="38"/>
  <c r="AO449" i="38"/>
  <c r="AC450" i="38"/>
  <c r="AO429" i="38"/>
  <c r="AC430" i="38"/>
  <c r="AG415" i="38"/>
  <c r="F416" i="38"/>
  <c r="J416" i="38" s="1"/>
  <c r="AG417" i="38"/>
  <c r="AK419" i="38"/>
  <c r="AG420" i="38"/>
  <c r="AK421" i="38"/>
  <c r="AO422" i="38"/>
  <c r="F423" i="38"/>
  <c r="J423" i="38" s="1"/>
  <c r="AG424" i="38"/>
  <c r="AK425" i="38"/>
  <c r="AO426" i="38"/>
  <c r="AK450" i="38"/>
  <c r="AK430" i="38"/>
  <c r="AG431" i="38"/>
  <c r="AK435" i="38"/>
  <c r="AC438" i="38"/>
  <c r="AO442" i="38"/>
  <c r="AO404" i="38"/>
  <c r="AO405" i="38"/>
  <c r="AK407" i="38"/>
  <c r="AC409" i="38"/>
  <c r="F410" i="38"/>
  <c r="H410" i="38" s="1"/>
  <c r="AO411" i="38"/>
  <c r="AG412" i="38"/>
  <c r="F413" i="38"/>
  <c r="H413" i="38" s="1"/>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H420" i="38" s="1"/>
  <c r="AK423" i="38"/>
  <c r="AO427" i="38"/>
  <c r="AO450" i="38"/>
  <c r="AO430" i="38"/>
  <c r="AG438" i="38"/>
  <c r="AO439" i="38"/>
  <c r="AK440" i="38"/>
  <c r="AO441" i="38"/>
  <c r="AC442" i="38"/>
  <c r="F443" i="38"/>
  <c r="J443" i="38" s="1"/>
  <c r="F406" i="38"/>
  <c r="H406" i="38" s="1"/>
  <c r="AO407" i="38"/>
  <c r="F408" i="38"/>
  <c r="J408" i="38" s="1"/>
  <c r="AG408" i="38"/>
  <c r="F409" i="38"/>
  <c r="H409" i="38" s="1"/>
  <c r="AG409" i="38"/>
  <c r="AK412" i="38"/>
  <c r="AK413" i="38"/>
  <c r="AO415" i="38"/>
  <c r="AK416" i="38"/>
  <c r="AO417" i="38"/>
  <c r="AO420" i="38"/>
  <c r="F422" i="38"/>
  <c r="H422" i="38" s="1"/>
  <c r="AG423" i="38"/>
  <c r="F424" i="38"/>
  <c r="J424" i="38" s="1"/>
  <c r="F425" i="38"/>
  <c r="H425" i="38" s="1"/>
  <c r="AG425" i="38"/>
  <c r="AK427" i="38"/>
  <c r="AG428" i="38"/>
  <c r="AG446" i="38"/>
  <c r="AO448" i="38"/>
  <c r="AC449" i="38"/>
  <c r="F450" i="38"/>
  <c r="H450" i="38" s="1"/>
  <c r="AO452" i="38"/>
  <c r="AC429" i="38"/>
  <c r="F430" i="38"/>
  <c r="J430" i="38" s="1"/>
  <c r="AC432" i="38"/>
  <c r="F433" i="38"/>
  <c r="H433" i="38" s="1"/>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F448" i="38"/>
  <c r="J448" i="38" s="1"/>
  <c r="AG451" i="38"/>
  <c r="F452" i="38"/>
  <c r="J452" i="38" s="1"/>
  <c r="AC452" i="38"/>
  <c r="F429" i="38"/>
  <c r="H429" i="38" s="1"/>
  <c r="AG429" i="38"/>
  <c r="AK431" i="38"/>
  <c r="AG432" i="38"/>
  <c r="AK433" i="38"/>
  <c r="AO435" i="38"/>
  <c r="AK436" i="38"/>
  <c r="AO437" i="38"/>
  <c r="AC439" i="38"/>
  <c r="AO440" i="38"/>
  <c r="AC441" i="38"/>
  <c r="F442" i="38"/>
  <c r="J442" i="38" s="1"/>
  <c r="AG443" i="38"/>
  <c r="F444" i="38"/>
  <c r="J444" i="38" s="1"/>
  <c r="AC444" i="38"/>
  <c r="AO447" i="38"/>
  <c r="AC451" i="38"/>
  <c r="F445" i="38"/>
  <c r="H445" i="38" s="1"/>
  <c r="AG445" i="38"/>
  <c r="AK447" i="38"/>
  <c r="AG448" i="38"/>
  <c r="AK449" i="38"/>
  <c r="AO451" i="38"/>
  <c r="AK452" i="38"/>
  <c r="AC445" i="38"/>
  <c r="F446" i="38"/>
  <c r="H446" i="38" s="1"/>
  <c r="AG447" i="38"/>
  <c r="AC448" i="38"/>
  <c r="F449" i="38"/>
  <c r="H449" i="38" s="1"/>
  <c r="AG449" i="38"/>
  <c r="AK451" i="38"/>
  <c r="AG452" i="38"/>
  <c r="F386" i="38"/>
  <c r="J386" i="38" s="1"/>
  <c r="F391" i="38"/>
  <c r="J391" i="38" s="1"/>
  <c r="AO455" i="38"/>
  <c r="F454" i="38"/>
  <c r="J454" i="38" s="1"/>
  <c r="AC372" i="38"/>
  <c r="AC455" i="38"/>
  <c r="AK454" i="38"/>
  <c r="AK455" i="38"/>
  <c r="AO454" i="38"/>
  <c r="AC454" i="38"/>
  <c r="AG454" i="38"/>
  <c r="F455" i="38"/>
  <c r="J455" i="38" s="1"/>
  <c r="AG455" i="38"/>
  <c r="AG396" i="38"/>
  <c r="F396" i="38"/>
  <c r="J396" i="38" s="1"/>
  <c r="AC396" i="38"/>
  <c r="F393" i="38"/>
  <c r="J393" i="38" s="1"/>
  <c r="AK394" i="38"/>
  <c r="AO396" i="38"/>
  <c r="AK396" i="38"/>
  <c r="AO384" i="38"/>
  <c r="AC393" i="38"/>
  <c r="AO394" i="38"/>
  <c r="AC384" i="38"/>
  <c r="AG391" i="38"/>
  <c r="AG393" i="38"/>
  <c r="F394" i="38"/>
  <c r="H394" i="38" s="1"/>
  <c r="AC394" i="38"/>
  <c r="AO393" i="38"/>
  <c r="AK393" i="38"/>
  <c r="AG394" i="38"/>
  <c r="AK388" i="38"/>
  <c r="AK384" i="38"/>
  <c r="AO386" i="38"/>
  <c r="F392" i="38"/>
  <c r="H392" i="38" s="1"/>
  <c r="AG392" i="38"/>
  <c r="AG384" i="38"/>
  <c r="AK391" i="38"/>
  <c r="AC392" i="38"/>
  <c r="AO392" i="38"/>
  <c r="AK392" i="38"/>
  <c r="AC391" i="38"/>
  <c r="AO391" i="38"/>
  <c r="AG372" i="38"/>
  <c r="Z383" i="38"/>
  <c r="AE383" i="38"/>
  <c r="AJ383" i="38"/>
  <c r="F384" i="38"/>
  <c r="J384" i="38" s="1"/>
  <c r="AK386" i="38"/>
  <c r="AA383" i="38"/>
  <c r="AF383" i="38"/>
  <c r="AO385" i="38"/>
  <c r="AO372" i="38"/>
  <c r="AB383" i="38"/>
  <c r="AM383" i="38"/>
  <c r="AK372" i="38"/>
  <c r="AG388" i="38"/>
  <c r="D383" i="38"/>
  <c r="AG385" i="38"/>
  <c r="AI383" i="38"/>
  <c r="AN383" i="38"/>
  <c r="F387" i="38"/>
  <c r="H387" i="38" s="1"/>
  <c r="F385" i="38"/>
  <c r="H385" i="38" s="1"/>
  <c r="AC385" i="38"/>
  <c r="AL383" i="38"/>
  <c r="AO388" i="38"/>
  <c r="AK387" i="38"/>
  <c r="E383" i="38"/>
  <c r="AC388" i="38"/>
  <c r="F388" i="38"/>
  <c r="J388" i="38" s="1"/>
  <c r="AD383" i="38"/>
  <c r="AO387" i="38"/>
  <c r="AC387" i="38"/>
  <c r="AG386" i="38"/>
  <c r="AG368" i="38"/>
  <c r="AC369" i="38"/>
  <c r="AC370" i="38"/>
  <c r="AC371" i="38"/>
  <c r="F372" i="38"/>
  <c r="H372" i="38" s="1"/>
  <c r="AC375" i="38"/>
  <c r="F376" i="38"/>
  <c r="J376" i="38" s="1"/>
  <c r="AO376" i="38"/>
  <c r="AO378" i="38"/>
  <c r="AC347" i="38"/>
  <c r="AG387" i="38"/>
  <c r="AC386" i="38"/>
  <c r="F351" i="38"/>
  <c r="J351" i="38" s="1"/>
  <c r="AO352" i="38"/>
  <c r="F355" i="38"/>
  <c r="H355" i="38" s="1"/>
  <c r="F362" i="38"/>
  <c r="J362" i="38" s="1"/>
  <c r="AO367" i="38"/>
  <c r="AC368" i="38"/>
  <c r="F369" i="38"/>
  <c r="J369" i="38" s="1"/>
  <c r="AO371" i="38"/>
  <c r="F373" i="38"/>
  <c r="J373" i="38" s="1"/>
  <c r="F377" i="38"/>
  <c r="J377" i="38" s="1"/>
  <c r="F349" i="38"/>
  <c r="J349" i="38" s="1"/>
  <c r="AK360" i="38"/>
  <c r="F364" i="38"/>
  <c r="J364" i="38" s="1"/>
  <c r="AK364" i="38"/>
  <c r="F352" i="38"/>
  <c r="J352" i="38" s="1"/>
  <c r="AG356" i="38"/>
  <c r="AO358" i="38"/>
  <c r="AC359" i="38"/>
  <c r="F360" i="38"/>
  <c r="J360" i="38" s="1"/>
  <c r="AO360" i="38"/>
  <c r="AO362" i="38"/>
  <c r="F353" i="38"/>
  <c r="J353" i="38" s="1"/>
  <c r="AG360" i="38"/>
  <c r="AG351" i="38"/>
  <c r="AK356" i="38"/>
  <c r="AC360" i="38"/>
  <c r="AG361" i="38"/>
  <c r="AC362" i="38"/>
  <c r="AK348" i="38"/>
  <c r="AK352" i="38"/>
  <c r="AG348" i="38"/>
  <c r="AC352" i="38"/>
  <c r="AG352" i="38"/>
  <c r="AO353" i="38"/>
  <c r="AK354" i="38"/>
  <c r="AO355" i="38"/>
  <c r="AC356" i="38"/>
  <c r="F357" i="38"/>
  <c r="J357" i="38" s="1"/>
  <c r="AK358" i="38"/>
  <c r="AO359" i="38"/>
  <c r="F361" i="38"/>
  <c r="J361" i="38" s="1"/>
  <c r="AC378" i="38"/>
  <c r="F347" i="38"/>
  <c r="J347" i="38" s="1"/>
  <c r="AG347" i="38"/>
  <c r="AK349" i="38"/>
  <c r="AK351" i="38"/>
  <c r="AG354" i="38"/>
  <c r="AK355" i="38"/>
  <c r="AO356" i="38"/>
  <c r="AK376" i="38"/>
  <c r="AG349" i="38"/>
  <c r="AG350" i="38"/>
  <c r="AK353" i="38"/>
  <c r="AC361" i="38"/>
  <c r="AC364" i="38"/>
  <c r="AO368" i="38"/>
  <c r="AG376" i="38"/>
  <c r="AO347" i="38"/>
  <c r="AC351" i="38"/>
  <c r="AG353" i="38"/>
  <c r="F354" i="38"/>
  <c r="H354" i="38" s="1"/>
  <c r="AC354" i="38"/>
  <c r="AG355" i="38"/>
  <c r="AK357" i="38"/>
  <c r="AG358" i="38"/>
  <c r="AK359" i="38"/>
  <c r="AO361" i="38"/>
  <c r="AK362" i="38"/>
  <c r="AG364" i="38"/>
  <c r="AO365" i="38"/>
  <c r="AO366" i="38"/>
  <c r="AK379" i="38"/>
  <c r="AO380" i="38"/>
  <c r="AK363" i="38"/>
  <c r="F365" i="38"/>
  <c r="J365" i="38" s="1"/>
  <c r="AK367" i="38"/>
  <c r="AK380" i="38"/>
  <c r="F363" i="38"/>
  <c r="J363" i="38" s="1"/>
  <c r="AG363" i="38"/>
  <c r="AO364" i="38"/>
  <c r="F367" i="38"/>
  <c r="H367" i="38" s="1"/>
  <c r="AK368" i="38"/>
  <c r="AG373" i="38"/>
  <c r="F374" i="38"/>
  <c r="J374" i="38" s="1"/>
  <c r="AG374" i="38"/>
  <c r="F375" i="38"/>
  <c r="H375" i="38" s="1"/>
  <c r="AG375" i="38"/>
  <c r="AC376" i="38"/>
  <c r="AK377" i="38"/>
  <c r="AG378" i="38"/>
  <c r="AK347" i="38"/>
  <c r="AO349" i="38"/>
  <c r="AO351" i="38"/>
  <c r="AC353" i="38"/>
  <c r="AO354" i="38"/>
  <c r="AC355" i="38"/>
  <c r="F356" i="38"/>
  <c r="J356" i="38" s="1"/>
  <c r="AG357" i="38"/>
  <c r="F358" i="38"/>
  <c r="J358" i="38" s="1"/>
  <c r="AC358" i="38"/>
  <c r="F359" i="38"/>
  <c r="H359" i="38" s="1"/>
  <c r="AG359" i="38"/>
  <c r="AK361" i="38"/>
  <c r="AG362" i="38"/>
  <c r="F382" i="38"/>
  <c r="J382" i="38" s="1"/>
  <c r="AK365" i="38"/>
  <c r="AK366" i="38"/>
  <c r="AO369" i="38"/>
  <c r="AO370" i="38"/>
  <c r="AC373" i="38"/>
  <c r="AC374" i="38"/>
  <c r="AG377" i="38"/>
  <c r="F378" i="38"/>
  <c r="J378" i="38" s="1"/>
  <c r="AG380" i="38"/>
  <c r="AC381" i="38"/>
  <c r="AO382" i="38"/>
  <c r="AC363" i="38"/>
  <c r="AG365" i="38"/>
  <c r="AG366" i="38"/>
  <c r="AG367" i="38"/>
  <c r="AK369" i="38"/>
  <c r="AK370" i="38"/>
  <c r="AK371" i="38"/>
  <c r="AO373" i="38"/>
  <c r="AO374" i="38"/>
  <c r="AO375" i="38"/>
  <c r="AC377" i="38"/>
  <c r="AO379" i="38"/>
  <c r="AC380" i="38"/>
  <c r="F381" i="38"/>
  <c r="J381" i="38" s="1"/>
  <c r="AK382" i="38"/>
  <c r="AO363" i="38"/>
  <c r="AC365" i="38"/>
  <c r="AC367" i="38"/>
  <c r="F368" i="38"/>
  <c r="J368" i="38" s="1"/>
  <c r="AG369" i="38"/>
  <c r="F370" i="38"/>
  <c r="J370" i="38" s="1"/>
  <c r="AG370" i="38"/>
  <c r="F371" i="38"/>
  <c r="H371" i="38" s="1"/>
  <c r="AG371" i="38"/>
  <c r="AK373" i="38"/>
  <c r="AK374" i="38"/>
  <c r="AK375" i="38"/>
  <c r="AO377" i="38"/>
  <c r="AK378" i="38"/>
  <c r="AO381" i="38"/>
  <c r="F379" i="38"/>
  <c r="J379" i="38" s="1"/>
  <c r="AG379" i="38"/>
  <c r="AK381" i="38"/>
  <c r="AG382" i="38"/>
  <c r="AC379" i="38"/>
  <c r="F380" i="38"/>
  <c r="H380" i="38" s="1"/>
  <c r="AG381" i="38"/>
  <c r="AC382" i="38"/>
  <c r="H379" i="38"/>
  <c r="F343" i="38"/>
  <c r="H343" i="38" s="1"/>
  <c r="AO342" i="38"/>
  <c r="AK342" i="38"/>
  <c r="AO343" i="38"/>
  <c r="AC342" i="38"/>
  <c r="F342" i="38"/>
  <c r="J342" i="38" s="1"/>
  <c r="AG342" i="38"/>
  <c r="AG340" i="38"/>
  <c r="AK343" i="38"/>
  <c r="AG343" i="38"/>
  <c r="AC343" i="38"/>
  <c r="F340" i="38"/>
  <c r="J340" i="38" s="1"/>
  <c r="AC340" i="38"/>
  <c r="F337" i="38"/>
  <c r="J337" i="38" s="1"/>
  <c r="AG337" i="38"/>
  <c r="AO340" i="38"/>
  <c r="AK340" i="38"/>
  <c r="F336" i="38"/>
  <c r="H336" i="38" s="1"/>
  <c r="AK337" i="38"/>
  <c r="F334" i="38"/>
  <c r="J334" i="38" s="1"/>
  <c r="AC337" i="38"/>
  <c r="AO337" i="38"/>
  <c r="AC334" i="38"/>
  <c r="AG336" i="38"/>
  <c r="AC336" i="38"/>
  <c r="AO336" i="38"/>
  <c r="AK336" i="38"/>
  <c r="AG334" i="38"/>
  <c r="AO334" i="38"/>
  <c r="AK334" i="38"/>
  <c r="F332" i="38"/>
  <c r="J332" i="38" s="1"/>
  <c r="AK333" i="38"/>
  <c r="AO331" i="38"/>
  <c r="AO332" i="38"/>
  <c r="AO333" i="38"/>
  <c r="F331" i="38"/>
  <c r="H331" i="38" s="1"/>
  <c r="AC331" i="38"/>
  <c r="AK331" i="38"/>
  <c r="AG331" i="38"/>
  <c r="AK332" i="38"/>
  <c r="F318" i="38"/>
  <c r="J318" i="38" s="1"/>
  <c r="AG332" i="38"/>
  <c r="F333" i="38"/>
  <c r="H333" i="38" s="1"/>
  <c r="AG333" i="38"/>
  <c r="AC332" i="38"/>
  <c r="AC333" i="38"/>
  <c r="AK317" i="38"/>
  <c r="AK320" i="38"/>
  <c r="AO321" i="38"/>
  <c r="AO315" i="38"/>
  <c r="AC316" i="38"/>
  <c r="F317" i="38"/>
  <c r="J317" i="38" s="1"/>
  <c r="AG317" i="38"/>
  <c r="AO319" i="38"/>
  <c r="F316" i="38"/>
  <c r="J316" i="38" s="1"/>
  <c r="AG316" i="38"/>
  <c r="AO318" i="38"/>
  <c r="F320" i="38"/>
  <c r="H320" i="38" s="1"/>
  <c r="AK321" i="38"/>
  <c r="F314" i="38"/>
  <c r="J314" i="38" s="1"/>
  <c r="AK319" i="38"/>
  <c r="AO317" i="38"/>
  <c r="AC321" i="38"/>
  <c r="AO322" i="38"/>
  <c r="AK323" i="38"/>
  <c r="AC314" i="38"/>
  <c r="AG315" i="38"/>
  <c r="AK316" i="38"/>
  <c r="AC318" i="38"/>
  <c r="AC319" i="38"/>
  <c r="F325" i="38"/>
  <c r="H325" i="38" s="1"/>
  <c r="F323" i="38"/>
  <c r="H323" i="38" s="1"/>
  <c r="AO314" i="38"/>
  <c r="AK318" i="38"/>
  <c r="AG324" i="38"/>
  <c r="AG321" i="38"/>
  <c r="AG314" i="38"/>
  <c r="AK314" i="38"/>
  <c r="AK315" i="38"/>
  <c r="AO316" i="38"/>
  <c r="AG318" i="38"/>
  <c r="F319" i="38"/>
  <c r="J319" i="38" s="1"/>
  <c r="AG319" i="38"/>
  <c r="AC325" i="38"/>
  <c r="AG320" i="38"/>
  <c r="AK322" i="38"/>
  <c r="AG323" i="38"/>
  <c r="F326" i="38"/>
  <c r="J326" i="38" s="1"/>
  <c r="AG326" i="38"/>
  <c r="AC320" i="38"/>
  <c r="F321" i="38"/>
  <c r="J321" i="38" s="1"/>
  <c r="AG322" i="38"/>
  <c r="AC323" i="38"/>
  <c r="F305" i="38"/>
  <c r="H305" i="38" s="1"/>
  <c r="F309" i="38"/>
  <c r="H309" i="38" s="1"/>
  <c r="F270" i="38"/>
  <c r="J270" i="38" s="1"/>
  <c r="F274" i="38"/>
  <c r="H274" i="38" s="1"/>
  <c r="F278" i="38"/>
  <c r="H278" i="38" s="1"/>
  <c r="F282" i="38"/>
  <c r="H282" i="38" s="1"/>
  <c r="F286" i="38"/>
  <c r="J286" i="38" s="1"/>
  <c r="F324" i="38"/>
  <c r="J324" i="38" s="1"/>
  <c r="AO320" i="38"/>
  <c r="AO323" i="38"/>
  <c r="AC324" i="38"/>
  <c r="F287" i="38"/>
  <c r="J287" i="38" s="1"/>
  <c r="AO324" i="38"/>
  <c r="AO325" i="38"/>
  <c r="AK326" i="38"/>
  <c r="AK324" i="38"/>
  <c r="AG325" i="38"/>
  <c r="AK325" i="38"/>
  <c r="F271" i="38"/>
  <c r="J271" i="38" s="1"/>
  <c r="F275" i="38"/>
  <c r="J275" i="38" s="1"/>
  <c r="F279" i="38"/>
  <c r="J279" i="38" s="1"/>
  <c r="F283" i="38"/>
  <c r="J283" i="38" s="1"/>
  <c r="AC290" i="38"/>
  <c r="F291" i="38"/>
  <c r="J291" i="38" s="1"/>
  <c r="AC294" i="38"/>
  <c r="F295" i="38"/>
  <c r="J295" i="38" s="1"/>
  <c r="F299" i="38"/>
  <c r="J299" i="38" s="1"/>
  <c r="AC326" i="38"/>
  <c r="AG304" i="38"/>
  <c r="AG308" i="38"/>
  <c r="AO270" i="38"/>
  <c r="AO271" i="38"/>
  <c r="AO275" i="38"/>
  <c r="AO279" i="38"/>
  <c r="AO283" i="38"/>
  <c r="AK286" i="38"/>
  <c r="AK287" i="38"/>
  <c r="AK289" i="38"/>
  <c r="AO326" i="38"/>
  <c r="AC271" i="38"/>
  <c r="F272" i="38"/>
  <c r="H272" i="38" s="1"/>
  <c r="AC274" i="38"/>
  <c r="AC275" i="38"/>
  <c r="F276" i="38"/>
  <c r="J276" i="38" s="1"/>
  <c r="AC278" i="38"/>
  <c r="AC279" i="38"/>
  <c r="F280" i="38"/>
  <c r="J280" i="38" s="1"/>
  <c r="AC282" i="38"/>
  <c r="AC283" i="38"/>
  <c r="F298" i="38"/>
  <c r="J298" i="38" s="1"/>
  <c r="AG298" i="38"/>
  <c r="AO300" i="38"/>
  <c r="AK271" i="38"/>
  <c r="AK275" i="38"/>
  <c r="AK279" i="38"/>
  <c r="AK283" i="38"/>
  <c r="AO284" i="38"/>
  <c r="AC285" i="38"/>
  <c r="AG286" i="38"/>
  <c r="AO290" i="38"/>
  <c r="AO294" i="38"/>
  <c r="AG271" i="38"/>
  <c r="AG275" i="38"/>
  <c r="AG279" i="38"/>
  <c r="AG283" i="38"/>
  <c r="F290" i="38"/>
  <c r="AK298" i="38"/>
  <c r="AO274" i="38"/>
  <c r="AO278" i="38"/>
  <c r="AO282" i="38"/>
  <c r="AG301" i="38"/>
  <c r="AO303" i="38"/>
  <c r="AC304" i="38"/>
  <c r="AC308" i="38"/>
  <c r="AC269" i="38"/>
  <c r="AK270" i="38"/>
  <c r="AO272" i="38"/>
  <c r="AC273" i="38"/>
  <c r="AK274" i="38"/>
  <c r="AO276" i="38"/>
  <c r="AC277" i="38"/>
  <c r="AK278" i="38"/>
  <c r="AO280" i="38"/>
  <c r="AC281" i="38"/>
  <c r="AK282" i="38"/>
  <c r="AC299" i="38"/>
  <c r="F302" i="38"/>
  <c r="J302" i="38" s="1"/>
  <c r="AO304" i="38"/>
  <c r="AO308" i="38"/>
  <c r="AG270" i="38"/>
  <c r="AG274" i="38"/>
  <c r="AG278" i="38"/>
  <c r="AG282" i="38"/>
  <c r="AC286" i="38"/>
  <c r="AK290" i="38"/>
  <c r="AK294" i="38"/>
  <c r="AK295" i="38"/>
  <c r="AK297" i="38"/>
  <c r="AC298" i="38"/>
  <c r="AK300" i="38"/>
  <c r="AK304" i="38"/>
  <c r="AK308" i="38"/>
  <c r="AC270" i="38"/>
  <c r="F284" i="38"/>
  <c r="J284" i="38" s="1"/>
  <c r="AO286" i="38"/>
  <c r="AG290" i="38"/>
  <c r="AC291" i="38"/>
  <c r="AC293" i="38"/>
  <c r="F294" i="38"/>
  <c r="J294" i="38" s="1"/>
  <c r="AG294" i="38"/>
  <c r="F297" i="38"/>
  <c r="H297" i="38" s="1"/>
  <c r="AG297" i="38"/>
  <c r="AO298" i="38"/>
  <c r="AK301" i="38"/>
  <c r="AC302" i="38"/>
  <c r="AC303" i="38"/>
  <c r="AK305" i="38"/>
  <c r="AC306" i="38"/>
  <c r="AC307" i="38"/>
  <c r="AO309" i="38"/>
  <c r="AG310" i="38"/>
  <c r="F311" i="38"/>
  <c r="J311" i="38" s="1"/>
  <c r="AG311" i="38"/>
  <c r="AG269" i="38"/>
  <c r="AG273" i="38"/>
  <c r="AG277" i="38"/>
  <c r="AG281" i="38"/>
  <c r="AG285" i="38"/>
  <c r="AO287" i="38"/>
  <c r="AK288" i="38"/>
  <c r="AO288" i="38"/>
  <c r="AO289" i="38"/>
  <c r="AG291" i="38"/>
  <c r="F292" i="38"/>
  <c r="J292" i="38" s="1"/>
  <c r="F293" i="38"/>
  <c r="H293" i="38" s="1"/>
  <c r="AG293" i="38"/>
  <c r="AO295" i="38"/>
  <c r="AK296" i="38"/>
  <c r="AO296" i="38"/>
  <c r="AO297" i="38"/>
  <c r="AG299" i="38"/>
  <c r="F300" i="38"/>
  <c r="J300" i="38" s="1"/>
  <c r="AO285" i="38"/>
  <c r="AG287" i="38"/>
  <c r="F288" i="38"/>
  <c r="J288" i="38" s="1"/>
  <c r="F289" i="38"/>
  <c r="H289" i="38" s="1"/>
  <c r="AG289" i="38"/>
  <c r="AO291" i="38"/>
  <c r="AK292" i="38"/>
  <c r="AO292" i="38"/>
  <c r="AO293" i="38"/>
  <c r="AG295" i="38"/>
  <c r="F296" i="38"/>
  <c r="H296" i="38" s="1"/>
  <c r="AO299" i="38"/>
  <c r="AK285" i="38"/>
  <c r="AC287" i="38"/>
  <c r="AC289" i="38"/>
  <c r="AK291" i="38"/>
  <c r="AK293" i="38"/>
  <c r="AC295" i="38"/>
  <c r="AC297" i="38"/>
  <c r="AK299" i="38"/>
  <c r="F269" i="38"/>
  <c r="AK269" i="38"/>
  <c r="AC272" i="38"/>
  <c r="F273" i="38"/>
  <c r="AK273" i="38"/>
  <c r="AC276" i="38"/>
  <c r="F277" i="38"/>
  <c r="AK277" i="38"/>
  <c r="AC280" i="38"/>
  <c r="F281" i="38"/>
  <c r="AK281" i="38"/>
  <c r="AC284" i="38"/>
  <c r="F285" i="38"/>
  <c r="AC288" i="38"/>
  <c r="AC292" i="38"/>
  <c r="AC296" i="38"/>
  <c r="AC300" i="38"/>
  <c r="AO305" i="38"/>
  <c r="AG306" i="38"/>
  <c r="F307" i="38"/>
  <c r="J307" i="38" s="1"/>
  <c r="AG307" i="38"/>
  <c r="AC309" i="38"/>
  <c r="F310" i="38"/>
  <c r="J310" i="38" s="1"/>
  <c r="AK310" i="38"/>
  <c r="AK311" i="38"/>
  <c r="AK272" i="38"/>
  <c r="AK276" i="38"/>
  <c r="AK280" i="38"/>
  <c r="AK284" i="38"/>
  <c r="F301" i="38"/>
  <c r="H301" i="38" s="1"/>
  <c r="AO302" i="38"/>
  <c r="F304" i="38"/>
  <c r="J304" i="38" s="1"/>
  <c r="AO269" i="38"/>
  <c r="AG272" i="38"/>
  <c r="AO273" i="38"/>
  <c r="AG276" i="38"/>
  <c r="AO277" i="38"/>
  <c r="AG280" i="38"/>
  <c r="AO281" i="38"/>
  <c r="AG284" i="38"/>
  <c r="AG288" i="38"/>
  <c r="AG292" i="38"/>
  <c r="AG296" i="38"/>
  <c r="AG300" i="38"/>
  <c r="AC301" i="38"/>
  <c r="AK302" i="38"/>
  <c r="AK303" i="38"/>
  <c r="AG305" i="38"/>
  <c r="AO306" i="38"/>
  <c r="AO307" i="38"/>
  <c r="F308" i="38"/>
  <c r="J308" i="38" s="1"/>
  <c r="AK309" i="38"/>
  <c r="AC310" i="38"/>
  <c r="AC311" i="38"/>
  <c r="AO301" i="38"/>
  <c r="AG302" i="38"/>
  <c r="F303" i="38"/>
  <c r="J303" i="38" s="1"/>
  <c r="AG303" i="38"/>
  <c r="AC305" i="38"/>
  <c r="F306" i="38"/>
  <c r="J306" i="38" s="1"/>
  <c r="AK306" i="38"/>
  <c r="AK307" i="38"/>
  <c r="AG309" i="38"/>
  <c r="AO310" i="38"/>
  <c r="AO311" i="38"/>
  <c r="AD260" i="38"/>
  <c r="AI260" i="38"/>
  <c r="AN260" i="38"/>
  <c r="AC265" i="38"/>
  <c r="F266" i="38"/>
  <c r="H266" i="38" s="1"/>
  <c r="AG266" i="38"/>
  <c r="AB260" i="38"/>
  <c r="AH260" i="38"/>
  <c r="AM260" i="38"/>
  <c r="AC263" i="38"/>
  <c r="E260" i="38"/>
  <c r="AA260" i="38"/>
  <c r="AG261" i="38"/>
  <c r="AL260" i="38"/>
  <c r="Z260" i="38"/>
  <c r="AE260" i="38"/>
  <c r="AJ260" i="38"/>
  <c r="D260" i="38"/>
  <c r="F265" i="38"/>
  <c r="J265" i="38" s="1"/>
  <c r="AF260" i="38"/>
  <c r="AC264" i="38"/>
  <c r="AG265" i="38"/>
  <c r="AC261" i="38"/>
  <c r="AG262" i="38"/>
  <c r="F263" i="38"/>
  <c r="J263" i="38" s="1"/>
  <c r="AC266" i="38"/>
  <c r="F261" i="38"/>
  <c r="H261" i="38" s="1"/>
  <c r="AO261" i="38"/>
  <c r="AO263" i="38"/>
  <c r="AK261" i="38"/>
  <c r="F262" i="38"/>
  <c r="J262" i="38" s="1"/>
  <c r="AK263" i="38"/>
  <c r="AG263" i="38"/>
  <c r="F264" i="38"/>
  <c r="J264" i="38" s="1"/>
  <c r="AK264" i="38"/>
  <c r="AO264" i="38"/>
  <c r="AG264" i="38"/>
  <c r="AC262" i="38"/>
  <c r="AO262" i="38"/>
  <c r="AK262" i="38"/>
  <c r="AO265" i="38"/>
  <c r="AO266" i="38"/>
  <c r="AG231" i="38"/>
  <c r="AK265" i="38"/>
  <c r="AK266" i="38"/>
  <c r="AO232" i="38"/>
  <c r="F231" i="38"/>
  <c r="J231" i="38" s="1"/>
  <c r="AC231" i="38"/>
  <c r="AO231" i="38"/>
  <c r="AK232" i="38"/>
  <c r="AC251" i="38"/>
  <c r="AO233" i="38"/>
  <c r="AK231" i="38"/>
  <c r="F232" i="38"/>
  <c r="J232" i="38" s="1"/>
  <c r="AC232" i="38"/>
  <c r="AG232" i="38"/>
  <c r="AK233" i="38"/>
  <c r="F251" i="38"/>
  <c r="H251" i="38" s="1"/>
  <c r="AK251" i="38"/>
  <c r="AO253" i="38"/>
  <c r="F233" i="38"/>
  <c r="J233" i="38" s="1"/>
  <c r="AG233" i="38"/>
  <c r="AC233" i="38"/>
  <c r="AG251" i="38"/>
  <c r="AG245" i="38"/>
  <c r="AK246" i="38"/>
  <c r="AO247" i="38"/>
  <c r="AC256" i="38"/>
  <c r="AO259" i="38"/>
  <c r="F246" i="38"/>
  <c r="J246" i="38" s="1"/>
  <c r="AK247" i="38"/>
  <c r="AO251" i="38"/>
  <c r="AG252" i="38"/>
  <c r="F253" i="38"/>
  <c r="J253" i="38" s="1"/>
  <c r="AC253" i="38"/>
  <c r="AO257" i="38"/>
  <c r="AK255" i="38"/>
  <c r="AO256" i="38"/>
  <c r="AG247" i="38"/>
  <c r="AO249" i="38"/>
  <c r="AC250" i="38"/>
  <c r="AK245" i="38"/>
  <c r="AO246" i="38"/>
  <c r="AC247" i="38"/>
  <c r="AK249" i="38"/>
  <c r="AO250" i="38"/>
  <c r="F252" i="38"/>
  <c r="J252" i="38" s="1"/>
  <c r="AK259" i="38"/>
  <c r="F259" i="38"/>
  <c r="J259" i="38" s="1"/>
  <c r="AO258" i="38"/>
  <c r="AK254" i="38"/>
  <c r="F257" i="38"/>
  <c r="J257" i="38" s="1"/>
  <c r="AG255" i="38"/>
  <c r="AK256" i="38"/>
  <c r="AG256" i="38"/>
  <c r="AK253" i="38"/>
  <c r="AG253" i="38"/>
  <c r="AC252" i="38"/>
  <c r="AO252" i="38"/>
  <c r="AK252" i="38"/>
  <c r="AK250" i="38"/>
  <c r="F250" i="38"/>
  <c r="H250" i="38" s="1"/>
  <c r="AG250" i="38"/>
  <c r="AG249" i="38"/>
  <c r="F249" i="38"/>
  <c r="H249" i="38" s="1"/>
  <c r="AC249" i="38"/>
  <c r="F247" i="38"/>
  <c r="H247" i="38" s="1"/>
  <c r="F245" i="38"/>
  <c r="J245" i="38" s="1"/>
  <c r="AC245" i="38"/>
  <c r="AG246" i="38"/>
  <c r="AO245" i="38"/>
  <c r="AC246" i="38"/>
  <c r="AO248" i="38"/>
  <c r="AK248" i="38"/>
  <c r="AG248" i="38"/>
  <c r="F254" i="38"/>
  <c r="J254" i="38" s="1"/>
  <c r="AG254" i="38"/>
  <c r="AK257" i="38"/>
  <c r="AK258" i="38"/>
  <c r="AC254" i="38"/>
  <c r="F255" i="38"/>
  <c r="J255" i="38" s="1"/>
  <c r="AC255" i="38"/>
  <c r="F256" i="38"/>
  <c r="H256" i="38" s="1"/>
  <c r="AG257" i="38"/>
  <c r="F258" i="38"/>
  <c r="H258" i="38" s="1"/>
  <c r="AG258" i="38"/>
  <c r="AG259" i="38"/>
  <c r="AO254" i="38"/>
  <c r="AO255" i="38"/>
  <c r="AC257" i="38"/>
  <c r="AC258" i="38"/>
  <c r="AC259" i="38"/>
  <c r="D235" i="38"/>
  <c r="AD235" i="38"/>
  <c r="AI235" i="38"/>
  <c r="AN235" i="38"/>
  <c r="E235" i="38"/>
  <c r="AB235" i="38"/>
  <c r="AH235" i="38"/>
  <c r="AM235" i="38"/>
  <c r="AA235" i="38"/>
  <c r="AF235" i="38"/>
  <c r="AL235" i="38"/>
  <c r="Z235" i="38"/>
  <c r="AE235" i="38"/>
  <c r="AJ235" i="38"/>
  <c r="AK237" i="38"/>
  <c r="AG237" i="38"/>
  <c r="AG240" i="38"/>
  <c r="AC237" i="38"/>
  <c r="AG238" i="38"/>
  <c r="F239" i="38"/>
  <c r="J239" i="38" s="1"/>
  <c r="AC239" i="38"/>
  <c r="AO241" i="38"/>
  <c r="AC236" i="38"/>
  <c r="F237" i="38"/>
  <c r="J237" i="38" s="1"/>
  <c r="AO237" i="38"/>
  <c r="AO239" i="38"/>
  <c r="AC240" i="38"/>
  <c r="F240" i="38"/>
  <c r="J240" i="38" s="1"/>
  <c r="AO240" i="38"/>
  <c r="AK241" i="38"/>
  <c r="AO236" i="38"/>
  <c r="F238" i="38"/>
  <c r="J238" i="38" s="1"/>
  <c r="AK240" i="38"/>
  <c r="F241" i="38"/>
  <c r="J241" i="38" s="1"/>
  <c r="AC238" i="38"/>
  <c r="AK236" i="38"/>
  <c r="AO238" i="38"/>
  <c r="AK239" i="38"/>
  <c r="F242" i="38"/>
  <c r="J242" i="38" s="1"/>
  <c r="AG242" i="38"/>
  <c r="F236" i="38"/>
  <c r="H236" i="38" s="1"/>
  <c r="AG236" i="38"/>
  <c r="AK238" i="38"/>
  <c r="AG239" i="38"/>
  <c r="AG241" i="38"/>
  <c r="AC241" i="38"/>
  <c r="AK242" i="38"/>
  <c r="AO228" i="38"/>
  <c r="AG230" i="38"/>
  <c r="AK225" i="38"/>
  <c r="AO226" i="38"/>
  <c r="AC242" i="38"/>
  <c r="AO242" i="38"/>
  <c r="F227" i="38"/>
  <c r="H227" i="38" s="1"/>
  <c r="AO225" i="38"/>
  <c r="AK226" i="38"/>
  <c r="F229" i="38"/>
  <c r="J229" i="38" s="1"/>
  <c r="AO229" i="38"/>
  <c r="F226" i="38"/>
  <c r="J226" i="38" s="1"/>
  <c r="AC228" i="38"/>
  <c r="AC226" i="38"/>
  <c r="AG227" i="38"/>
  <c r="AK229" i="38"/>
  <c r="AK228" i="38"/>
  <c r="AG228" i="38"/>
  <c r="AG226" i="38"/>
  <c r="AK227" i="38"/>
  <c r="AK230" i="38"/>
  <c r="AC227" i="38"/>
  <c r="F228" i="38"/>
  <c r="H228" i="38" s="1"/>
  <c r="AG229" i="38"/>
  <c r="F230" i="38"/>
  <c r="J230" i="38" s="1"/>
  <c r="AC230" i="38"/>
  <c r="AO227" i="38"/>
  <c r="AC229" i="38"/>
  <c r="AO230" i="38"/>
  <c r="F215" i="38"/>
  <c r="J215" i="38" s="1"/>
  <c r="AK215" i="38"/>
  <c r="AO216" i="38"/>
  <c r="AG215" i="38"/>
  <c r="AK216" i="38"/>
  <c r="F210" i="38"/>
  <c r="H210" i="38" s="1"/>
  <c r="F220" i="38"/>
  <c r="J220" i="38" s="1"/>
  <c r="AC215" i="38"/>
  <c r="F216" i="38"/>
  <c r="H216" i="38" s="1"/>
  <c r="AG216" i="38"/>
  <c r="AK217" i="38"/>
  <c r="F218" i="38"/>
  <c r="J218" i="38" s="1"/>
  <c r="AO215" i="38"/>
  <c r="AC216" i="38"/>
  <c r="F217" i="38"/>
  <c r="J217" i="38" s="1"/>
  <c r="AG217" i="38"/>
  <c r="J216" i="38"/>
  <c r="AK218" i="38"/>
  <c r="AC217" i="38"/>
  <c r="AO217" i="38"/>
  <c r="AC219" i="38"/>
  <c r="AK220" i="38"/>
  <c r="AC218" i="38"/>
  <c r="AG218" i="38"/>
  <c r="F219" i="38"/>
  <c r="H219" i="38" s="1"/>
  <c r="AG219" i="38"/>
  <c r="AO218" i="38"/>
  <c r="AO219" i="38"/>
  <c r="AK219" i="38"/>
  <c r="AG220" i="38"/>
  <c r="AC220" i="38"/>
  <c r="AO209" i="38"/>
  <c r="AO220" i="38"/>
  <c r="AC210" i="38"/>
  <c r="F209" i="38"/>
  <c r="J209" i="38" s="1"/>
  <c r="AC209" i="38"/>
  <c r="AG208" i="38"/>
  <c r="AG210" i="38"/>
  <c r="AK210" i="38"/>
  <c r="AK209" i="38"/>
  <c r="AK211" i="38"/>
  <c r="AO210" i="38"/>
  <c r="AG209" i="38"/>
  <c r="F211" i="38"/>
  <c r="H211" i="38" s="1"/>
  <c r="F212" i="38"/>
  <c r="J212" i="38" s="1"/>
  <c r="AK208" i="38"/>
  <c r="AO211" i="38"/>
  <c r="AO212" i="38"/>
  <c r="F208" i="38"/>
  <c r="H208" i="38" s="1"/>
  <c r="AC208" i="38"/>
  <c r="AG211" i="38"/>
  <c r="AK212" i="38"/>
  <c r="AO208" i="38"/>
  <c r="AC211" i="38"/>
  <c r="AG212" i="38"/>
  <c r="AC212" i="38"/>
  <c r="F201" i="38"/>
  <c r="J201" i="38" s="1"/>
  <c r="F204" i="38"/>
  <c r="J204" i="38" s="1"/>
  <c r="AG192" i="38"/>
  <c r="AC201" i="38"/>
  <c r="F202" i="38"/>
  <c r="J202" i="38" s="1"/>
  <c r="AK203" i="38"/>
  <c r="AC204" i="38"/>
  <c r="AO201" i="38"/>
  <c r="AO204" i="38"/>
  <c r="F193" i="38"/>
  <c r="J193" i="38" s="1"/>
  <c r="AK201" i="38"/>
  <c r="AK204" i="38"/>
  <c r="AG201" i="38"/>
  <c r="AG204" i="38"/>
  <c r="AK202" i="38"/>
  <c r="AO203" i="38"/>
  <c r="F205" i="38"/>
  <c r="H205" i="38" s="1"/>
  <c r="F203" i="38"/>
  <c r="J203" i="38" s="1"/>
  <c r="AG203" i="38"/>
  <c r="AO202" i="38"/>
  <c r="AC203" i="38"/>
  <c r="AC192" i="38"/>
  <c r="AG205" i="38"/>
  <c r="AO192" i="38"/>
  <c r="AG202" i="38"/>
  <c r="AK192" i="38"/>
  <c r="AC202" i="38"/>
  <c r="F192" i="38"/>
  <c r="H192" i="38" s="1"/>
  <c r="AK194" i="38"/>
  <c r="AO193" i="38"/>
  <c r="AK205" i="38"/>
  <c r="AC205" i="38"/>
  <c r="AO205" i="38"/>
  <c r="AO194" i="38"/>
  <c r="AC193" i="38"/>
  <c r="AC195" i="38"/>
  <c r="F194" i="38"/>
  <c r="J194" i="38" s="1"/>
  <c r="AK193" i="38"/>
  <c r="F196" i="38"/>
  <c r="J196" i="38" s="1"/>
  <c r="AG193" i="38"/>
  <c r="AO195" i="38"/>
  <c r="AC196" i="38"/>
  <c r="AC170" i="38"/>
  <c r="AC174" i="38"/>
  <c r="AG197" i="38"/>
  <c r="F195" i="38"/>
  <c r="H195" i="38" s="1"/>
  <c r="AK195" i="38"/>
  <c r="AG194" i="38"/>
  <c r="AG195" i="38"/>
  <c r="AK196" i="38"/>
  <c r="AC194" i="38"/>
  <c r="AO196" i="38"/>
  <c r="AG196" i="38"/>
  <c r="F197" i="38"/>
  <c r="H197" i="38" s="1"/>
  <c r="AK197" i="38"/>
  <c r="AC197" i="38"/>
  <c r="AO197" i="38"/>
  <c r="AG170" i="38"/>
  <c r="AG174" i="38"/>
  <c r="AC181" i="38"/>
  <c r="F182" i="38"/>
  <c r="H182" i="38" s="1"/>
  <c r="AG182" i="38"/>
  <c r="AK183" i="38"/>
  <c r="AO170" i="38"/>
  <c r="F166" i="38"/>
  <c r="J166" i="38" s="1"/>
  <c r="AK170" i="38"/>
  <c r="AK186" i="38"/>
  <c r="AK171" i="38"/>
  <c r="AK172" i="38"/>
  <c r="AK173" i="38"/>
  <c r="AO174" i="38"/>
  <c r="F176" i="38"/>
  <c r="J176" i="38" s="1"/>
  <c r="AO176" i="38"/>
  <c r="AO177" i="38"/>
  <c r="F180" i="38"/>
  <c r="J180" i="38" s="1"/>
  <c r="F170" i="38"/>
  <c r="H170" i="38" s="1"/>
  <c r="F173" i="38"/>
  <c r="H173" i="38" s="1"/>
  <c r="AG173" i="38"/>
  <c r="AK174" i="38"/>
  <c r="AG183" i="38"/>
  <c r="AC183" i="38"/>
  <c r="AO184" i="38"/>
  <c r="AK185" i="38"/>
  <c r="AO186" i="38"/>
  <c r="F178" i="38"/>
  <c r="H178" i="38" s="1"/>
  <c r="AK180" i="38"/>
  <c r="AG181" i="38"/>
  <c r="AK182" i="38"/>
  <c r="AO183" i="38"/>
  <c r="F184" i="38"/>
  <c r="J184" i="38" s="1"/>
  <c r="AG185" i="38"/>
  <c r="AG180" i="38"/>
  <c r="F181" i="38"/>
  <c r="J181" i="38" s="1"/>
  <c r="AK184" i="38"/>
  <c r="AG186" i="38"/>
  <c r="AC187" i="38"/>
  <c r="AG188" i="38"/>
  <c r="F189" i="38"/>
  <c r="H189" i="38" s="1"/>
  <c r="AG189" i="38"/>
  <c r="AO178" i="38"/>
  <c r="AC179" i="38"/>
  <c r="AC180" i="38"/>
  <c r="AO181" i="38"/>
  <c r="AC182" i="38"/>
  <c r="F183" i="38"/>
  <c r="H183" i="38" s="1"/>
  <c r="AG184" i="38"/>
  <c r="F185" i="38"/>
  <c r="J185" i="38" s="1"/>
  <c r="AC185" i="38"/>
  <c r="AC186" i="38"/>
  <c r="F187" i="38"/>
  <c r="J187" i="38" s="1"/>
  <c r="AO180" i="38"/>
  <c r="AK181" i="38"/>
  <c r="AO182" i="38"/>
  <c r="AC184" i="38"/>
  <c r="AP184" i="38" s="1"/>
  <c r="AO185" i="38"/>
  <c r="AG177" i="38"/>
  <c r="AG172" i="38"/>
  <c r="AC172" i="38"/>
  <c r="AC173" i="38"/>
  <c r="F174" i="38"/>
  <c r="J174" i="38" s="1"/>
  <c r="AG171" i="38"/>
  <c r="F172" i="38"/>
  <c r="H172" i="38" s="1"/>
  <c r="AO171" i="38"/>
  <c r="AO172" i="38"/>
  <c r="AO173" i="38"/>
  <c r="AO179" i="38"/>
  <c r="AK179" i="38"/>
  <c r="AG175" i="38"/>
  <c r="F177" i="38"/>
  <c r="J177" i="38" s="1"/>
  <c r="F175" i="38"/>
  <c r="J175" i="38" s="1"/>
  <c r="AG179" i="38"/>
  <c r="AC175" i="38"/>
  <c r="AK176" i="38"/>
  <c r="AK177" i="38"/>
  <c r="AK178" i="38"/>
  <c r="AO175" i="38"/>
  <c r="AG176" i="38"/>
  <c r="AG178" i="38"/>
  <c r="AK175" i="38"/>
  <c r="AC176" i="38"/>
  <c r="AC177" i="38"/>
  <c r="AC178" i="38"/>
  <c r="F179" i="38"/>
  <c r="H179" i="38" s="1"/>
  <c r="H174" i="38"/>
  <c r="AO187" i="38"/>
  <c r="AC188" i="38"/>
  <c r="AC189" i="38"/>
  <c r="AK187" i="38"/>
  <c r="AO188" i="38"/>
  <c r="AO189" i="38"/>
  <c r="F186" i="38"/>
  <c r="J186" i="38" s="1"/>
  <c r="AG187" i="38"/>
  <c r="F188" i="38"/>
  <c r="H188" i="38" s="1"/>
  <c r="AK188" i="38"/>
  <c r="AK189" i="38"/>
  <c r="AO166" i="38"/>
  <c r="AK167" i="38"/>
  <c r="AC166" i="38"/>
  <c r="F167" i="38"/>
  <c r="J167" i="38" s="1"/>
  <c r="AK166" i="38"/>
  <c r="AG166" i="38"/>
  <c r="F169" i="38"/>
  <c r="J169" i="38" s="1"/>
  <c r="AK168" i="38"/>
  <c r="AO167" i="38"/>
  <c r="AG167" i="38"/>
  <c r="AO168" i="38"/>
  <c r="AC167" i="38"/>
  <c r="AK156" i="38"/>
  <c r="AC169" i="38"/>
  <c r="F168" i="38"/>
  <c r="J168" i="38" s="1"/>
  <c r="AG168" i="38"/>
  <c r="AC168" i="38"/>
  <c r="F154" i="38"/>
  <c r="J154" i="38" s="1"/>
  <c r="AO169" i="38"/>
  <c r="AK169" i="38"/>
  <c r="F159" i="38"/>
  <c r="J159" i="38" s="1"/>
  <c r="F151" i="38"/>
  <c r="H151" i="38" s="1"/>
  <c r="F152" i="38"/>
  <c r="J152" i="38" s="1"/>
  <c r="AG169" i="38"/>
  <c r="AO151" i="38"/>
  <c r="AC152" i="38"/>
  <c r="F153" i="38"/>
  <c r="J153" i="38" s="1"/>
  <c r="AC155" i="38"/>
  <c r="F156" i="38"/>
  <c r="J156" i="38" s="1"/>
  <c r="AO156" i="38"/>
  <c r="AO158" i="38"/>
  <c r="AG156" i="38"/>
  <c r="AO161" i="38"/>
  <c r="AC151" i="38"/>
  <c r="AG152" i="38"/>
  <c r="AC153" i="38"/>
  <c r="AK154" i="38"/>
  <c r="AC156" i="38"/>
  <c r="AG157" i="38"/>
  <c r="AO153" i="38"/>
  <c r="AK153" i="38"/>
  <c r="F157" i="38"/>
  <c r="J157" i="38" s="1"/>
  <c r="AG153" i="38"/>
  <c r="AK158" i="38"/>
  <c r="AG158" i="38"/>
  <c r="AO157" i="38"/>
  <c r="AC157" i="38"/>
  <c r="AK157" i="38"/>
  <c r="AG155" i="38"/>
  <c r="AG154" i="38"/>
  <c r="F155" i="38"/>
  <c r="J155" i="38" s="1"/>
  <c r="AK151" i="38"/>
  <c r="AO152" i="38"/>
  <c r="AC154" i="38"/>
  <c r="AO155" i="38"/>
  <c r="AG151" i="38"/>
  <c r="AK152" i="38"/>
  <c r="AO154" i="38"/>
  <c r="AK155" i="38"/>
  <c r="AO159" i="38"/>
  <c r="AO160" i="38"/>
  <c r="AK161" i="38"/>
  <c r="AC161" i="38"/>
  <c r="AK160" i="38"/>
  <c r="AG160" i="38"/>
  <c r="F161" i="38"/>
  <c r="J161" i="38" s="1"/>
  <c r="AG161" i="38"/>
  <c r="F143" i="38"/>
  <c r="J143" i="38" s="1"/>
  <c r="F140" i="38"/>
  <c r="J140" i="38" s="1"/>
  <c r="AC159" i="38"/>
  <c r="AK159" i="38"/>
  <c r="AG159" i="38"/>
  <c r="AG142" i="38"/>
  <c r="AG139" i="38"/>
  <c r="AC140" i="38"/>
  <c r="F138" i="38"/>
  <c r="J138" i="38" s="1"/>
  <c r="AO142" i="38"/>
  <c r="AO139" i="38"/>
  <c r="AO140" i="38"/>
  <c r="AC142" i="38"/>
  <c r="AO141" i="38"/>
  <c r="F139" i="38"/>
  <c r="H139" i="38" s="1"/>
  <c r="AK139" i="38"/>
  <c r="AK142" i="38"/>
  <c r="AC139" i="38"/>
  <c r="F142" i="38"/>
  <c r="H142" i="38" s="1"/>
  <c r="AC141" i="38"/>
  <c r="AG144" i="38"/>
  <c r="F145" i="38"/>
  <c r="J145" i="38" s="1"/>
  <c r="AG138" i="38"/>
  <c r="AO143" i="38"/>
  <c r="AG141" i="38"/>
  <c r="F141" i="38"/>
  <c r="H141" i="38" s="1"/>
  <c r="AK140" i="38"/>
  <c r="AK141" i="38"/>
  <c r="AG140" i="38"/>
  <c r="AK138" i="38"/>
  <c r="AC143" i="38"/>
  <c r="AC144" i="38"/>
  <c r="AO145" i="38"/>
  <c r="AC138" i="38"/>
  <c r="AK143" i="38"/>
  <c r="F129" i="38"/>
  <c r="J129" i="38" s="1"/>
  <c r="F144" i="38"/>
  <c r="J144" i="38" s="1"/>
  <c r="AO138" i="38"/>
  <c r="AG143" i="38"/>
  <c r="AG146" i="38"/>
  <c r="AC145" i="38"/>
  <c r="AO144" i="38"/>
  <c r="AK145" i="38"/>
  <c r="AK146" i="38"/>
  <c r="AK144" i="38"/>
  <c r="AG145" i="38"/>
  <c r="F137" i="38"/>
  <c r="J137" i="38" s="1"/>
  <c r="AK136" i="38"/>
  <c r="AO137" i="38"/>
  <c r="F146" i="38"/>
  <c r="H146" i="38" s="1"/>
  <c r="AC146" i="38"/>
  <c r="AK137" i="38"/>
  <c r="AO146" i="38"/>
  <c r="AG137" i="38"/>
  <c r="AK123" i="38"/>
  <c r="AK135" i="38"/>
  <c r="AO136" i="38"/>
  <c r="AC137" i="38"/>
  <c r="F135" i="38"/>
  <c r="J135" i="38" s="1"/>
  <c r="AG136" i="38"/>
  <c r="AO123" i="38"/>
  <c r="AO135" i="38"/>
  <c r="F136" i="38"/>
  <c r="H136" i="38" s="1"/>
  <c r="AC136" i="38"/>
  <c r="AG120" i="38"/>
  <c r="AG135" i="38"/>
  <c r="F120" i="38"/>
  <c r="J120" i="38" s="1"/>
  <c r="AC135" i="38"/>
  <c r="AC123" i="38"/>
  <c r="AO125" i="38"/>
  <c r="AG147" i="38"/>
  <c r="AC147" i="38"/>
  <c r="AO147" i="38"/>
  <c r="F147" i="38"/>
  <c r="J147" i="38" s="1"/>
  <c r="AK147" i="38"/>
  <c r="AC126" i="38"/>
  <c r="F127" i="38"/>
  <c r="J127" i="38" s="1"/>
  <c r="AG128" i="38"/>
  <c r="AC120" i="38"/>
  <c r="AC121" i="38"/>
  <c r="AC122" i="38"/>
  <c r="F123" i="38"/>
  <c r="H123" i="38" s="1"/>
  <c r="F124" i="38"/>
  <c r="J124" i="38" s="1"/>
  <c r="AO122" i="38"/>
  <c r="AG123" i="38"/>
  <c r="AG124" i="38"/>
  <c r="F125" i="38"/>
  <c r="J125" i="38" s="1"/>
  <c r="AC125" i="38"/>
  <c r="AG130" i="38"/>
  <c r="AK129" i="38"/>
  <c r="AO126" i="38"/>
  <c r="F126" i="38"/>
  <c r="H126" i="38" s="1"/>
  <c r="AK126" i="38"/>
  <c r="AK122" i="38"/>
  <c r="AO124" i="38"/>
  <c r="AK125" i="38"/>
  <c r="AC124" i="38"/>
  <c r="AG126" i="38"/>
  <c r="AO127" i="38"/>
  <c r="AK128" i="38"/>
  <c r="F122" i="38"/>
  <c r="H122" i="38" s="1"/>
  <c r="AG122" i="38"/>
  <c r="AK124" i="38"/>
  <c r="AG125" i="38"/>
  <c r="AK121" i="38"/>
  <c r="AO121" i="38"/>
  <c r="F121" i="38"/>
  <c r="J121" i="38" s="1"/>
  <c r="AG121" i="38"/>
  <c r="AO120" i="38"/>
  <c r="AK120" i="38"/>
  <c r="AG129" i="38"/>
  <c r="AK127" i="38"/>
  <c r="AC129" i="38"/>
  <c r="F130" i="38"/>
  <c r="J130" i="38" s="1"/>
  <c r="AC130" i="38"/>
  <c r="AG127" i="38"/>
  <c r="F128" i="38"/>
  <c r="H128" i="38" s="1"/>
  <c r="AC128" i="38"/>
  <c r="AO129" i="38"/>
  <c r="AC127" i="38"/>
  <c r="AO128" i="38"/>
  <c r="AO130" i="38"/>
  <c r="AK130" i="38"/>
  <c r="F113" i="38"/>
  <c r="J113" i="38" s="1"/>
  <c r="F111" i="38"/>
  <c r="J111" i="38" s="1"/>
  <c r="F114" i="38"/>
  <c r="J114" i="38" s="1"/>
  <c r="F112" i="38"/>
  <c r="H112" i="38" s="1"/>
  <c r="F109" i="38"/>
  <c r="J109" i="38" s="1"/>
  <c r="AO109" i="38"/>
  <c r="AC110" i="38"/>
  <c r="AO110" i="38"/>
  <c r="AO113" i="38"/>
  <c r="AC114" i="38"/>
  <c r="AK110" i="38"/>
  <c r="AG111" i="38"/>
  <c r="AC112" i="38"/>
  <c r="F116" i="38"/>
  <c r="H116" i="38" s="1"/>
  <c r="AK113" i="38"/>
  <c r="AO114" i="38"/>
  <c r="AG110" i="38"/>
  <c r="AO112" i="38"/>
  <c r="AK114" i="38"/>
  <c r="AK112" i="38"/>
  <c r="AG114" i="38"/>
  <c r="AG112" i="38"/>
  <c r="AO111" i="38"/>
  <c r="AC111" i="38"/>
  <c r="AK111" i="38"/>
  <c r="AC109" i="38"/>
  <c r="F110" i="38"/>
  <c r="J110" i="38" s="1"/>
  <c r="AK109" i="38"/>
  <c r="AG109" i="38"/>
  <c r="AG113" i="38"/>
  <c r="F99" i="38"/>
  <c r="J99" i="38" s="1"/>
  <c r="AC113" i="38"/>
  <c r="H113" i="38"/>
  <c r="AO115" i="38"/>
  <c r="AK116" i="38"/>
  <c r="AC108" i="38"/>
  <c r="AC115" i="38"/>
  <c r="AO108" i="38"/>
  <c r="AK108" i="38"/>
  <c r="AK115" i="38"/>
  <c r="AO116" i="38"/>
  <c r="F108" i="38"/>
  <c r="J108" i="38" s="1"/>
  <c r="AG108" i="38"/>
  <c r="F115" i="38"/>
  <c r="H115" i="38" s="1"/>
  <c r="AG115" i="38"/>
  <c r="AK99" i="38"/>
  <c r="AO97" i="38"/>
  <c r="F98" i="38"/>
  <c r="H98" i="38" s="1"/>
  <c r="AC98" i="38"/>
  <c r="AG116" i="38"/>
  <c r="AC116" i="38"/>
  <c r="AG99" i="38"/>
  <c r="AK97" i="38"/>
  <c r="AO98" i="38"/>
  <c r="AO104" i="38"/>
  <c r="AC99" i="38"/>
  <c r="AG97" i="38"/>
  <c r="AK98" i="38"/>
  <c r="AO99" i="38"/>
  <c r="F97" i="38"/>
  <c r="J97" i="38" s="1"/>
  <c r="AC97" i="38"/>
  <c r="AG98" i="38"/>
  <c r="F105" i="38"/>
  <c r="H105" i="38" s="1"/>
  <c r="AG102" i="38"/>
  <c r="AG105" i="38"/>
  <c r="AC104" i="38"/>
  <c r="AK104" i="38"/>
  <c r="AK102" i="38"/>
  <c r="F104" i="38"/>
  <c r="H104" i="38" s="1"/>
  <c r="AG104" i="38"/>
  <c r="AO105" i="38"/>
  <c r="AK105" i="38"/>
  <c r="AC105" i="38"/>
  <c r="F100" i="38"/>
  <c r="J100" i="38" s="1"/>
  <c r="AK101" i="38"/>
  <c r="AO100" i="38"/>
  <c r="F102" i="38"/>
  <c r="H102" i="38" s="1"/>
  <c r="AC102" i="38"/>
  <c r="AO102" i="38"/>
  <c r="F101" i="38"/>
  <c r="H101" i="38" s="1"/>
  <c r="AO101" i="38"/>
  <c r="AC100" i="38"/>
  <c r="AK100" i="38"/>
  <c r="AG100" i="38"/>
  <c r="AG101" i="38"/>
  <c r="AC101" i="38"/>
  <c r="AK94" i="38"/>
  <c r="F94" i="38"/>
  <c r="H94" i="38" s="1"/>
  <c r="AK93" i="38"/>
  <c r="F91" i="38"/>
  <c r="J91" i="38" s="1"/>
  <c r="AK92" i="38"/>
  <c r="F73" i="38"/>
  <c r="J73" i="38" s="1"/>
  <c r="F77" i="38"/>
  <c r="J77" i="38" s="1"/>
  <c r="AG92" i="38"/>
  <c r="AO93" i="38"/>
  <c r="AC94" i="38"/>
  <c r="AG94" i="38"/>
  <c r="F93" i="38"/>
  <c r="H93" i="38" s="1"/>
  <c r="AC93" i="38"/>
  <c r="AO95" i="38"/>
  <c r="AO94" i="38"/>
  <c r="AG93" i="38"/>
  <c r="F92" i="38"/>
  <c r="H92" i="38" s="1"/>
  <c r="AC92" i="38"/>
  <c r="AC91" i="38"/>
  <c r="AO92" i="38"/>
  <c r="AG91" i="38"/>
  <c r="AO91" i="38"/>
  <c r="AK91" i="38"/>
  <c r="AC95" i="38"/>
  <c r="AG95" i="38"/>
  <c r="F95" i="38"/>
  <c r="J95" i="38" s="1"/>
  <c r="AK86" i="38"/>
  <c r="AK95" i="38"/>
  <c r="F84" i="38"/>
  <c r="J84" i="38" s="1"/>
  <c r="AK87" i="38"/>
  <c r="AO86" i="38"/>
  <c r="AG86" i="38"/>
  <c r="F78" i="38"/>
  <c r="J78" i="38" s="1"/>
  <c r="AG73" i="38"/>
  <c r="AK74" i="38"/>
  <c r="AO75" i="38"/>
  <c r="AC76" i="38"/>
  <c r="AK84" i="38"/>
  <c r="F86" i="38"/>
  <c r="J86" i="38" s="1"/>
  <c r="AC86" i="38"/>
  <c r="AO87" i="38"/>
  <c r="AG87" i="38"/>
  <c r="AO84" i="38"/>
  <c r="F87" i="38"/>
  <c r="J87" i="38" s="1"/>
  <c r="AC87" i="38"/>
  <c r="AG84" i="38"/>
  <c r="AC84" i="38"/>
  <c r="F76" i="38"/>
  <c r="J76" i="38" s="1"/>
  <c r="AG76" i="38"/>
  <c r="AO76" i="38"/>
  <c r="AK76" i="38"/>
  <c r="AC77" i="38"/>
  <c r="AK78" i="38"/>
  <c r="AC73" i="38"/>
  <c r="F74" i="38"/>
  <c r="J74" i="38" s="1"/>
  <c r="AG74" i="38"/>
  <c r="AK75" i="38"/>
  <c r="AO77" i="38"/>
  <c r="AC74" i="38"/>
  <c r="F75" i="38"/>
  <c r="H75" i="38" s="1"/>
  <c r="AG75" i="38"/>
  <c r="AK77" i="38"/>
  <c r="AK73" i="38"/>
  <c r="AO73" i="38"/>
  <c r="AO74" i="38"/>
  <c r="AC75" i="38"/>
  <c r="AG77" i="38"/>
  <c r="AK79" i="38"/>
  <c r="AO78" i="38"/>
  <c r="F79" i="38"/>
  <c r="H79" i="38" s="1"/>
  <c r="AG78" i="38"/>
  <c r="F81" i="38"/>
  <c r="J81" i="38" s="1"/>
  <c r="AK80" i="38"/>
  <c r="AO79" i="38"/>
  <c r="AC78" i="38"/>
  <c r="F65" i="38"/>
  <c r="H65" i="38" s="1"/>
  <c r="F80" i="38"/>
  <c r="J80" i="38" s="1"/>
  <c r="AG79" i="38"/>
  <c r="AK81" i="38"/>
  <c r="AO80" i="38"/>
  <c r="AC79" i="38"/>
  <c r="F82" i="38"/>
  <c r="J82" i="38" s="1"/>
  <c r="AG80" i="38"/>
  <c r="AO81" i="38"/>
  <c r="AC80" i="38"/>
  <c r="AK72" i="38"/>
  <c r="AC82" i="38"/>
  <c r="AG81" i="38"/>
  <c r="F72" i="38"/>
  <c r="J72" i="38" s="1"/>
  <c r="AC81" i="38"/>
  <c r="F63" i="38"/>
  <c r="J63" i="38" s="1"/>
  <c r="AG63" i="38"/>
  <c r="AO72" i="38"/>
  <c r="AG82" i="38"/>
  <c r="AG72" i="38"/>
  <c r="AO82" i="38"/>
  <c r="F64" i="38"/>
  <c r="J64" i="38" s="1"/>
  <c r="AC72" i="38"/>
  <c r="AK82" i="38"/>
  <c r="AK63" i="38"/>
  <c r="AC63" i="38"/>
  <c r="AO63" i="38"/>
  <c r="AO64" i="38"/>
  <c r="AG64" i="38"/>
  <c r="F66" i="38"/>
  <c r="J66" i="38" s="1"/>
  <c r="AK65" i="38"/>
  <c r="F67" i="38"/>
  <c r="J67" i="38" s="1"/>
  <c r="AO65" i="38"/>
  <c r="AG65" i="38"/>
  <c r="AC65" i="38"/>
  <c r="AO66" i="38"/>
  <c r="AG66" i="38"/>
  <c r="AK66" i="38"/>
  <c r="AK67" i="38"/>
  <c r="AC66" i="38"/>
  <c r="AO67" i="38"/>
  <c r="AG67" i="38"/>
  <c r="AK68" i="38"/>
  <c r="AC67" i="38"/>
  <c r="F70" i="38"/>
  <c r="J70" i="38" s="1"/>
  <c r="AG70" i="38"/>
  <c r="AK69" i="38"/>
  <c r="AO68" i="38"/>
  <c r="AG68" i="38"/>
  <c r="F55" i="38"/>
  <c r="J55" i="38" s="1"/>
  <c r="F71" i="38"/>
  <c r="H71" i="38" s="1"/>
  <c r="AK70" i="38"/>
  <c r="AO69" i="38"/>
  <c r="F68" i="38"/>
  <c r="H68" i="38" s="1"/>
  <c r="AC68" i="38"/>
  <c r="AK71" i="38"/>
  <c r="AC70" i="38"/>
  <c r="AG69" i="38"/>
  <c r="AO70" i="38"/>
  <c r="AO71" i="38"/>
  <c r="AC71" i="38"/>
  <c r="AK57" i="38"/>
  <c r="AC55" i="38"/>
  <c r="AG71" i="38"/>
  <c r="AK55" i="38"/>
  <c r="AG55" i="38"/>
  <c r="AO55" i="38"/>
  <c r="F56" i="38"/>
  <c r="J56" i="38" s="1"/>
  <c r="AO56" i="38"/>
  <c r="F57" i="38"/>
  <c r="J57" i="38" s="1"/>
  <c r="AK56" i="38"/>
  <c r="AK58" i="38"/>
  <c r="AO57" i="38"/>
  <c r="AC56" i="38"/>
  <c r="AG56" i="38"/>
  <c r="F58" i="38"/>
  <c r="J58" i="38" s="1"/>
  <c r="AG57" i="38"/>
  <c r="F60" i="38"/>
  <c r="J60" i="38" s="1"/>
  <c r="AK59" i="38"/>
  <c r="AO58" i="38"/>
  <c r="AC57" i="38"/>
  <c r="F52" i="38"/>
  <c r="J52" i="38" s="1"/>
  <c r="AG58" i="38"/>
  <c r="AC60" i="38"/>
  <c r="AO59" i="38"/>
  <c r="AC58" i="38"/>
  <c r="AO60" i="38"/>
  <c r="AK61" i="38"/>
  <c r="AK60" i="38"/>
  <c r="AG59" i="38"/>
  <c r="AK53" i="38"/>
  <c r="F61" i="38"/>
  <c r="J61" i="38" s="1"/>
  <c r="AG61" i="38"/>
  <c r="AG60" i="38"/>
  <c r="F59" i="38"/>
  <c r="J59" i="38" s="1"/>
  <c r="AC59" i="38"/>
  <c r="AK52" i="38"/>
  <c r="H60" i="38"/>
  <c r="F53" i="38"/>
  <c r="J53" i="38" s="1"/>
  <c r="AG53" i="38"/>
  <c r="AC61" i="38"/>
  <c r="AO61" i="38"/>
  <c r="F50" i="38"/>
  <c r="H50" i="38" s="1"/>
  <c r="AG52" i="38"/>
  <c r="AC52" i="38"/>
  <c r="AO52" i="38"/>
  <c r="AO53" i="38"/>
  <c r="F48" i="38"/>
  <c r="J48" i="38" s="1"/>
  <c r="AC53" i="38"/>
  <c r="AG49" i="38"/>
  <c r="AK48" i="38"/>
  <c r="AO50" i="38"/>
  <c r="AG45" i="38"/>
  <c r="AK49" i="38"/>
  <c r="AO48" i="38"/>
  <c r="AC50" i="38"/>
  <c r="AK50" i="38"/>
  <c r="AG50" i="38"/>
  <c r="AC49" i="38"/>
  <c r="AO49" i="38"/>
  <c r="AC48" i="38"/>
  <c r="AG48" i="38"/>
  <c r="AC45" i="38"/>
  <c r="F49" i="38"/>
  <c r="J49" i="38" s="1"/>
  <c r="AK40" i="38"/>
  <c r="F40" i="38"/>
  <c r="H40" i="38" s="1"/>
  <c r="AK45" i="38"/>
  <c r="AK38" i="38"/>
  <c r="AO37" i="38"/>
  <c r="AO40" i="38"/>
  <c r="AG40" i="38"/>
  <c r="AC40" i="38"/>
  <c r="AO41" i="38"/>
  <c r="AG42" i="38"/>
  <c r="AK41" i="38"/>
  <c r="F41" i="38"/>
  <c r="H41" i="38" s="1"/>
  <c r="AG41" i="38"/>
  <c r="AC41" i="38"/>
  <c r="AK43" i="38"/>
  <c r="AO42" i="38"/>
  <c r="AK42" i="38"/>
  <c r="F43" i="38"/>
  <c r="H43" i="38" s="1"/>
  <c r="AO43" i="38"/>
  <c r="F42" i="38"/>
  <c r="J42" i="38" s="1"/>
  <c r="AC42" i="38"/>
  <c r="F37" i="38"/>
  <c r="J37" i="38" s="1"/>
  <c r="AG43" i="38"/>
  <c r="AC43" i="38"/>
  <c r="F38" i="38"/>
  <c r="H38" i="38" s="1"/>
  <c r="AO38" i="38"/>
  <c r="AC37" i="38"/>
  <c r="AG39" i="38"/>
  <c r="F39" i="38"/>
  <c r="H39" i="38" s="1"/>
  <c r="AK37" i="38"/>
  <c r="AG37" i="38"/>
  <c r="AK39" i="38"/>
  <c r="F35" i="38"/>
  <c r="H35" i="38" s="1"/>
  <c r="AO39" i="38"/>
  <c r="AG38" i="38"/>
  <c r="AG34" i="38"/>
  <c r="AC39" i="38"/>
  <c r="AC38" i="38"/>
  <c r="AK32" i="38"/>
  <c r="AG32" i="38"/>
  <c r="AC34" i="38"/>
  <c r="AG35" i="38"/>
  <c r="AO34" i="38"/>
  <c r="F34" i="38"/>
  <c r="H34" i="38" s="1"/>
  <c r="AK34" i="38"/>
  <c r="AK35" i="38"/>
  <c r="AO35" i="38"/>
  <c r="AC35" i="38"/>
  <c r="F31" i="38"/>
  <c r="H31" i="38" s="1"/>
  <c r="AK30" i="38"/>
  <c r="F30" i="38"/>
  <c r="H30" i="38" s="1"/>
  <c r="AK33" i="38"/>
  <c r="AO32" i="38"/>
  <c r="AO33" i="38"/>
  <c r="F33" i="38"/>
  <c r="J33" i="38" s="1"/>
  <c r="AG33" i="38"/>
  <c r="AO30" i="38"/>
  <c r="AC33" i="38"/>
  <c r="AG30" i="38"/>
  <c r="AG31" i="38"/>
  <c r="AC30" i="38"/>
  <c r="AO31" i="38"/>
  <c r="AK31" i="38"/>
  <c r="AC31" i="38"/>
  <c r="AO27" i="38"/>
  <c r="F29" i="38"/>
  <c r="J29" i="38" s="1"/>
  <c r="AK27" i="38"/>
  <c r="AO29" i="38"/>
  <c r="AK29" i="38"/>
  <c r="AG29" i="38"/>
  <c r="F25" i="38"/>
  <c r="H25" i="38" s="1"/>
  <c r="AO25" i="38"/>
  <c r="F26" i="38"/>
  <c r="J26" i="38" s="1"/>
  <c r="AC26" i="38"/>
  <c r="AG27" i="38"/>
  <c r="AO26" i="38"/>
  <c r="AK26" i="38"/>
  <c r="AG26" i="38"/>
  <c r="F19" i="38"/>
  <c r="J19" i="38" s="1"/>
  <c r="F24" i="38"/>
  <c r="J24" i="38" s="1"/>
  <c r="AO24" i="38"/>
  <c r="AC25" i="38"/>
  <c r="AK25" i="38"/>
  <c r="AG25" i="38"/>
  <c r="AG19" i="38"/>
  <c r="AO22" i="38"/>
  <c r="AC22" i="38"/>
  <c r="AC24" i="38"/>
  <c r="AK24" i="38"/>
  <c r="AG24" i="38"/>
  <c r="AG22" i="38"/>
  <c r="F22" i="38"/>
  <c r="J22" i="38" s="1"/>
  <c r="AO20" i="38"/>
  <c r="AK22" i="38"/>
  <c r="F20" i="38"/>
  <c r="H20" i="38" s="1"/>
  <c r="AC20" i="38"/>
  <c r="AK20" i="38"/>
  <c r="AG20" i="38"/>
  <c r="AK19" i="38"/>
  <c r="AO19" i="38"/>
  <c r="AC19" i="38"/>
  <c r="AK17" i="38"/>
  <c r="AO18" i="38"/>
  <c r="AK18" i="38"/>
  <c r="F23" i="38"/>
  <c r="J23" i="38" s="1"/>
  <c r="F17" i="38"/>
  <c r="J17" i="38" s="1"/>
  <c r="F18" i="38"/>
  <c r="J18" i="38" s="1"/>
  <c r="AC18" i="38"/>
  <c r="AG18" i="38"/>
  <c r="AK16" i="38"/>
  <c r="AO17" i="38"/>
  <c r="AG23" i="38"/>
  <c r="AO16" i="38"/>
  <c r="AC17" i="38"/>
  <c r="AG17" i="38"/>
  <c r="AK23" i="38"/>
  <c r="AO23" i="38"/>
  <c r="F16" i="38"/>
  <c r="J16" i="38" s="1"/>
  <c r="AC23" i="38"/>
  <c r="AC16" i="38"/>
  <c r="AG16" i="38"/>
  <c r="AO15" i="38"/>
  <c r="AK15" i="38"/>
  <c r="AG15" i="38"/>
  <c r="AN542" i="38"/>
  <c r="AN541" i="38" s="1"/>
  <c r="AM542" i="38"/>
  <c r="AM541" i="38" s="1"/>
  <c r="AL542" i="38"/>
  <c r="AL541" i="38" s="1"/>
  <c r="AJ542" i="38"/>
  <c r="AJ541" i="38" s="1"/>
  <c r="AI542" i="38"/>
  <c r="AI541" i="38" s="1"/>
  <c r="AH542" i="38"/>
  <c r="AH541" i="38" s="1"/>
  <c r="AF542" i="38"/>
  <c r="AF541" i="38" s="1"/>
  <c r="AE542" i="38"/>
  <c r="AE541" i="38" s="1"/>
  <c r="AD542" i="38"/>
  <c r="AD541" i="38" s="1"/>
  <c r="AB542" i="38"/>
  <c r="AB541" i="38" s="1"/>
  <c r="AA542" i="38"/>
  <c r="AA541" i="38" s="1"/>
  <c r="Z542" i="38"/>
  <c r="Z541" i="38" s="1"/>
  <c r="E542" i="38"/>
  <c r="D542" i="38"/>
  <c r="D541" i="38" s="1"/>
  <c r="AN528" i="38"/>
  <c r="AM528" i="38"/>
  <c r="AL528" i="38"/>
  <c r="AJ528" i="38"/>
  <c r="AI528" i="38"/>
  <c r="AH528" i="38"/>
  <c r="AH527" i="38" s="1"/>
  <c r="AF528" i="38"/>
  <c r="AE528" i="38"/>
  <c r="AD528" i="38"/>
  <c r="AD527" i="38" s="1"/>
  <c r="AB528" i="38"/>
  <c r="AA528" i="38"/>
  <c r="Z528" i="38"/>
  <c r="E528" i="38"/>
  <c r="D528" i="38"/>
  <c r="AN509" i="38"/>
  <c r="AM509" i="38"/>
  <c r="AL509" i="38"/>
  <c r="AJ509" i="38"/>
  <c r="AI509" i="38"/>
  <c r="AH509" i="38"/>
  <c r="AF509" i="38"/>
  <c r="AE509" i="38"/>
  <c r="AD509" i="38"/>
  <c r="AB509" i="38"/>
  <c r="AA509" i="38"/>
  <c r="Z509" i="38"/>
  <c r="E509" i="38"/>
  <c r="D509" i="38"/>
  <c r="AN501" i="38"/>
  <c r="AM501" i="38"/>
  <c r="AL501" i="38"/>
  <c r="AL500" i="38" s="1"/>
  <c r="AJ501" i="38"/>
  <c r="AI501" i="38"/>
  <c r="AH501" i="38"/>
  <c r="AH500" i="38" s="1"/>
  <c r="AF501" i="38"/>
  <c r="AF500" i="38" s="1"/>
  <c r="AE501" i="38"/>
  <c r="AD501" i="38"/>
  <c r="AD500" i="38" s="1"/>
  <c r="AB501" i="38"/>
  <c r="AA501" i="38"/>
  <c r="AA500" i="38" s="1"/>
  <c r="Z501" i="38"/>
  <c r="Z500" i="38" s="1"/>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M485" i="38" s="1"/>
  <c r="AL488" i="38"/>
  <c r="AL485" i="38" s="1"/>
  <c r="AJ488" i="38"/>
  <c r="AJ485" i="38" s="1"/>
  <c r="AI488" i="38"/>
  <c r="AI485" i="38" s="1"/>
  <c r="AH488" i="38"/>
  <c r="AH485" i="38" s="1"/>
  <c r="AF488" i="38"/>
  <c r="AF485" i="38" s="1"/>
  <c r="AE488" i="38"/>
  <c r="AE485" i="38" s="1"/>
  <c r="AD488" i="38"/>
  <c r="AD485" i="38" s="1"/>
  <c r="AB488" i="38"/>
  <c r="AB485" i="38" s="1"/>
  <c r="AA488" i="38"/>
  <c r="AA485" i="38" s="1"/>
  <c r="Z488" i="38"/>
  <c r="Z485" i="38" s="1"/>
  <c r="E488" i="38"/>
  <c r="E485" i="38" s="1"/>
  <c r="D488" i="38"/>
  <c r="D485" i="38" s="1"/>
  <c r="AN469" i="38"/>
  <c r="AN467" i="38" s="1"/>
  <c r="AM469" i="38"/>
  <c r="AM467" i="38" s="1"/>
  <c r="AL469" i="38"/>
  <c r="AL467" i="38" s="1"/>
  <c r="AJ469" i="38"/>
  <c r="AJ467" i="38" s="1"/>
  <c r="AI469" i="38"/>
  <c r="AI467" i="38" s="1"/>
  <c r="AH469" i="38"/>
  <c r="AH467" i="38" s="1"/>
  <c r="AF469" i="38"/>
  <c r="AF467" i="38" s="1"/>
  <c r="AE469" i="38"/>
  <c r="AE467" i="38" s="1"/>
  <c r="AD469" i="38"/>
  <c r="AD467" i="38" s="1"/>
  <c r="AB469" i="38"/>
  <c r="AB467" i="38" s="1"/>
  <c r="AA469" i="38"/>
  <c r="AA467" i="38" s="1"/>
  <c r="Z469" i="38"/>
  <c r="Z467" i="38" s="1"/>
  <c r="E469" i="38"/>
  <c r="E467" i="38" s="1"/>
  <c r="D469" i="38"/>
  <c r="D467" i="38" s="1"/>
  <c r="AN466" i="38"/>
  <c r="AN459" i="38" s="1"/>
  <c r="AM466" i="38"/>
  <c r="AM459" i="38" s="1"/>
  <c r="AL466" i="38"/>
  <c r="AL459" i="38" s="1"/>
  <c r="AJ466" i="38"/>
  <c r="AJ459" i="38" s="1"/>
  <c r="AI466" i="38"/>
  <c r="AI459" i="38" s="1"/>
  <c r="AH466" i="38"/>
  <c r="AH459" i="38" s="1"/>
  <c r="AF466" i="38"/>
  <c r="AF459" i="38" s="1"/>
  <c r="AE466" i="38"/>
  <c r="AE459" i="38" s="1"/>
  <c r="AD466" i="38"/>
  <c r="AD459" i="38" s="1"/>
  <c r="AB466" i="38"/>
  <c r="AB459" i="38" s="1"/>
  <c r="AA466" i="38"/>
  <c r="AA459" i="38" s="1"/>
  <c r="Z466" i="38"/>
  <c r="Z459" i="38" s="1"/>
  <c r="E466" i="38"/>
  <c r="E459" i="38" s="1"/>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H390" i="38"/>
  <c r="AF390" i="38"/>
  <c r="AE390" i="38"/>
  <c r="AD390" i="38"/>
  <c r="AB390" i="38"/>
  <c r="AA390" i="38"/>
  <c r="Z390" i="38"/>
  <c r="E390" i="38"/>
  <c r="D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E313" i="38"/>
  <c r="D313" i="38"/>
  <c r="AN268" i="38"/>
  <c r="AM268" i="38"/>
  <c r="AL268" i="38"/>
  <c r="AJ268" i="38"/>
  <c r="AI268" i="38"/>
  <c r="AH268" i="38"/>
  <c r="AF268" i="38"/>
  <c r="AE268" i="38"/>
  <c r="AD268" i="38"/>
  <c r="AB268" i="38"/>
  <c r="AA268" i="38"/>
  <c r="Z268" i="38"/>
  <c r="E268" i="38"/>
  <c r="D268" i="38"/>
  <c r="AN244" i="38"/>
  <c r="AM244" i="38"/>
  <c r="AL244" i="38"/>
  <c r="AJ244" i="38"/>
  <c r="AI244" i="38"/>
  <c r="AH244" i="38"/>
  <c r="AF244" i="38"/>
  <c r="AE244" i="38"/>
  <c r="AD244" i="38"/>
  <c r="AB244" i="38"/>
  <c r="AA244" i="38"/>
  <c r="Z244" i="38"/>
  <c r="E244" i="38"/>
  <c r="D244" i="38"/>
  <c r="AN224" i="38"/>
  <c r="AM224" i="38"/>
  <c r="AL224" i="38"/>
  <c r="AJ224" i="38"/>
  <c r="AI224" i="38"/>
  <c r="AH224" i="38"/>
  <c r="AF224" i="38"/>
  <c r="AE224" i="38"/>
  <c r="AD224" i="38"/>
  <c r="AB224" i="38"/>
  <c r="AA224" i="38"/>
  <c r="Z224" i="38"/>
  <c r="E224" i="38"/>
  <c r="D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E200" i="38"/>
  <c r="D200" i="38"/>
  <c r="AN198" i="38"/>
  <c r="AN191" i="38" s="1"/>
  <c r="AM198" i="38"/>
  <c r="AM191" i="38" s="1"/>
  <c r="AL198" i="38"/>
  <c r="AL191" i="38" s="1"/>
  <c r="AJ198" i="38"/>
  <c r="AJ191" i="38" s="1"/>
  <c r="AI198" i="38"/>
  <c r="AI191" i="38" s="1"/>
  <c r="AH198" i="38"/>
  <c r="AH191" i="38" s="1"/>
  <c r="AF198" i="38"/>
  <c r="AF191" i="38" s="1"/>
  <c r="AE198" i="38"/>
  <c r="AE191" i="38" s="1"/>
  <c r="AD198" i="38"/>
  <c r="AD191" i="38" s="1"/>
  <c r="AB198" i="38"/>
  <c r="AB191" i="38" s="1"/>
  <c r="AA198" i="38"/>
  <c r="AA191" i="38" s="1"/>
  <c r="Z198" i="38"/>
  <c r="Z191" i="38" s="1"/>
  <c r="E191" i="38"/>
  <c r="AN221" i="38"/>
  <c r="AN214" i="38" s="1"/>
  <c r="AM221" i="38"/>
  <c r="AM214" i="38" s="1"/>
  <c r="AL221" i="38"/>
  <c r="AL214" i="38" s="1"/>
  <c r="AJ221" i="38"/>
  <c r="AJ214" i="38" s="1"/>
  <c r="AI221" i="38"/>
  <c r="AI214" i="38" s="1"/>
  <c r="AH221" i="38"/>
  <c r="AH214" i="38" s="1"/>
  <c r="AF221" i="38"/>
  <c r="AF214" i="38" s="1"/>
  <c r="AE221" i="38"/>
  <c r="AE214" i="38" s="1"/>
  <c r="AD221" i="38"/>
  <c r="AD214" i="38" s="1"/>
  <c r="AB221" i="38"/>
  <c r="AB214" i="38" s="1"/>
  <c r="AA221" i="38"/>
  <c r="AA214" i="38" s="1"/>
  <c r="Z221" i="38"/>
  <c r="Z214" i="38" s="1"/>
  <c r="E214" i="38"/>
  <c r="D214" i="38"/>
  <c r="AN213" i="38"/>
  <c r="AN207" i="38" s="1"/>
  <c r="AM213" i="38"/>
  <c r="AM207" i="38" s="1"/>
  <c r="AL213" i="38"/>
  <c r="AL207" i="38" s="1"/>
  <c r="AJ213" i="38"/>
  <c r="AJ207" i="38" s="1"/>
  <c r="AI213" i="38"/>
  <c r="AI207" i="38" s="1"/>
  <c r="AH213" i="38"/>
  <c r="AH207" i="38" s="1"/>
  <c r="AF213" i="38"/>
  <c r="AF207" i="38" s="1"/>
  <c r="AE213" i="38"/>
  <c r="AE207" i="38" s="1"/>
  <c r="AD213" i="38"/>
  <c r="AD207" i="38" s="1"/>
  <c r="AB213" i="38"/>
  <c r="AB207" i="38" s="1"/>
  <c r="AA213" i="38"/>
  <c r="AA207" i="38" s="1"/>
  <c r="Z213" i="38"/>
  <c r="Z207" i="38" s="1"/>
  <c r="E207" i="38"/>
  <c r="D207" i="38"/>
  <c r="AN165" i="38"/>
  <c r="AM165" i="38"/>
  <c r="AL165" i="38"/>
  <c r="AJ165" i="38"/>
  <c r="AI165" i="38"/>
  <c r="AH165" i="38"/>
  <c r="AF165" i="38"/>
  <c r="AE165" i="38"/>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AA134" i="38"/>
  <c r="Z134" i="38"/>
  <c r="E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E119" i="38"/>
  <c r="D119" i="38"/>
  <c r="AN117" i="38"/>
  <c r="AN107" i="38" s="1"/>
  <c r="AM117" i="38"/>
  <c r="AM107" i="38" s="1"/>
  <c r="AL117" i="38"/>
  <c r="AL107" i="38" s="1"/>
  <c r="AJ117" i="38"/>
  <c r="AJ107" i="38" s="1"/>
  <c r="AI117" i="38"/>
  <c r="AI107" i="38" s="1"/>
  <c r="AH117" i="38"/>
  <c r="AH107" i="38" s="1"/>
  <c r="AF117" i="38"/>
  <c r="AF107" i="38" s="1"/>
  <c r="AE117" i="38"/>
  <c r="AE107" i="38" s="1"/>
  <c r="AD117" i="38"/>
  <c r="AD107" i="38" s="1"/>
  <c r="AB117" i="38"/>
  <c r="AB107" i="38" s="1"/>
  <c r="AA117" i="38"/>
  <c r="AA107" i="38" s="1"/>
  <c r="Z117" i="38"/>
  <c r="Z107" i="38" s="1"/>
  <c r="E107" i="38"/>
  <c r="D10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D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541" i="38"/>
  <c r="I541" i="38"/>
  <c r="D328" i="38" l="1"/>
  <c r="J20" i="38"/>
  <c r="H347" i="38"/>
  <c r="H108" i="38"/>
  <c r="J463" i="38"/>
  <c r="J146" i="38"/>
  <c r="J333" i="38"/>
  <c r="G13" i="38"/>
  <c r="G12" i="38" s="1"/>
  <c r="I13" i="38"/>
  <c r="I12" i="38" s="1"/>
  <c r="H386" i="38"/>
  <c r="J251" i="38"/>
  <c r="H78" i="38"/>
  <c r="J75" i="38"/>
  <c r="J331" i="38"/>
  <c r="J343" i="38"/>
  <c r="J553" i="38"/>
  <c r="J549" i="38"/>
  <c r="J546" i="38"/>
  <c r="H565" i="38"/>
  <c r="J547" i="38"/>
  <c r="J551" i="38"/>
  <c r="J543" i="38"/>
  <c r="H562" i="38"/>
  <c r="H545" i="38"/>
  <c r="J563" i="38"/>
  <c r="H514" i="38"/>
  <c r="H532" i="38"/>
  <c r="H539" i="38"/>
  <c r="H554" i="38"/>
  <c r="H534" i="38"/>
  <c r="J530" i="38"/>
  <c r="AP551" i="38"/>
  <c r="AP543" i="38"/>
  <c r="H548" i="38"/>
  <c r="H533" i="38"/>
  <c r="H537" i="38"/>
  <c r="J559" i="38"/>
  <c r="AP552" i="38"/>
  <c r="J535" i="38"/>
  <c r="H557" i="38"/>
  <c r="AP547" i="38"/>
  <c r="H550" i="38"/>
  <c r="J558" i="38"/>
  <c r="AP548" i="38"/>
  <c r="J544" i="38"/>
  <c r="AP558" i="38"/>
  <c r="AP550" i="38"/>
  <c r="J555" i="38"/>
  <c r="AP555" i="38"/>
  <c r="AP538" i="38"/>
  <c r="AP562" i="38"/>
  <c r="AP556" i="38"/>
  <c r="AP545" i="38"/>
  <c r="AP553" i="38"/>
  <c r="J552" i="38"/>
  <c r="AP539" i="38"/>
  <c r="AP554" i="38"/>
  <c r="AP546" i="38"/>
  <c r="AP549" i="38"/>
  <c r="J556" i="38"/>
  <c r="H556" i="38"/>
  <c r="AP564" i="38"/>
  <c r="AP536" i="38"/>
  <c r="AP563" i="38"/>
  <c r="AP544" i="38"/>
  <c r="AP557" i="38"/>
  <c r="AP559" i="38"/>
  <c r="J564" i="38"/>
  <c r="H564" i="38"/>
  <c r="H529" i="38"/>
  <c r="AP535" i="38"/>
  <c r="AP537" i="38"/>
  <c r="H540" i="38"/>
  <c r="J536" i="38"/>
  <c r="J538" i="38"/>
  <c r="AP513" i="38"/>
  <c r="AP532" i="38"/>
  <c r="AP540" i="38"/>
  <c r="AP533" i="38"/>
  <c r="J516" i="38"/>
  <c r="AP530" i="38"/>
  <c r="AP531" i="38"/>
  <c r="AP534" i="38"/>
  <c r="H531" i="38"/>
  <c r="AP514" i="38"/>
  <c r="AP518" i="38"/>
  <c r="J525" i="38"/>
  <c r="AP529" i="38"/>
  <c r="AP515" i="38"/>
  <c r="H513" i="38"/>
  <c r="H521" i="38"/>
  <c r="H508" i="38"/>
  <c r="H524" i="38"/>
  <c r="H512" i="38"/>
  <c r="AP517" i="38"/>
  <c r="AP512" i="38"/>
  <c r="H520" i="38"/>
  <c r="H517" i="38"/>
  <c r="AP516" i="38"/>
  <c r="AP511" i="38"/>
  <c r="J511" i="38"/>
  <c r="AP510" i="38"/>
  <c r="AP520" i="38"/>
  <c r="H486" i="38"/>
  <c r="J496" i="38"/>
  <c r="H493" i="38"/>
  <c r="H505" i="38"/>
  <c r="H510" i="38"/>
  <c r="H502" i="38"/>
  <c r="H515" i="38"/>
  <c r="AA527" i="38"/>
  <c r="AA526" i="38" s="1"/>
  <c r="AL527" i="38"/>
  <c r="AL526" i="38" s="1"/>
  <c r="AP508" i="38"/>
  <c r="AP505" i="38"/>
  <c r="H522" i="38"/>
  <c r="AP521" i="38"/>
  <c r="AP523" i="38"/>
  <c r="AF527" i="38"/>
  <c r="AF526" i="38" s="1"/>
  <c r="E527" i="38"/>
  <c r="Z527" i="38"/>
  <c r="Z526" i="38" s="1"/>
  <c r="AP522" i="38"/>
  <c r="H523" i="38"/>
  <c r="AP519" i="38"/>
  <c r="AP524" i="38"/>
  <c r="J506" i="38"/>
  <c r="AP504" i="38"/>
  <c r="H519" i="38"/>
  <c r="H507" i="38"/>
  <c r="H495" i="38"/>
  <c r="AP503" i="38"/>
  <c r="AP495" i="38"/>
  <c r="AP507" i="38"/>
  <c r="AP525" i="38"/>
  <c r="AP502" i="38"/>
  <c r="AP506" i="38"/>
  <c r="H490" i="38"/>
  <c r="H497" i="38"/>
  <c r="H494" i="38"/>
  <c r="J355" i="38"/>
  <c r="AP492" i="38"/>
  <c r="AP493" i="38"/>
  <c r="J503" i="38"/>
  <c r="H487" i="38"/>
  <c r="H492" i="38"/>
  <c r="H437" i="38"/>
  <c r="H428" i="38"/>
  <c r="AP490" i="38"/>
  <c r="H491" i="38"/>
  <c r="AP491" i="38"/>
  <c r="AP494" i="38"/>
  <c r="AP471" i="38"/>
  <c r="AP497" i="38"/>
  <c r="AP496" i="38"/>
  <c r="H448" i="38"/>
  <c r="AG485" i="38"/>
  <c r="AP481" i="38"/>
  <c r="J478" i="38"/>
  <c r="H476" i="38"/>
  <c r="H481" i="38"/>
  <c r="AP476" i="38"/>
  <c r="AP486" i="38"/>
  <c r="AO485" i="38"/>
  <c r="AC485" i="38"/>
  <c r="J473" i="38"/>
  <c r="AP479" i="38"/>
  <c r="AP487" i="38"/>
  <c r="AP461" i="38"/>
  <c r="H482" i="38"/>
  <c r="J470" i="38"/>
  <c r="H475" i="38"/>
  <c r="AP402" i="38"/>
  <c r="H461" i="38"/>
  <c r="AP482" i="38"/>
  <c r="H480" i="38"/>
  <c r="H479" i="38"/>
  <c r="H472" i="38"/>
  <c r="AP472" i="38"/>
  <c r="AP475" i="38"/>
  <c r="AP470" i="38"/>
  <c r="J409" i="38"/>
  <c r="J406" i="38"/>
  <c r="H462" i="38"/>
  <c r="AP478" i="38"/>
  <c r="H427" i="38"/>
  <c r="J421" i="38"/>
  <c r="H484" i="38"/>
  <c r="AP448" i="38"/>
  <c r="AP484" i="38"/>
  <c r="AP480" i="38"/>
  <c r="J471" i="38"/>
  <c r="H468" i="38"/>
  <c r="AP473" i="38"/>
  <c r="J483" i="38"/>
  <c r="AP477" i="38"/>
  <c r="J474" i="38"/>
  <c r="AP483" i="38"/>
  <c r="AP474" i="38"/>
  <c r="Z328" i="38"/>
  <c r="AL398" i="38"/>
  <c r="AL397" i="38" s="1"/>
  <c r="H435" i="38"/>
  <c r="J456" i="38"/>
  <c r="H432" i="38"/>
  <c r="AP468" i="38"/>
  <c r="AP460" i="38"/>
  <c r="H452" i="38"/>
  <c r="H412" i="38"/>
  <c r="J450" i="38"/>
  <c r="H443" i="38"/>
  <c r="H430" i="38"/>
  <c r="J405" i="38"/>
  <c r="H434" i="38"/>
  <c r="H411" i="38"/>
  <c r="J413" i="38"/>
  <c r="J410" i="38"/>
  <c r="AP430" i="38"/>
  <c r="H460" i="38"/>
  <c r="H407" i="38"/>
  <c r="J418" i="38"/>
  <c r="H414" i="38"/>
  <c r="H465" i="38"/>
  <c r="H464" i="38"/>
  <c r="AP463" i="38"/>
  <c r="AP465" i="38"/>
  <c r="AP464" i="38"/>
  <c r="AP462" i="38"/>
  <c r="H424" i="38"/>
  <c r="H416" i="38"/>
  <c r="H376" i="38"/>
  <c r="J354" i="38"/>
  <c r="AP440" i="38"/>
  <c r="AP429" i="38"/>
  <c r="J402" i="38"/>
  <c r="AP401" i="38"/>
  <c r="AP443" i="38"/>
  <c r="AP438" i="38"/>
  <c r="H451" i="38"/>
  <c r="H436" i="38"/>
  <c r="J433" i="38"/>
  <c r="H415" i="38"/>
  <c r="J420" i="38"/>
  <c r="J417" i="38"/>
  <c r="J426" i="38"/>
  <c r="H401" i="38"/>
  <c r="J372" i="38"/>
  <c r="H447" i="38"/>
  <c r="J446" i="38"/>
  <c r="H439" i="38"/>
  <c r="J438" i="38"/>
  <c r="AP444" i="38"/>
  <c r="AP456" i="38"/>
  <c r="AP400" i="38"/>
  <c r="H361" i="38"/>
  <c r="H360" i="38"/>
  <c r="H384" i="38"/>
  <c r="H440" i="38"/>
  <c r="H408" i="38"/>
  <c r="H431" i="38"/>
  <c r="H423" i="38"/>
  <c r="H453" i="38"/>
  <c r="J400" i="38"/>
  <c r="AP453" i="38"/>
  <c r="H454" i="38"/>
  <c r="J429" i="38"/>
  <c r="AP432" i="38"/>
  <c r="J422" i="38"/>
  <c r="AP439" i="38"/>
  <c r="E398" i="38"/>
  <c r="AP427" i="38"/>
  <c r="AP436" i="38"/>
  <c r="H444" i="38"/>
  <c r="AP452" i="38"/>
  <c r="H419" i="38"/>
  <c r="AP450" i="38"/>
  <c r="AP434" i="38"/>
  <c r="AP445" i="38"/>
  <c r="J441" i="38"/>
  <c r="H442" i="38"/>
  <c r="J425" i="38"/>
  <c r="AP426" i="38"/>
  <c r="H382" i="38"/>
  <c r="AP442" i="38"/>
  <c r="AP446" i="38"/>
  <c r="AP437" i="38"/>
  <c r="AP433" i="38"/>
  <c r="AP425" i="38"/>
  <c r="AP428" i="38"/>
  <c r="J445" i="38"/>
  <c r="AP451" i="38"/>
  <c r="AP447" i="38"/>
  <c r="J449" i="38"/>
  <c r="AP441" i="38"/>
  <c r="AP431" i="38"/>
  <c r="AP449" i="38"/>
  <c r="AP435" i="38"/>
  <c r="H369" i="38"/>
  <c r="H326" i="38"/>
  <c r="J375" i="38"/>
  <c r="J359" i="38"/>
  <c r="H388" i="38"/>
  <c r="H391" i="38"/>
  <c r="AP384" i="38"/>
  <c r="AP455" i="38"/>
  <c r="J282" i="38"/>
  <c r="H377" i="38"/>
  <c r="AP354" i="38"/>
  <c r="AP388" i="38"/>
  <c r="AP391" i="38"/>
  <c r="H393" i="38"/>
  <c r="H455" i="38"/>
  <c r="H363" i="38"/>
  <c r="H356" i="38"/>
  <c r="AP454" i="38"/>
  <c r="H349" i="38"/>
  <c r="AP358" i="38"/>
  <c r="H373" i="38"/>
  <c r="J392" i="38"/>
  <c r="J394" i="38"/>
  <c r="H396" i="38"/>
  <c r="AP396" i="38"/>
  <c r="AP393" i="38"/>
  <c r="AP394" i="38"/>
  <c r="J387" i="38"/>
  <c r="J385" i="38"/>
  <c r="AP392" i="38"/>
  <c r="H287" i="38"/>
  <c r="AP386" i="38"/>
  <c r="AP372" i="38"/>
  <c r="H368" i="38"/>
  <c r="H316" i="38"/>
  <c r="H378" i="38"/>
  <c r="H362" i="38"/>
  <c r="AP387" i="38"/>
  <c r="H351" i="38"/>
  <c r="AP356" i="38"/>
  <c r="AP365" i="38"/>
  <c r="H374" i="38"/>
  <c r="J371" i="38"/>
  <c r="H364" i="38"/>
  <c r="AP378" i="38"/>
  <c r="H357" i="38"/>
  <c r="H358" i="38"/>
  <c r="AP368" i="38"/>
  <c r="AP379" i="38"/>
  <c r="AP371" i="38"/>
  <c r="AP369" i="38"/>
  <c r="AP362" i="38"/>
  <c r="AP355" i="38"/>
  <c r="AP377" i="38"/>
  <c r="AP364" i="38"/>
  <c r="H279" i="38"/>
  <c r="AP367" i="38"/>
  <c r="AP353" i="38"/>
  <c r="AP360" i="38"/>
  <c r="H311" i="38"/>
  <c r="H288" i="38"/>
  <c r="H353" i="38"/>
  <c r="H352" i="38"/>
  <c r="AP359" i="38"/>
  <c r="AP347" i="38"/>
  <c r="H381" i="38"/>
  <c r="AP370" i="38"/>
  <c r="AP352" i="38"/>
  <c r="AP382" i="38"/>
  <c r="AP376" i="38"/>
  <c r="AP361" i="38"/>
  <c r="H340" i="38"/>
  <c r="H370" i="38"/>
  <c r="J380" i="38"/>
  <c r="AP363" i="38"/>
  <c r="AP351" i="38"/>
  <c r="AP381" i="38"/>
  <c r="H365" i="38"/>
  <c r="J367" i="38"/>
  <c r="AP375" i="38"/>
  <c r="AP380" i="38"/>
  <c r="AP373" i="38"/>
  <c r="AP374" i="38"/>
  <c r="H283" i="38"/>
  <c r="H284" i="38"/>
  <c r="H295" i="38"/>
  <c r="H286" i="38"/>
  <c r="H270" i="38"/>
  <c r="H298" i="38"/>
  <c r="H334" i="38"/>
  <c r="AP342" i="38"/>
  <c r="AP340" i="38"/>
  <c r="J296" i="38"/>
  <c r="J336" i="38"/>
  <c r="H342" i="38"/>
  <c r="H310" i="38"/>
  <c r="AP343" i="38"/>
  <c r="J274" i="38"/>
  <c r="AP337" i="38"/>
  <c r="J289" i="38"/>
  <c r="H337" i="38"/>
  <c r="AP334" i="38"/>
  <c r="AP294" i="38"/>
  <c r="J320" i="38"/>
  <c r="H332" i="38"/>
  <c r="J272" i="38"/>
  <c r="J305" i="38"/>
  <c r="AP306" i="38"/>
  <c r="J297" i="38"/>
  <c r="J325" i="38"/>
  <c r="H318" i="38"/>
  <c r="AP336" i="38"/>
  <c r="H306" i="38"/>
  <c r="AP332" i="38"/>
  <c r="AP331" i="38"/>
  <c r="AP333" i="38"/>
  <c r="J228" i="38"/>
  <c r="H291" i="38"/>
  <c r="H276" i="38"/>
  <c r="H314" i="38"/>
  <c r="J309" i="38"/>
  <c r="H302" i="38"/>
  <c r="H321" i="38"/>
  <c r="H275" i="38"/>
  <c r="H317" i="38"/>
  <c r="AP274" i="38"/>
  <c r="AP307" i="38"/>
  <c r="J278" i="38"/>
  <c r="H319" i="38"/>
  <c r="H304" i="38"/>
  <c r="AP271" i="38"/>
  <c r="AP279" i="38"/>
  <c r="AP282" i="38"/>
  <c r="AP324" i="38"/>
  <c r="AP316" i="38"/>
  <c r="H324" i="38"/>
  <c r="J323" i="38"/>
  <c r="AP318" i="38"/>
  <c r="AP314" i="38"/>
  <c r="AP321" i="38"/>
  <c r="AP325" i="38"/>
  <c r="AP319" i="38"/>
  <c r="AP323" i="38"/>
  <c r="AP305" i="38"/>
  <c r="AP320" i="38"/>
  <c r="AP275" i="38"/>
  <c r="AP308" i="38"/>
  <c r="AP304" i="38"/>
  <c r="H257" i="38"/>
  <c r="H307" i="38"/>
  <c r="AP301" i="38"/>
  <c r="H299" i="38"/>
  <c r="H271" i="38"/>
  <c r="AP283" i="38"/>
  <c r="AP278" i="38"/>
  <c r="AP311" i="38"/>
  <c r="AP326" i="38"/>
  <c r="H226" i="38"/>
  <c r="J261" i="38"/>
  <c r="H303" i="38"/>
  <c r="J293" i="38"/>
  <c r="AP297" i="38"/>
  <c r="AP289" i="38"/>
  <c r="AP310" i="38"/>
  <c r="AP290" i="38"/>
  <c r="J290" i="38"/>
  <c r="H290" i="38"/>
  <c r="H240" i="38"/>
  <c r="J247" i="38"/>
  <c r="H280" i="38"/>
  <c r="AP295" i="38"/>
  <c r="AP286" i="38"/>
  <c r="H239" i="38"/>
  <c r="H292" i="38"/>
  <c r="H237" i="38"/>
  <c r="J266" i="38"/>
  <c r="J301" i="38"/>
  <c r="AP291" i="38"/>
  <c r="AP281" i="38"/>
  <c r="H294" i="38"/>
  <c r="AP287" i="38"/>
  <c r="AP270" i="38"/>
  <c r="AP298" i="38"/>
  <c r="J236" i="38"/>
  <c r="H300" i="38"/>
  <c r="AP299" i="38"/>
  <c r="AP293" i="38"/>
  <c r="AP285" i="38"/>
  <c r="H308" i="38"/>
  <c r="AP273" i="38"/>
  <c r="AP302" i="38"/>
  <c r="AP296" i="38"/>
  <c r="AP276" i="38"/>
  <c r="AP269" i="38"/>
  <c r="AP303" i="38"/>
  <c r="AP277" i="38"/>
  <c r="AP309" i="38"/>
  <c r="H273" i="38"/>
  <c r="J273" i="38"/>
  <c r="H265" i="38"/>
  <c r="AP300" i="38"/>
  <c r="H285" i="38"/>
  <c r="J285" i="38"/>
  <c r="AP272" i="38"/>
  <c r="H269" i="38"/>
  <c r="J269" i="38"/>
  <c r="H263" i="38"/>
  <c r="AP288" i="38"/>
  <c r="AP284" i="38"/>
  <c r="H281" i="38"/>
  <c r="J281" i="38"/>
  <c r="H238" i="38"/>
  <c r="AP292" i="38"/>
  <c r="AP280" i="38"/>
  <c r="H277" i="38"/>
  <c r="J277" i="38"/>
  <c r="J211" i="38"/>
  <c r="H233" i="38"/>
  <c r="H232" i="38"/>
  <c r="H262" i="38"/>
  <c r="H264" i="38"/>
  <c r="H252" i="38"/>
  <c r="AP263" i="38"/>
  <c r="AP266" i="38"/>
  <c r="AP261" i="38"/>
  <c r="AP264" i="38"/>
  <c r="AP262" i="38"/>
  <c r="AP265" i="38"/>
  <c r="J210" i="38"/>
  <c r="H254" i="38"/>
  <c r="AP252" i="38"/>
  <c r="J258" i="38"/>
  <c r="AP251" i="38"/>
  <c r="H231" i="38"/>
  <c r="AP231" i="38"/>
  <c r="H229" i="38"/>
  <c r="H255" i="38"/>
  <c r="J249" i="38"/>
  <c r="H246" i="38"/>
  <c r="H253" i="38"/>
  <c r="AP249" i="38"/>
  <c r="H259" i="38"/>
  <c r="AP255" i="38"/>
  <c r="AP233" i="38"/>
  <c r="AP232" i="38"/>
  <c r="AP253" i="38"/>
  <c r="H230" i="38"/>
  <c r="J256" i="38"/>
  <c r="H245" i="38"/>
  <c r="AP256" i="38"/>
  <c r="AP254" i="38"/>
  <c r="AP245" i="38"/>
  <c r="AP250" i="38"/>
  <c r="AP247" i="38"/>
  <c r="AP259" i="38"/>
  <c r="AP257" i="38"/>
  <c r="J250" i="38"/>
  <c r="AP246" i="38"/>
  <c r="AP258" i="38"/>
  <c r="AP241" i="38"/>
  <c r="H241" i="38"/>
  <c r="AP242" i="38"/>
  <c r="H218" i="38"/>
  <c r="J227" i="38"/>
  <c r="AP236" i="38"/>
  <c r="AP237" i="38"/>
  <c r="H202" i="38"/>
  <c r="AP239" i="38"/>
  <c r="AP238" i="38"/>
  <c r="AP240" i="38"/>
  <c r="H242" i="38"/>
  <c r="H220" i="38"/>
  <c r="H217" i="38"/>
  <c r="AP229" i="38"/>
  <c r="AP226" i="38"/>
  <c r="AP230" i="38"/>
  <c r="AP228" i="38"/>
  <c r="AP215" i="38"/>
  <c r="AP227" i="38"/>
  <c r="H215" i="38"/>
  <c r="AP217" i="38"/>
  <c r="AP219" i="38"/>
  <c r="J219" i="38"/>
  <c r="AP218" i="38"/>
  <c r="AP216" i="38"/>
  <c r="H196" i="38"/>
  <c r="AP220" i="38"/>
  <c r="AP210" i="38"/>
  <c r="H209" i="38"/>
  <c r="H193" i="38"/>
  <c r="J205" i="38"/>
  <c r="AP209" i="38"/>
  <c r="J208" i="38"/>
  <c r="H201" i="38"/>
  <c r="H212" i="38"/>
  <c r="AP212" i="38"/>
  <c r="H204" i="38"/>
  <c r="AP211" i="38"/>
  <c r="H194" i="38"/>
  <c r="AP208" i="38"/>
  <c r="AP201" i="38"/>
  <c r="AP204" i="38"/>
  <c r="AP202" i="38"/>
  <c r="H203" i="38"/>
  <c r="AP203" i="38"/>
  <c r="AP192" i="38"/>
  <c r="AP205" i="38"/>
  <c r="J195" i="38"/>
  <c r="J192" i="38"/>
  <c r="AP193" i="38"/>
  <c r="AP196" i="38"/>
  <c r="AP195" i="38"/>
  <c r="J197" i="38"/>
  <c r="AP194" i="38"/>
  <c r="AP197" i="38"/>
  <c r="AP170" i="38"/>
  <c r="J151" i="38"/>
  <c r="J182" i="38"/>
  <c r="AP187" i="38"/>
  <c r="H185" i="38"/>
  <c r="H152" i="38"/>
  <c r="J173" i="38"/>
  <c r="AP172" i="38"/>
  <c r="AP174" i="38"/>
  <c r="H166" i="38"/>
  <c r="H153" i="38"/>
  <c r="H169" i="38"/>
  <c r="AP151" i="38"/>
  <c r="H156" i="38"/>
  <c r="H176" i="38"/>
  <c r="H175" i="38"/>
  <c r="J172" i="38"/>
  <c r="AP175" i="38"/>
  <c r="AP173" i="38"/>
  <c r="AP186" i="38"/>
  <c r="H145" i="38"/>
  <c r="AP142" i="38"/>
  <c r="H159" i="38"/>
  <c r="H154" i="38"/>
  <c r="H155" i="38"/>
  <c r="H167" i="38"/>
  <c r="AP166" i="38"/>
  <c r="J170" i="38"/>
  <c r="H138" i="38"/>
  <c r="H180" i="38"/>
  <c r="AP180" i="38"/>
  <c r="AP183" i="38"/>
  <c r="H187" i="38"/>
  <c r="H184" i="38"/>
  <c r="J178" i="38"/>
  <c r="AP181" i="38"/>
  <c r="J189" i="38"/>
  <c r="J188" i="38"/>
  <c r="AP179" i="38"/>
  <c r="H186" i="38"/>
  <c r="J183" i="38"/>
  <c r="H181" i="38"/>
  <c r="AP185" i="38"/>
  <c r="AP182" i="38"/>
  <c r="H177" i="38"/>
  <c r="J179" i="38"/>
  <c r="AP176" i="38"/>
  <c r="AP178" i="38"/>
  <c r="AP177" i="38"/>
  <c r="AP189" i="38"/>
  <c r="AP188" i="38"/>
  <c r="H140" i="38"/>
  <c r="AP167" i="38"/>
  <c r="H168" i="38"/>
  <c r="AP154" i="38"/>
  <c r="AP152" i="38"/>
  <c r="AP169" i="38"/>
  <c r="AP168" i="38"/>
  <c r="AP153" i="38"/>
  <c r="H143" i="38"/>
  <c r="AP155" i="38"/>
  <c r="H157" i="38"/>
  <c r="AP156" i="38"/>
  <c r="AP138" i="38"/>
  <c r="AP157" i="38"/>
  <c r="J142" i="38"/>
  <c r="J126" i="38"/>
  <c r="H137" i="38"/>
  <c r="H144" i="38"/>
  <c r="H161" i="38"/>
  <c r="AP161" i="38"/>
  <c r="AP140" i="38"/>
  <c r="J141" i="38"/>
  <c r="AP123" i="38"/>
  <c r="AP159" i="38"/>
  <c r="J139" i="38"/>
  <c r="AP139" i="38"/>
  <c r="H129" i="38"/>
  <c r="AP144" i="38"/>
  <c r="H135" i="38"/>
  <c r="AP141" i="38"/>
  <c r="AP145" i="38"/>
  <c r="AP143" i="38"/>
  <c r="AP137" i="38"/>
  <c r="AP146" i="38"/>
  <c r="AP136" i="38"/>
  <c r="J136" i="38"/>
  <c r="AP135" i="38"/>
  <c r="J112" i="38"/>
  <c r="H127" i="38"/>
  <c r="H120" i="38"/>
  <c r="AP124" i="38"/>
  <c r="H124" i="38"/>
  <c r="H125" i="38"/>
  <c r="AP110" i="38"/>
  <c r="AP147" i="38"/>
  <c r="J122" i="38"/>
  <c r="J123" i="38"/>
  <c r="AP97" i="38"/>
  <c r="J128" i="38"/>
  <c r="H147" i="38"/>
  <c r="H109" i="38"/>
  <c r="AP130" i="38"/>
  <c r="AP120" i="38"/>
  <c r="AP122" i="38"/>
  <c r="AP126" i="38"/>
  <c r="H110" i="38"/>
  <c r="AP129" i="38"/>
  <c r="AP121" i="38"/>
  <c r="AP125" i="38"/>
  <c r="AP128" i="38"/>
  <c r="H121" i="38"/>
  <c r="H130" i="38"/>
  <c r="H111" i="38"/>
  <c r="AP127" i="38"/>
  <c r="AP98" i="38"/>
  <c r="AP114" i="38"/>
  <c r="J116" i="38"/>
  <c r="H99" i="38"/>
  <c r="H114" i="38"/>
  <c r="AP105" i="38"/>
  <c r="AP111" i="38"/>
  <c r="J115" i="38"/>
  <c r="AP112" i="38"/>
  <c r="AP109" i="38"/>
  <c r="J65" i="38"/>
  <c r="AP115" i="38"/>
  <c r="AP113" i="38"/>
  <c r="AP104" i="38"/>
  <c r="H91" i="38"/>
  <c r="J98" i="38"/>
  <c r="AP108" i="38"/>
  <c r="J79" i="38"/>
  <c r="H77" i="38"/>
  <c r="AP116" i="38"/>
  <c r="AP99" i="38"/>
  <c r="J102" i="38"/>
  <c r="H97" i="38"/>
  <c r="J105" i="38"/>
  <c r="J104" i="38"/>
  <c r="J101" i="38"/>
  <c r="AP102" i="38"/>
  <c r="I526" i="38"/>
  <c r="AB83" i="38"/>
  <c r="AH83" i="38"/>
  <c r="AM83" i="38"/>
  <c r="H100" i="38"/>
  <c r="H84" i="38"/>
  <c r="H73" i="38"/>
  <c r="AP101" i="38"/>
  <c r="AP100" i="38"/>
  <c r="J92" i="38"/>
  <c r="D83" i="38"/>
  <c r="AD83" i="38"/>
  <c r="AI83" i="38"/>
  <c r="AN83" i="38"/>
  <c r="H76" i="38"/>
  <c r="AP75" i="38"/>
  <c r="AP86" i="38"/>
  <c r="J94" i="38"/>
  <c r="G526" i="38"/>
  <c r="E83" i="38"/>
  <c r="Z83" i="38"/>
  <c r="AE83" i="38"/>
  <c r="AJ83" i="38"/>
  <c r="AP94" i="38"/>
  <c r="H86" i="38"/>
  <c r="J93" i="38"/>
  <c r="AP93" i="38"/>
  <c r="H95" i="38"/>
  <c r="AP95" i="38"/>
  <c r="AP91" i="38"/>
  <c r="AP92" i="38"/>
  <c r="AP84" i="38"/>
  <c r="AA83" i="38"/>
  <c r="AF83" i="38"/>
  <c r="AL83" i="38"/>
  <c r="AP87" i="38"/>
  <c r="AP77" i="38"/>
  <c r="AP76" i="38"/>
  <c r="D47" i="38"/>
  <c r="AD47" i="38"/>
  <c r="AI47" i="38"/>
  <c r="AN47" i="38"/>
  <c r="H80" i="38"/>
  <c r="AP79" i="38"/>
  <c r="AP78" i="38"/>
  <c r="H87" i="38"/>
  <c r="H81" i="38"/>
  <c r="H72" i="38"/>
  <c r="AP80" i="38"/>
  <c r="AP74" i="38"/>
  <c r="AE47" i="38"/>
  <c r="AJ47" i="38"/>
  <c r="H82" i="38"/>
  <c r="AP81" i="38"/>
  <c r="H74" i="38"/>
  <c r="AP73" i="38"/>
  <c r="AP82" i="38"/>
  <c r="H64" i="38"/>
  <c r="AM47" i="38"/>
  <c r="H70" i="38"/>
  <c r="AA47" i="38"/>
  <c r="AF47" i="38"/>
  <c r="AL47" i="38"/>
  <c r="AP72" i="38"/>
  <c r="H63" i="38"/>
  <c r="J71" i="38"/>
  <c r="AP63" i="38"/>
  <c r="AP65" i="38"/>
  <c r="H67" i="38"/>
  <c r="H55" i="38"/>
  <c r="H66" i="38"/>
  <c r="AP66" i="38"/>
  <c r="J68" i="38"/>
  <c r="AP68" i="38"/>
  <c r="AP70" i="38"/>
  <c r="AP67" i="38"/>
  <c r="AP55" i="38"/>
  <c r="AP71" i="38"/>
  <c r="H56" i="38"/>
  <c r="H48" i="38"/>
  <c r="AP58" i="38"/>
  <c r="AP57" i="38"/>
  <c r="AP56" i="38"/>
  <c r="H61" i="38"/>
  <c r="H57" i="38"/>
  <c r="H58" i="38"/>
  <c r="H52" i="38"/>
  <c r="AP61" i="38"/>
  <c r="H49" i="38"/>
  <c r="H59" i="38"/>
  <c r="AP60" i="38"/>
  <c r="AP59" i="38"/>
  <c r="J50" i="38"/>
  <c r="AP52" i="38"/>
  <c r="H53" i="38"/>
  <c r="AP53" i="38"/>
  <c r="AP50" i="38"/>
  <c r="AP48" i="38"/>
  <c r="AP40" i="38"/>
  <c r="AP49" i="38"/>
  <c r="J38" i="38"/>
  <c r="H37" i="38"/>
  <c r="J40" i="38"/>
  <c r="J39" i="38"/>
  <c r="J43" i="38"/>
  <c r="AP42" i="38"/>
  <c r="J35" i="38"/>
  <c r="AP43" i="38"/>
  <c r="J41" i="38"/>
  <c r="AP41" i="38"/>
  <c r="H42" i="38"/>
  <c r="AP37" i="38"/>
  <c r="AH223" i="38"/>
  <c r="AP38" i="38"/>
  <c r="AL328" i="38"/>
  <c r="AP39" i="38"/>
  <c r="J31" i="38"/>
  <c r="J34" i="38"/>
  <c r="AP34" i="38"/>
  <c r="H29" i="38"/>
  <c r="AP33" i="38"/>
  <c r="J30" i="38"/>
  <c r="AP35" i="38"/>
  <c r="AP31" i="38"/>
  <c r="H33" i="38"/>
  <c r="AP30" i="38"/>
  <c r="H22" i="38"/>
  <c r="J25" i="38"/>
  <c r="H26" i="38"/>
  <c r="AE199" i="38"/>
  <c r="AE190" i="38" s="1"/>
  <c r="Z89" i="38"/>
  <c r="AJ133" i="38"/>
  <c r="AM312" i="38"/>
  <c r="AD328" i="38"/>
  <c r="AL389" i="38"/>
  <c r="AF398" i="38"/>
  <c r="AF397" i="38" s="1"/>
  <c r="H18" i="38"/>
  <c r="AP25" i="38"/>
  <c r="AP26" i="38"/>
  <c r="AA199" i="38"/>
  <c r="AA190" i="38" s="1"/>
  <c r="H24" i="38"/>
  <c r="AP24" i="38"/>
  <c r="AM199" i="38"/>
  <c r="AM190" i="38" s="1"/>
  <c r="AL312" i="38"/>
  <c r="AM389" i="38"/>
  <c r="H19" i="38"/>
  <c r="AH133" i="38"/>
  <c r="AL199" i="38"/>
  <c r="AL190" i="38" s="1"/>
  <c r="F224" i="38"/>
  <c r="H224" i="38" s="1"/>
  <c r="AP22" i="38"/>
  <c r="AB389" i="38"/>
  <c r="AI199" i="38"/>
  <c r="AI190" i="38" s="1"/>
  <c r="AE267" i="38"/>
  <c r="AH312" i="38"/>
  <c r="AE345" i="38"/>
  <c r="AH389" i="38"/>
  <c r="H23" i="38"/>
  <c r="AK191" i="38"/>
  <c r="AP19" i="38"/>
  <c r="AP20" i="38"/>
  <c r="Z199" i="38"/>
  <c r="AL223" i="38"/>
  <c r="AH243" i="38"/>
  <c r="AD312" i="38"/>
  <c r="H17" i="38"/>
  <c r="AM223" i="38"/>
  <c r="Z133" i="38"/>
  <c r="D89" i="38"/>
  <c r="AD89" i="38"/>
  <c r="Z267" i="38"/>
  <c r="AH328" i="38"/>
  <c r="AJ345" i="38"/>
  <c r="F131" i="38"/>
  <c r="H131" i="38" s="1"/>
  <c r="AJ328" i="38"/>
  <c r="F395" i="38"/>
  <c r="J395" i="38" s="1"/>
  <c r="F458" i="38"/>
  <c r="J458" i="38" s="1"/>
  <c r="AP16" i="38"/>
  <c r="AP18" i="38"/>
  <c r="AO191" i="38"/>
  <c r="F329" i="38"/>
  <c r="H329" i="38" s="1"/>
  <c r="AG399" i="38"/>
  <c r="F466" i="38"/>
  <c r="J466" i="38" s="1"/>
  <c r="H16" i="38"/>
  <c r="AK28" i="38"/>
  <c r="AG46" i="38"/>
  <c r="AK51" i="38"/>
  <c r="AO54" i="38"/>
  <c r="AB96" i="38"/>
  <c r="AH96" i="38"/>
  <c r="AM96" i="38"/>
  <c r="AK44" i="38"/>
  <c r="AC117" i="38"/>
  <c r="F119" i="38"/>
  <c r="J119" i="38" s="1"/>
  <c r="AC132" i="38"/>
  <c r="F134" i="38"/>
  <c r="J134" i="38" s="1"/>
  <c r="AD133" i="38"/>
  <c r="AK162" i="38"/>
  <c r="F163" i="38"/>
  <c r="J163" i="38" s="1"/>
  <c r="AH164" i="38"/>
  <c r="AO207" i="38"/>
  <c r="AH199" i="38"/>
  <c r="Z223" i="38"/>
  <c r="AC268" i="38"/>
  <c r="AJ267" i="38"/>
  <c r="AO399" i="38"/>
  <c r="F528" i="38"/>
  <c r="H528" i="38" s="1"/>
  <c r="AD199" i="38"/>
  <c r="AK399" i="38"/>
  <c r="AP23" i="38"/>
  <c r="AP17" i="38"/>
  <c r="AC36" i="38"/>
  <c r="AC119" i="38"/>
  <c r="AE118" i="38"/>
  <c r="AK131" i="38"/>
  <c r="AL133" i="38"/>
  <c r="AO162" i="38"/>
  <c r="AK165" i="38"/>
  <c r="Z243" i="38"/>
  <c r="AD243" i="38"/>
  <c r="AG268" i="38"/>
  <c r="AI312" i="38"/>
  <c r="AK234" i="38"/>
  <c r="AG339" i="38"/>
  <c r="AI328" i="38"/>
  <c r="AK346" i="38"/>
  <c r="AC390" i="38"/>
  <c r="AN389" i="38"/>
  <c r="AC399" i="38"/>
  <c r="AE13" i="38"/>
  <c r="F90" i="38"/>
  <c r="H90" i="38" s="1"/>
  <c r="AL96" i="38"/>
  <c r="AD118" i="38"/>
  <c r="AJ118" i="38"/>
  <c r="AM164" i="38"/>
  <c r="AD267" i="38"/>
  <c r="AG103" i="38"/>
  <c r="AE96" i="38"/>
  <c r="AO119" i="38"/>
  <c r="AL243" i="38"/>
  <c r="AK268" i="38"/>
  <c r="AD389" i="38"/>
  <c r="AG335" i="38"/>
  <c r="AK338" i="38"/>
  <c r="AC344" i="38"/>
  <c r="F399" i="38"/>
  <c r="J399" i="38" s="1"/>
  <c r="AB398" i="38"/>
  <c r="AB397" i="38" s="1"/>
  <c r="AO458" i="38"/>
  <c r="AC466" i="38"/>
  <c r="AG469" i="38"/>
  <c r="AK488" i="38"/>
  <c r="F198" i="38"/>
  <c r="J198" i="38" s="1"/>
  <c r="AI223" i="38"/>
  <c r="AO390" i="38"/>
  <c r="AM500" i="38"/>
  <c r="AM499" i="38" s="1"/>
  <c r="AC207" i="38"/>
  <c r="AG28" i="38"/>
  <c r="AK224" i="38"/>
  <c r="F44" i="38"/>
  <c r="J44" i="38" s="1"/>
  <c r="E133" i="38"/>
  <c r="AE133" i="38"/>
  <c r="AO165" i="38"/>
  <c r="AG213" i="38"/>
  <c r="AK221" i="38"/>
  <c r="AO198" i="38"/>
  <c r="AO268" i="38"/>
  <c r="AK390" i="38"/>
  <c r="AE389" i="38"/>
  <c r="AG457" i="38"/>
  <c r="AE398" i="38"/>
  <c r="AE397" i="38" s="1"/>
  <c r="AO403" i="38"/>
  <c r="AJ500" i="38"/>
  <c r="AJ499" i="38" s="1"/>
  <c r="AI527" i="38"/>
  <c r="AI526" i="38" s="1"/>
  <c r="AK46" i="38"/>
  <c r="AC54" i="38"/>
  <c r="F62" i="38"/>
  <c r="J62" i="38" s="1"/>
  <c r="AO62" i="38"/>
  <c r="AB89" i="38"/>
  <c r="AH89" i="38"/>
  <c r="AD96" i="38"/>
  <c r="F103" i="38"/>
  <c r="H103" i="38" s="1"/>
  <c r="AG119" i="38"/>
  <c r="AF133" i="38"/>
  <c r="AC148" i="38"/>
  <c r="F150" i="38"/>
  <c r="J150" i="38" s="1"/>
  <c r="AG150" i="38"/>
  <c r="AI149" i="38"/>
  <c r="AK163" i="38"/>
  <c r="AC165" i="38"/>
  <c r="AC313" i="38"/>
  <c r="AB328" i="38"/>
  <c r="AG395" i="38"/>
  <c r="F330" i="38"/>
  <c r="H330" i="38" s="1"/>
  <c r="AO335" i="38"/>
  <c r="F501" i="38"/>
  <c r="J501" i="38" s="1"/>
  <c r="AN500" i="38"/>
  <c r="AN499" i="38" s="1"/>
  <c r="AK528" i="38"/>
  <c r="AK542" i="38"/>
  <c r="AI96" i="38"/>
  <c r="Z118" i="38"/>
  <c r="AG132" i="38"/>
  <c r="AI118" i="38"/>
  <c r="AB133" i="38"/>
  <c r="AO148" i="38"/>
  <c r="AC150" i="38"/>
  <c r="F165" i="38"/>
  <c r="J165" i="38" s="1"/>
  <c r="F200" i="38"/>
  <c r="H200" i="38" s="1"/>
  <c r="AN199" i="38"/>
  <c r="AN190" i="38" s="1"/>
  <c r="AK206" i="38"/>
  <c r="AF243" i="38"/>
  <c r="F268" i="38"/>
  <c r="H268" i="38" s="1"/>
  <c r="AF267" i="38"/>
  <c r="F313" i="38"/>
  <c r="J313" i="38" s="1"/>
  <c r="F390" i="38"/>
  <c r="H390" i="38" s="1"/>
  <c r="AG390" i="38"/>
  <c r="AC330" i="38"/>
  <c r="F335" i="38"/>
  <c r="F403" i="38"/>
  <c r="J403" i="38" s="1"/>
  <c r="F542" i="38"/>
  <c r="J542" i="38" s="1"/>
  <c r="AI89" i="38"/>
  <c r="AC107" i="38"/>
  <c r="AG54" i="38"/>
  <c r="AC62" i="38"/>
  <c r="AC85" i="38"/>
  <c r="F88" i="38"/>
  <c r="J88" i="38" s="1"/>
  <c r="AG88" i="38"/>
  <c r="AF89" i="38"/>
  <c r="AL89" i="38"/>
  <c r="AE89" i="38"/>
  <c r="AK119" i="38"/>
  <c r="AI133" i="38"/>
  <c r="AM149" i="38"/>
  <c r="AG162" i="38"/>
  <c r="AG165" i="38"/>
  <c r="AC213" i="38"/>
  <c r="AG221" i="38"/>
  <c r="AA223" i="38"/>
  <c r="AG313" i="38"/>
  <c r="AG234" i="38"/>
  <c r="AF328" i="38"/>
  <c r="AC339" i="38"/>
  <c r="AG346" i="38"/>
  <c r="AG338" i="38"/>
  <c r="AO344" i="38"/>
  <c r="AD398" i="38"/>
  <c r="AD397" i="38" s="1"/>
  <c r="F457" i="38"/>
  <c r="H457" i="38" s="1"/>
  <c r="AO528" i="38"/>
  <c r="AM527" i="38"/>
  <c r="AO214" i="38"/>
  <c r="AO85" i="38"/>
  <c r="E96" i="38"/>
  <c r="AK85" i="38"/>
  <c r="AO44" i="38"/>
  <c r="AK54" i="38"/>
  <c r="AG85" i="38"/>
  <c r="F36" i="38"/>
  <c r="H36" i="38" s="1"/>
  <c r="AO51" i="38"/>
  <c r="AK88" i="38"/>
  <c r="AJ89" i="38"/>
  <c r="AJ96" i="38"/>
  <c r="AC44" i="38"/>
  <c r="AO117" i="38"/>
  <c r="AO131" i="38"/>
  <c r="AK132" i="38"/>
  <c r="AM118" i="38"/>
  <c r="AK134" i="38"/>
  <c r="AG148" i="38"/>
  <c r="AK150" i="38"/>
  <c r="AO163" i="38"/>
  <c r="AI164" i="38"/>
  <c r="AN164" i="38"/>
  <c r="AL164" i="38"/>
  <c r="AK213" i="38"/>
  <c r="AO221" i="38"/>
  <c r="AC198" i="38"/>
  <c r="AB199" i="38"/>
  <c r="AB190" i="38" s="1"/>
  <c r="AO206" i="38"/>
  <c r="AN223" i="38"/>
  <c r="E243" i="38"/>
  <c r="AE243" i="38"/>
  <c r="AJ243" i="38"/>
  <c r="AI267" i="38"/>
  <c r="AE312" i="38"/>
  <c r="F339" i="38"/>
  <c r="H339" i="38" s="1"/>
  <c r="AI345" i="38"/>
  <c r="AC335" i="38"/>
  <c r="F338" i="38"/>
  <c r="J338" i="38" s="1"/>
  <c r="AH398" i="38"/>
  <c r="AH397" i="38" s="1"/>
  <c r="AJ164" i="38"/>
  <c r="AC46" i="38"/>
  <c r="AC88" i="38"/>
  <c r="AA89" i="38"/>
  <c r="Z96" i="38"/>
  <c r="AC103" i="38"/>
  <c r="AA96" i="38"/>
  <c r="AG117" i="38"/>
  <c r="AF118" i="38"/>
  <c r="F132" i="38"/>
  <c r="J132" i="38" s="1"/>
  <c r="AA133" i="38"/>
  <c r="AG163" i="38"/>
  <c r="AF164" i="38"/>
  <c r="AK198" i="38"/>
  <c r="AJ199" i="38"/>
  <c r="AJ190" i="38" s="1"/>
  <c r="AG206" i="38"/>
  <c r="AG224" i="38"/>
  <c r="E223" i="38"/>
  <c r="AC395" i="38"/>
  <c r="AA389" i="38"/>
  <c r="AK335" i="38"/>
  <c r="F46" i="38"/>
  <c r="H46" i="38" s="1"/>
  <c r="AG51" i="38"/>
  <c r="AK62" i="38"/>
  <c r="AO36" i="38"/>
  <c r="AE149" i="38"/>
  <c r="E118" i="38"/>
  <c r="AO28" i="38"/>
  <c r="AO46" i="38"/>
  <c r="AC51" i="38"/>
  <c r="F54" i="38"/>
  <c r="J54" i="38" s="1"/>
  <c r="F85" i="38"/>
  <c r="J85" i="38" s="1"/>
  <c r="AO88" i="38"/>
  <c r="E89" i="38"/>
  <c r="AN89" i="38"/>
  <c r="AM89" i="38"/>
  <c r="AN96" i="38"/>
  <c r="AK36" i="38"/>
  <c r="AG44" i="38"/>
  <c r="AH118" i="38"/>
  <c r="AL118" i="38"/>
  <c r="AB118" i="38"/>
  <c r="AA118" i="38"/>
  <c r="AO132" i="38"/>
  <c r="AO134" i="38"/>
  <c r="AK148" i="38"/>
  <c r="AM133" i="38"/>
  <c r="AA149" i="38"/>
  <c r="AO150" i="38"/>
  <c r="AC163" i="38"/>
  <c r="E164" i="38"/>
  <c r="Z164" i="38"/>
  <c r="AD164" i="38"/>
  <c r="AO213" i="38"/>
  <c r="F221" i="38"/>
  <c r="J221" i="38" s="1"/>
  <c r="AC221" i="38"/>
  <c r="AG214" i="38"/>
  <c r="AG198" i="38"/>
  <c r="AF199" i="38"/>
  <c r="AF190" i="38" s="1"/>
  <c r="E199" i="38"/>
  <c r="E190" i="38" s="1"/>
  <c r="AC206" i="38"/>
  <c r="AC224" i="38"/>
  <c r="AI243" i="38"/>
  <c r="AN243" i="38"/>
  <c r="AN267" i="38"/>
  <c r="AM267" i="38"/>
  <c r="AK313" i="38"/>
  <c r="Z389" i="38"/>
  <c r="AK467" i="38"/>
  <c r="AC489" i="38"/>
  <c r="AC458" i="38"/>
  <c r="AG466" i="38"/>
  <c r="AK469" i="38"/>
  <c r="AO467" i="38"/>
  <c r="AO488" i="38"/>
  <c r="AC498" i="38"/>
  <c r="AG489" i="38"/>
  <c r="AB500" i="38"/>
  <c r="AB499" i="38" s="1"/>
  <c r="AO542" i="38"/>
  <c r="F234" i="38"/>
  <c r="J234" i="38" s="1"/>
  <c r="AC234" i="38"/>
  <c r="AO339" i="38"/>
  <c r="F346" i="38"/>
  <c r="J346" i="38" s="1"/>
  <c r="AC346" i="38"/>
  <c r="AO330" i="38"/>
  <c r="AC338" i="38"/>
  <c r="AK344" i="38"/>
  <c r="AN398" i="38"/>
  <c r="AK458" i="38"/>
  <c r="AM398" i="38"/>
  <c r="AO466" i="38"/>
  <c r="AC469" i="38"/>
  <c r="AG467" i="38"/>
  <c r="AG488" i="38"/>
  <c r="AK498" i="38"/>
  <c r="AO498" i="38"/>
  <c r="AK403" i="38"/>
  <c r="AC501" i="38"/>
  <c r="AI500" i="38"/>
  <c r="AI499" i="38" s="1"/>
  <c r="AG528" i="38"/>
  <c r="AE527" i="38"/>
  <c r="AE526" i="38" s="1"/>
  <c r="AG542" i="38"/>
  <c r="AE223" i="38"/>
  <c r="AM243" i="38"/>
  <c r="AH267" i="38"/>
  <c r="AL267" i="38"/>
  <c r="AB267" i="38"/>
  <c r="AA267" i="38"/>
  <c r="E312" i="38"/>
  <c r="AN312" i="38"/>
  <c r="AO234" i="38"/>
  <c r="AN328" i="38"/>
  <c r="AK339" i="38"/>
  <c r="AM328" i="38"/>
  <c r="AF345" i="38"/>
  <c r="AO346" i="38"/>
  <c r="AK395" i="38"/>
  <c r="AI389" i="38"/>
  <c r="AO338" i="38"/>
  <c r="AG344" i="38"/>
  <c r="AK457" i="38"/>
  <c r="AG458" i="38"/>
  <c r="AI398" i="38"/>
  <c r="AI397" i="38" s="1"/>
  <c r="AK466" i="38"/>
  <c r="AC467" i="38"/>
  <c r="AO469" i="38"/>
  <c r="AC488" i="38"/>
  <c r="AG498" i="38"/>
  <c r="AK489" i="38"/>
  <c r="AG501" i="38"/>
  <c r="E500" i="38"/>
  <c r="E499" i="38" s="1"/>
  <c r="AE500" i="38"/>
  <c r="AG500" i="38" s="1"/>
  <c r="AB527" i="38"/>
  <c r="AB526" i="38" s="1"/>
  <c r="AC542" i="38"/>
  <c r="AG21" i="38"/>
  <c r="AO21" i="38"/>
  <c r="AK21" i="38"/>
  <c r="AI13" i="38"/>
  <c r="AK541" i="38"/>
  <c r="E541" i="38"/>
  <c r="AO541" i="38"/>
  <c r="AG541" i="38"/>
  <c r="AN527" i="38"/>
  <c r="AN526" i="38" s="1"/>
  <c r="AJ527" i="38"/>
  <c r="AJ526" i="38" s="1"/>
  <c r="AC528" i="38"/>
  <c r="F509" i="38"/>
  <c r="H509" i="38" s="1"/>
  <c r="AD499" i="38"/>
  <c r="G499" i="38"/>
  <c r="AA499" i="38"/>
  <c r="AK509" i="38"/>
  <c r="AC509" i="38"/>
  <c r="AO509" i="38"/>
  <c r="AK501" i="38"/>
  <c r="AO501" i="38"/>
  <c r="AF499" i="38"/>
  <c r="I499" i="38"/>
  <c r="AC403" i="38"/>
  <c r="AG403" i="38"/>
  <c r="F498" i="38"/>
  <c r="AO489" i="38"/>
  <c r="AK485" i="38"/>
  <c r="F488" i="38"/>
  <c r="F469" i="38"/>
  <c r="I397" i="38"/>
  <c r="F459" i="38"/>
  <c r="G397" i="38"/>
  <c r="AC457" i="38"/>
  <c r="AO457" i="38"/>
  <c r="F344" i="38"/>
  <c r="AG330" i="38"/>
  <c r="AK330" i="38"/>
  <c r="E389" i="38"/>
  <c r="AJ389" i="38"/>
  <c r="AF389" i="38"/>
  <c r="AO395" i="38"/>
  <c r="AO383" i="38"/>
  <c r="AD345" i="38"/>
  <c r="AL345" i="38"/>
  <c r="AC329" i="38"/>
  <c r="AG329" i="38"/>
  <c r="AK329" i="38"/>
  <c r="AO329" i="38"/>
  <c r="AF312" i="38"/>
  <c r="AJ312" i="38"/>
  <c r="AO313" i="38"/>
  <c r="AO260" i="38"/>
  <c r="F260" i="38"/>
  <c r="H260" i="38" s="1"/>
  <c r="AC260" i="38"/>
  <c r="AG260" i="38"/>
  <c r="AK260" i="38"/>
  <c r="F244" i="38"/>
  <c r="AC244" i="38"/>
  <c r="AG244" i="38"/>
  <c r="AK244" i="38"/>
  <c r="AO244" i="38"/>
  <c r="I222" i="38"/>
  <c r="F235" i="38"/>
  <c r="J235" i="38" s="1"/>
  <c r="AJ223" i="38"/>
  <c r="AF223" i="38"/>
  <c r="AO224" i="38"/>
  <c r="AC200" i="38"/>
  <c r="AG200" i="38"/>
  <c r="AK200" i="38"/>
  <c r="AO200" i="38"/>
  <c r="F206" i="38"/>
  <c r="AG191" i="38"/>
  <c r="AC191" i="38"/>
  <c r="F191" i="38"/>
  <c r="J191" i="38" s="1"/>
  <c r="AK214" i="38"/>
  <c r="AC214" i="38"/>
  <c r="AK207" i="38"/>
  <c r="AG207" i="38"/>
  <c r="F213" i="38"/>
  <c r="AE164" i="38"/>
  <c r="AN149" i="38"/>
  <c r="AJ149" i="38"/>
  <c r="AF149" i="38"/>
  <c r="AL149" i="38"/>
  <c r="AH149" i="38"/>
  <c r="AD149" i="38"/>
  <c r="AN133" i="38"/>
  <c r="AC134" i="38"/>
  <c r="AG134" i="38"/>
  <c r="F148" i="38"/>
  <c r="AN118" i="38"/>
  <c r="AC131" i="38"/>
  <c r="AG131" i="38"/>
  <c r="F117" i="38"/>
  <c r="AK117" i="38"/>
  <c r="AG36" i="38"/>
  <c r="AF96" i="38"/>
  <c r="AK103" i="38"/>
  <c r="AO103" i="38"/>
  <c r="AC90" i="38"/>
  <c r="AG90" i="38"/>
  <c r="AK90" i="38"/>
  <c r="AO90" i="38"/>
  <c r="F51" i="38"/>
  <c r="AG62" i="38"/>
  <c r="D500" i="38"/>
  <c r="AC541" i="38"/>
  <c r="AH526" i="38"/>
  <c r="AL499" i="38"/>
  <c r="AC383" i="38"/>
  <c r="D267" i="38"/>
  <c r="AO235" i="38"/>
  <c r="D527" i="38"/>
  <c r="D389" i="38"/>
  <c r="AC235" i="38"/>
  <c r="AJ13" i="38"/>
  <c r="F467" i="38"/>
  <c r="D133" i="38"/>
  <c r="F489" i="38"/>
  <c r="AG383" i="38"/>
  <c r="G327" i="38"/>
  <c r="AD526" i="38"/>
  <c r="AH499" i="38"/>
  <c r="Z499" i="38"/>
  <c r="F485" i="38"/>
  <c r="AO459" i="38"/>
  <c r="AK459" i="38"/>
  <c r="AG459" i="38"/>
  <c r="AC459" i="38"/>
  <c r="G222" i="38"/>
  <c r="D118" i="38"/>
  <c r="D96" i="38"/>
  <c r="I327" i="38"/>
  <c r="AG235" i="38"/>
  <c r="F207" i="38"/>
  <c r="AF13" i="38"/>
  <c r="E267" i="38"/>
  <c r="AK235" i="38"/>
  <c r="D199" i="38"/>
  <c r="D190" i="38" s="1"/>
  <c r="AO107" i="38"/>
  <c r="G106" i="38"/>
  <c r="I106" i="38"/>
  <c r="AK107" i="38"/>
  <c r="AM13" i="38"/>
  <c r="AH13" i="38"/>
  <c r="AK14" i="38"/>
  <c r="AL13" i="38"/>
  <c r="AO14" i="38"/>
  <c r="AD13" i="38"/>
  <c r="AG14" i="38"/>
  <c r="F56" i="8"/>
  <c r="F53" i="8"/>
  <c r="G53" i="8" s="1"/>
  <c r="F50" i="8"/>
  <c r="F47" i="8"/>
  <c r="F44" i="8"/>
  <c r="F41" i="8"/>
  <c r="F38" i="8"/>
  <c r="F35" i="8"/>
  <c r="F32" i="8"/>
  <c r="F29" i="8"/>
  <c r="F26" i="8"/>
  <c r="F23" i="8"/>
  <c r="F20" i="8"/>
  <c r="F17" i="8"/>
  <c r="J55" i="8"/>
  <c r="J54" i="8"/>
  <c r="J53" i="8"/>
  <c r="I566" i="38" l="1"/>
  <c r="G566" i="38"/>
  <c r="E328" i="38"/>
  <c r="F328" i="38" s="1"/>
  <c r="AA328" i="38"/>
  <c r="AC328" i="38" s="1"/>
  <c r="AE328" i="38"/>
  <c r="AE327" i="38" s="1"/>
  <c r="AD190" i="38"/>
  <c r="AG190" i="38" s="1"/>
  <c r="AH190" i="38"/>
  <c r="AK190" i="38" s="1"/>
  <c r="Z190" i="38"/>
  <c r="AC190" i="38" s="1"/>
  <c r="E526" i="38"/>
  <c r="AP485" i="38"/>
  <c r="J330" i="38"/>
  <c r="J268" i="38"/>
  <c r="H150" i="38"/>
  <c r="F83" i="38"/>
  <c r="H83" i="38" s="1"/>
  <c r="AK312" i="38"/>
  <c r="H458" i="38"/>
  <c r="J224" i="38"/>
  <c r="J103" i="38"/>
  <c r="AG267" i="38"/>
  <c r="H134" i="38"/>
  <c r="H221" i="38"/>
  <c r="J46" i="38"/>
  <c r="F89" i="38"/>
  <c r="J89" i="38" s="1"/>
  <c r="J390" i="38"/>
  <c r="AO500" i="38"/>
  <c r="H395" i="38"/>
  <c r="J329" i="38"/>
  <c r="AK83" i="38"/>
  <c r="F96" i="38"/>
  <c r="H96" i="38" s="1"/>
  <c r="AC133" i="38"/>
  <c r="J457" i="38"/>
  <c r="H542" i="38"/>
  <c r="AC118" i="38"/>
  <c r="AP36" i="38"/>
  <c r="J131" i="38"/>
  <c r="F214" i="38"/>
  <c r="H214" i="38" s="1"/>
  <c r="J260" i="38"/>
  <c r="H54" i="38"/>
  <c r="AK118" i="38"/>
  <c r="H85" i="38"/>
  <c r="AG527" i="38"/>
  <c r="AG118" i="38"/>
  <c r="AO389" i="38"/>
  <c r="J90" i="38"/>
  <c r="AP117" i="38"/>
  <c r="AL327" i="38"/>
  <c r="H466" i="38"/>
  <c r="J528" i="38"/>
  <c r="AM12" i="38"/>
  <c r="AJ12" i="38"/>
  <c r="H163" i="38"/>
  <c r="H338" i="38"/>
  <c r="AK267" i="38"/>
  <c r="AG199" i="38"/>
  <c r="AP191" i="38"/>
  <c r="AN222" i="38"/>
  <c r="AG164" i="38"/>
  <c r="AO164" i="38"/>
  <c r="AP224" i="38"/>
  <c r="AC527" i="38"/>
  <c r="AK527" i="38"/>
  <c r="H165" i="38"/>
  <c r="AG312" i="38"/>
  <c r="AP338" i="38"/>
  <c r="AM222" i="38"/>
  <c r="AP206" i="38"/>
  <c r="AO96" i="38"/>
  <c r="AC96" i="38"/>
  <c r="AD327" i="38"/>
  <c r="AI12" i="38"/>
  <c r="AK133" i="38"/>
  <c r="AP260" i="38"/>
  <c r="AM106" i="38"/>
  <c r="AI327" i="38"/>
  <c r="AO118" i="38"/>
  <c r="AG509" i="38"/>
  <c r="AP509" i="38" s="1"/>
  <c r="AP119" i="38"/>
  <c r="AP207" i="38"/>
  <c r="AO83" i="38"/>
  <c r="AO223" i="38"/>
  <c r="AG345" i="38"/>
  <c r="AC199" i="38"/>
  <c r="H191" i="38"/>
  <c r="F389" i="38"/>
  <c r="J389" i="38" s="1"/>
  <c r="AO243" i="38"/>
  <c r="AI222" i="38"/>
  <c r="AO190" i="38"/>
  <c r="AG389" i="38"/>
  <c r="AG398" i="38"/>
  <c r="AE499" i="38"/>
  <c r="AG499" i="38" s="1"/>
  <c r="AK243" i="38"/>
  <c r="AK199" i="38"/>
  <c r="F190" i="38"/>
  <c r="J190" i="38" s="1"/>
  <c r="H44" i="38"/>
  <c r="AF106" i="38"/>
  <c r="AP488" i="38"/>
  <c r="AO267" i="38"/>
  <c r="AE222" i="38"/>
  <c r="AP467" i="38"/>
  <c r="AC389" i="38"/>
  <c r="AP132" i="38"/>
  <c r="AC89" i="38"/>
  <c r="AO527" i="38"/>
  <c r="AP346" i="38"/>
  <c r="AG83" i="38"/>
  <c r="AP390" i="38"/>
  <c r="AI106" i="38"/>
  <c r="AP150" i="38"/>
  <c r="AC83" i="38"/>
  <c r="AG133" i="38"/>
  <c r="AH222" i="38"/>
  <c r="AO199" i="38"/>
  <c r="AO312" i="38"/>
  <c r="J36" i="38"/>
  <c r="AP313" i="38"/>
  <c r="AP54" i="38"/>
  <c r="AK500" i="38"/>
  <c r="H119" i="38"/>
  <c r="H198" i="38"/>
  <c r="J339" i="38"/>
  <c r="H399" i="38"/>
  <c r="AM526" i="38"/>
  <c r="AO526" i="38" s="1"/>
  <c r="AK328" i="38"/>
  <c r="F133" i="38"/>
  <c r="H133" i="38" s="1"/>
  <c r="AO133" i="38"/>
  <c r="H346" i="38"/>
  <c r="AJ327" i="38"/>
  <c r="AP344" i="38"/>
  <c r="AP339" i="38"/>
  <c r="AP213" i="38"/>
  <c r="AP163" i="38"/>
  <c r="AK89" i="38"/>
  <c r="AG89" i="38"/>
  <c r="AP268" i="38"/>
  <c r="AP399" i="38"/>
  <c r="AE106" i="38"/>
  <c r="AJ222" i="38"/>
  <c r="AM397" i="38"/>
  <c r="AO149" i="38"/>
  <c r="AP85" i="38"/>
  <c r="AC267" i="38"/>
  <c r="AO398" i="38"/>
  <c r="AP489" i="38"/>
  <c r="AP88" i="38"/>
  <c r="AJ106" i="38"/>
  <c r="AK164" i="38"/>
  <c r="AP330" i="38"/>
  <c r="AG243" i="38"/>
  <c r="AP165" i="38"/>
  <c r="AK149" i="38"/>
  <c r="F118" i="38"/>
  <c r="J118" i="38" s="1"/>
  <c r="F383" i="38"/>
  <c r="J383" i="38" s="1"/>
  <c r="AL222" i="38"/>
  <c r="AF327" i="38"/>
  <c r="E397" i="38"/>
  <c r="AO47" i="38"/>
  <c r="AE12" i="38"/>
  <c r="H62" i="38"/>
  <c r="AP103" i="38"/>
  <c r="AP131" i="38"/>
  <c r="H132" i="38"/>
  <c r="H234" i="38"/>
  <c r="AN397" i="38"/>
  <c r="AP403" i="38"/>
  <c r="AP528" i="38"/>
  <c r="AP466" i="38"/>
  <c r="AP221" i="38"/>
  <c r="AO89" i="38"/>
  <c r="AK96" i="38"/>
  <c r="J335" i="38"/>
  <c r="H335" i="38"/>
  <c r="AC500" i="38"/>
  <c r="AP62" i="38"/>
  <c r="AG96" i="38"/>
  <c r="AP214" i="38"/>
  <c r="J200" i="38"/>
  <c r="AP457" i="38"/>
  <c r="H403" i="38"/>
  <c r="H501" i="38"/>
  <c r="AP542" i="38"/>
  <c r="AO328" i="38"/>
  <c r="AP148" i="38"/>
  <c r="AP541" i="38"/>
  <c r="AG47" i="38"/>
  <c r="H88" i="38"/>
  <c r="H313" i="38"/>
  <c r="AP395" i="38"/>
  <c r="AK526" i="38"/>
  <c r="AP501" i="38"/>
  <c r="F541" i="38"/>
  <c r="H541" i="38" s="1"/>
  <c r="AP234" i="38"/>
  <c r="AP46" i="38"/>
  <c r="AP198" i="38"/>
  <c r="AP329" i="38"/>
  <c r="AC526" i="38"/>
  <c r="AP469" i="38"/>
  <c r="AP51" i="38"/>
  <c r="AP498" i="38"/>
  <c r="AP458" i="38"/>
  <c r="AP335" i="38"/>
  <c r="AP44" i="38"/>
  <c r="AG526" i="38"/>
  <c r="AC499" i="38"/>
  <c r="J509" i="38"/>
  <c r="AO499" i="38"/>
  <c r="AK499" i="38"/>
  <c r="J498" i="38"/>
  <c r="H498" i="38"/>
  <c r="J488" i="38"/>
  <c r="H488" i="38"/>
  <c r="J469" i="38"/>
  <c r="H469" i="38"/>
  <c r="AG397" i="38"/>
  <c r="J344" i="38"/>
  <c r="H344" i="38"/>
  <c r="AK389" i="38"/>
  <c r="AF222" i="38"/>
  <c r="E222" i="38"/>
  <c r="AP244" i="38"/>
  <c r="H244" i="38"/>
  <c r="J244" i="38"/>
  <c r="H235" i="38"/>
  <c r="AK223" i="38"/>
  <c r="J206" i="38"/>
  <c r="H206" i="38"/>
  <c r="AP200" i="38"/>
  <c r="J213" i="38"/>
  <c r="H213" i="38"/>
  <c r="AN106" i="38"/>
  <c r="AL106" i="38"/>
  <c r="AG149" i="38"/>
  <c r="AP134" i="38"/>
  <c r="J148" i="38"/>
  <c r="H148" i="38"/>
  <c r="AG107" i="38"/>
  <c r="AP107" i="38" s="1"/>
  <c r="J117" i="38"/>
  <c r="H117" i="38"/>
  <c r="AF12" i="38"/>
  <c r="AP90" i="38"/>
  <c r="H51" i="38"/>
  <c r="J51" i="38"/>
  <c r="J207" i="38"/>
  <c r="H207" i="38"/>
  <c r="J485" i="38"/>
  <c r="H485" i="38"/>
  <c r="J467" i="38"/>
  <c r="H467" i="38"/>
  <c r="D499" i="38"/>
  <c r="F499" i="38" s="1"/>
  <c r="F500" i="38"/>
  <c r="J489" i="38"/>
  <c r="H489" i="38"/>
  <c r="F267" i="38"/>
  <c r="AL12" i="38"/>
  <c r="F107" i="38"/>
  <c r="F199" i="38"/>
  <c r="AG13" i="38"/>
  <c r="AD12" i="38"/>
  <c r="AK13" i="38"/>
  <c r="AP459" i="38"/>
  <c r="AP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G328" i="38" l="1"/>
  <c r="D15" i="38"/>
  <c r="F15" i="38" s="1"/>
  <c r="AA15" i="38"/>
  <c r="AI566" i="38"/>
  <c r="AE566" i="38"/>
  <c r="AF566" i="38"/>
  <c r="AL566" i="38"/>
  <c r="AH106" i="38"/>
  <c r="AK106" i="38" s="1"/>
  <c r="AD106" i="38"/>
  <c r="AG106" i="38" s="1"/>
  <c r="F526" i="38"/>
  <c r="H526" i="38" s="1"/>
  <c r="F30" i="8"/>
  <c r="G30" i="8" s="1"/>
  <c r="F46" i="8"/>
  <c r="G46" i="8" s="1"/>
  <c r="F52" i="8"/>
  <c r="G52" i="8" s="1"/>
  <c r="F43" i="8"/>
  <c r="G43" i="8" s="1"/>
  <c r="F22" i="8"/>
  <c r="G22" i="8" s="1"/>
  <c r="F24" i="8"/>
  <c r="G24" i="8" s="1"/>
  <c r="F48" i="8"/>
  <c r="G48" i="8" s="1"/>
  <c r="F39" i="8"/>
  <c r="G39" i="8" s="1"/>
  <c r="F34" i="8"/>
  <c r="F36" i="8"/>
  <c r="G36" i="8" s="1"/>
  <c r="F25" i="8"/>
  <c r="G25" i="8" s="1"/>
  <c r="F49" i="8"/>
  <c r="G49" i="8" s="1"/>
  <c r="F40" i="8"/>
  <c r="G40" i="8" s="1"/>
  <c r="F51" i="8"/>
  <c r="G51" i="8" s="1"/>
  <c r="F45" i="8"/>
  <c r="G45" i="8" s="1"/>
  <c r="F42" i="8"/>
  <c r="G42" i="8" s="1"/>
  <c r="F27" i="8"/>
  <c r="G27" i="8" s="1"/>
  <c r="F37" i="8"/>
  <c r="G37" i="8" s="1"/>
  <c r="J83" i="38"/>
  <c r="J214" i="38"/>
  <c r="J96" i="38"/>
  <c r="H89" i="38"/>
  <c r="AO222" i="38"/>
  <c r="H383" i="38"/>
  <c r="AP199" i="38"/>
  <c r="AP118" i="38"/>
  <c r="AG327" i="38"/>
  <c r="AP267" i="38"/>
  <c r="AP527" i="38"/>
  <c r="AP500" i="38"/>
  <c r="J133" i="38"/>
  <c r="AK222" i="38"/>
  <c r="AP89" i="38"/>
  <c r="AO106" i="38"/>
  <c r="AP133" i="38"/>
  <c r="AP190" i="38"/>
  <c r="AP83" i="38"/>
  <c r="H389" i="38"/>
  <c r="H190" i="38"/>
  <c r="AP389" i="38"/>
  <c r="AO397" i="38"/>
  <c r="H118" i="38"/>
  <c r="AP328" i="38"/>
  <c r="AP96" i="38"/>
  <c r="AP526" i="38"/>
  <c r="J541" i="38"/>
  <c r="AP499" i="38"/>
  <c r="AG12" i="38"/>
  <c r="J328" i="38"/>
  <c r="H328" i="38"/>
  <c r="H499" i="38"/>
  <c r="J499" i="38"/>
  <c r="H527" i="38"/>
  <c r="J527" i="38"/>
  <c r="J267" i="38"/>
  <c r="H267" i="38"/>
  <c r="J199" i="38"/>
  <c r="H199" i="38"/>
  <c r="H500" i="38"/>
  <c r="J500" i="38"/>
  <c r="J107" i="38"/>
  <c r="H107" i="38"/>
  <c r="F31" i="8"/>
  <c r="G31" i="8" s="1"/>
  <c r="F33" i="8"/>
  <c r="G33" i="8" s="1"/>
  <c r="F28" i="8"/>
  <c r="G28" i="8" s="1"/>
  <c r="F21" i="8"/>
  <c r="G21" i="8" s="1"/>
  <c r="J15" i="38" l="1"/>
  <c r="H15" i="38"/>
  <c r="J526" i="38"/>
  <c r="D92" i="27" l="1"/>
  <c r="D88" i="27"/>
  <c r="C100" i="27"/>
  <c r="C96" i="27"/>
  <c r="C92" i="27"/>
  <c r="C88" i="27"/>
  <c r="C95" i="27"/>
  <c r="C87" i="27"/>
  <c r="C98" i="27"/>
  <c r="C90" i="27"/>
  <c r="C86" i="27"/>
  <c r="D97" i="27"/>
  <c r="D85" i="27"/>
  <c r="C97" i="27"/>
  <c r="C93" i="27"/>
  <c r="C89" i="27"/>
  <c r="C85" i="27"/>
  <c r="C99" i="27"/>
  <c r="C91" i="27"/>
  <c r="D86" i="27"/>
  <c r="C94" i="27"/>
  <c r="C50" i="27"/>
  <c r="C46" i="27"/>
  <c r="C42" i="27"/>
  <c r="C38" i="27"/>
  <c r="C49" i="27"/>
  <c r="C45" i="27"/>
  <c r="C48" i="27"/>
  <c r="C40" i="27"/>
  <c r="C51" i="27"/>
  <c r="C47" i="27"/>
  <c r="C43" i="27"/>
  <c r="C39" i="27"/>
  <c r="C41" i="27"/>
  <c r="C44" i="27"/>
  <c r="D50" i="27"/>
  <c r="D48" i="27"/>
  <c r="D45" i="27"/>
  <c r="D43" i="27"/>
  <c r="D46" i="27"/>
  <c r="D47" i="27"/>
  <c r="D49" i="27"/>
  <c r="D42" i="27"/>
  <c r="D44" i="27"/>
  <c r="D41" i="27"/>
  <c r="D40" i="27"/>
  <c r="D39" i="27"/>
  <c r="N33" i="45"/>
  <c r="M33" i="45"/>
  <c r="L33" i="45"/>
  <c r="K33" i="45"/>
  <c r="J33" i="45"/>
  <c r="I33" i="45"/>
  <c r="H33" i="45"/>
  <c r="G33" i="45"/>
  <c r="N15" i="44"/>
  <c r="M15" i="44"/>
  <c r="L15" i="44"/>
  <c r="K15" i="44"/>
  <c r="J15" i="44"/>
  <c r="I15" i="44"/>
  <c r="H15" i="44"/>
  <c r="G15" i="44"/>
  <c r="G26" i="23"/>
  <c r="H26" i="23"/>
  <c r="I26" i="23"/>
  <c r="J26" i="23"/>
  <c r="K26" i="23"/>
  <c r="L26" i="23"/>
  <c r="M26" i="23"/>
  <c r="N26" i="23"/>
  <c r="N20" i="33"/>
  <c r="M20" i="33"/>
  <c r="L20" i="33"/>
  <c r="K20" i="33"/>
  <c r="J20" i="33"/>
  <c r="I20" i="33"/>
  <c r="H20" i="33"/>
  <c r="G20" i="33"/>
  <c r="N42" i="30"/>
  <c r="M42" i="30"/>
  <c r="L42" i="30"/>
  <c r="K42" i="30"/>
  <c r="J42" i="30"/>
  <c r="I42" i="30"/>
  <c r="H42" i="30"/>
  <c r="G42" i="30"/>
  <c r="N20" i="29"/>
  <c r="M20" i="29"/>
  <c r="L20" i="29"/>
  <c r="K20" i="29"/>
  <c r="J20" i="29"/>
  <c r="I20" i="29"/>
  <c r="H20" i="29"/>
  <c r="G20" i="29"/>
  <c r="N74" i="22"/>
  <c r="M74" i="22"/>
  <c r="L74" i="22"/>
  <c r="K74" i="22"/>
  <c r="J74" i="22"/>
  <c r="I74" i="22"/>
  <c r="H74" i="22"/>
  <c r="G74" i="22"/>
  <c r="N44" i="21"/>
  <c r="M44" i="21"/>
  <c r="L44" i="21"/>
  <c r="K44" i="21"/>
  <c r="J44" i="21"/>
  <c r="I44" i="21"/>
  <c r="H44" i="21"/>
  <c r="G44" i="21"/>
  <c r="N27" i="28"/>
  <c r="M27" i="28"/>
  <c r="L27" i="28"/>
  <c r="K27" i="28"/>
  <c r="J27" i="28"/>
  <c r="I27" i="28"/>
  <c r="H27" i="28"/>
  <c r="G27" i="28"/>
  <c r="D77" i="27" l="1"/>
  <c r="G17" i="8"/>
  <c r="G59" i="8"/>
  <c r="G56" i="8"/>
  <c r="G65" i="8"/>
  <c r="D54" i="27" s="1"/>
  <c r="G62" i="8"/>
  <c r="E162" i="38" s="1"/>
  <c r="F162" i="38" l="1"/>
  <c r="E149" i="38"/>
  <c r="E106" i="38" s="1"/>
  <c r="Z15" i="38"/>
  <c r="D53" i="27"/>
  <c r="D52" i="27"/>
  <c r="AB64" i="38"/>
  <c r="AB47" i="38" s="1"/>
  <c r="D51" i="27"/>
  <c r="AB15" i="38"/>
  <c r="F60" i="8"/>
  <c r="F61" i="8"/>
  <c r="D14" i="38"/>
  <c r="Z14" i="38"/>
  <c r="K26" i="7"/>
  <c r="AC15" i="38" l="1"/>
  <c r="AP15" i="38" s="1"/>
  <c r="J162" i="38"/>
  <c r="H162" i="38"/>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I21" i="43"/>
  <c r="F21" i="43"/>
  <c r="I20" i="43"/>
  <c r="I19" i="43"/>
  <c r="F19" i="43"/>
  <c r="I18" i="43"/>
  <c r="F18" i="43"/>
  <c r="I17" i="43"/>
  <c r="E17" i="43"/>
  <c r="F17" i="43" s="1"/>
  <c r="I51" i="42"/>
  <c r="F51" i="42"/>
  <c r="I50" i="42"/>
  <c r="F50" i="42"/>
  <c r="I49" i="42"/>
  <c r="F49" i="42"/>
  <c r="I48" i="42"/>
  <c r="F48" i="42"/>
  <c r="I47" i="42"/>
  <c r="F47" i="42"/>
  <c r="I46" i="42"/>
  <c r="F46" i="42"/>
  <c r="I45" i="42"/>
  <c r="F45" i="42"/>
  <c r="I44" i="42"/>
  <c r="F44" i="42"/>
  <c r="I43" i="42"/>
  <c r="F43" i="42"/>
  <c r="I42" i="42"/>
  <c r="F42" i="42"/>
  <c r="I41" i="42"/>
  <c r="F41" i="42"/>
  <c r="I40" i="42"/>
  <c r="F40" i="42"/>
  <c r="I39" i="42"/>
  <c r="F39" i="42"/>
  <c r="I38" i="42"/>
  <c r="F38" i="42"/>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51" i="42"/>
  <c r="I20" i="42"/>
  <c r="F20" i="42"/>
  <c r="I19" i="42"/>
  <c r="F19" i="42"/>
  <c r="I18" i="42"/>
  <c r="F18" i="42"/>
  <c r="I17" i="42"/>
  <c r="F17" i="42"/>
  <c r="E17" i="12"/>
  <c r="I51" i="40"/>
  <c r="F51" i="40"/>
  <c r="I50" i="40"/>
  <c r="F50" i="40"/>
  <c r="I49" i="40"/>
  <c r="F49" i="40"/>
  <c r="I48" i="40"/>
  <c r="F48" i="40"/>
  <c r="I47" i="40"/>
  <c r="F47" i="40"/>
  <c r="I46" i="40"/>
  <c r="F46" i="40"/>
  <c r="I45" i="40"/>
  <c r="F45" i="40"/>
  <c r="I44" i="40"/>
  <c r="F44" i="40"/>
  <c r="I43" i="40"/>
  <c r="F43" i="40"/>
  <c r="I42" i="40"/>
  <c r="F42" i="40"/>
  <c r="I41" i="40"/>
  <c r="F41" i="40"/>
  <c r="I40" i="40"/>
  <c r="F40" i="40"/>
  <c r="I39" i="40"/>
  <c r="F39" i="40"/>
  <c r="I38" i="40"/>
  <c r="F38" i="40"/>
  <c r="I37" i="40"/>
  <c r="F37" i="40"/>
  <c r="AA424" i="38" s="1"/>
  <c r="AC424" i="38" s="1"/>
  <c r="AP424" i="38" s="1"/>
  <c r="I36" i="40"/>
  <c r="F36" i="40"/>
  <c r="AA423" i="38" s="1"/>
  <c r="AC423" i="38" s="1"/>
  <c r="AP423" i="38" s="1"/>
  <c r="I35" i="40"/>
  <c r="F35" i="40"/>
  <c r="AA422" i="38" s="1"/>
  <c r="AC422" i="38" s="1"/>
  <c r="AP422" i="38" s="1"/>
  <c r="I34" i="40"/>
  <c r="F34" i="40"/>
  <c r="AA421" i="38" s="1"/>
  <c r="AC421" i="38" s="1"/>
  <c r="AP421" i="38" s="1"/>
  <c r="I33" i="40"/>
  <c r="F33" i="40"/>
  <c r="AA420" i="38" s="1"/>
  <c r="AC420" i="38" s="1"/>
  <c r="AP420" i="38" s="1"/>
  <c r="I32" i="40"/>
  <c r="F32" i="40"/>
  <c r="AA419" i="38" s="1"/>
  <c r="AC419" i="38" s="1"/>
  <c r="AP419" i="38" s="1"/>
  <c r="I31" i="40"/>
  <c r="F31" i="40"/>
  <c r="AA418" i="38" s="1"/>
  <c r="AC418" i="38" s="1"/>
  <c r="AP418" i="38" s="1"/>
  <c r="I30" i="40"/>
  <c r="F30" i="40"/>
  <c r="AA417" i="38" s="1"/>
  <c r="AC417" i="38" s="1"/>
  <c r="AP417" i="38" s="1"/>
  <c r="I29" i="40"/>
  <c r="F29" i="40"/>
  <c r="AA416" i="38" s="1"/>
  <c r="AC416" i="38" s="1"/>
  <c r="AP416" i="38" s="1"/>
  <c r="I28" i="40"/>
  <c r="F28" i="40"/>
  <c r="AA415" i="38" s="1"/>
  <c r="AC415" i="38" s="1"/>
  <c r="AP415" i="38" s="1"/>
  <c r="I27" i="40"/>
  <c r="F27" i="40"/>
  <c r="AA414" i="38" s="1"/>
  <c r="AC414" i="38" s="1"/>
  <c r="AP414" i="38" s="1"/>
  <c r="I26" i="40"/>
  <c r="F26" i="40"/>
  <c r="AA413" i="38" s="1"/>
  <c r="AC413" i="38" s="1"/>
  <c r="AP413" i="38" s="1"/>
  <c r="I25" i="40"/>
  <c r="F25" i="40"/>
  <c r="AA412" i="38" s="1"/>
  <c r="AC412" i="38" s="1"/>
  <c r="AP412" i="38" s="1"/>
  <c r="I24" i="40"/>
  <c r="F24" i="40"/>
  <c r="AA411" i="38" s="1"/>
  <c r="AC411" i="38" s="1"/>
  <c r="AP411" i="38" s="1"/>
  <c r="I23" i="40"/>
  <c r="F23" i="40"/>
  <c r="AA410" i="38" s="1"/>
  <c r="AC410" i="38" s="1"/>
  <c r="AP410" i="38" s="1"/>
  <c r="I22" i="40"/>
  <c r="F22" i="40"/>
  <c r="AJ409" i="38" s="1"/>
  <c r="I21" i="40"/>
  <c r="F21" i="40"/>
  <c r="AA408" i="38" s="1"/>
  <c r="AC408" i="38" s="1"/>
  <c r="AP408" i="38" s="1"/>
  <c r="I20" i="40"/>
  <c r="F20" i="40"/>
  <c r="AA407" i="38" s="1"/>
  <c r="AC407" i="38" s="1"/>
  <c r="AP407" i="38" s="1"/>
  <c r="I19" i="40"/>
  <c r="F19" i="40"/>
  <c r="AA406" i="38" s="1"/>
  <c r="AC406" i="38" s="1"/>
  <c r="AP406" i="38" s="1"/>
  <c r="J18" i="40"/>
  <c r="I18" i="40"/>
  <c r="F18" i="40"/>
  <c r="AA405" i="38" s="1"/>
  <c r="I17" i="40"/>
  <c r="F17" i="40"/>
  <c r="D404" i="38" l="1"/>
  <c r="Z404" i="38"/>
  <c r="AC405" i="38"/>
  <c r="AP405" i="38" s="1"/>
  <c r="AA398" i="38"/>
  <c r="AA397" i="38" s="1"/>
  <c r="AK409" i="38"/>
  <c r="AP409" i="38" s="1"/>
  <c r="AJ398" i="38"/>
  <c r="Q40" i="43"/>
  <c r="Z32" i="38"/>
  <c r="AC32" i="38" s="1"/>
  <c r="AP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J26" i="9"/>
  <c r="J18" i="9"/>
  <c r="AJ397" i="38" l="1"/>
  <c r="AJ566" i="38" s="1"/>
  <c r="AK398" i="38"/>
  <c r="AC404" i="38"/>
  <c r="AP404" i="38" s="1"/>
  <c r="Z398" i="38"/>
  <c r="F404" i="38"/>
  <c r="D398" i="38"/>
  <c r="D5" i="43"/>
  <c r="C11" i="27" s="1"/>
  <c r="H32" i="38"/>
  <c r="J32" i="38"/>
  <c r="K18" i="8"/>
  <c r="Z397" i="38" l="1"/>
  <c r="AC397" i="38" s="1"/>
  <c r="AC398" i="38"/>
  <c r="AP398" i="38" s="1"/>
  <c r="F398" i="38"/>
  <c r="D397" i="38"/>
  <c r="F397" i="38" s="1"/>
  <c r="H404" i="38"/>
  <c r="J404" i="38"/>
  <c r="AK397" i="38"/>
  <c r="P27" i="28"/>
  <c r="G26" i="7"/>
  <c r="I4" i="27" l="1"/>
  <c r="I14" i="27" s="1"/>
  <c r="I25" i="27" s="1"/>
  <c r="H397" i="38"/>
  <c r="J397" i="38"/>
  <c r="H398" i="38"/>
  <c r="J398" i="38"/>
  <c r="AP397" i="38"/>
  <c r="J25" i="7"/>
  <c r="G25" i="7"/>
  <c r="I30" i="10" l="1"/>
  <c r="I29" i="10"/>
  <c r="I28" i="10"/>
  <c r="I27" i="10"/>
  <c r="I26" i="10"/>
  <c r="I25" i="10"/>
  <c r="I24" i="10"/>
  <c r="I23" i="10"/>
  <c r="I22" i="10"/>
  <c r="I21" i="10"/>
  <c r="I20" i="10"/>
  <c r="I19" i="10"/>
  <c r="I18" i="10"/>
  <c r="I51" i="12"/>
  <c r="I50" i="12"/>
  <c r="I49" i="12"/>
  <c r="I48" i="12"/>
  <c r="I47" i="12"/>
  <c r="I46" i="12"/>
  <c r="I45" i="12"/>
  <c r="I44" i="12"/>
  <c r="I43" i="12"/>
  <c r="I42" i="12"/>
  <c r="I17" i="12"/>
  <c r="I17" i="10"/>
  <c r="I17" i="9"/>
  <c r="I26" i="9"/>
  <c r="I25" i="9"/>
  <c r="I24" i="9"/>
  <c r="I23" i="9"/>
  <c r="I22" i="9"/>
  <c r="I21" i="9"/>
  <c r="I20" i="9"/>
  <c r="I19" i="9"/>
  <c r="I18" i="9"/>
  <c r="J63" i="8"/>
  <c r="C84" i="27"/>
  <c r="C77" i="27"/>
  <c r="C76" i="27"/>
  <c r="C75" i="27"/>
  <c r="C74" i="27"/>
  <c r="C73" i="27"/>
  <c r="C72" i="27"/>
  <c r="C71" i="27"/>
  <c r="C70" i="27"/>
  <c r="C69" i="27"/>
  <c r="C68" i="27"/>
  <c r="C67" i="27"/>
  <c r="J67" i="8"/>
  <c r="J66" i="8"/>
  <c r="J65" i="8"/>
  <c r="J64" i="8"/>
  <c r="J62" i="8"/>
  <c r="J61" i="8"/>
  <c r="J60" i="8"/>
  <c r="J59" i="8"/>
  <c r="J58" i="8"/>
  <c r="J57" i="8"/>
  <c r="J56" i="8"/>
  <c r="J19" i="8"/>
  <c r="J18" i="8"/>
  <c r="J17" i="8"/>
  <c r="G57" i="8"/>
  <c r="AB28" i="38" s="1"/>
  <c r="C54" i="27"/>
  <c r="C53" i="27"/>
  <c r="C52" i="27"/>
  <c r="G17" i="7"/>
  <c r="G18" i="7"/>
  <c r="J18" i="7"/>
  <c r="E19" i="7"/>
  <c r="G19" i="7" s="1"/>
  <c r="G20" i="7"/>
  <c r="J20" i="7"/>
  <c r="J21" i="7"/>
  <c r="E22" i="7"/>
  <c r="G22" i="7" s="1"/>
  <c r="J22" i="7"/>
  <c r="G23" i="7"/>
  <c r="J23" i="7"/>
  <c r="G24" i="7"/>
  <c r="J24" i="7"/>
  <c r="J26" i="7"/>
  <c r="D225" i="38" l="1"/>
  <c r="AB225" i="38"/>
  <c r="D171" i="38"/>
  <c r="AB171" i="38"/>
  <c r="AB164" i="38" s="1"/>
  <c r="AB315" i="38"/>
  <c r="AB248" i="38"/>
  <c r="AB243" i="38" s="1"/>
  <c r="D248" i="38"/>
  <c r="D160" i="38"/>
  <c r="F160" i="38" s="1"/>
  <c r="AB160" i="38"/>
  <c r="AA248" i="38"/>
  <c r="AC248" i="38" s="1"/>
  <c r="AP248" i="38" s="1"/>
  <c r="AA171" i="38"/>
  <c r="Z158" i="38"/>
  <c r="AC158" i="38" s="1"/>
  <c r="AP158" i="38" s="1"/>
  <c r="D158" i="38"/>
  <c r="AD565" i="38"/>
  <c r="AG565" i="38" s="1"/>
  <c r="AD225" i="38"/>
  <c r="E561" i="38"/>
  <c r="E560" i="38" s="1"/>
  <c r="Z69" i="38"/>
  <c r="Z561" i="38"/>
  <c r="D561" i="38"/>
  <c r="D560" i="38" s="1"/>
  <c r="AA565" i="38"/>
  <c r="C101" i="27"/>
  <c r="G58" i="8"/>
  <c r="C55" i="27"/>
  <c r="D5" i="7"/>
  <c r="C4" i="27" s="1"/>
  <c r="AC171" i="38" l="1"/>
  <c r="AP171" i="38" s="1"/>
  <c r="AC160" i="38"/>
  <c r="AP160" i="38" s="1"/>
  <c r="AB149" i="38"/>
  <c r="AB106" i="38" s="1"/>
  <c r="F248" i="38"/>
  <c r="D243" i="38"/>
  <c r="F243" i="38" s="1"/>
  <c r="AC225" i="38"/>
  <c r="AB223" i="38"/>
  <c r="AC223" i="38" s="1"/>
  <c r="H160" i="38"/>
  <c r="J160" i="38"/>
  <c r="F171" i="38"/>
  <c r="D164" i="38"/>
  <c r="F164" i="38" s="1"/>
  <c r="F225" i="38"/>
  <c r="D223" i="38"/>
  <c r="AD560" i="38"/>
  <c r="AA164" i="38"/>
  <c r="AC164" i="38" s="1"/>
  <c r="AP164" i="38" s="1"/>
  <c r="AA243" i="38"/>
  <c r="AC243" i="38" s="1"/>
  <c r="AP243" i="38" s="1"/>
  <c r="F158" i="38"/>
  <c r="D149" i="38"/>
  <c r="AG225" i="38"/>
  <c r="AD223" i="38"/>
  <c r="F69" i="38"/>
  <c r="E47" i="38"/>
  <c r="F47" i="38" s="1"/>
  <c r="H47" i="38" s="1"/>
  <c r="AC69" i="38"/>
  <c r="AP69" i="38" s="1"/>
  <c r="F561" i="38"/>
  <c r="AC561" i="38"/>
  <c r="AP561" i="38" s="1"/>
  <c r="Z560" i="38"/>
  <c r="AA560" i="38"/>
  <c r="AC565" i="38"/>
  <c r="AP565" i="38" s="1"/>
  <c r="N28" i="34"/>
  <c r="M28" i="34"/>
  <c r="L28" i="34"/>
  <c r="K28" i="34"/>
  <c r="J28" i="34"/>
  <c r="I28" i="34"/>
  <c r="H28" i="34"/>
  <c r="G28" i="34"/>
  <c r="P28" i="34"/>
  <c r="N19" i="31"/>
  <c r="M19" i="31"/>
  <c r="L19" i="31"/>
  <c r="K19" i="31"/>
  <c r="J19" i="31"/>
  <c r="I19" i="31"/>
  <c r="H19" i="31"/>
  <c r="G19" i="31"/>
  <c r="F51" i="12"/>
  <c r="F50" i="12"/>
  <c r="F49" i="12"/>
  <c r="F48" i="12"/>
  <c r="F47" i="12"/>
  <c r="F46" i="12"/>
  <c r="F45" i="12"/>
  <c r="F44" i="12"/>
  <c r="F43" i="12"/>
  <c r="F42" i="12"/>
  <c r="F41" i="12"/>
  <c r="F40" i="12"/>
  <c r="F39" i="12"/>
  <c r="F17" i="12"/>
  <c r="F30" i="10"/>
  <c r="D322" i="38" s="1"/>
  <c r="F322" i="38" s="1"/>
  <c r="F29" i="10"/>
  <c r="F28" i="10"/>
  <c r="D98" i="27" s="1"/>
  <c r="F27" i="10"/>
  <c r="AB317" i="38" s="1"/>
  <c r="F26" i="10"/>
  <c r="D96" i="27" s="1"/>
  <c r="F25" i="10"/>
  <c r="F24" i="10"/>
  <c r="F23" i="10"/>
  <c r="D93" i="27" s="1"/>
  <c r="F22" i="10"/>
  <c r="F21" i="10"/>
  <c r="D91" i="27" s="1"/>
  <c r="F20" i="10"/>
  <c r="F19" i="10"/>
  <c r="F18" i="10"/>
  <c r="F17" i="10"/>
  <c r="E366" i="38" s="1"/>
  <c r="F366" i="38" s="1"/>
  <c r="F26" i="9"/>
  <c r="F25" i="9"/>
  <c r="F24" i="9"/>
  <c r="F23" i="9"/>
  <c r="D350" i="38" s="1"/>
  <c r="F22" i="9"/>
  <c r="D72" i="27" s="1"/>
  <c r="F21" i="9"/>
  <c r="D71" i="27" s="1"/>
  <c r="F20" i="9"/>
  <c r="F19" i="9"/>
  <c r="F18" i="9"/>
  <c r="F17" i="9"/>
  <c r="F66" i="8"/>
  <c r="G66" i="8" s="1"/>
  <c r="Z28" i="38" s="1"/>
  <c r="G64" i="8"/>
  <c r="G63" i="8"/>
  <c r="G61" i="8"/>
  <c r="AH64" i="38" s="1"/>
  <c r="T10" i="4"/>
  <c r="T31" i="4" s="1"/>
  <c r="AP225" i="38" l="1"/>
  <c r="D315" i="38"/>
  <c r="F315" i="38" s="1"/>
  <c r="H315" i="38" s="1"/>
  <c r="AA315" i="38"/>
  <c r="F350" i="38"/>
  <c r="D345" i="38"/>
  <c r="J322" i="38"/>
  <c r="H322" i="38"/>
  <c r="F223" i="38"/>
  <c r="J164" i="38"/>
  <c r="H164" i="38"/>
  <c r="J243" i="38"/>
  <c r="H243" i="38"/>
  <c r="AN348" i="38"/>
  <c r="AN345" i="38" s="1"/>
  <c r="AN327" i="38" s="1"/>
  <c r="E348" i="38"/>
  <c r="J366" i="38"/>
  <c r="H366" i="38"/>
  <c r="D106" i="38"/>
  <c r="F106" i="38" s="1"/>
  <c r="J225" i="38"/>
  <c r="H225" i="38"/>
  <c r="J171" i="38"/>
  <c r="H171" i="38"/>
  <c r="J248" i="38"/>
  <c r="H248" i="38"/>
  <c r="Z366" i="38"/>
  <c r="AA106" i="38"/>
  <c r="O28" i="34"/>
  <c r="F149" i="38"/>
  <c r="H158" i="38"/>
  <c r="J158" i="38"/>
  <c r="AB357" i="38"/>
  <c r="AC357" i="38" s="1"/>
  <c r="D100" i="27"/>
  <c r="Z322" i="38"/>
  <c r="AC317" i="38"/>
  <c r="AP317" i="38" s="1"/>
  <c r="D89" i="27"/>
  <c r="AB349" i="38"/>
  <c r="AC349" i="38" s="1"/>
  <c r="AP349" i="38" s="1"/>
  <c r="D90" i="27"/>
  <c r="AB366" i="38"/>
  <c r="D94" i="27"/>
  <c r="AM357" i="38"/>
  <c r="AO357" i="38" s="1"/>
  <c r="D95" i="27"/>
  <c r="AH385" i="38"/>
  <c r="D99" i="27"/>
  <c r="AB322" i="38"/>
  <c r="AB312" i="38" s="1"/>
  <c r="AB222" i="38" s="1"/>
  <c r="D75" i="27"/>
  <c r="AH350" i="38"/>
  <c r="D68" i="27"/>
  <c r="AA348" i="38"/>
  <c r="D76" i="27"/>
  <c r="Z350" i="38"/>
  <c r="D74" i="27"/>
  <c r="AM350" i="38"/>
  <c r="D69" i="27"/>
  <c r="AB348" i="38"/>
  <c r="D73" i="27"/>
  <c r="AB350" i="38"/>
  <c r="D84" i="27"/>
  <c r="AA366" i="38"/>
  <c r="Z162" i="38"/>
  <c r="AC162" i="38" s="1"/>
  <c r="AP162" i="38" s="1"/>
  <c r="AK64" i="38"/>
  <c r="AH47" i="38"/>
  <c r="AD222" i="38"/>
  <c r="AD566" i="38" s="1"/>
  <c r="AG223" i="38"/>
  <c r="AP223" i="38" s="1"/>
  <c r="J69" i="38"/>
  <c r="J47" i="38" s="1"/>
  <c r="H69" i="38"/>
  <c r="J561" i="38"/>
  <c r="H561" i="38"/>
  <c r="D67" i="27"/>
  <c r="AN45" i="38"/>
  <c r="F45" i="38"/>
  <c r="D70" i="27"/>
  <c r="AB14" i="38"/>
  <c r="E14" i="38"/>
  <c r="F14" i="38" s="1"/>
  <c r="D87" i="27"/>
  <c r="Z27" i="38"/>
  <c r="AC27" i="38" s="1"/>
  <c r="AP27" i="38" s="1"/>
  <c r="F27" i="38"/>
  <c r="Z21" i="38"/>
  <c r="D13" i="38"/>
  <c r="D5" i="12"/>
  <c r="C8" i="27" s="1"/>
  <c r="D10" i="9"/>
  <c r="G60" i="8"/>
  <c r="Z64" i="38" s="1"/>
  <c r="F67" i="8"/>
  <c r="G67" i="8" s="1"/>
  <c r="Z29" i="38" s="1"/>
  <c r="D10" i="10"/>
  <c r="D5" i="10" s="1"/>
  <c r="C7" i="27" s="1"/>
  <c r="AO348" i="38" l="1"/>
  <c r="J315" i="38"/>
  <c r="D312" i="38"/>
  <c r="F312" i="38" s="1"/>
  <c r="J312" i="38" s="1"/>
  <c r="AC315" i="38"/>
  <c r="AP315" i="38" s="1"/>
  <c r="AA312" i="38"/>
  <c r="AA222" i="38" s="1"/>
  <c r="J223" i="38"/>
  <c r="H223" i="38"/>
  <c r="D327" i="38"/>
  <c r="F348" i="38"/>
  <c r="E345" i="38"/>
  <c r="E327" i="38" s="1"/>
  <c r="J350" i="38"/>
  <c r="H350" i="38"/>
  <c r="D12" i="38"/>
  <c r="H149" i="38"/>
  <c r="J149" i="38"/>
  <c r="H106" i="38"/>
  <c r="J106" i="38"/>
  <c r="AP357" i="38"/>
  <c r="AA345" i="38"/>
  <c r="AA327" i="38" s="1"/>
  <c r="AC322" i="38"/>
  <c r="AP322" i="38" s="1"/>
  <c r="Z312" i="38"/>
  <c r="AH383" i="38"/>
  <c r="AK383" i="38" s="1"/>
  <c r="AP383" i="38" s="1"/>
  <c r="AK385" i="38"/>
  <c r="AP385" i="38" s="1"/>
  <c r="D101" i="27"/>
  <c r="AB345" i="38"/>
  <c r="AB327" i="38" s="1"/>
  <c r="AC350" i="38"/>
  <c r="AO350" i="38"/>
  <c r="AM345" i="38"/>
  <c r="AC348" i="38"/>
  <c r="AP348" i="38" s="1"/>
  <c r="AK350" i="38"/>
  <c r="AH345" i="38"/>
  <c r="Z345" i="38"/>
  <c r="Z327" i="38" s="1"/>
  <c r="AC366" i="38"/>
  <c r="AP366" i="38" s="1"/>
  <c r="Z149" i="38"/>
  <c r="AC149" i="38" s="1"/>
  <c r="AP149" i="38" s="1"/>
  <c r="AH12" i="38"/>
  <c r="AK47" i="38"/>
  <c r="AC64" i="38"/>
  <c r="AP64" i="38" s="1"/>
  <c r="Z47" i="38"/>
  <c r="AC47" i="38" s="1"/>
  <c r="AG222" i="38"/>
  <c r="D78" i="27"/>
  <c r="H14" i="38"/>
  <c r="J14" i="38"/>
  <c r="AC14" i="38"/>
  <c r="AP14" i="38" s="1"/>
  <c r="J45" i="38"/>
  <c r="H45" i="38"/>
  <c r="AO45" i="38"/>
  <c r="AP45" i="38" s="1"/>
  <c r="AN13" i="38"/>
  <c r="Z13" i="38"/>
  <c r="J27" i="38"/>
  <c r="H27" i="38"/>
  <c r="H312" i="38" l="1"/>
  <c r="D222" i="38"/>
  <c r="F222" i="38" s="1"/>
  <c r="J222" i="38" s="1"/>
  <c r="F327" i="38"/>
  <c r="J348" i="38"/>
  <c r="H348" i="38"/>
  <c r="F345" i="38"/>
  <c r="AC327" i="38"/>
  <c r="Z222" i="38"/>
  <c r="AC222" i="38" s="1"/>
  <c r="AP222" i="38" s="1"/>
  <c r="AC312" i="38"/>
  <c r="AP312" i="38" s="1"/>
  <c r="AM327" i="38"/>
  <c r="AM566" i="38" s="1"/>
  <c r="AO345" i="38"/>
  <c r="AK345" i="38"/>
  <c r="AH327" i="38"/>
  <c r="AK327" i="38" s="1"/>
  <c r="AC345" i="38"/>
  <c r="AP350" i="38"/>
  <c r="AP47" i="38"/>
  <c r="Z106" i="38"/>
  <c r="AC106" i="38" s="1"/>
  <c r="AP106" i="38" s="1"/>
  <c r="Z12" i="38"/>
  <c r="AK12" i="38"/>
  <c r="AN12" i="38"/>
  <c r="AN566" i="38" s="1"/>
  <c r="AO13" i="38"/>
  <c r="H222" i="38" l="1"/>
  <c r="D566" i="38"/>
  <c r="J345" i="38"/>
  <c r="H345" i="38"/>
  <c r="H327" i="38"/>
  <c r="J327" i="38"/>
  <c r="Z566" i="38"/>
  <c r="AH566" i="38"/>
  <c r="AP345" i="38"/>
  <c r="AO327" i="38"/>
  <c r="AP327" i="38" s="1"/>
  <c r="AO12" i="38"/>
  <c r="D5" i="9"/>
  <c r="C6" i="27" s="1"/>
  <c r="C78" i="27"/>
  <c r="T556" i="38" l="1"/>
  <c r="T539" i="38"/>
  <c r="T521" i="38"/>
  <c r="T504" i="38"/>
  <c r="T484" i="38"/>
  <c r="T468" i="38"/>
  <c r="T450" i="38"/>
  <c r="T434" i="38"/>
  <c r="T418" i="38"/>
  <c r="T402" i="38"/>
  <c r="T382" i="38"/>
  <c r="T362" i="38"/>
  <c r="T346" i="38"/>
  <c r="T329" i="38"/>
  <c r="T309" i="38"/>
  <c r="T293" i="38"/>
  <c r="T277" i="38"/>
  <c r="T259" i="38"/>
  <c r="T241" i="38"/>
  <c r="T221" i="38"/>
  <c r="T203" i="38"/>
  <c r="T188" i="38"/>
  <c r="T180" i="38"/>
  <c r="T172" i="38"/>
  <c r="T161" i="38"/>
  <c r="T153" i="38"/>
  <c r="T144" i="38"/>
  <c r="T136" i="38"/>
  <c r="T127" i="38"/>
  <c r="T119" i="38"/>
  <c r="T110" i="38"/>
  <c r="T100" i="38"/>
  <c r="T91" i="38"/>
  <c r="T81" i="38"/>
  <c r="T73" i="38"/>
  <c r="T65" i="38"/>
  <c r="T48" i="38"/>
  <c r="T31" i="38"/>
  <c r="T458" i="38"/>
  <c r="T442" i="38"/>
  <c r="T426" i="38"/>
  <c r="T410" i="38"/>
  <c r="T392" i="38"/>
  <c r="T374" i="38"/>
  <c r="T354" i="38"/>
  <c r="T337" i="38"/>
  <c r="T319" i="38"/>
  <c r="T301" i="38"/>
  <c r="T285" i="38"/>
  <c r="T269" i="38"/>
  <c r="T251" i="38"/>
  <c r="T232" i="38"/>
  <c r="T212" i="38"/>
  <c r="T194" i="38"/>
  <c r="T184" i="38"/>
  <c r="T176" i="38"/>
  <c r="T167" i="38"/>
  <c r="T157" i="38"/>
  <c r="T148" i="38"/>
  <c r="T140" i="38"/>
  <c r="T131" i="38"/>
  <c r="T123" i="38"/>
  <c r="T114" i="38"/>
  <c r="T104" i="38"/>
  <c r="T95" i="38"/>
  <c r="T86" i="38"/>
  <c r="T77" i="38"/>
  <c r="T69" i="38"/>
  <c r="T60" i="38"/>
  <c r="T52" i="38"/>
  <c r="T43" i="38"/>
  <c r="T35" i="38"/>
  <c r="T25" i="38"/>
  <c r="T17" i="38"/>
  <c r="T56" i="38"/>
  <c r="T39" i="38"/>
  <c r="T21" i="38"/>
  <c r="T561" i="38"/>
  <c r="T513" i="38"/>
  <c r="T19" i="38"/>
  <c r="T54" i="38"/>
  <c r="T88" i="38"/>
  <c r="T125" i="38"/>
  <c r="T159" i="38"/>
  <c r="T198" i="38"/>
  <c r="T273" i="38"/>
  <c r="T341" i="38"/>
  <c r="T414" i="38"/>
  <c r="T480" i="38"/>
  <c r="T552" i="38"/>
  <c r="T33" i="38"/>
  <c r="T75" i="38"/>
  <c r="T112" i="38"/>
  <c r="T146" i="38"/>
  <c r="T182" i="38"/>
  <c r="T246" i="38"/>
  <c r="T314" i="38"/>
  <c r="T387" i="38"/>
  <c r="T454" i="38"/>
  <c r="T525" i="38"/>
  <c r="T24" i="38"/>
  <c r="T42" i="38"/>
  <c r="T59" i="38"/>
  <c r="T76" i="38"/>
  <c r="T94" i="38"/>
  <c r="T113" i="38"/>
  <c r="T130" i="38"/>
  <c r="T147" i="38"/>
  <c r="T166" i="38"/>
  <c r="T183" i="38"/>
  <c r="T210" i="38"/>
  <c r="T249" i="38"/>
  <c r="T283" i="38"/>
  <c r="T317" i="38"/>
  <c r="T352" i="38"/>
  <c r="T385" i="38"/>
  <c r="T420" i="38"/>
  <c r="T452" i="38"/>
  <c r="T487" i="38"/>
  <c r="T523" i="38"/>
  <c r="T564" i="38"/>
  <c r="T547" i="38"/>
  <c r="T530" i="38"/>
  <c r="T512" i="38"/>
  <c r="T493" i="38"/>
  <c r="T475" i="38"/>
  <c r="T457" i="38"/>
  <c r="T441" i="38"/>
  <c r="T425" i="38"/>
  <c r="T409" i="38"/>
  <c r="T391" i="38"/>
  <c r="T373" i="38"/>
  <c r="T357" i="38"/>
  <c r="T340" i="38"/>
  <c r="T318" i="38"/>
  <c r="T300" i="38"/>
  <c r="T284" i="38"/>
  <c r="T268" i="38"/>
  <c r="T250" i="38"/>
  <c r="T231" i="38"/>
  <c r="T211" i="38"/>
  <c r="T562" i="38"/>
  <c r="T545" i="38"/>
  <c r="T528" i="38"/>
  <c r="T510" i="38"/>
  <c r="T491" i="38"/>
  <c r="T473" i="38"/>
  <c r="T455" i="38"/>
  <c r="T439" i="38"/>
  <c r="T423" i="38"/>
  <c r="T407" i="38"/>
  <c r="T388" i="38"/>
  <c r="T371" i="38"/>
  <c r="T355" i="38"/>
  <c r="T338" i="38"/>
  <c r="T320" i="38"/>
  <c r="T302" i="38"/>
  <c r="T286" i="38"/>
  <c r="T270" i="38"/>
  <c r="T252" i="38"/>
  <c r="T233" i="38"/>
  <c r="T213" i="38"/>
  <c r="T50" i="38"/>
  <c r="T531" i="38"/>
  <c r="T27" i="38"/>
  <c r="T62" i="38"/>
  <c r="T98" i="38"/>
  <c r="T134" i="38"/>
  <c r="T169" i="38"/>
  <c r="T217" i="38"/>
  <c r="T289" i="38"/>
  <c r="T358" i="38"/>
  <c r="T430" i="38"/>
  <c r="T498" i="38"/>
  <c r="T558" i="38"/>
  <c r="T41" i="38"/>
  <c r="T84" i="38"/>
  <c r="T121" i="38"/>
  <c r="T155" i="38"/>
  <c r="T192" i="38"/>
  <c r="T264" i="38"/>
  <c r="T333" i="38"/>
  <c r="T406" i="38"/>
  <c r="T472" i="38"/>
  <c r="T544" i="38"/>
  <c r="T30" i="38"/>
  <c r="T46" i="38"/>
  <c r="T63" i="38"/>
  <c r="T80" i="38"/>
  <c r="T99" i="38"/>
  <c r="T117" i="38"/>
  <c r="T135" i="38"/>
  <c r="T152" i="38"/>
  <c r="T170" i="38"/>
  <c r="T187" i="38"/>
  <c r="T219" i="38"/>
  <c r="T257" i="38"/>
  <c r="T291" i="38"/>
  <c r="T325" i="38"/>
  <c r="T360" i="38"/>
  <c r="T394" i="38"/>
  <c r="T428" i="38"/>
  <c r="T461" i="38"/>
  <c r="T496" i="38"/>
  <c r="T533" i="38"/>
  <c r="T559" i="38"/>
  <c r="T543" i="38"/>
  <c r="T524" i="38"/>
  <c r="T507" i="38"/>
  <c r="T488" i="38"/>
  <c r="T471" i="38"/>
  <c r="T453" i="38"/>
  <c r="T437" i="38"/>
  <c r="T421" i="38"/>
  <c r="T405" i="38"/>
  <c r="T386" i="38"/>
  <c r="T369" i="38"/>
  <c r="T353" i="38"/>
  <c r="T336" i="38"/>
  <c r="T313" i="38"/>
  <c r="T296" i="38"/>
  <c r="T280" i="38"/>
  <c r="T263" i="38"/>
  <c r="T245" i="38"/>
  <c r="T227" i="38"/>
  <c r="T206" i="38"/>
  <c r="T557" i="38"/>
  <c r="T540" i="38"/>
  <c r="T522" i="38"/>
  <c r="T505" i="38"/>
  <c r="T486" i="38"/>
  <c r="T469" i="38"/>
  <c r="T451" i="38"/>
  <c r="T435" i="38"/>
  <c r="T419" i="38"/>
  <c r="T403" i="38"/>
  <c r="T384" i="38"/>
  <c r="T367" i="38"/>
  <c r="T351" i="38"/>
  <c r="T334" i="38"/>
  <c r="T316" i="38"/>
  <c r="T298" i="38"/>
  <c r="T282" i="38"/>
  <c r="T476" i="38"/>
  <c r="T37" i="38"/>
  <c r="T108" i="38"/>
  <c r="T178" i="38"/>
  <c r="T305" i="38"/>
  <c r="T446" i="38"/>
  <c r="T14" i="38"/>
  <c r="T93" i="38"/>
  <c r="T165" i="38"/>
  <c r="T281" i="38"/>
  <c r="T422" i="38"/>
  <c r="T16" i="38"/>
  <c r="T51" i="38"/>
  <c r="T85" i="38"/>
  <c r="T122" i="38"/>
  <c r="T156" i="38"/>
  <c r="T193" i="38"/>
  <c r="T266" i="38"/>
  <c r="T335" i="38"/>
  <c r="T404" i="38"/>
  <c r="T470" i="38"/>
  <c r="T542" i="38"/>
  <c r="T541" i="38" s="1"/>
  <c r="T538" i="38"/>
  <c r="T503" i="38"/>
  <c r="T466" i="38"/>
  <c r="T433" i="38"/>
  <c r="T401" i="38"/>
  <c r="T365" i="38"/>
  <c r="T332" i="38"/>
  <c r="T292" i="38"/>
  <c r="T258" i="38"/>
  <c r="T220" i="38"/>
  <c r="T553" i="38"/>
  <c r="T518" i="38"/>
  <c r="T481" i="38"/>
  <c r="T447" i="38"/>
  <c r="T415" i="38"/>
  <c r="T379" i="38"/>
  <c r="T347" i="38"/>
  <c r="T310" i="38"/>
  <c r="T278" i="38"/>
  <c r="T256" i="38"/>
  <c r="T229" i="38"/>
  <c r="T204" i="38"/>
  <c r="T22" i="38"/>
  <c r="T40" i="38"/>
  <c r="T57" i="38"/>
  <c r="T74" i="38"/>
  <c r="T92" i="38"/>
  <c r="T111" i="38"/>
  <c r="T128" i="38"/>
  <c r="T145" i="38"/>
  <c r="T163" i="38"/>
  <c r="T181" i="38"/>
  <c r="T205" i="38"/>
  <c r="T244" i="38"/>
  <c r="T279" i="38"/>
  <c r="T311" i="38"/>
  <c r="T348" i="38"/>
  <c r="T380" i="38"/>
  <c r="T416" i="38"/>
  <c r="T448" i="38"/>
  <c r="T482" i="38"/>
  <c r="T519" i="38"/>
  <c r="T554" i="38"/>
  <c r="T494" i="38"/>
  <c r="T45" i="38"/>
  <c r="T116" i="38"/>
  <c r="T186" i="38"/>
  <c r="T323" i="38"/>
  <c r="T463" i="38"/>
  <c r="T23" i="38"/>
  <c r="T102" i="38"/>
  <c r="T174" i="38"/>
  <c r="T297" i="38"/>
  <c r="T438" i="38"/>
  <c r="T20" i="38"/>
  <c r="T55" i="38"/>
  <c r="T90" i="38"/>
  <c r="T126" i="38"/>
  <c r="T160" i="38"/>
  <c r="T201" i="38"/>
  <c r="T275" i="38"/>
  <c r="T343" i="38"/>
  <c r="T412" i="38"/>
  <c r="T478" i="38"/>
  <c r="T550" i="38"/>
  <c r="T534" i="38"/>
  <c r="T497" i="38"/>
  <c r="T462" i="38"/>
  <c r="T429" i="38"/>
  <c r="T395" i="38"/>
  <c r="T361" i="38"/>
  <c r="T326" i="38"/>
  <c r="T288" i="38"/>
  <c r="T254" i="38"/>
  <c r="T216" i="38"/>
  <c r="T549" i="38"/>
  <c r="T514" i="38"/>
  <c r="T477" i="38"/>
  <c r="T443" i="38"/>
  <c r="T411" i="38"/>
  <c r="T375" i="38"/>
  <c r="T342" i="38"/>
  <c r="T306" i="38"/>
  <c r="T274" i="38"/>
  <c r="T247" i="38"/>
  <c r="T224" i="38"/>
  <c r="T200" i="38"/>
  <c r="T26" i="38"/>
  <c r="T44" i="38"/>
  <c r="T61" i="38"/>
  <c r="T78" i="38"/>
  <c r="T97" i="38"/>
  <c r="T115" i="38"/>
  <c r="T132" i="38"/>
  <c r="T150" i="38"/>
  <c r="T168" i="38"/>
  <c r="T185" i="38"/>
  <c r="T215" i="38"/>
  <c r="T253" i="38"/>
  <c r="T287" i="38"/>
  <c r="T321" i="38"/>
  <c r="T390" i="38"/>
  <c r="T456" i="38"/>
  <c r="T529" i="38"/>
  <c r="T548" i="38"/>
  <c r="T71" i="38"/>
  <c r="T142" i="38"/>
  <c r="T237" i="38"/>
  <c r="T378" i="38"/>
  <c r="T517" i="38"/>
  <c r="T58" i="38"/>
  <c r="T129" i="38"/>
  <c r="T208" i="38"/>
  <c r="T350" i="38"/>
  <c r="T490" i="38"/>
  <c r="T34" i="38"/>
  <c r="T68" i="38"/>
  <c r="T103" i="38"/>
  <c r="T139" i="38"/>
  <c r="T175" i="38"/>
  <c r="T230" i="38"/>
  <c r="T299" i="38"/>
  <c r="T368" i="38"/>
  <c r="T436" i="38"/>
  <c r="T506" i="38"/>
  <c r="T555" i="38"/>
  <c r="T520" i="38"/>
  <c r="T483" i="38"/>
  <c r="T449" i="38"/>
  <c r="T417" i="38"/>
  <c r="T381" i="38"/>
  <c r="T349" i="38"/>
  <c r="T308" i="38"/>
  <c r="T276" i="38"/>
  <c r="T240" i="38"/>
  <c r="T202" i="38"/>
  <c r="T536" i="38"/>
  <c r="T501" i="38"/>
  <c r="T464" i="38"/>
  <c r="T431" i="38"/>
  <c r="T399" i="38"/>
  <c r="T363" i="38"/>
  <c r="T330" i="38"/>
  <c r="T294" i="38"/>
  <c r="T265" i="38"/>
  <c r="T242" i="38"/>
  <c r="T218" i="38"/>
  <c r="T195" i="38"/>
  <c r="T32" i="38"/>
  <c r="T49" i="38"/>
  <c r="T66" i="38"/>
  <c r="T82" i="38"/>
  <c r="T101" i="38"/>
  <c r="T120" i="38"/>
  <c r="T137" i="38"/>
  <c r="T154" i="38"/>
  <c r="T173" i="38"/>
  <c r="T189" i="38"/>
  <c r="T226" i="38"/>
  <c r="T262" i="38"/>
  <c r="T295" i="38"/>
  <c r="T331" i="38"/>
  <c r="T364" i="38"/>
  <c r="T400" i="38"/>
  <c r="T432" i="38"/>
  <c r="T465" i="38"/>
  <c r="T502" i="38"/>
  <c r="T537" i="38"/>
  <c r="T565" i="38"/>
  <c r="T79" i="38"/>
  <c r="T151" i="38"/>
  <c r="T255" i="38"/>
  <c r="T396" i="38"/>
  <c r="T535" i="38"/>
  <c r="T67" i="38"/>
  <c r="T138" i="38"/>
  <c r="T228" i="38"/>
  <c r="T370" i="38"/>
  <c r="T508" i="38"/>
  <c r="T38" i="38"/>
  <c r="T72" i="38"/>
  <c r="T109" i="38"/>
  <c r="T143" i="38"/>
  <c r="T179" i="38"/>
  <c r="T239" i="38"/>
  <c r="T307" i="38"/>
  <c r="T376" i="38"/>
  <c r="T444" i="38"/>
  <c r="T515" i="38"/>
  <c r="T551" i="38"/>
  <c r="T516" i="38"/>
  <c r="T479" i="38"/>
  <c r="T445" i="38"/>
  <c r="T413" i="38"/>
  <c r="T377" i="38"/>
  <c r="T344" i="38"/>
  <c r="T304" i="38"/>
  <c r="T272" i="38"/>
  <c r="T236" i="38"/>
  <c r="T197" i="38"/>
  <c r="T532" i="38"/>
  <c r="T495" i="38"/>
  <c r="T460" i="38"/>
  <c r="T427" i="38"/>
  <c r="T393" i="38"/>
  <c r="T359" i="38"/>
  <c r="T324" i="38"/>
  <c r="T290" i="38"/>
  <c r="T261" i="38"/>
  <c r="T238" i="38"/>
  <c r="T209" i="38"/>
  <c r="T18" i="38"/>
  <c r="T36" i="38"/>
  <c r="T53" i="38"/>
  <c r="T70" i="38"/>
  <c r="T87" i="38"/>
  <c r="T105" i="38"/>
  <c r="T124" i="38"/>
  <c r="T141" i="38"/>
  <c r="T158" i="38"/>
  <c r="T177" i="38"/>
  <c r="T196" i="38"/>
  <c r="T234" i="38"/>
  <c r="T271" i="38"/>
  <c r="T303" i="38"/>
  <c r="T339" i="38"/>
  <c r="T372" i="38"/>
  <c r="T408" i="38"/>
  <c r="T440" i="38"/>
  <c r="T474" i="38"/>
  <c r="T511" i="38"/>
  <c r="T546" i="38"/>
  <c r="T356" i="38"/>
  <c r="T424" i="38"/>
  <c r="T492" i="38"/>
  <c r="T563" i="38"/>
  <c r="L14" i="38"/>
  <c r="P14" i="38"/>
  <c r="U14" i="38"/>
  <c r="Y14" i="38"/>
  <c r="N16" i="38"/>
  <c r="R16" i="38"/>
  <c r="W16" i="38"/>
  <c r="L17" i="38"/>
  <c r="P17" i="38"/>
  <c r="U17" i="38"/>
  <c r="Y17" i="38"/>
  <c r="N18" i="38"/>
  <c r="R18" i="38"/>
  <c r="W18" i="38"/>
  <c r="L19" i="38"/>
  <c r="P19" i="38"/>
  <c r="U19" i="38"/>
  <c r="Y19" i="38"/>
  <c r="N20" i="38"/>
  <c r="R20" i="38"/>
  <c r="W20" i="38"/>
  <c r="L21" i="38"/>
  <c r="P21" i="38"/>
  <c r="U21" i="38"/>
  <c r="Y21" i="38"/>
  <c r="N22" i="38"/>
  <c r="R22" i="38"/>
  <c r="W22" i="38"/>
  <c r="L23" i="38"/>
  <c r="P23" i="38"/>
  <c r="U23" i="38"/>
  <c r="Y23" i="38"/>
  <c r="N24" i="38"/>
  <c r="R24" i="38"/>
  <c r="W24" i="38"/>
  <c r="P565" i="38"/>
  <c r="P563" i="38"/>
  <c r="P561" i="38"/>
  <c r="P558" i="38"/>
  <c r="P556" i="38"/>
  <c r="P554" i="38"/>
  <c r="P552" i="38"/>
  <c r="P550" i="38"/>
  <c r="P548" i="38"/>
  <c r="P546" i="38"/>
  <c r="P544" i="38"/>
  <c r="P542" i="38"/>
  <c r="P541" i="38" s="1"/>
  <c r="P539" i="38"/>
  <c r="P537" i="38"/>
  <c r="P535" i="38"/>
  <c r="P533" i="38"/>
  <c r="P531" i="38"/>
  <c r="P529" i="38"/>
  <c r="P525" i="38"/>
  <c r="P523" i="38"/>
  <c r="P521" i="38"/>
  <c r="P519" i="38"/>
  <c r="P517" i="38"/>
  <c r="P515" i="38"/>
  <c r="P513" i="38"/>
  <c r="P511" i="38"/>
  <c r="P508" i="38"/>
  <c r="P506" i="38"/>
  <c r="P504" i="38"/>
  <c r="P502" i="38"/>
  <c r="P498" i="38"/>
  <c r="P496" i="38"/>
  <c r="P494" i="38"/>
  <c r="P492" i="38"/>
  <c r="P490" i="38"/>
  <c r="P487" i="38"/>
  <c r="P484" i="38"/>
  <c r="P482" i="38"/>
  <c r="P480" i="38"/>
  <c r="P478" i="38"/>
  <c r="P476" i="38"/>
  <c r="P474" i="38"/>
  <c r="P472" i="38"/>
  <c r="K14" i="38"/>
  <c r="O14" i="38"/>
  <c r="S14" i="38"/>
  <c r="X14" i="38"/>
  <c r="M16" i="38"/>
  <c r="Q16" i="38"/>
  <c r="V16" i="38"/>
  <c r="K17" i="38"/>
  <c r="O17" i="38"/>
  <c r="S17" i="38"/>
  <c r="X17" i="38"/>
  <c r="M18" i="38"/>
  <c r="Q18" i="38"/>
  <c r="V18" i="38"/>
  <c r="K19" i="38"/>
  <c r="O19" i="38"/>
  <c r="S19" i="38"/>
  <c r="X19" i="38"/>
  <c r="M20" i="38"/>
  <c r="Q20" i="38"/>
  <c r="V20" i="38"/>
  <c r="K21" i="38"/>
  <c r="O21" i="38"/>
  <c r="S21" i="38"/>
  <c r="X21" i="38"/>
  <c r="M22" i="38"/>
  <c r="Q22" i="38"/>
  <c r="V22" i="38"/>
  <c r="K23" i="38"/>
  <c r="O23" i="38"/>
  <c r="S23" i="38"/>
  <c r="X23" i="38"/>
  <c r="M24" i="38"/>
  <c r="Q24" i="38"/>
  <c r="V24" i="38"/>
  <c r="Q565" i="38"/>
  <c r="Q563" i="38"/>
  <c r="Q561" i="38"/>
  <c r="Q558" i="38"/>
  <c r="Q556" i="38"/>
  <c r="Q554" i="38"/>
  <c r="Q552" i="38"/>
  <c r="Q550" i="38"/>
  <c r="Q548" i="38"/>
  <c r="Q546" i="38"/>
  <c r="Q544" i="38"/>
  <c r="Q542" i="38"/>
  <c r="Q541" i="38" s="1"/>
  <c r="Q539" i="38"/>
  <c r="Q537" i="38"/>
  <c r="Q535" i="38"/>
  <c r="Q533" i="38"/>
  <c r="Q531" i="38"/>
  <c r="Q529" i="38"/>
  <c r="Q525" i="38"/>
  <c r="Q523" i="38"/>
  <c r="Q521" i="38"/>
  <c r="Q519" i="38"/>
  <c r="Q517" i="38"/>
  <c r="Q515" i="38"/>
  <c r="Q513" i="38"/>
  <c r="Q511" i="38"/>
  <c r="Q508" i="38"/>
  <c r="Q506" i="38"/>
  <c r="Q504" i="38"/>
  <c r="Q502" i="38"/>
  <c r="Q498" i="38"/>
  <c r="Q496" i="38"/>
  <c r="Q494" i="38"/>
  <c r="Q492" i="38"/>
  <c r="Q490" i="38"/>
  <c r="Q487" i="38"/>
  <c r="Q484" i="38"/>
  <c r="Q482" i="38"/>
  <c r="Q480" i="38"/>
  <c r="Q478" i="38"/>
  <c r="Q476" i="38"/>
  <c r="Q474" i="38"/>
  <c r="Q472" i="38"/>
  <c r="Q470" i="38"/>
  <c r="N14" i="38"/>
  <c r="W14" i="38"/>
  <c r="P16" i="38"/>
  <c r="Y16" i="38"/>
  <c r="R17" i="38"/>
  <c r="L18" i="38"/>
  <c r="U18" i="38"/>
  <c r="N19" i="38"/>
  <c r="W19" i="38"/>
  <c r="P20" i="38"/>
  <c r="Y20" i="38"/>
  <c r="R21" i="38"/>
  <c r="L22" i="38"/>
  <c r="U22" i="38"/>
  <c r="N23" i="38"/>
  <c r="W23" i="38"/>
  <c r="P24" i="38"/>
  <c r="Y24" i="38"/>
  <c r="P562" i="38"/>
  <c r="P557" i="38"/>
  <c r="P553" i="38"/>
  <c r="P549" i="38"/>
  <c r="P545" i="38"/>
  <c r="P540" i="38"/>
  <c r="P536" i="38"/>
  <c r="P532" i="38"/>
  <c r="P528" i="38"/>
  <c r="P522" i="38"/>
  <c r="P518" i="38"/>
  <c r="P514" i="38"/>
  <c r="P510" i="38"/>
  <c r="P505" i="38"/>
  <c r="P501" i="38"/>
  <c r="P495" i="38"/>
  <c r="P491" i="38"/>
  <c r="P486" i="38"/>
  <c r="P481" i="38"/>
  <c r="P477" i="38"/>
  <c r="P473" i="38"/>
  <c r="Q469" i="38"/>
  <c r="Q466" i="38"/>
  <c r="Q464" i="38"/>
  <c r="Q462" i="38"/>
  <c r="Q460" i="38"/>
  <c r="Q457" i="38"/>
  <c r="Q455" i="38"/>
  <c r="Q453" i="38"/>
  <c r="Q451" i="38"/>
  <c r="Q449" i="38"/>
  <c r="Q447" i="38"/>
  <c r="Q445" i="38"/>
  <c r="Q443" i="38"/>
  <c r="Q441" i="38"/>
  <c r="Q439" i="38"/>
  <c r="Q437" i="38"/>
  <c r="Q435" i="38"/>
  <c r="Q433" i="38"/>
  <c r="Q431" i="38"/>
  <c r="Q429" i="38"/>
  <c r="Q427" i="38"/>
  <c r="Q425" i="38"/>
  <c r="Q423" i="38"/>
  <c r="Q421" i="38"/>
  <c r="Q419" i="38"/>
  <c r="Q417" i="38"/>
  <c r="Q415" i="38"/>
  <c r="Q413" i="38"/>
  <c r="Q411" i="38"/>
  <c r="Q409" i="38"/>
  <c r="Q407" i="38"/>
  <c r="Q405" i="38"/>
  <c r="Q403" i="38"/>
  <c r="Q401" i="38"/>
  <c r="Q399" i="38"/>
  <c r="Q395" i="38"/>
  <c r="Q393" i="38"/>
  <c r="Q391" i="38"/>
  <c r="Q388" i="38"/>
  <c r="Q386" i="38"/>
  <c r="Q384" i="38"/>
  <c r="Q381" i="38"/>
  <c r="Q379" i="38"/>
  <c r="Q377" i="38"/>
  <c r="Q375" i="38"/>
  <c r="Q373" i="38"/>
  <c r="Q371" i="38"/>
  <c r="Q369" i="38"/>
  <c r="Q367" i="38"/>
  <c r="Q365" i="38"/>
  <c r="Q363" i="38"/>
  <c r="Q361" i="38"/>
  <c r="Q359" i="38"/>
  <c r="Q357" i="38"/>
  <c r="Q355" i="38"/>
  <c r="Q353" i="38"/>
  <c r="Q351" i="38"/>
  <c r="Q349" i="38"/>
  <c r="Q347" i="38"/>
  <c r="Q344" i="38"/>
  <c r="Q342" i="38"/>
  <c r="Q340" i="38"/>
  <c r="Q338" i="38"/>
  <c r="Q336" i="38"/>
  <c r="Q334" i="38"/>
  <c r="Q332" i="38"/>
  <c r="Q330" i="38"/>
  <c r="Q326" i="38"/>
  <c r="Q324" i="38"/>
  <c r="Q321" i="38"/>
  <c r="Q319" i="38"/>
  <c r="Q317" i="38"/>
  <c r="Q314" i="38"/>
  <c r="Q311" i="38"/>
  <c r="Q309" i="38"/>
  <c r="Q307" i="38"/>
  <c r="Q305" i="38"/>
  <c r="Q303" i="38"/>
  <c r="Q301" i="38"/>
  <c r="Q299" i="38"/>
  <c r="Q297" i="38"/>
  <c r="Q295" i="38"/>
  <c r="Q293" i="38"/>
  <c r="Q291" i="38"/>
  <c r="Q289" i="38"/>
  <c r="Q287" i="38"/>
  <c r="Q285" i="38"/>
  <c r="Q283" i="38"/>
  <c r="Q281" i="38"/>
  <c r="Q279" i="38"/>
  <c r="Q277" i="38"/>
  <c r="Q275" i="38"/>
  <c r="Q273" i="38"/>
  <c r="Q271" i="38"/>
  <c r="Q269" i="38"/>
  <c r="Q266" i="38"/>
  <c r="Q264" i="38"/>
  <c r="Q262" i="38"/>
  <c r="Q259" i="38"/>
  <c r="Q257" i="38"/>
  <c r="Q255" i="38"/>
  <c r="Q253" i="38"/>
  <c r="Q251" i="38"/>
  <c r="Q249" i="38"/>
  <c r="Q246" i="38"/>
  <c r="Q244" i="38"/>
  <c r="Q241" i="38"/>
  <c r="Q239" i="38"/>
  <c r="Q237" i="38"/>
  <c r="Q234" i="38"/>
  <c r="Q232" i="38"/>
  <c r="Q230" i="38"/>
  <c r="Q228" i="38"/>
  <c r="Q226" i="38"/>
  <c r="Q221" i="38"/>
  <c r="Q219" i="38"/>
  <c r="R14" i="38"/>
  <c r="L16" i="38"/>
  <c r="U16" i="38"/>
  <c r="N17" i="38"/>
  <c r="W17" i="38"/>
  <c r="P18" i="38"/>
  <c r="Y18" i="38"/>
  <c r="R19" i="38"/>
  <c r="L20" i="38"/>
  <c r="U20" i="38"/>
  <c r="N21" i="38"/>
  <c r="W21" i="38"/>
  <c r="P22" i="38"/>
  <c r="Y22" i="38"/>
  <c r="R23" i="38"/>
  <c r="L24" i="38"/>
  <c r="U24" i="38"/>
  <c r="P564" i="38"/>
  <c r="P559" i="38"/>
  <c r="P555" i="38"/>
  <c r="P551" i="38"/>
  <c r="P547" i="38"/>
  <c r="P543" i="38"/>
  <c r="P538" i="38"/>
  <c r="P534" i="38"/>
  <c r="P530" i="38"/>
  <c r="P524" i="38"/>
  <c r="P520" i="38"/>
  <c r="P516" i="38"/>
  <c r="P512" i="38"/>
  <c r="P507" i="38"/>
  <c r="P503" i="38"/>
  <c r="P497" i="38"/>
  <c r="P493" i="38"/>
  <c r="P488" i="38"/>
  <c r="P483" i="38"/>
  <c r="P479" i="38"/>
  <c r="P475" i="38"/>
  <c r="P471" i="38"/>
  <c r="Q468" i="38"/>
  <c r="Q465" i="38"/>
  <c r="Q463" i="38"/>
  <c r="Q461" i="38"/>
  <c r="Q458" i="38"/>
  <c r="Q456" i="38"/>
  <c r="Q454" i="38"/>
  <c r="Q452" i="38"/>
  <c r="Q450" i="38"/>
  <c r="Q448" i="38"/>
  <c r="Q446" i="38"/>
  <c r="Q444" i="38"/>
  <c r="Q442" i="38"/>
  <c r="Q440" i="38"/>
  <c r="Q438" i="38"/>
  <c r="Q436" i="38"/>
  <c r="Q434" i="38"/>
  <c r="Q432" i="38"/>
  <c r="Q430" i="38"/>
  <c r="Q428" i="38"/>
  <c r="Q426" i="38"/>
  <c r="Q424" i="38"/>
  <c r="Q422" i="38"/>
  <c r="Q420" i="38"/>
  <c r="Q418" i="38"/>
  <c r="Q416" i="38"/>
  <c r="Q414" i="38"/>
  <c r="Q412" i="38"/>
  <c r="Q410" i="38"/>
  <c r="Q408" i="38"/>
  <c r="Q406" i="38"/>
  <c r="Q404" i="38"/>
  <c r="Q402" i="38"/>
  <c r="Q400" i="38"/>
  <c r="Q396" i="38"/>
  <c r="Q394" i="38"/>
  <c r="Q392" i="38"/>
  <c r="Q390" i="38"/>
  <c r="Q387" i="38"/>
  <c r="Q385" i="38"/>
  <c r="Q382" i="38"/>
  <c r="Q380" i="38"/>
  <c r="Q378" i="38"/>
  <c r="Q376" i="38"/>
  <c r="Q374" i="38"/>
  <c r="Q372" i="38"/>
  <c r="Q370" i="38"/>
  <c r="Q368" i="38"/>
  <c r="Q366" i="38"/>
  <c r="Q364" i="38"/>
  <c r="Q362" i="38"/>
  <c r="Q360" i="38"/>
  <c r="Q358" i="38"/>
  <c r="Q356" i="38"/>
  <c r="Q354" i="38"/>
  <c r="Q352" i="38"/>
  <c r="Q350" i="38"/>
  <c r="Q348" i="38"/>
  <c r="Q346" i="38"/>
  <c r="Q343" i="38"/>
  <c r="Q341" i="38"/>
  <c r="Q339" i="38"/>
  <c r="Q337" i="38"/>
  <c r="Q335" i="38"/>
  <c r="Q333" i="38"/>
  <c r="Q331" i="38"/>
  <c r="Q329" i="38"/>
  <c r="Q325" i="38"/>
  <c r="Q323" i="38"/>
  <c r="Q320" i="38"/>
  <c r="Q318" i="38"/>
  <c r="Q316" i="38"/>
  <c r="Q313" i="38"/>
  <c r="Q310" i="38"/>
  <c r="Q308" i="38"/>
  <c r="Q306" i="38"/>
  <c r="Q304" i="38"/>
  <c r="Q302" i="38"/>
  <c r="Q300" i="38"/>
  <c r="Q298" i="38"/>
  <c r="Q296" i="38"/>
  <c r="Q294" i="38"/>
  <c r="Q292" i="38"/>
  <c r="Q290" i="38"/>
  <c r="Q288" i="38"/>
  <c r="Q286" i="38"/>
  <c r="Q284" i="38"/>
  <c r="Q282" i="38"/>
  <c r="Q280" i="38"/>
  <c r="Q278" i="38"/>
  <c r="Q276" i="38"/>
  <c r="Q274" i="38"/>
  <c r="Q272" i="38"/>
  <c r="Q270" i="38"/>
  <c r="Q268" i="38"/>
  <c r="Q265" i="38"/>
  <c r="Q263" i="38"/>
  <c r="Q261" i="38"/>
  <c r="Q258" i="38"/>
  <c r="Q256" i="38"/>
  <c r="Q254" i="38"/>
  <c r="Q252" i="38"/>
  <c r="Q250" i="38"/>
  <c r="Q247" i="38"/>
  <c r="Q245" i="38"/>
  <c r="Q242" i="38"/>
  <c r="Q240" i="38"/>
  <c r="Q238" i="38"/>
  <c r="Q236" i="38"/>
  <c r="Q233" i="38"/>
  <c r="Q231" i="38"/>
  <c r="Q229" i="38"/>
  <c r="Q227" i="38"/>
  <c r="Q224" i="38"/>
  <c r="Q220" i="38"/>
  <c r="Q218" i="38"/>
  <c r="Q216" i="38"/>
  <c r="Q213" i="38"/>
  <c r="Q211" i="38"/>
  <c r="Q209" i="38"/>
  <c r="Q206" i="38"/>
  <c r="Q204" i="38"/>
  <c r="Q202" i="38"/>
  <c r="Q200" i="38"/>
  <c r="Q197" i="38"/>
  <c r="Q195" i="38"/>
  <c r="Q193" i="38"/>
  <c r="Q189" i="38"/>
  <c r="K16" i="38"/>
  <c r="M17" i="38"/>
  <c r="O18" i="38"/>
  <c r="Q19" i="38"/>
  <c r="S20" i="38"/>
  <c r="V21" i="38"/>
  <c r="X22" i="38"/>
  <c r="K24" i="38"/>
  <c r="Q564" i="38"/>
  <c r="Q555" i="38"/>
  <c r="Q547" i="38"/>
  <c r="Q538" i="38"/>
  <c r="Q530" i="38"/>
  <c r="Q520" i="38"/>
  <c r="Q512" i="38"/>
  <c r="Q503" i="38"/>
  <c r="Q493" i="38"/>
  <c r="Q483" i="38"/>
  <c r="Q475" i="38"/>
  <c r="P469" i="38"/>
  <c r="P464" i="38"/>
  <c r="P460" i="38"/>
  <c r="P455" i="38"/>
  <c r="P451" i="38"/>
  <c r="P447" i="38"/>
  <c r="P443" i="38"/>
  <c r="P439" i="38"/>
  <c r="P435" i="38"/>
  <c r="P431" i="38"/>
  <c r="P427" i="38"/>
  <c r="P423" i="38"/>
  <c r="P419" i="38"/>
  <c r="P415" i="38"/>
  <c r="P411" i="38"/>
  <c r="P407" i="38"/>
  <c r="P403" i="38"/>
  <c r="P399" i="38"/>
  <c r="P393" i="38"/>
  <c r="P388" i="38"/>
  <c r="P384" i="38"/>
  <c r="P379" i="38"/>
  <c r="P375" i="38"/>
  <c r="P371" i="38"/>
  <c r="P367" i="38"/>
  <c r="P363" i="38"/>
  <c r="P359" i="38"/>
  <c r="P355" i="38"/>
  <c r="P351" i="38"/>
  <c r="P347" i="38"/>
  <c r="P342" i="38"/>
  <c r="P338" i="38"/>
  <c r="P334" i="38"/>
  <c r="P330" i="38"/>
  <c r="P324" i="38"/>
  <c r="P319" i="38"/>
  <c r="P314" i="38"/>
  <c r="P309" i="38"/>
  <c r="P305" i="38"/>
  <c r="P301" i="38"/>
  <c r="P297" i="38"/>
  <c r="P293" i="38"/>
  <c r="P289" i="38"/>
  <c r="P285" i="38"/>
  <c r="P281" i="38"/>
  <c r="P277" i="38"/>
  <c r="P273" i="38"/>
  <c r="P269" i="38"/>
  <c r="P264" i="38"/>
  <c r="P259" i="38"/>
  <c r="P255" i="38"/>
  <c r="P251" i="38"/>
  <c r="P246" i="38"/>
  <c r="P241" i="38"/>
  <c r="P237" i="38"/>
  <c r="P232" i="38"/>
  <c r="P228" i="38"/>
  <c r="P221" i="38"/>
  <c r="Q217" i="38"/>
  <c r="P215" i="38"/>
  <c r="P211" i="38"/>
  <c r="Q208" i="38"/>
  <c r="P205" i="38"/>
  <c r="P202" i="38"/>
  <c r="Q198" i="38"/>
  <c r="P196" i="38"/>
  <c r="P193" i="38"/>
  <c r="Q188" i="38"/>
  <c r="Q186" i="38"/>
  <c r="Q184" i="38"/>
  <c r="Q182" i="38"/>
  <c r="Q180" i="38"/>
  <c r="Q178" i="38"/>
  <c r="Q176" i="38"/>
  <c r="Q174" i="38"/>
  <c r="Q172" i="38"/>
  <c r="Q169" i="38"/>
  <c r="Q167" i="38"/>
  <c r="Q165" i="38"/>
  <c r="Q161" i="38"/>
  <c r="Q159" i="38"/>
  <c r="Q157" i="38"/>
  <c r="Q155" i="38"/>
  <c r="Q153" i="38"/>
  <c r="Q151" i="38"/>
  <c r="Q148" i="38"/>
  <c r="Q146" i="38"/>
  <c r="Q144" i="38"/>
  <c r="Q142" i="38"/>
  <c r="Q140" i="38"/>
  <c r="Q138" i="38"/>
  <c r="Q136" i="38"/>
  <c r="Q134" i="38"/>
  <c r="Q131" i="38"/>
  <c r="Q129" i="38"/>
  <c r="Q127" i="38"/>
  <c r="Q125" i="38"/>
  <c r="Q123" i="38"/>
  <c r="Q121" i="38"/>
  <c r="Q119" i="38"/>
  <c r="Q116" i="38"/>
  <c r="Q114" i="38"/>
  <c r="Q112" i="38"/>
  <c r="Q110" i="38"/>
  <c r="Q108" i="38"/>
  <c r="Q104" i="38"/>
  <c r="Q102" i="38"/>
  <c r="Q100" i="38"/>
  <c r="Q98" i="38"/>
  <c r="Q95" i="38"/>
  <c r="Q93" i="38"/>
  <c r="Q91" i="38"/>
  <c r="Q88" i="38"/>
  <c r="Q86" i="38"/>
  <c r="Q84" i="38"/>
  <c r="Q81" i="38"/>
  <c r="Q79" i="38"/>
  <c r="Q77" i="38"/>
  <c r="Q75" i="38"/>
  <c r="Q73" i="38"/>
  <c r="Q71" i="38"/>
  <c r="Q69" i="38"/>
  <c r="Q67" i="38"/>
  <c r="Q65" i="38"/>
  <c r="Q62" i="38"/>
  <c r="Q60" i="38"/>
  <c r="Q58" i="38"/>
  <c r="Q56" i="38"/>
  <c r="Q54" i="38"/>
  <c r="Q52" i="38"/>
  <c r="Q50" i="38"/>
  <c r="Q48" i="38"/>
  <c r="Q45" i="38"/>
  <c r="Q43" i="38"/>
  <c r="Q41" i="38"/>
  <c r="Q39" i="38"/>
  <c r="Q37" i="38"/>
  <c r="Q35" i="38"/>
  <c r="Q33" i="38"/>
  <c r="Q31" i="38"/>
  <c r="Q27" i="38"/>
  <c r="Q25" i="38"/>
  <c r="W563" i="38"/>
  <c r="W558" i="38"/>
  <c r="W554" i="38"/>
  <c r="W550" i="38"/>
  <c r="W546" i="38"/>
  <c r="W542" i="38"/>
  <c r="W541" i="38" s="1"/>
  <c r="W537" i="38"/>
  <c r="Q14" i="38"/>
  <c r="S16" i="38"/>
  <c r="V17" i="38"/>
  <c r="X18" i="38"/>
  <c r="K20" i="38"/>
  <c r="M21" i="38"/>
  <c r="O22" i="38"/>
  <c r="Q23" i="38"/>
  <c r="S24" i="38"/>
  <c r="Q559" i="38"/>
  <c r="Q551" i="38"/>
  <c r="Q543" i="38"/>
  <c r="Q534" i="38"/>
  <c r="Q524" i="38"/>
  <c r="Q516" i="38"/>
  <c r="Q507" i="38"/>
  <c r="Q497" i="38"/>
  <c r="Q488" i="38"/>
  <c r="Q479" i="38"/>
  <c r="Q471" i="38"/>
  <c r="P466" i="38"/>
  <c r="P462" i="38"/>
  <c r="P457" i="38"/>
  <c r="P453" i="38"/>
  <c r="P449" i="38"/>
  <c r="P445" i="38"/>
  <c r="P441" i="38"/>
  <c r="P437" i="38"/>
  <c r="P433" i="38"/>
  <c r="P429" i="38"/>
  <c r="P425" i="38"/>
  <c r="P421" i="38"/>
  <c r="P417" i="38"/>
  <c r="P413" i="38"/>
  <c r="P409" i="38"/>
  <c r="P405" i="38"/>
  <c r="P401" i="38"/>
  <c r="P395" i="38"/>
  <c r="P391" i="38"/>
  <c r="P386" i="38"/>
  <c r="P381" i="38"/>
  <c r="P377" i="38"/>
  <c r="P373" i="38"/>
  <c r="P369" i="38"/>
  <c r="P365" i="38"/>
  <c r="P361" i="38"/>
  <c r="P357" i="38"/>
  <c r="P353" i="38"/>
  <c r="P349" i="38"/>
  <c r="P344" i="38"/>
  <c r="P340" i="38"/>
  <c r="P336" i="38"/>
  <c r="P332" i="38"/>
  <c r="P326" i="38"/>
  <c r="P321" i="38"/>
  <c r="P317" i="38"/>
  <c r="P311" i="38"/>
  <c r="P307" i="38"/>
  <c r="P303" i="38"/>
  <c r="P299" i="38"/>
  <c r="P295" i="38"/>
  <c r="P291" i="38"/>
  <c r="P287" i="38"/>
  <c r="P283" i="38"/>
  <c r="P279" i="38"/>
  <c r="P275" i="38"/>
  <c r="P271" i="38"/>
  <c r="P266" i="38"/>
  <c r="P262" i="38"/>
  <c r="P257" i="38"/>
  <c r="P253" i="38"/>
  <c r="P249" i="38"/>
  <c r="P244" i="38"/>
  <c r="P239" i="38"/>
  <c r="P234" i="38"/>
  <c r="P230" i="38"/>
  <c r="P226" i="38"/>
  <c r="P219" i="38"/>
  <c r="P216" i="38"/>
  <c r="Q212" i="38"/>
  <c r="P210" i="38"/>
  <c r="P206" i="38"/>
  <c r="Q203" i="38"/>
  <c r="P201" i="38"/>
  <c r="P197" i="38"/>
  <c r="Q194" i="38"/>
  <c r="P192" i="38"/>
  <c r="Q187" i="38"/>
  <c r="Q185" i="38"/>
  <c r="Q183" i="38"/>
  <c r="Q181" i="38"/>
  <c r="Q179" i="38"/>
  <c r="Q177" i="38"/>
  <c r="Q175" i="38"/>
  <c r="Q173" i="38"/>
  <c r="Q170" i="38"/>
  <c r="Q168" i="38"/>
  <c r="Q166" i="38"/>
  <c r="Q163" i="38"/>
  <c r="Q160" i="38"/>
  <c r="Q158" i="38"/>
  <c r="Q156" i="38"/>
  <c r="Q154" i="38"/>
  <c r="Q152" i="38"/>
  <c r="Q150" i="38"/>
  <c r="Q147" i="38"/>
  <c r="Q145" i="38"/>
  <c r="Q143" i="38"/>
  <c r="Q141" i="38"/>
  <c r="Q139" i="38"/>
  <c r="Q137" i="38"/>
  <c r="Q135" i="38"/>
  <c r="Q132" i="38"/>
  <c r="Q130" i="38"/>
  <c r="Q128" i="38"/>
  <c r="Q126" i="38"/>
  <c r="Q124" i="38"/>
  <c r="Q122" i="38"/>
  <c r="Q120" i="38"/>
  <c r="Q117" i="38"/>
  <c r="Q115" i="38"/>
  <c r="Q113" i="38"/>
  <c r="Q111" i="38"/>
  <c r="Q109" i="38"/>
  <c r="Q105" i="38"/>
  <c r="Q103" i="38"/>
  <c r="Q101" i="38"/>
  <c r="Q99" i="38"/>
  <c r="Q97" i="38"/>
  <c r="Q94" i="38"/>
  <c r="Q92" i="38"/>
  <c r="Q90" i="38"/>
  <c r="Q87" i="38"/>
  <c r="Q85" i="38"/>
  <c r="Q82" i="38"/>
  <c r="Q80" i="38"/>
  <c r="Q78" i="38"/>
  <c r="Q76" i="38"/>
  <c r="Q74" i="38"/>
  <c r="Q72" i="38"/>
  <c r="Q70" i="38"/>
  <c r="Q68" i="38"/>
  <c r="Q66" i="38"/>
  <c r="Q63" i="38"/>
  <c r="Q61" i="38"/>
  <c r="Q59" i="38"/>
  <c r="Q57" i="38"/>
  <c r="Q55" i="38"/>
  <c r="Q53" i="38"/>
  <c r="Q51" i="38"/>
  <c r="Q49" i="38"/>
  <c r="Q46" i="38"/>
  <c r="Q44" i="38"/>
  <c r="Q42" i="38"/>
  <c r="Q40" i="38"/>
  <c r="Q38" i="38"/>
  <c r="Q36" i="38"/>
  <c r="Q34" i="38"/>
  <c r="Q32" i="38"/>
  <c r="Q30" i="38"/>
  <c r="Q26" i="38"/>
  <c r="W565" i="38"/>
  <c r="W561" i="38"/>
  <c r="W556" i="38"/>
  <c r="W552" i="38"/>
  <c r="W548" i="38"/>
  <c r="W544" i="38"/>
  <c r="W539" i="38"/>
  <c r="W535" i="38"/>
  <c r="W531" i="38"/>
  <c r="W525" i="38"/>
  <c r="W521" i="38"/>
  <c r="W517" i="38"/>
  <c r="W513" i="38"/>
  <c r="W508" i="38"/>
  <c r="W504" i="38"/>
  <c r="W498" i="38"/>
  <c r="W494" i="38"/>
  <c r="W490" i="38"/>
  <c r="W484" i="38"/>
  <c r="W480" i="38"/>
  <c r="W476" i="38"/>
  <c r="W472" i="38"/>
  <c r="W468" i="38"/>
  <c r="W463" i="38"/>
  <c r="W458" i="38"/>
  <c r="W454" i="38"/>
  <c r="W450" i="38"/>
  <c r="W446" i="38"/>
  <c r="W442" i="38"/>
  <c r="W438" i="38"/>
  <c r="W434" i="38"/>
  <c r="W430" i="38"/>
  <c r="W426" i="38"/>
  <c r="W422" i="38"/>
  <c r="W418" i="38"/>
  <c r="W414" i="38"/>
  <c r="W410" i="38"/>
  <c r="W406" i="38"/>
  <c r="W402" i="38"/>
  <c r="W396" i="38"/>
  <c r="W392" i="38"/>
  <c r="W387" i="38"/>
  <c r="W382" i="38"/>
  <c r="W378" i="38"/>
  <c r="W374" i="38"/>
  <c r="W370" i="38"/>
  <c r="W366" i="38"/>
  <c r="W362" i="38"/>
  <c r="W358" i="38"/>
  <c r="W354" i="38"/>
  <c r="W350" i="38"/>
  <c r="W346" i="38"/>
  <c r="W341" i="38"/>
  <c r="W337" i="38"/>
  <c r="W333" i="38"/>
  <c r="W329" i="38"/>
  <c r="W323" i="38"/>
  <c r="W318" i="38"/>
  <c r="W313" i="38"/>
  <c r="W308" i="38"/>
  <c r="W304" i="38"/>
  <c r="W300" i="38"/>
  <c r="W296" i="38"/>
  <c r="W292" i="38"/>
  <c r="W288" i="38"/>
  <c r="W284" i="38"/>
  <c r="W280" i="38"/>
  <c r="W276" i="38"/>
  <c r="W272" i="38"/>
  <c r="W268" i="38"/>
  <c r="W263" i="38"/>
  <c r="W258" i="38"/>
  <c r="W254" i="38"/>
  <c r="W250" i="38"/>
  <c r="W245" i="38"/>
  <c r="W240" i="38"/>
  <c r="W236" i="38"/>
  <c r="W231" i="38"/>
  <c r="W227" i="38"/>
  <c r="W220" i="38"/>
  <c r="W216" i="38"/>
  <c r="W211" i="38"/>
  <c r="W206" i="38"/>
  <c r="W202" i="38"/>
  <c r="W197" i="38"/>
  <c r="W193" i="38"/>
  <c r="W187" i="38"/>
  <c r="W183" i="38"/>
  <c r="W179" i="38"/>
  <c r="W175" i="38"/>
  <c r="W170" i="38"/>
  <c r="W166" i="38"/>
  <c r="W160" i="38"/>
  <c r="W156" i="38"/>
  <c r="W152" i="38"/>
  <c r="W147" i="38"/>
  <c r="W143" i="38"/>
  <c r="W139" i="38"/>
  <c r="W135" i="38"/>
  <c r="W130" i="38"/>
  <c r="W126" i="38"/>
  <c r="W122" i="38"/>
  <c r="W117" i="38"/>
  <c r="W113" i="38"/>
  <c r="W109" i="38"/>
  <c r="W103" i="38"/>
  <c r="W99" i="38"/>
  <c r="W94" i="38"/>
  <c r="W90" i="38"/>
  <c r="W85" i="38"/>
  <c r="W80" i="38"/>
  <c r="W76" i="38"/>
  <c r="W72" i="38"/>
  <c r="W68" i="38"/>
  <c r="W63" i="38"/>
  <c r="O16" i="38"/>
  <c r="S18" i="38"/>
  <c r="X20" i="38"/>
  <c r="M23" i="38"/>
  <c r="Q562" i="38"/>
  <c r="Q545" i="38"/>
  <c r="Q528" i="38"/>
  <c r="Q510" i="38"/>
  <c r="Q491" i="38"/>
  <c r="Q473" i="38"/>
  <c r="P463" i="38"/>
  <c r="P454" i="38"/>
  <c r="P446" i="38"/>
  <c r="P438" i="38"/>
  <c r="P430" i="38"/>
  <c r="P422" i="38"/>
  <c r="P414" i="38"/>
  <c r="P406" i="38"/>
  <c r="P396" i="38"/>
  <c r="P387" i="38"/>
  <c r="X16" i="38"/>
  <c r="M19" i="38"/>
  <c r="Q21" i="38"/>
  <c r="V23" i="38"/>
  <c r="Q557" i="38"/>
  <c r="Q540" i="38"/>
  <c r="Q522" i="38"/>
  <c r="Q505" i="38"/>
  <c r="Q486" i="38"/>
  <c r="P470" i="38"/>
  <c r="P461" i="38"/>
  <c r="P452" i="38"/>
  <c r="P444" i="38"/>
  <c r="P436" i="38"/>
  <c r="P428" i="38"/>
  <c r="P420" i="38"/>
  <c r="P412" i="38"/>
  <c r="P404" i="38"/>
  <c r="P394" i="38"/>
  <c r="P385" i="38"/>
  <c r="P376" i="38"/>
  <c r="P368" i="38"/>
  <c r="P360" i="38"/>
  <c r="P352" i="38"/>
  <c r="P343" i="38"/>
  <c r="P335" i="38"/>
  <c r="P325" i="38"/>
  <c r="P316" i="38"/>
  <c r="P306" i="38"/>
  <c r="P298" i="38"/>
  <c r="P290" i="38"/>
  <c r="P282" i="38"/>
  <c r="P274" i="38"/>
  <c r="P265" i="38"/>
  <c r="P256" i="38"/>
  <c r="P247" i="38"/>
  <c r="P238" i="38"/>
  <c r="P229" i="38"/>
  <c r="P218" i="38"/>
  <c r="P212" i="38"/>
  <c r="Q205" i="38"/>
  <c r="P200" i="38"/>
  <c r="P194" i="38"/>
  <c r="P187" i="38"/>
  <c r="P183" i="38"/>
  <c r="P179" i="38"/>
  <c r="P175" i="38"/>
  <c r="P170" i="38"/>
  <c r="P166" i="38"/>
  <c r="P160" i="38"/>
  <c r="P156" i="38"/>
  <c r="P152" i="38"/>
  <c r="P147" i="38"/>
  <c r="P143" i="38"/>
  <c r="P139" i="38"/>
  <c r="P135" i="38"/>
  <c r="P130" i="38"/>
  <c r="P126" i="38"/>
  <c r="P122" i="38"/>
  <c r="P117" i="38"/>
  <c r="P113" i="38"/>
  <c r="P109" i="38"/>
  <c r="P103" i="38"/>
  <c r="P99" i="38"/>
  <c r="P94" i="38"/>
  <c r="P90" i="38"/>
  <c r="P85" i="38"/>
  <c r="P80" i="38"/>
  <c r="P76" i="38"/>
  <c r="P72" i="38"/>
  <c r="P68" i="38"/>
  <c r="P63" i="38"/>
  <c r="P59" i="38"/>
  <c r="P55" i="38"/>
  <c r="P51" i="38"/>
  <c r="P46" i="38"/>
  <c r="P42" i="38"/>
  <c r="P38" i="38"/>
  <c r="P34" i="38"/>
  <c r="P30" i="38"/>
  <c r="W564" i="38"/>
  <c r="W555" i="38"/>
  <c r="W547" i="38"/>
  <c r="W538" i="38"/>
  <c r="M14" i="38"/>
  <c r="Q17" i="38"/>
  <c r="V19" i="38"/>
  <c r="K22" i="38"/>
  <c r="O24" i="38"/>
  <c r="Q553" i="38"/>
  <c r="Q536" i="38"/>
  <c r="Q518" i="38"/>
  <c r="Q501" i="38"/>
  <c r="Q481" i="38"/>
  <c r="P468" i="38"/>
  <c r="P458" i="38"/>
  <c r="P450" i="38"/>
  <c r="P442" i="38"/>
  <c r="P434" i="38"/>
  <c r="P426" i="38"/>
  <c r="P418" i="38"/>
  <c r="P410" i="38"/>
  <c r="P402" i="38"/>
  <c r="P392" i="38"/>
  <c r="P382" i="38"/>
  <c r="P374" i="38"/>
  <c r="P366" i="38"/>
  <c r="P358" i="38"/>
  <c r="P350" i="38"/>
  <c r="P341" i="38"/>
  <c r="P333" i="38"/>
  <c r="P323" i="38"/>
  <c r="P313" i="38"/>
  <c r="P304" i="38"/>
  <c r="P296" i="38"/>
  <c r="P288" i="38"/>
  <c r="P280" i="38"/>
  <c r="P272" i="38"/>
  <c r="P263" i="38"/>
  <c r="P254" i="38"/>
  <c r="P245" i="38"/>
  <c r="P236" i="38"/>
  <c r="P227" i="38"/>
  <c r="P217" i="38"/>
  <c r="Q210" i="38"/>
  <c r="P204" i="38"/>
  <c r="P198" i="38"/>
  <c r="Q192" i="38"/>
  <c r="P186" i="38"/>
  <c r="P182" i="38"/>
  <c r="P178" i="38"/>
  <c r="P174" i="38"/>
  <c r="P169" i="38"/>
  <c r="P165" i="38"/>
  <c r="P159" i="38"/>
  <c r="P155" i="38"/>
  <c r="P151" i="38"/>
  <c r="P146" i="38"/>
  <c r="P142" i="38"/>
  <c r="P138" i="38"/>
  <c r="P134" i="38"/>
  <c r="P129" i="38"/>
  <c r="P125" i="38"/>
  <c r="P121" i="38"/>
  <c r="P116" i="38"/>
  <c r="P112" i="38"/>
  <c r="P108" i="38"/>
  <c r="P102" i="38"/>
  <c r="P98" i="38"/>
  <c r="P93" i="38"/>
  <c r="P88" i="38"/>
  <c r="P84" i="38"/>
  <c r="P79" i="38"/>
  <c r="P75" i="38"/>
  <c r="P71" i="38"/>
  <c r="P67" i="38"/>
  <c r="P62" i="38"/>
  <c r="P58" i="38"/>
  <c r="P54" i="38"/>
  <c r="P50" i="38"/>
  <c r="P45" i="38"/>
  <c r="P41" i="38"/>
  <c r="P37" i="38"/>
  <c r="P33" i="38"/>
  <c r="P27" i="38"/>
  <c r="W562" i="38"/>
  <c r="W553" i="38"/>
  <c r="W545" i="38"/>
  <c r="W536" i="38"/>
  <c r="W530" i="38"/>
  <c r="W523" i="38"/>
  <c r="W518" i="38"/>
  <c r="W512" i="38"/>
  <c r="W506" i="38"/>
  <c r="W501" i="38"/>
  <c r="W493" i="38"/>
  <c r="W487" i="38"/>
  <c r="W481" i="38"/>
  <c r="W475" i="38"/>
  <c r="W470" i="38"/>
  <c r="W464" i="38"/>
  <c r="W457" i="38"/>
  <c r="W452" i="38"/>
  <c r="W447" i="38"/>
  <c r="W441" i="38"/>
  <c r="W436" i="38"/>
  <c r="W431" i="38"/>
  <c r="W425" i="38"/>
  <c r="W420" i="38"/>
  <c r="W415" i="38"/>
  <c r="W409" i="38"/>
  <c r="W404" i="38"/>
  <c r="W399" i="38"/>
  <c r="W391" i="38"/>
  <c r="W385" i="38"/>
  <c r="W379" i="38"/>
  <c r="W373" i="38"/>
  <c r="W368" i="38"/>
  <c r="W363" i="38"/>
  <c r="W357" i="38"/>
  <c r="W352" i="38"/>
  <c r="W347" i="38"/>
  <c r="W340" i="38"/>
  <c r="W335" i="38"/>
  <c r="W330" i="38"/>
  <c r="W321" i="38"/>
  <c r="W316" i="38"/>
  <c r="W309" i="38"/>
  <c r="W303" i="38"/>
  <c r="W298" i="38"/>
  <c r="W293" i="38"/>
  <c r="W287" i="38"/>
  <c r="W282" i="38"/>
  <c r="W277" i="38"/>
  <c r="W271" i="38"/>
  <c r="W265" i="38"/>
  <c r="W259" i="38"/>
  <c r="W253" i="38"/>
  <c r="W247" i="38"/>
  <c r="W241" i="38"/>
  <c r="W234" i="38"/>
  <c r="W229" i="38"/>
  <c r="W221" i="38"/>
  <c r="W215" i="38"/>
  <c r="W209" i="38"/>
  <c r="W203" i="38"/>
  <c r="W196" i="38"/>
  <c r="W189" i="38"/>
  <c r="W184" i="38"/>
  <c r="W178" i="38"/>
  <c r="W173" i="38"/>
  <c r="W167" i="38"/>
  <c r="W159" i="38"/>
  <c r="W154" i="38"/>
  <c r="W148" i="38"/>
  <c r="W142" i="38"/>
  <c r="W137" i="38"/>
  <c r="W131" i="38"/>
  <c r="W125" i="38"/>
  <c r="W120" i="38"/>
  <c r="W114" i="38"/>
  <c r="W108" i="38"/>
  <c r="W101" i="38"/>
  <c r="W95" i="38"/>
  <c r="W88" i="38"/>
  <c r="W82" i="38"/>
  <c r="W77" i="38"/>
  <c r="K18" i="38"/>
  <c r="Q549" i="38"/>
  <c r="Q477" i="38"/>
  <c r="P440" i="38"/>
  <c r="P408" i="38"/>
  <c r="P378" i="38"/>
  <c r="P362" i="38"/>
  <c r="P346" i="38"/>
  <c r="P329" i="38"/>
  <c r="P308" i="38"/>
  <c r="P292" i="38"/>
  <c r="P276" i="38"/>
  <c r="P258" i="38"/>
  <c r="P240" i="38"/>
  <c r="P220" i="38"/>
  <c r="P208" i="38"/>
  <c r="P195" i="38"/>
  <c r="P184" i="38"/>
  <c r="P176" i="38"/>
  <c r="P167" i="38"/>
  <c r="P157" i="38"/>
  <c r="P148" i="38"/>
  <c r="P140" i="38"/>
  <c r="P131" i="38"/>
  <c r="P123" i="38"/>
  <c r="P114" i="38"/>
  <c r="P104" i="38"/>
  <c r="P95" i="38"/>
  <c r="P86" i="38"/>
  <c r="P77" i="38"/>
  <c r="P69" i="38"/>
  <c r="P60" i="38"/>
  <c r="P52" i="38"/>
  <c r="P43" i="38"/>
  <c r="P35" i="38"/>
  <c r="P25" i="38"/>
  <c r="W549" i="38"/>
  <c r="W533" i="38"/>
  <c r="W524" i="38"/>
  <c r="W516" i="38"/>
  <c r="W510" i="38"/>
  <c r="W502" i="38"/>
  <c r="W492" i="38"/>
  <c r="W483" i="38"/>
  <c r="W477" i="38"/>
  <c r="W469" i="38"/>
  <c r="W461" i="38"/>
  <c r="W453" i="38"/>
  <c r="W445" i="38"/>
  <c r="W439" i="38"/>
  <c r="W432" i="38"/>
  <c r="W424" i="38"/>
  <c r="W417" i="38"/>
  <c r="W411" i="38"/>
  <c r="W403" i="38"/>
  <c r="W394" i="38"/>
  <c r="W386" i="38"/>
  <c r="W377" i="38"/>
  <c r="W371" i="38"/>
  <c r="W364" i="38"/>
  <c r="W356" i="38"/>
  <c r="W349" i="38"/>
  <c r="W342" i="38"/>
  <c r="W334" i="38"/>
  <c r="W325" i="38"/>
  <c r="W317" i="38"/>
  <c r="W307" i="38"/>
  <c r="W301" i="38"/>
  <c r="W294" i="38"/>
  <c r="W286" i="38"/>
  <c r="W279" i="38"/>
  <c r="W273" i="38"/>
  <c r="W264" i="38"/>
  <c r="W256" i="38"/>
  <c r="W249" i="38"/>
  <c r="W239" i="38"/>
  <c r="W232" i="38"/>
  <c r="W224" i="38"/>
  <c r="W213" i="38"/>
  <c r="W205" i="38"/>
  <c r="W198" i="38"/>
  <c r="W188" i="38"/>
  <c r="W181" i="38"/>
  <c r="W174" i="38"/>
  <c r="W165" i="38"/>
  <c r="W157" i="38"/>
  <c r="W150" i="38"/>
  <c r="W141" i="38"/>
  <c r="W134" i="38"/>
  <c r="W127" i="38"/>
  <c r="W119" i="38"/>
  <c r="W111" i="38"/>
  <c r="W102" i="38"/>
  <c r="W93" i="38"/>
  <c r="W86" i="38"/>
  <c r="W78" i="38"/>
  <c r="W71" i="38"/>
  <c r="W66" i="38"/>
  <c r="W60" i="38"/>
  <c r="W56" i="38"/>
  <c r="W52" i="38"/>
  <c r="W48" i="38"/>
  <c r="W43" i="38"/>
  <c r="W35" i="38"/>
  <c r="O20" i="38"/>
  <c r="Q532" i="38"/>
  <c r="P465" i="38"/>
  <c r="P432" i="38"/>
  <c r="P400" i="38"/>
  <c r="P372" i="38"/>
  <c r="P356" i="38"/>
  <c r="P339" i="38"/>
  <c r="P320" i="38"/>
  <c r="P302" i="38"/>
  <c r="P286" i="38"/>
  <c r="P270" i="38"/>
  <c r="P252" i="38"/>
  <c r="P233" i="38"/>
  <c r="Q215" i="38"/>
  <c r="P203" i="38"/>
  <c r="P189" i="38"/>
  <c r="P181" i="38"/>
  <c r="P173" i="38"/>
  <c r="P163" i="38"/>
  <c r="P154" i="38"/>
  <c r="P145" i="38"/>
  <c r="P137" i="38"/>
  <c r="P128" i="38"/>
  <c r="P120" i="38"/>
  <c r="P111" i="38"/>
  <c r="P101" i="38"/>
  <c r="P92" i="38"/>
  <c r="P82" i="38"/>
  <c r="P74" i="38"/>
  <c r="P66" i="38"/>
  <c r="P57" i="38"/>
  <c r="P49" i="38"/>
  <c r="P40" i="38"/>
  <c r="P32" i="38"/>
  <c r="W559" i="38"/>
  <c r="W543" i="38"/>
  <c r="W532" i="38"/>
  <c r="W522" i="38"/>
  <c r="W515" i="38"/>
  <c r="W507" i="38"/>
  <c r="W497" i="38"/>
  <c r="W491" i="38"/>
  <c r="W482" i="38"/>
  <c r="W474" i="38"/>
  <c r="W466" i="38"/>
  <c r="W460" i="38"/>
  <c r="W451" i="38"/>
  <c r="W444" i="38"/>
  <c r="W437" i="38"/>
  <c r="W429" i="38"/>
  <c r="W423" i="38"/>
  <c r="W416" i="38"/>
  <c r="W408" i="38"/>
  <c r="W401" i="38"/>
  <c r="W393" i="38"/>
  <c r="W384" i="38"/>
  <c r="W376" i="38"/>
  <c r="W369" i="38"/>
  <c r="W361" i="38"/>
  <c r="W355" i="38"/>
  <c r="W348" i="38"/>
  <c r="W339" i="38"/>
  <c r="W332" i="38"/>
  <c r="W324" i="38"/>
  <c r="W314" i="38"/>
  <c r="W306" i="38"/>
  <c r="W299" i="38"/>
  <c r="W291" i="38"/>
  <c r="W285" i="38"/>
  <c r="W278" i="38"/>
  <c r="W270" i="38"/>
  <c r="W262" i="38"/>
  <c r="W255" i="38"/>
  <c r="W246" i="38"/>
  <c r="W238" i="38"/>
  <c r="W230" i="38"/>
  <c r="W219" i="38"/>
  <c r="W212" i="38"/>
  <c r="W204" i="38"/>
  <c r="W195" i="38"/>
  <c r="W186" i="38"/>
  <c r="W180" i="38"/>
  <c r="W172" i="38"/>
  <c r="W163" i="38"/>
  <c r="W155" i="38"/>
  <c r="W146" i="38"/>
  <c r="W140" i="38"/>
  <c r="W132" i="38"/>
  <c r="W124" i="38"/>
  <c r="W116" i="38"/>
  <c r="W110" i="38"/>
  <c r="W100" i="38"/>
  <c r="W92" i="38"/>
  <c r="W84" i="38"/>
  <c r="W75" i="38"/>
  <c r="W70" i="38"/>
  <c r="W65" i="38"/>
  <c r="W59" i="38"/>
  <c r="W55" i="38"/>
  <c r="W51" i="38"/>
  <c r="W46" i="38"/>
  <c r="W42" i="38"/>
  <c r="W38" i="38"/>
  <c r="W34" i="38"/>
  <c r="W30" i="38"/>
  <c r="W57" i="38"/>
  <c r="W44" i="38"/>
  <c r="W32" i="38"/>
  <c r="W25" i="38"/>
  <c r="S22" i="38"/>
  <c r="Q514" i="38"/>
  <c r="P456" i="38"/>
  <c r="P424" i="38"/>
  <c r="P390" i="38"/>
  <c r="P370" i="38"/>
  <c r="P354" i="38"/>
  <c r="P337" i="38"/>
  <c r="P318" i="38"/>
  <c r="P300" i="38"/>
  <c r="P284" i="38"/>
  <c r="P268" i="38"/>
  <c r="P250" i="38"/>
  <c r="P231" i="38"/>
  <c r="P213" i="38"/>
  <c r="Q201" i="38"/>
  <c r="P188" i="38"/>
  <c r="P180" i="38"/>
  <c r="P172" i="38"/>
  <c r="P161" i="38"/>
  <c r="P153" i="38"/>
  <c r="P144" i="38"/>
  <c r="P136" i="38"/>
  <c r="P127" i="38"/>
  <c r="P119" i="38"/>
  <c r="P110" i="38"/>
  <c r="P100" i="38"/>
  <c r="P91" i="38"/>
  <c r="P81" i="38"/>
  <c r="P73" i="38"/>
  <c r="P65" i="38"/>
  <c r="P56" i="38"/>
  <c r="P48" i="38"/>
  <c r="P39" i="38"/>
  <c r="P31" i="38"/>
  <c r="W557" i="38"/>
  <c r="W540" i="38"/>
  <c r="W529" i="38"/>
  <c r="W520" i="38"/>
  <c r="W514" i="38"/>
  <c r="W505" i="38"/>
  <c r="W496" i="38"/>
  <c r="W488" i="38"/>
  <c r="W479" i="38"/>
  <c r="W473" i="38"/>
  <c r="W465" i="38"/>
  <c r="W456" i="38"/>
  <c r="W449" i="38"/>
  <c r="W443" i="38"/>
  <c r="W435" i="38"/>
  <c r="W428" i="38"/>
  <c r="W421" i="38"/>
  <c r="W413" i="38"/>
  <c r="W407" i="38"/>
  <c r="W400" i="38"/>
  <c r="W390" i="38"/>
  <c r="W381" i="38"/>
  <c r="W375" i="38"/>
  <c r="W367" i="38"/>
  <c r="W360" i="38"/>
  <c r="W353" i="38"/>
  <c r="W344" i="38"/>
  <c r="W338" i="38"/>
  <c r="W331" i="38"/>
  <c r="W320" i="38"/>
  <c r="W311" i="38"/>
  <c r="W305" i="38"/>
  <c r="W297" i="38"/>
  <c r="W290" i="38"/>
  <c r="W283" i="38"/>
  <c r="W275" i="38"/>
  <c r="W269" i="38"/>
  <c r="W261" i="38"/>
  <c r="W252" i="38"/>
  <c r="W244" i="38"/>
  <c r="W237" i="38"/>
  <c r="W228" i="38"/>
  <c r="W218" i="38"/>
  <c r="W210" i="38"/>
  <c r="W201" i="38"/>
  <c r="W194" i="38"/>
  <c r="W185" i="38"/>
  <c r="W177" i="38"/>
  <c r="W169" i="38"/>
  <c r="W161" i="38"/>
  <c r="W153" i="38"/>
  <c r="W145" i="38"/>
  <c r="W138" i="38"/>
  <c r="W129" i="38"/>
  <c r="W123" i="38"/>
  <c r="W115" i="38"/>
  <c r="W105" i="38"/>
  <c r="W98" i="38"/>
  <c r="W91" i="38"/>
  <c r="W81" i="38"/>
  <c r="W74" i="38"/>
  <c r="W69" i="38"/>
  <c r="W62" i="38"/>
  <c r="W58" i="38"/>
  <c r="W54" i="38"/>
  <c r="W50" i="38"/>
  <c r="W45" i="38"/>
  <c r="W41" i="38"/>
  <c r="W37" i="38"/>
  <c r="W33" i="38"/>
  <c r="W27" i="38"/>
  <c r="V14" i="38"/>
  <c r="X24" i="38"/>
  <c r="Q495" i="38"/>
  <c r="P448" i="38"/>
  <c r="P416" i="38"/>
  <c r="P380" i="38"/>
  <c r="P364" i="38"/>
  <c r="P348" i="38"/>
  <c r="P331" i="38"/>
  <c r="P310" i="38"/>
  <c r="P294" i="38"/>
  <c r="P278" i="38"/>
  <c r="P261" i="38"/>
  <c r="P242" i="38"/>
  <c r="P224" i="38"/>
  <c r="P209" i="38"/>
  <c r="Q196" i="38"/>
  <c r="P185" i="38"/>
  <c r="P177" i="38"/>
  <c r="P168" i="38"/>
  <c r="P158" i="38"/>
  <c r="P150" i="38"/>
  <c r="P141" i="38"/>
  <c r="P132" i="38"/>
  <c r="P124" i="38"/>
  <c r="P115" i="38"/>
  <c r="P105" i="38"/>
  <c r="P97" i="38"/>
  <c r="P87" i="38"/>
  <c r="P78" i="38"/>
  <c r="P70" i="38"/>
  <c r="P61" i="38"/>
  <c r="P53" i="38"/>
  <c r="P44" i="38"/>
  <c r="P36" i="38"/>
  <c r="P26" i="38"/>
  <c r="W551" i="38"/>
  <c r="W534" i="38"/>
  <c r="W528" i="38"/>
  <c r="W519" i="38"/>
  <c r="W511" i="38"/>
  <c r="W503" i="38"/>
  <c r="W495" i="38"/>
  <c r="W486" i="38"/>
  <c r="W478" i="38"/>
  <c r="W471" i="38"/>
  <c r="W462" i="38"/>
  <c r="W455" i="38"/>
  <c r="W448" i="38"/>
  <c r="W440" i="38"/>
  <c r="W433" i="38"/>
  <c r="W427" i="38"/>
  <c r="W419" i="38"/>
  <c r="W412" i="38"/>
  <c r="W405" i="38"/>
  <c r="W395" i="38"/>
  <c r="W388" i="38"/>
  <c r="W380" i="38"/>
  <c r="W372" i="38"/>
  <c r="W365" i="38"/>
  <c r="W359" i="38"/>
  <c r="W351" i="38"/>
  <c r="W343" i="38"/>
  <c r="W336" i="38"/>
  <c r="W326" i="38"/>
  <c r="W319" i="38"/>
  <c r="W310" i="38"/>
  <c r="W302" i="38"/>
  <c r="W295" i="38"/>
  <c r="W289" i="38"/>
  <c r="W281" i="38"/>
  <c r="W274" i="38"/>
  <c r="W266" i="38"/>
  <c r="W257" i="38"/>
  <c r="W251" i="38"/>
  <c r="W242" i="38"/>
  <c r="W233" i="38"/>
  <c r="W226" i="38"/>
  <c r="W217" i="38"/>
  <c r="W208" i="38"/>
  <c r="W200" i="38"/>
  <c r="W192" i="38"/>
  <c r="W182" i="38"/>
  <c r="W176" i="38"/>
  <c r="W168" i="38"/>
  <c r="W158" i="38"/>
  <c r="W151" i="38"/>
  <c r="W144" i="38"/>
  <c r="W136" i="38"/>
  <c r="W128" i="38"/>
  <c r="W121" i="38"/>
  <c r="W112" i="38"/>
  <c r="W104" i="38"/>
  <c r="W97" i="38"/>
  <c r="W87" i="38"/>
  <c r="W79" i="38"/>
  <c r="W73" i="38"/>
  <c r="W67" i="38"/>
  <c r="W61" i="38"/>
  <c r="W53" i="38"/>
  <c r="W49" i="38"/>
  <c r="W40" i="38"/>
  <c r="W36" i="38"/>
  <c r="W26" i="38"/>
  <c r="W39" i="38"/>
  <c r="W31" i="38"/>
  <c r="T162" i="38"/>
  <c r="T64" i="38"/>
  <c r="T15" i="38"/>
  <c r="O15" i="38"/>
  <c r="P15" i="38"/>
  <c r="V15" i="38"/>
  <c r="Q162" i="38"/>
  <c r="P29" i="38"/>
  <c r="P64" i="38"/>
  <c r="N15" i="38"/>
  <c r="S15" i="38"/>
  <c r="U15" i="38"/>
  <c r="P162" i="38"/>
  <c r="W29" i="38"/>
  <c r="W64" i="38"/>
  <c r="R15" i="38"/>
  <c r="X15" i="38"/>
  <c r="M15" i="38"/>
  <c r="W162" i="38"/>
  <c r="Q29" i="38"/>
  <c r="Q64" i="38"/>
  <c r="W15" i="38"/>
  <c r="L15" i="38"/>
  <c r="Q15" i="38"/>
  <c r="Y15" i="38"/>
  <c r="K15" i="38"/>
  <c r="P248" i="38"/>
  <c r="Q225" i="38"/>
  <c r="P171" i="38"/>
  <c r="P315" i="38"/>
  <c r="Q248" i="38"/>
  <c r="P225" i="38"/>
  <c r="Q171" i="38"/>
  <c r="Q315" i="38"/>
  <c r="T322" i="38"/>
  <c r="P322" i="38"/>
  <c r="Q322" i="38"/>
  <c r="W322" i="38"/>
  <c r="P28" i="38"/>
  <c r="W28" i="38"/>
  <c r="Q28" i="38"/>
  <c r="T171" i="38"/>
  <c r="W225" i="38"/>
  <c r="T248" i="38"/>
  <c r="T225" i="38"/>
  <c r="W315" i="38"/>
  <c r="T315" i="38"/>
  <c r="W248" i="38"/>
  <c r="W171" i="38"/>
  <c r="T366" i="38"/>
  <c r="M341" i="38"/>
  <c r="U341" i="38"/>
  <c r="L341" i="38"/>
  <c r="K341" i="38"/>
  <c r="Y341" i="38"/>
  <c r="O341" i="38"/>
  <c r="X341" i="38"/>
  <c r="N341" i="38"/>
  <c r="V341" i="38"/>
  <c r="S341" i="38"/>
  <c r="R341" i="38"/>
  <c r="V564" i="38"/>
  <c r="R563" i="38"/>
  <c r="M562" i="38"/>
  <c r="X559" i="38"/>
  <c r="S558" i="38"/>
  <c r="V556" i="38"/>
  <c r="R555" i="38"/>
  <c r="M554" i="38"/>
  <c r="O552" i="38"/>
  <c r="L551" i="38"/>
  <c r="U549" i="38"/>
  <c r="K548" i="38"/>
  <c r="Y546" i="38"/>
  <c r="N545" i="38"/>
  <c r="X543" i="38"/>
  <c r="S537" i="38"/>
  <c r="V535" i="38"/>
  <c r="U538" i="38"/>
  <c r="L540" i="38"/>
  <c r="O533" i="38"/>
  <c r="L532" i="38"/>
  <c r="O563" i="38"/>
  <c r="L562" i="38"/>
  <c r="V559" i="38"/>
  <c r="R558" i="38"/>
  <c r="M557" i="38"/>
  <c r="O555" i="38"/>
  <c r="L554" i="38"/>
  <c r="U552" i="38"/>
  <c r="K551" i="38"/>
  <c r="Y549" i="38"/>
  <c r="N548" i="38"/>
  <c r="X546" i="38"/>
  <c r="S545" i="38"/>
  <c r="V543" i="38"/>
  <c r="R537" i="38"/>
  <c r="M536" i="38"/>
  <c r="O538" i="38"/>
  <c r="M540" i="38"/>
  <c r="N533" i="38"/>
  <c r="X531" i="38"/>
  <c r="S530" i="38"/>
  <c r="M564" i="38"/>
  <c r="O562" i="38"/>
  <c r="U559" i="38"/>
  <c r="K558" i="38"/>
  <c r="Y556" i="38"/>
  <c r="N555" i="38"/>
  <c r="X553" i="38"/>
  <c r="S552" i="38"/>
  <c r="V550" i="38"/>
  <c r="R549" i="38"/>
  <c r="M548" i="38"/>
  <c r="O546" i="38"/>
  <c r="L545" i="38"/>
  <c r="U543" i="38"/>
  <c r="K537" i="38"/>
  <c r="Y535" i="38"/>
  <c r="R538" i="38"/>
  <c r="V539" i="38"/>
  <c r="S533" i="38"/>
  <c r="V531" i="38"/>
  <c r="R564" i="38"/>
  <c r="M563" i="38"/>
  <c r="N561" i="38"/>
  <c r="U558" i="38"/>
  <c r="K557" i="38"/>
  <c r="Y555" i="38"/>
  <c r="N554" i="38"/>
  <c r="X552" i="38"/>
  <c r="S551" i="38"/>
  <c r="V549" i="38"/>
  <c r="R548" i="38"/>
  <c r="M547" i="38"/>
  <c r="O545" i="38"/>
  <c r="L544" i="38"/>
  <c r="U537" i="38"/>
  <c r="K536" i="38"/>
  <c r="M538" i="38"/>
  <c r="R539" i="38"/>
  <c r="V540" i="38"/>
  <c r="Y532" i="38"/>
  <c r="N531" i="38"/>
  <c r="R530" i="38"/>
  <c r="O534" i="38"/>
  <c r="L518" i="38"/>
  <c r="U516" i="38"/>
  <c r="K515" i="38"/>
  <c r="Y513" i="38"/>
  <c r="N512" i="38"/>
  <c r="U520" i="38"/>
  <c r="K522" i="38"/>
  <c r="Y519" i="38"/>
  <c r="N510" i="38"/>
  <c r="X523" i="38"/>
  <c r="S525" i="38"/>
  <c r="X505" i="38"/>
  <c r="N507" i="38"/>
  <c r="Y508" i="38"/>
  <c r="O503" i="38"/>
  <c r="L502" i="38"/>
  <c r="S529" i="38"/>
  <c r="X534" i="38"/>
  <c r="X517" i="38"/>
  <c r="S516" i="38"/>
  <c r="V514" i="38"/>
  <c r="R513" i="38"/>
  <c r="M512" i="38"/>
  <c r="S520" i="38"/>
  <c r="V521" i="38"/>
  <c r="R519" i="38"/>
  <c r="M510" i="38"/>
  <c r="O523" i="38"/>
  <c r="L525" i="38"/>
  <c r="L506" i="38"/>
  <c r="O507" i="38"/>
  <c r="Y504" i="38"/>
  <c r="N503" i="38"/>
  <c r="U491" i="38"/>
  <c r="K494" i="38"/>
  <c r="S531" i="38"/>
  <c r="R529" i="38"/>
  <c r="Y534" i="38"/>
  <c r="O517" i="38"/>
  <c r="L516" i="38"/>
  <c r="U514" i="38"/>
  <c r="K513" i="38"/>
  <c r="Y511" i="38"/>
  <c r="R520" i="38"/>
  <c r="M522" i="38"/>
  <c r="O519" i="38"/>
  <c r="L510" i="38"/>
  <c r="U523" i="38"/>
  <c r="K525" i="38"/>
  <c r="S506" i="38"/>
  <c r="X507" i="38"/>
  <c r="X504" i="38"/>
  <c r="S503" i="38"/>
  <c r="Y491" i="38"/>
  <c r="N494" i="38"/>
  <c r="X492" i="38"/>
  <c r="S490" i="38"/>
  <c r="O529" i="38"/>
  <c r="Y518" i="38"/>
  <c r="N517" i="38"/>
  <c r="X515" i="38"/>
  <c r="S514" i="38"/>
  <c r="V512" i="38"/>
  <c r="R511" i="38"/>
  <c r="K520" i="38"/>
  <c r="Y521" i="38"/>
  <c r="N519" i="38"/>
  <c r="X524" i="38"/>
  <c r="S523" i="38"/>
  <c r="K505" i="38"/>
  <c r="U506" i="38"/>
  <c r="L508" i="38"/>
  <c r="O504" i="38"/>
  <c r="L503" i="38"/>
  <c r="X491" i="38"/>
  <c r="S494" i="38"/>
  <c r="V492" i="38"/>
  <c r="R490" i="38"/>
  <c r="S492" i="38"/>
  <c r="V495" i="38"/>
  <c r="R497" i="38"/>
  <c r="K486" i="38"/>
  <c r="V477" i="38"/>
  <c r="R476" i="38"/>
  <c r="M475" i="38"/>
  <c r="O473" i="38"/>
  <c r="L472" i="38"/>
  <c r="U470" i="38"/>
  <c r="K481" i="38"/>
  <c r="Y479" i="38"/>
  <c r="N478" i="38"/>
  <c r="X482" i="38"/>
  <c r="S484" i="38"/>
  <c r="L468" i="38"/>
  <c r="X461" i="38"/>
  <c r="R494" i="38"/>
  <c r="M490" i="38"/>
  <c r="U495" i="38"/>
  <c r="K497" i="38"/>
  <c r="O487" i="38"/>
  <c r="V476" i="38"/>
  <c r="R475" i="38"/>
  <c r="M474" i="38"/>
  <c r="O472" i="38"/>
  <c r="L471" i="38"/>
  <c r="U481" i="38"/>
  <c r="K480" i="38"/>
  <c r="Y478" i="38"/>
  <c r="N483" i="38"/>
  <c r="X484" i="38"/>
  <c r="O468" i="38"/>
  <c r="V461" i="38"/>
  <c r="R460" i="38"/>
  <c r="M464" i="38"/>
  <c r="O465" i="38"/>
  <c r="L456" i="38"/>
  <c r="L494" i="38"/>
  <c r="U490" i="38"/>
  <c r="L496" i="38"/>
  <c r="U497" i="38"/>
  <c r="M486" i="38"/>
  <c r="S477" i="38"/>
  <c r="V475" i="38"/>
  <c r="R474" i="38"/>
  <c r="M473" i="38"/>
  <c r="O471" i="38"/>
  <c r="L470" i="38"/>
  <c r="U480" i="38"/>
  <c r="K479" i="38"/>
  <c r="Y483" i="38"/>
  <c r="N482" i="38"/>
  <c r="U468" i="38"/>
  <c r="M462" i="38"/>
  <c r="O460" i="38"/>
  <c r="L464" i="38"/>
  <c r="U465" i="38"/>
  <c r="K456" i="38"/>
  <c r="Y402" i="38"/>
  <c r="O490" i="38"/>
  <c r="X495" i="38"/>
  <c r="S497" i="38"/>
  <c r="L486" i="38"/>
  <c r="X477" i="38"/>
  <c r="S476" i="38"/>
  <c r="V474" i="38"/>
  <c r="R473" i="38"/>
  <c r="M472" i="38"/>
  <c r="O470" i="38"/>
  <c r="L481" i="38"/>
  <c r="U479" i="38"/>
  <c r="K478" i="38"/>
  <c r="Y482" i="38"/>
  <c r="N484" i="38"/>
  <c r="X462" i="38"/>
  <c r="S461" i="38"/>
  <c r="V464" i="38"/>
  <c r="R463" i="38"/>
  <c r="M465" i="38"/>
  <c r="O453" i="38"/>
  <c r="L402" i="38"/>
  <c r="M456" i="38"/>
  <c r="Y401" i="38"/>
  <c r="N400" i="38"/>
  <c r="X427" i="38"/>
  <c r="S426" i="38"/>
  <c r="V424" i="38"/>
  <c r="R423" i="38"/>
  <c r="M422" i="38"/>
  <c r="O420" i="38"/>
  <c r="L419" i="38"/>
  <c r="U417" i="38"/>
  <c r="K416" i="38"/>
  <c r="Y414" i="38"/>
  <c r="N413" i="38"/>
  <c r="X411" i="38"/>
  <c r="S410" i="38"/>
  <c r="V408" i="38"/>
  <c r="R407" i="38"/>
  <c r="M406" i="38"/>
  <c r="O404" i="38"/>
  <c r="L444" i="38"/>
  <c r="O463" i="38"/>
  <c r="X401" i="38"/>
  <c r="S400" i="38"/>
  <c r="V427" i="38"/>
  <c r="R426" i="38"/>
  <c r="M425" i="38"/>
  <c r="O423" i="38"/>
  <c r="L422" i="38"/>
  <c r="U420" i="38"/>
  <c r="K419" i="38"/>
  <c r="Y417" i="38"/>
  <c r="N416" i="38"/>
  <c r="X414" i="38"/>
  <c r="S413" i="38"/>
  <c r="V411" i="38"/>
  <c r="R410" i="38"/>
  <c r="M409" i="38"/>
  <c r="O407" i="38"/>
  <c r="L406" i="38"/>
  <c r="U404" i="38"/>
  <c r="Y456" i="38"/>
  <c r="K401" i="38"/>
  <c r="Y428" i="38"/>
  <c r="N427" i="38"/>
  <c r="X425" i="38"/>
  <c r="S424" i="38"/>
  <c r="V422" i="38"/>
  <c r="R421" i="38"/>
  <c r="M420" i="38"/>
  <c r="O418" i="38"/>
  <c r="L417" i="38"/>
  <c r="U415" i="38"/>
  <c r="K414" i="38"/>
  <c r="Y412" i="38"/>
  <c r="N411" i="38"/>
  <c r="X409" i="38"/>
  <c r="S408" i="38"/>
  <c r="U453" i="38"/>
  <c r="X428" i="38"/>
  <c r="L420" i="38"/>
  <c r="M415" i="38"/>
  <c r="K409" i="38"/>
  <c r="X405" i="38"/>
  <c r="Y444" i="38"/>
  <c r="V442" i="38"/>
  <c r="R441" i="38"/>
  <c r="M440" i="38"/>
  <c r="O438" i="38"/>
  <c r="L437" i="38"/>
  <c r="U435" i="38"/>
  <c r="K434" i="38"/>
  <c r="Y432" i="38"/>
  <c r="N431" i="38"/>
  <c r="X429" i="38"/>
  <c r="S452" i="38"/>
  <c r="V450" i="38"/>
  <c r="R449" i="38"/>
  <c r="M448" i="38"/>
  <c r="O446" i="38"/>
  <c r="L445" i="38"/>
  <c r="U454" i="38"/>
  <c r="K396" i="38"/>
  <c r="Y393" i="38"/>
  <c r="N392" i="38"/>
  <c r="U385" i="38"/>
  <c r="K386" i="38"/>
  <c r="M387" i="38"/>
  <c r="R388" i="38"/>
  <c r="K362" i="38"/>
  <c r="Y360" i="38"/>
  <c r="N359" i="38"/>
  <c r="X357" i="38"/>
  <c r="S356" i="38"/>
  <c r="V354" i="38"/>
  <c r="Y427" i="38"/>
  <c r="O564" i="38"/>
  <c r="L563" i="38"/>
  <c r="Y561" i="38"/>
  <c r="R559" i="38"/>
  <c r="M558" i="38"/>
  <c r="O556" i="38"/>
  <c r="L555" i="38"/>
  <c r="U553" i="38"/>
  <c r="K552" i="38"/>
  <c r="Y550" i="38"/>
  <c r="N549" i="38"/>
  <c r="X547" i="38"/>
  <c r="S546" i="38"/>
  <c r="V544" i="38"/>
  <c r="R543" i="38"/>
  <c r="M537" i="38"/>
  <c r="O535" i="38"/>
  <c r="M539" i="38"/>
  <c r="R540" i="38"/>
  <c r="K533" i="38"/>
  <c r="U564" i="38"/>
  <c r="K563" i="38"/>
  <c r="X561" i="38"/>
  <c r="O559" i="38"/>
  <c r="L558" i="38"/>
  <c r="U556" i="38"/>
  <c r="K555" i="38"/>
  <c r="Y553" i="38"/>
  <c r="N552" i="38"/>
  <c r="X550" i="38"/>
  <c r="S549" i="38"/>
  <c r="V547" i="38"/>
  <c r="R546" i="38"/>
  <c r="M545" i="38"/>
  <c r="O543" i="38"/>
  <c r="L537" i="38"/>
  <c r="U535" i="38"/>
  <c r="V538" i="38"/>
  <c r="S540" i="38"/>
  <c r="V532" i="38"/>
  <c r="R531" i="38"/>
  <c r="M530" i="38"/>
  <c r="U563" i="38"/>
  <c r="K562" i="38"/>
  <c r="N559" i="38"/>
  <c r="X557" i="38"/>
  <c r="S556" i="38"/>
  <c r="V554" i="38"/>
  <c r="R553" i="38"/>
  <c r="M552" i="38"/>
  <c r="O550" i="38"/>
  <c r="L549" i="38"/>
  <c r="U547" i="38"/>
  <c r="K546" i="38"/>
  <c r="Y544" i="38"/>
  <c r="N543" i="38"/>
  <c r="X536" i="38"/>
  <c r="S535" i="38"/>
  <c r="X538" i="38"/>
  <c r="N540" i="38"/>
  <c r="M533" i="38"/>
  <c r="O531" i="38"/>
  <c r="L564" i="38"/>
  <c r="U562" i="38"/>
  <c r="Y559" i="38"/>
  <c r="N558" i="38"/>
  <c r="X556" i="38"/>
  <c r="S555" i="38"/>
  <c r="V553" i="38"/>
  <c r="R552" i="38"/>
  <c r="M551" i="38"/>
  <c r="O549" i="38"/>
  <c r="L548" i="38"/>
  <c r="U546" i="38"/>
  <c r="K545" i="38"/>
  <c r="Y543" i="38"/>
  <c r="N537" i="38"/>
  <c r="X535" i="38"/>
  <c r="S538" i="38"/>
  <c r="X539" i="38"/>
  <c r="X533" i="38"/>
  <c r="S532" i="38"/>
  <c r="V530" i="38"/>
  <c r="U529" i="38"/>
  <c r="V534" i="38"/>
  <c r="Y517" i="38"/>
  <c r="N516" i="38"/>
  <c r="X514" i="38"/>
  <c r="S513" i="38"/>
  <c r="V511" i="38"/>
  <c r="N520" i="38"/>
  <c r="X521" i="38"/>
  <c r="S519" i="38"/>
  <c r="V524" i="38"/>
  <c r="R523" i="38"/>
  <c r="M525" i="38"/>
  <c r="K506" i="38"/>
  <c r="U507" i="38"/>
  <c r="U504" i="38"/>
  <c r="K503" i="38"/>
  <c r="Y531" i="38"/>
  <c r="M529" i="38"/>
  <c r="V518" i="38"/>
  <c r="R517" i="38"/>
  <c r="M516" i="38"/>
  <c r="O514" i="38"/>
  <c r="L513" i="38"/>
  <c r="U511" i="38"/>
  <c r="M520" i="38"/>
  <c r="O521" i="38"/>
  <c r="L519" i="38"/>
  <c r="U524" i="38"/>
  <c r="K523" i="38"/>
  <c r="M505" i="38"/>
  <c r="R506" i="38"/>
  <c r="V507" i="38"/>
  <c r="S504" i="38"/>
  <c r="V502" i="38"/>
  <c r="N491" i="38"/>
  <c r="X493" i="38"/>
  <c r="X530" i="38"/>
  <c r="L529" i="38"/>
  <c r="U518" i="38"/>
  <c r="K517" i="38"/>
  <c r="Y515" i="38"/>
  <c r="N514" i="38"/>
  <c r="X512" i="38"/>
  <c r="S511" i="38"/>
  <c r="L520" i="38"/>
  <c r="U521" i="38"/>
  <c r="K519" i="38"/>
  <c r="Y524" i="38"/>
  <c r="N523" i="38"/>
  <c r="N505" i="38"/>
  <c r="Y506" i="38"/>
  <c r="K508" i="38"/>
  <c r="R504" i="38"/>
  <c r="M503" i="38"/>
  <c r="S491" i="38"/>
  <c r="V493" i="38"/>
  <c r="R492" i="38"/>
  <c r="M531" i="38"/>
  <c r="K529" i="38"/>
  <c r="S518" i="38"/>
  <c r="V516" i="38"/>
  <c r="R515" i="38"/>
  <c r="M514" i="38"/>
  <c r="O512" i="38"/>
  <c r="L511" i="38"/>
  <c r="X522" i="38"/>
  <c r="S521" i="38"/>
  <c r="V510" i="38"/>
  <c r="R524" i="38"/>
  <c r="M523" i="38"/>
  <c r="O505" i="38"/>
  <c r="M507" i="38"/>
  <c r="R508" i="38"/>
  <c r="K504" i="38"/>
  <c r="Y502" i="38"/>
  <c r="R491" i="38"/>
  <c r="M494" i="38"/>
  <c r="O492" i="38"/>
  <c r="L490" i="38"/>
  <c r="N490" i="38"/>
  <c r="O495" i="38"/>
  <c r="L497" i="38"/>
  <c r="X487" i="38"/>
  <c r="O477" i="38"/>
  <c r="L476" i="38"/>
  <c r="U474" i="38"/>
  <c r="K473" i="38"/>
  <c r="Y471" i="38"/>
  <c r="N470" i="38"/>
  <c r="X480" i="38"/>
  <c r="S479" i="38"/>
  <c r="V483" i="38"/>
  <c r="R482" i="38"/>
  <c r="M484" i="38"/>
  <c r="V462" i="38"/>
  <c r="R461" i="38"/>
  <c r="Y493" i="38"/>
  <c r="Y496" i="38"/>
  <c r="N495" i="38"/>
  <c r="U486" i="38"/>
  <c r="K487" i="38"/>
  <c r="O476" i="38"/>
  <c r="L475" i="38"/>
  <c r="U473" i="38"/>
  <c r="K472" i="38"/>
  <c r="Y470" i="38"/>
  <c r="N481" i="38"/>
  <c r="X479" i="38"/>
  <c r="S478" i="38"/>
  <c r="V482" i="38"/>
  <c r="R484" i="38"/>
  <c r="K468" i="38"/>
  <c r="O461" i="38"/>
  <c r="L460" i="38"/>
  <c r="U463" i="38"/>
  <c r="K465" i="38"/>
  <c r="Y453" i="38"/>
  <c r="S493" i="38"/>
  <c r="K490" i="38"/>
  <c r="Y495" i="38"/>
  <c r="N497" i="38"/>
  <c r="U487" i="38"/>
  <c r="M477" i="38"/>
  <c r="O475" i="38"/>
  <c r="L474" i="38"/>
  <c r="U472" i="38"/>
  <c r="K471" i="38"/>
  <c r="Y481" i="38"/>
  <c r="N480" i="38"/>
  <c r="X478" i="38"/>
  <c r="S483" i="38"/>
  <c r="V484" i="38"/>
  <c r="N468" i="38"/>
  <c r="U461" i="38"/>
  <c r="K460" i="38"/>
  <c r="Y463" i="38"/>
  <c r="N465" i="38"/>
  <c r="X453" i="38"/>
  <c r="V491" i="38"/>
  <c r="V496" i="38"/>
  <c r="R495" i="38"/>
  <c r="M497" i="38"/>
  <c r="Y487" i="38"/>
  <c r="R477" i="38"/>
  <c r="M476" i="38"/>
  <c r="O474" i="38"/>
  <c r="L473" i="38"/>
  <c r="U471" i="38"/>
  <c r="K470" i="38"/>
  <c r="Y480" i="38"/>
  <c r="N479" i="38"/>
  <c r="X483" i="38"/>
  <c r="S482" i="38"/>
  <c r="Y468" i="38"/>
  <c r="R462" i="38"/>
  <c r="M461" i="38"/>
  <c r="O464" i="38"/>
  <c r="L463" i="38"/>
  <c r="U456" i="38"/>
  <c r="K453" i="38"/>
  <c r="S460" i="38"/>
  <c r="N453" i="38"/>
  <c r="S401" i="38"/>
  <c r="V428" i="38"/>
  <c r="R427" i="38"/>
  <c r="M426" i="38"/>
  <c r="O424" i="38"/>
  <c r="L423" i="38"/>
  <c r="U421" i="38"/>
  <c r="K420" i="38"/>
  <c r="Y418" i="38"/>
  <c r="N417" i="38"/>
  <c r="X415" i="38"/>
  <c r="S414" i="38"/>
  <c r="V412" i="38"/>
  <c r="R411" i="38"/>
  <c r="M410" i="38"/>
  <c r="O408" i="38"/>
  <c r="L407" i="38"/>
  <c r="U405" i="38"/>
  <c r="K404" i="38"/>
  <c r="Y443" i="38"/>
  <c r="X465" i="38"/>
  <c r="R401" i="38"/>
  <c r="M400" i="38"/>
  <c r="O427" i="38"/>
  <c r="L426" i="38"/>
  <c r="U424" i="38"/>
  <c r="K423" i="38"/>
  <c r="Y421" i="38"/>
  <c r="N420" i="38"/>
  <c r="X418" i="38"/>
  <c r="S417" i="38"/>
  <c r="V415" i="38"/>
  <c r="R414" i="38"/>
  <c r="M413" i="38"/>
  <c r="O411" i="38"/>
  <c r="L410" i="38"/>
  <c r="U408" i="38"/>
  <c r="K407" i="38"/>
  <c r="Y405" i="38"/>
  <c r="N404" i="38"/>
  <c r="O402" i="38"/>
  <c r="X400" i="38"/>
  <c r="S428" i="38"/>
  <c r="V426" i="38"/>
  <c r="R425" i="38"/>
  <c r="M424" i="38"/>
  <c r="O422" i="38"/>
  <c r="L421" i="38"/>
  <c r="U419" i="38"/>
  <c r="K418" i="38"/>
  <c r="Y416" i="38"/>
  <c r="N415" i="38"/>
  <c r="X413" i="38"/>
  <c r="S412" i="38"/>
  <c r="V410" i="38"/>
  <c r="R409" i="38"/>
  <c r="M408" i="38"/>
  <c r="N402" i="38"/>
  <c r="K425" i="38"/>
  <c r="S419" i="38"/>
  <c r="N414" i="38"/>
  <c r="R408" i="38"/>
  <c r="L405" i="38"/>
  <c r="O444" i="38"/>
  <c r="O442" i="38"/>
  <c r="L441" i="38"/>
  <c r="U439" i="38"/>
  <c r="K438" i="38"/>
  <c r="Y436" i="38"/>
  <c r="N435" i="38"/>
  <c r="X433" i="38"/>
  <c r="S432" i="38"/>
  <c r="V430" i="38"/>
  <c r="R429" i="38"/>
  <c r="M452" i="38"/>
  <c r="O450" i="38"/>
  <c r="L449" i="38"/>
  <c r="U447" i="38"/>
  <c r="K446" i="38"/>
  <c r="Y455" i="38"/>
  <c r="N454" i="38"/>
  <c r="X394" i="38"/>
  <c r="S393" i="38"/>
  <c r="V391" i="38"/>
  <c r="N385" i="38"/>
  <c r="X384" i="38"/>
  <c r="S387" i="38"/>
  <c r="X388" i="38"/>
  <c r="K564" i="38"/>
  <c r="Y562" i="38"/>
  <c r="S561" i="38"/>
  <c r="L559" i="38"/>
  <c r="U557" i="38"/>
  <c r="K556" i="38"/>
  <c r="Y554" i="38"/>
  <c r="N553" i="38"/>
  <c r="X551" i="38"/>
  <c r="S550" i="38"/>
  <c r="V548" i="38"/>
  <c r="R547" i="38"/>
  <c r="M546" i="38"/>
  <c r="O544" i="38"/>
  <c r="L543" i="38"/>
  <c r="U536" i="38"/>
  <c r="K535" i="38"/>
  <c r="S539" i="38"/>
  <c r="X540" i="38"/>
  <c r="X532" i="38"/>
  <c r="N564" i="38"/>
  <c r="X562" i="38"/>
  <c r="R561" i="38"/>
  <c r="K559" i="38"/>
  <c r="Y557" i="38"/>
  <c r="N556" i="38"/>
  <c r="X554" i="38"/>
  <c r="S553" i="38"/>
  <c r="V551" i="38"/>
  <c r="R550" i="38"/>
  <c r="M549" i="38"/>
  <c r="O547" i="38"/>
  <c r="L546" i="38"/>
  <c r="U544" i="38"/>
  <c r="K543" i="38"/>
  <c r="Y536" i="38"/>
  <c r="N535" i="38"/>
  <c r="N539" i="38"/>
  <c r="Y540" i="38"/>
  <c r="O532" i="38"/>
  <c r="L531" i="38"/>
  <c r="Y564" i="38"/>
  <c r="N563" i="38"/>
  <c r="V561" i="38"/>
  <c r="V558" i="38"/>
  <c r="R557" i="38"/>
  <c r="M556" i="38"/>
  <c r="O554" i="38"/>
  <c r="L553" i="38"/>
  <c r="U551" i="38"/>
  <c r="K550" i="38"/>
  <c r="Y548" i="38"/>
  <c r="N547" i="38"/>
  <c r="X545" i="38"/>
  <c r="S544" i="38"/>
  <c r="V537" i="38"/>
  <c r="R536" i="38"/>
  <c r="M535" i="38"/>
  <c r="K539" i="38"/>
  <c r="U540" i="38"/>
  <c r="U532" i="38"/>
  <c r="K531" i="38"/>
  <c r="Y563" i="38"/>
  <c r="N562" i="38"/>
  <c r="S559" i="38"/>
  <c r="V557" i="38"/>
  <c r="R556" i="38"/>
  <c r="M555" i="38"/>
  <c r="O553" i="38"/>
  <c r="L552" i="38"/>
  <c r="U550" i="38"/>
  <c r="K549" i="38"/>
  <c r="Y547" i="38"/>
  <c r="N546" i="38"/>
  <c r="X544" i="38"/>
  <c r="S543" i="38"/>
  <c r="V536" i="38"/>
  <c r="R535" i="38"/>
  <c r="Y538" i="38"/>
  <c r="K540" i="38"/>
  <c r="R533" i="38"/>
  <c r="M532" i="38"/>
  <c r="O530" i="38"/>
  <c r="N529" i="38"/>
  <c r="X518" i="38"/>
  <c r="S517" i="38"/>
  <c r="V515" i="38"/>
  <c r="R514" i="38"/>
  <c r="M513" i="38"/>
  <c r="O511" i="38"/>
  <c r="V522" i="38"/>
  <c r="R521" i="38"/>
  <c r="M519" i="38"/>
  <c r="O524" i="38"/>
  <c r="L523" i="38"/>
  <c r="L505" i="38"/>
  <c r="O506" i="38"/>
  <c r="M508" i="38"/>
  <c r="N504" i="38"/>
  <c r="X502" i="38"/>
  <c r="N530" i="38"/>
  <c r="L534" i="38"/>
  <c r="O518" i="38"/>
  <c r="L517" i="38"/>
  <c r="U515" i="38"/>
  <c r="K514" i="38"/>
  <c r="Y512" i="38"/>
  <c r="N511" i="38"/>
  <c r="U522" i="38"/>
  <c r="K521" i="38"/>
  <c r="Y510" i="38"/>
  <c r="N524" i="38"/>
  <c r="X525" i="38"/>
  <c r="S505" i="38"/>
  <c r="X506" i="38"/>
  <c r="N508" i="38"/>
  <c r="M504" i="38"/>
  <c r="O502" i="38"/>
  <c r="V494" i="38"/>
  <c r="R493" i="38"/>
  <c r="L530" i="38"/>
  <c r="M534" i="38"/>
  <c r="N518" i="38"/>
  <c r="X516" i="38"/>
  <c r="S515" i="38"/>
  <c r="V513" i="38"/>
  <c r="R512" i="38"/>
  <c r="M511" i="38"/>
  <c r="Y522" i="38"/>
  <c r="N521" i="38"/>
  <c r="X510" i="38"/>
  <c r="S524" i="38"/>
  <c r="V525" i="38"/>
  <c r="U505" i="38"/>
  <c r="L507" i="38"/>
  <c r="O508" i="38"/>
  <c r="L504" i="38"/>
  <c r="U502" i="38"/>
  <c r="M491" i="38"/>
  <c r="O493" i="38"/>
  <c r="L492" i="38"/>
  <c r="U530" i="38"/>
  <c r="N534" i="38"/>
  <c r="M518" i="38"/>
  <c r="O516" i="38"/>
  <c r="L515" i="38"/>
  <c r="U513" i="38"/>
  <c r="K512" i="38"/>
  <c r="V520" i="38"/>
  <c r="R522" i="38"/>
  <c r="M521" i="38"/>
  <c r="O510" i="38"/>
  <c r="L524" i="38"/>
  <c r="U525" i="38"/>
  <c r="V505" i="38"/>
  <c r="S507" i="38"/>
  <c r="X508" i="38"/>
  <c r="X503" i="38"/>
  <c r="S502" i="38"/>
  <c r="L491" i="38"/>
  <c r="U493" i="38"/>
  <c r="K492" i="38"/>
  <c r="O491" i="38"/>
  <c r="U496" i="38"/>
  <c r="K495" i="38"/>
  <c r="V486" i="38"/>
  <c r="R487" i="38"/>
  <c r="K477" i="38"/>
  <c r="Y475" i="38"/>
  <c r="N474" i="38"/>
  <c r="X472" i="38"/>
  <c r="S471" i="38"/>
  <c r="V481" i="38"/>
  <c r="R480" i="38"/>
  <c r="M479" i="38"/>
  <c r="O483" i="38"/>
  <c r="L482" i="38"/>
  <c r="X468" i="38"/>
  <c r="O462" i="38"/>
  <c r="L461" i="38"/>
  <c r="N492" i="38"/>
  <c r="S496" i="38"/>
  <c r="V497" i="38"/>
  <c r="N486" i="38"/>
  <c r="U477" i="38"/>
  <c r="K476" i="38"/>
  <c r="Y474" i="38"/>
  <c r="N473" i="38"/>
  <c r="X471" i="38"/>
  <c r="S470" i="38"/>
  <c r="V480" i="38"/>
  <c r="R479" i="38"/>
  <c r="M478" i="38"/>
  <c r="O482" i="38"/>
  <c r="L484" i="38"/>
  <c r="U462" i="38"/>
  <c r="K461" i="38"/>
  <c r="Y464" i="38"/>
  <c r="N463" i="38"/>
  <c r="X456" i="38"/>
  <c r="S453" i="38"/>
  <c r="Y492" i="38"/>
  <c r="X496" i="38"/>
  <c r="S495" i="38"/>
  <c r="Y486" i="38"/>
  <c r="N487" i="38"/>
  <c r="U476" i="38"/>
  <c r="K475" i="38"/>
  <c r="Y473" i="38"/>
  <c r="N472" i="38"/>
  <c r="X470" i="38"/>
  <c r="S481" i="38"/>
  <c r="V479" i="38"/>
  <c r="R478" i="38"/>
  <c r="M483" i="38"/>
  <c r="O484" i="38"/>
  <c r="Y462" i="38"/>
  <c r="N461" i="38"/>
  <c r="X464" i="38"/>
  <c r="S463" i="38"/>
  <c r="V456" i="38"/>
  <c r="R453" i="38"/>
  <c r="M493" i="38"/>
  <c r="O496" i="38"/>
  <c r="L495" i="38"/>
  <c r="X486" i="38"/>
  <c r="S487" i="38"/>
  <c r="L477" i="38"/>
  <c r="U475" i="38"/>
  <c r="K474" i="38"/>
  <c r="Y472" i="38"/>
  <c r="N471" i="38"/>
  <c r="X481" i="38"/>
  <c r="S480" i="38"/>
  <c r="V478" i="38"/>
  <c r="R483" i="38"/>
  <c r="M482" i="38"/>
  <c r="S468" i="38"/>
  <c r="L462" i="38"/>
  <c r="U460" i="38"/>
  <c r="K464" i="38"/>
  <c r="Y465" i="38"/>
  <c r="N456" i="38"/>
  <c r="X402" i="38"/>
  <c r="U464" i="38"/>
  <c r="U402" i="38"/>
  <c r="M401" i="38"/>
  <c r="O428" i="38"/>
  <c r="L427" i="38"/>
  <c r="U425" i="38"/>
  <c r="K424" i="38"/>
  <c r="Y422" i="38"/>
  <c r="N421" i="38"/>
  <c r="X419" i="38"/>
  <c r="S418" i="38"/>
  <c r="V416" i="38"/>
  <c r="R415" i="38"/>
  <c r="M414" i="38"/>
  <c r="O412" i="38"/>
  <c r="L411" i="38"/>
  <c r="U409" i="38"/>
  <c r="K408" i="38"/>
  <c r="Y406" i="38"/>
  <c r="N405" i="38"/>
  <c r="X444" i="38"/>
  <c r="M460" i="38"/>
  <c r="S402" i="38"/>
  <c r="L401" i="38"/>
  <c r="U428" i="38"/>
  <c r="K427" i="38"/>
  <c r="Y425" i="38"/>
  <c r="N424" i="38"/>
  <c r="X422" i="38"/>
  <c r="S421" i="38"/>
  <c r="V419" i="38"/>
  <c r="R418" i="38"/>
  <c r="M417" i="38"/>
  <c r="O415" i="38"/>
  <c r="L414" i="38"/>
  <c r="U412" i="38"/>
  <c r="K411" i="38"/>
  <c r="Y409" i="38"/>
  <c r="N408" i="38"/>
  <c r="X406" i="38"/>
  <c r="S405" i="38"/>
  <c r="K463" i="38"/>
  <c r="V401" i="38"/>
  <c r="R400" i="38"/>
  <c r="M428" i="38"/>
  <c r="O426" i="38"/>
  <c r="L425" i="38"/>
  <c r="U423" i="38"/>
  <c r="K422" i="38"/>
  <c r="Y420" i="38"/>
  <c r="N419" i="38"/>
  <c r="X417" i="38"/>
  <c r="S416" i="38"/>
  <c r="V414" i="38"/>
  <c r="R413" i="38"/>
  <c r="M412" i="38"/>
  <c r="O410" i="38"/>
  <c r="L409" i="38"/>
  <c r="U407" i="38"/>
  <c r="N401" i="38"/>
  <c r="R424" i="38"/>
  <c r="U418" i="38"/>
  <c r="O413" i="38"/>
  <c r="Y407" i="38"/>
  <c r="Y404" i="38"/>
  <c r="U443" i="38"/>
  <c r="K442" i="38"/>
  <c r="Y440" i="38"/>
  <c r="N439" i="38"/>
  <c r="X437" i="38"/>
  <c r="S436" i="38"/>
  <c r="V434" i="38"/>
  <c r="R433" i="38"/>
  <c r="M432" i="38"/>
  <c r="O430" i="38"/>
  <c r="L429" i="38"/>
  <c r="U451" i="38"/>
  <c r="K450" i="38"/>
  <c r="Y448" i="38"/>
  <c r="N447" i="38"/>
  <c r="X445" i="38"/>
  <c r="S455" i="38"/>
  <c r="V396" i="38"/>
  <c r="R394" i="38"/>
  <c r="M393" i="38"/>
  <c r="O391" i="38"/>
  <c r="X563" i="38"/>
  <c r="S562" i="38"/>
  <c r="M561" i="38"/>
  <c r="Y558" i="38"/>
  <c r="N557" i="38"/>
  <c r="X555" i="38"/>
  <c r="S554" i="38"/>
  <c r="V552" i="38"/>
  <c r="R551" i="38"/>
  <c r="M550" i="38"/>
  <c r="O548" i="38"/>
  <c r="L547" i="38"/>
  <c r="U545" i="38"/>
  <c r="K544" i="38"/>
  <c r="Y537" i="38"/>
  <c r="N536" i="38"/>
  <c r="N538" i="38"/>
  <c r="Y539" i="38"/>
  <c r="V533" i="38"/>
  <c r="R532" i="38"/>
  <c r="V563" i="38"/>
  <c r="R562" i="38"/>
  <c r="L561" i="38"/>
  <c r="X558" i="38"/>
  <c r="S557" i="38"/>
  <c r="V555" i="38"/>
  <c r="R554" i="38"/>
  <c r="M553" i="38"/>
  <c r="O551" i="38"/>
  <c r="L550" i="38"/>
  <c r="U548" i="38"/>
  <c r="K547" i="38"/>
  <c r="Y545" i="38"/>
  <c r="N544" i="38"/>
  <c r="X537" i="38"/>
  <c r="S536" i="38"/>
  <c r="K538" i="38"/>
  <c r="U539" i="38"/>
  <c r="U533" i="38"/>
  <c r="K532" i="38"/>
  <c r="Y530" i="38"/>
  <c r="S564" i="38"/>
  <c r="V562" i="38"/>
  <c r="O561" i="38"/>
  <c r="O558" i="38"/>
  <c r="L557" i="38"/>
  <c r="U555" i="38"/>
  <c r="K554" i="38"/>
  <c r="Y552" i="38"/>
  <c r="N551" i="38"/>
  <c r="X549" i="38"/>
  <c r="S548" i="38"/>
  <c r="V546" i="38"/>
  <c r="R545" i="38"/>
  <c r="M544" i="38"/>
  <c r="O537" i="38"/>
  <c r="L536" i="38"/>
  <c r="L538" i="38"/>
  <c r="O539" i="38"/>
  <c r="Y533" i="38"/>
  <c r="N532" i="38"/>
  <c r="X564" i="38"/>
  <c r="S563" i="38"/>
  <c r="U561" i="38"/>
  <c r="M559" i="38"/>
  <c r="O557" i="38"/>
  <c r="L556" i="38"/>
  <c r="U554" i="38"/>
  <c r="K553" i="38"/>
  <c r="Y551" i="38"/>
  <c r="N550" i="38"/>
  <c r="X548" i="38"/>
  <c r="S547" i="38"/>
  <c r="V545" i="38"/>
  <c r="R544" i="38"/>
  <c r="M543" i="38"/>
  <c r="O536" i="38"/>
  <c r="L535" i="38"/>
  <c r="L539" i="38"/>
  <c r="O540" i="38"/>
  <c r="L533" i="38"/>
  <c r="U531" i="38"/>
  <c r="K530" i="38"/>
  <c r="K534" i="38"/>
  <c r="R518" i="38"/>
  <c r="M517" i="38"/>
  <c r="O515" i="38"/>
  <c r="L514" i="38"/>
  <c r="U512" i="38"/>
  <c r="K511" i="38"/>
  <c r="O522" i="38"/>
  <c r="L521" i="38"/>
  <c r="U510" i="38"/>
  <c r="K524" i="38"/>
  <c r="Y525" i="38"/>
  <c r="R505" i="38"/>
  <c r="V506" i="38"/>
  <c r="S508" i="38"/>
  <c r="V503" i="38"/>
  <c r="R502" i="38"/>
  <c r="Y529" i="38"/>
  <c r="R534" i="38"/>
  <c r="K518" i="38"/>
  <c r="Y516" i="38"/>
  <c r="N515" i="38"/>
  <c r="X513" i="38"/>
  <c r="S512" i="38"/>
  <c r="Y520" i="38"/>
  <c r="N522" i="38"/>
  <c r="X519" i="38"/>
  <c r="S510" i="38"/>
  <c r="V523" i="38"/>
  <c r="R525" i="38"/>
  <c r="Y505" i="38"/>
  <c r="K507" i="38"/>
  <c r="U508" i="38"/>
  <c r="U503" i="38"/>
  <c r="K502" i="38"/>
  <c r="O494" i="38"/>
  <c r="L493" i="38"/>
  <c r="X529" i="38"/>
  <c r="S534" i="38"/>
  <c r="V517" i="38"/>
  <c r="R516" i="38"/>
  <c r="M515" i="38"/>
  <c r="O513" i="38"/>
  <c r="L512" i="38"/>
  <c r="X520" i="38"/>
  <c r="S522" i="38"/>
  <c r="V519" i="38"/>
  <c r="R510" i="38"/>
  <c r="M524" i="38"/>
  <c r="O525" i="38"/>
  <c r="M506" i="38"/>
  <c r="R507" i="38"/>
  <c r="V508" i="38"/>
  <c r="Y503" i="38"/>
  <c r="N502" i="38"/>
  <c r="U494" i="38"/>
  <c r="K493" i="38"/>
  <c r="Y490" i="38"/>
  <c r="V529" i="38"/>
  <c r="U534" i="38"/>
  <c r="U517" i="38"/>
  <c r="K516" i="38"/>
  <c r="Y514" i="38"/>
  <c r="N513" i="38"/>
  <c r="X511" i="38"/>
  <c r="O520" i="38"/>
  <c r="L522" i="38"/>
  <c r="U519" i="38"/>
  <c r="K510" i="38"/>
  <c r="Y523" i="38"/>
  <c r="N525" i="38"/>
  <c r="N506" i="38"/>
  <c r="Y507" i="38"/>
  <c r="V504" i="38"/>
  <c r="R503" i="38"/>
  <c r="M502" i="38"/>
  <c r="Y494" i="38"/>
  <c r="N493" i="38"/>
  <c r="X490" i="38"/>
  <c r="X494" i="38"/>
  <c r="N496" i="38"/>
  <c r="X497" i="38"/>
  <c r="O486" i="38"/>
  <c r="L487" i="38"/>
  <c r="X476" i="38"/>
  <c r="S475" i="38"/>
  <c r="V473" i="38"/>
  <c r="R472" i="38"/>
  <c r="M471" i="38"/>
  <c r="O481" i="38"/>
  <c r="L480" i="38"/>
  <c r="U478" i="38"/>
  <c r="K483" i="38"/>
  <c r="Y484" i="38"/>
  <c r="R468" i="38"/>
  <c r="K462" i="38"/>
  <c r="K491" i="38"/>
  <c r="V490" i="38"/>
  <c r="M496" i="38"/>
  <c r="O497" i="38"/>
  <c r="V487" i="38"/>
  <c r="N477" i="38"/>
  <c r="X475" i="38"/>
  <c r="S474" i="38"/>
  <c r="V472" i="38"/>
  <c r="R471" i="38"/>
  <c r="M470" i="38"/>
  <c r="O480" i="38"/>
  <c r="L479" i="38"/>
  <c r="U483" i="38"/>
  <c r="K482" i="38"/>
  <c r="V468" i="38"/>
  <c r="N462" i="38"/>
  <c r="X460" i="38"/>
  <c r="S464" i="38"/>
  <c r="V465" i="38"/>
  <c r="R456" i="38"/>
  <c r="M453" i="38"/>
  <c r="M492" i="38"/>
  <c r="R496" i="38"/>
  <c r="M495" i="38"/>
  <c r="S486" i="38"/>
  <c r="Y477" i="38"/>
  <c r="N476" i="38"/>
  <c r="X474" i="38"/>
  <c r="S473" i="38"/>
  <c r="V471" i="38"/>
  <c r="R470" i="38"/>
  <c r="M481" i="38"/>
  <c r="O479" i="38"/>
  <c r="L478" i="38"/>
  <c r="U482" i="38"/>
  <c r="K484" i="38"/>
  <c r="S462" i="38"/>
  <c r="V460" i="38"/>
  <c r="R464" i="38"/>
  <c r="M463" i="38"/>
  <c r="O456" i="38"/>
  <c r="L453" i="38"/>
  <c r="U492" i="38"/>
  <c r="K496" i="38"/>
  <c r="Y497" i="38"/>
  <c r="R486" i="38"/>
  <c r="M487" i="38"/>
  <c r="Y476" i="38"/>
  <c r="N475" i="38"/>
  <c r="X473" i="38"/>
  <c r="S472" i="38"/>
  <c r="V470" i="38"/>
  <c r="R481" i="38"/>
  <c r="M480" i="38"/>
  <c r="O478" i="38"/>
  <c r="L483" i="38"/>
  <c r="U484" i="38"/>
  <c r="M468" i="38"/>
  <c r="Y461" i="38"/>
  <c r="N460" i="38"/>
  <c r="X463" i="38"/>
  <c r="S465" i="38"/>
  <c r="V453" i="38"/>
  <c r="R402" i="38"/>
  <c r="V463" i="38"/>
  <c r="M402" i="38"/>
  <c r="U400" i="38"/>
  <c r="K428" i="38"/>
  <c r="Y426" i="38"/>
  <c r="N425" i="38"/>
  <c r="X423" i="38"/>
  <c r="S422" i="38"/>
  <c r="V420" i="38"/>
  <c r="R419" i="38"/>
  <c r="M418" i="38"/>
  <c r="O416" i="38"/>
  <c r="L415" i="38"/>
  <c r="U413" i="38"/>
  <c r="K412" i="38"/>
  <c r="Y410" i="38"/>
  <c r="N409" i="38"/>
  <c r="X407" i="38"/>
  <c r="S406" i="38"/>
  <c r="V404" i="38"/>
  <c r="R444" i="38"/>
  <c r="N464" i="38"/>
  <c r="K402" i="38"/>
  <c r="Y400" i="38"/>
  <c r="N428" i="38"/>
  <c r="X426" i="38"/>
  <c r="S425" i="38"/>
  <c r="V423" i="38"/>
  <c r="R422" i="38"/>
  <c r="M421" i="38"/>
  <c r="O419" i="38"/>
  <c r="L418" i="38"/>
  <c r="U416" i="38"/>
  <c r="K415" i="38"/>
  <c r="Y413" i="38"/>
  <c r="N412" i="38"/>
  <c r="X410" i="38"/>
  <c r="S409" i="38"/>
  <c r="V407" i="38"/>
  <c r="R406" i="38"/>
  <c r="M405" i="38"/>
  <c r="R465" i="38"/>
  <c r="O401" i="38"/>
  <c r="L400" i="38"/>
  <c r="U427" i="38"/>
  <c r="K426" i="38"/>
  <c r="Y424" i="38"/>
  <c r="N423" i="38"/>
  <c r="X421" i="38"/>
  <c r="S420" i="38"/>
  <c r="V418" i="38"/>
  <c r="R417" i="38"/>
  <c r="M416" i="38"/>
  <c r="O414" i="38"/>
  <c r="L413" i="38"/>
  <c r="U411" i="38"/>
  <c r="K410" i="38"/>
  <c r="Y408" i="38"/>
  <c r="N407" i="38"/>
  <c r="O400" i="38"/>
  <c r="Y423" i="38"/>
  <c r="V417" i="38"/>
  <c r="X412" i="38"/>
  <c r="N406" i="38"/>
  <c r="M404" i="38"/>
  <c r="N443" i="38"/>
  <c r="X441" i="38"/>
  <c r="S440" i="38"/>
  <c r="V438" i="38"/>
  <c r="R437" i="38"/>
  <c r="M436" i="38"/>
  <c r="O434" i="38"/>
  <c r="L433" i="38"/>
  <c r="U431" i="38"/>
  <c r="K430" i="38"/>
  <c r="Y452" i="38"/>
  <c r="N451" i="38"/>
  <c r="X449" i="38"/>
  <c r="S448" i="38"/>
  <c r="V446" i="38"/>
  <c r="R445" i="38"/>
  <c r="M455" i="38"/>
  <c r="O396" i="38"/>
  <c r="L394" i="38"/>
  <c r="U392" i="38"/>
  <c r="K391" i="38"/>
  <c r="O386" i="38"/>
  <c r="L384" i="38"/>
  <c r="L388" i="38"/>
  <c r="O362" i="38"/>
  <c r="L361" i="38"/>
  <c r="V386" i="38"/>
  <c r="X361" i="38"/>
  <c r="U359" i="38"/>
  <c r="R357" i="38"/>
  <c r="U355" i="38"/>
  <c r="R428" i="38"/>
  <c r="V421" i="38"/>
  <c r="X416" i="38"/>
  <c r="L408" i="38"/>
  <c r="V405" i="38"/>
  <c r="V444" i="38"/>
  <c r="U442" i="38"/>
  <c r="K441" i="38"/>
  <c r="Y439" i="38"/>
  <c r="N438" i="38"/>
  <c r="X436" i="38"/>
  <c r="S435" i="38"/>
  <c r="V433" i="38"/>
  <c r="R432" i="38"/>
  <c r="M431" i="38"/>
  <c r="O429" i="38"/>
  <c r="L452" i="38"/>
  <c r="U450" i="38"/>
  <c r="K449" i="38"/>
  <c r="Y447" i="38"/>
  <c r="N446" i="38"/>
  <c r="X455" i="38"/>
  <c r="S454" i="38"/>
  <c r="V394" i="38"/>
  <c r="R393" i="38"/>
  <c r="M392" i="38"/>
  <c r="S385" i="38"/>
  <c r="V384" i="38"/>
  <c r="U387" i="38"/>
  <c r="U362" i="38"/>
  <c r="K361" i="38"/>
  <c r="Y359" i="38"/>
  <c r="N358" i="38"/>
  <c r="X356" i="38"/>
  <c r="S355" i="38"/>
  <c r="V353" i="38"/>
  <c r="R352" i="38"/>
  <c r="M351" i="38"/>
  <c r="U426" i="38"/>
  <c r="O421" i="38"/>
  <c r="Y415" i="38"/>
  <c r="V409" i="38"/>
  <c r="S404" i="38"/>
  <c r="R443" i="38"/>
  <c r="M442" i="38"/>
  <c r="O440" i="38"/>
  <c r="L439" i="38"/>
  <c r="U437" i="38"/>
  <c r="K436" i="38"/>
  <c r="Y434" i="38"/>
  <c r="N433" i="38"/>
  <c r="X431" i="38"/>
  <c r="S430" i="38"/>
  <c r="V452" i="38"/>
  <c r="R451" i="38"/>
  <c r="M450" i="38"/>
  <c r="O448" i="38"/>
  <c r="L447" i="38"/>
  <c r="U445" i="38"/>
  <c r="K455" i="38"/>
  <c r="Y396" i="38"/>
  <c r="N394" i="38"/>
  <c r="X392" i="38"/>
  <c r="S391" i="38"/>
  <c r="L385" i="38"/>
  <c r="U384" i="38"/>
  <c r="V387" i="38"/>
  <c r="S362" i="38"/>
  <c r="V360" i="38"/>
  <c r="R359" i="38"/>
  <c r="M358" i="38"/>
  <c r="O356" i="38"/>
  <c r="L355" i="38"/>
  <c r="U353" i="38"/>
  <c r="K352" i="38"/>
  <c r="Y350" i="38"/>
  <c r="N349" i="38"/>
  <c r="X347" i="38"/>
  <c r="V402" i="38"/>
  <c r="N426" i="38"/>
  <c r="R420" i="38"/>
  <c r="U414" i="38"/>
  <c r="O409" i="38"/>
  <c r="R404" i="38"/>
  <c r="O443" i="38"/>
  <c r="L442" i="38"/>
  <c r="U440" i="38"/>
  <c r="K439" i="38"/>
  <c r="Y437" i="38"/>
  <c r="N436" i="38"/>
  <c r="X434" i="38"/>
  <c r="S433" i="38"/>
  <c r="V431" i="38"/>
  <c r="R430" i="38"/>
  <c r="M429" i="38"/>
  <c r="O451" i="38"/>
  <c r="L450" i="38"/>
  <c r="U448" i="38"/>
  <c r="K447" i="38"/>
  <c r="Y445" i="38"/>
  <c r="N455" i="38"/>
  <c r="X396" i="38"/>
  <c r="S394" i="38"/>
  <c r="V392" i="38"/>
  <c r="R391" i="38"/>
  <c r="K385" i="38"/>
  <c r="Y384" i="38"/>
  <c r="R387" i="38"/>
  <c r="V388" i="38"/>
  <c r="Y361" i="38"/>
  <c r="N360" i="38"/>
  <c r="X358" i="38"/>
  <c r="S357" i="38"/>
  <c r="V355" i="38"/>
  <c r="R354" i="38"/>
  <c r="M353" i="38"/>
  <c r="O351" i="38"/>
  <c r="L350" i="38"/>
  <c r="U348" i="38"/>
  <c r="K347" i="38"/>
  <c r="Y377" i="38"/>
  <c r="R349" i="38"/>
  <c r="K378" i="38"/>
  <c r="X376" i="38"/>
  <c r="S375" i="38"/>
  <c r="V373" i="38"/>
  <c r="R372" i="38"/>
  <c r="M371" i="38"/>
  <c r="O369" i="38"/>
  <c r="L368" i="38"/>
  <c r="U366" i="38"/>
  <c r="K365" i="38"/>
  <c r="Y363" i="38"/>
  <c r="N382" i="38"/>
  <c r="X380" i="38"/>
  <c r="S379" i="38"/>
  <c r="L342" i="38"/>
  <c r="X340" i="38"/>
  <c r="V336" i="38"/>
  <c r="R334" i="38"/>
  <c r="M331" i="38"/>
  <c r="O332" i="38"/>
  <c r="L319" i="38"/>
  <c r="U317" i="38"/>
  <c r="K316" i="38"/>
  <c r="Y314" i="38"/>
  <c r="N323" i="38"/>
  <c r="X321" i="38"/>
  <c r="S320" i="38"/>
  <c r="V324" i="38"/>
  <c r="R326" i="38"/>
  <c r="M300" i="38"/>
  <c r="O298" i="38"/>
  <c r="L297" i="38"/>
  <c r="U295" i="38"/>
  <c r="K294" i="38"/>
  <c r="O349" i="38"/>
  <c r="O378" i="38"/>
  <c r="O376" i="38"/>
  <c r="L375" i="38"/>
  <c r="U373" i="38"/>
  <c r="K372" i="38"/>
  <c r="Y370" i="38"/>
  <c r="N369" i="38"/>
  <c r="X367" i="38"/>
  <c r="S366" i="38"/>
  <c r="V364" i="38"/>
  <c r="R363" i="38"/>
  <c r="M382" i="38"/>
  <c r="O380" i="38"/>
  <c r="L379" i="38"/>
  <c r="X343" i="38"/>
  <c r="O340" i="38"/>
  <c r="Y337" i="38"/>
  <c r="N336" i="38"/>
  <c r="X331" i="38"/>
  <c r="S333" i="38"/>
  <c r="V319" i="38"/>
  <c r="R318" i="38"/>
  <c r="M317" i="38"/>
  <c r="O315" i="38"/>
  <c r="L314" i="38"/>
  <c r="U322" i="38"/>
  <c r="K321" i="38"/>
  <c r="Y325" i="38"/>
  <c r="N324" i="38"/>
  <c r="X300" i="38"/>
  <c r="S299" i="38"/>
  <c r="V297" i="38"/>
  <c r="R296" i="38"/>
  <c r="M295" i="38"/>
  <c r="O293" i="38"/>
  <c r="L292" i="38"/>
  <c r="U290" i="38"/>
  <c r="K289" i="38"/>
  <c r="Y287" i="38"/>
  <c r="N286" i="38"/>
  <c r="X284" i="38"/>
  <c r="R353" i="38"/>
  <c r="L349" i="38"/>
  <c r="M347" i="38"/>
  <c r="M377" i="38"/>
  <c r="O375" i="38"/>
  <c r="L374" i="38"/>
  <c r="U372" i="38"/>
  <c r="K371" i="38"/>
  <c r="Y369" i="38"/>
  <c r="N368" i="38"/>
  <c r="X366" i="38"/>
  <c r="S365" i="38"/>
  <c r="V363" i="38"/>
  <c r="R382" i="38"/>
  <c r="M381" i="38"/>
  <c r="O379" i="38"/>
  <c r="V343" i="38"/>
  <c r="N340" i="38"/>
  <c r="X337" i="38"/>
  <c r="S336" i="38"/>
  <c r="V331" i="38"/>
  <c r="R333" i="38"/>
  <c r="M332" i="38"/>
  <c r="O318" i="38"/>
  <c r="L317" i="38"/>
  <c r="U315" i="38"/>
  <c r="K314" i="38"/>
  <c r="Y322" i="38"/>
  <c r="N321" i="38"/>
  <c r="X325" i="38"/>
  <c r="S324" i="38"/>
  <c r="V300" i="38"/>
  <c r="R299" i="38"/>
  <c r="M298" i="38"/>
  <c r="O296" i="38"/>
  <c r="L295" i="38"/>
  <c r="U293" i="38"/>
  <c r="K292" i="38"/>
  <c r="Y290" i="38"/>
  <c r="N289" i="38"/>
  <c r="X287" i="38"/>
  <c r="S352" i="38"/>
  <c r="V349" i="38"/>
  <c r="U347" i="38"/>
  <c r="R377" i="38"/>
  <c r="M376" i="38"/>
  <c r="O374" i="38"/>
  <c r="L373" i="38"/>
  <c r="U371" i="38"/>
  <c r="K370" i="38"/>
  <c r="Y368" i="38"/>
  <c r="N367" i="38"/>
  <c r="X365" i="38"/>
  <c r="S364" i="38"/>
  <c r="V382" i="38"/>
  <c r="R381" i="38"/>
  <c r="M380" i="38"/>
  <c r="S342" i="38"/>
  <c r="Y340" i="38"/>
  <c r="K337" i="38"/>
  <c r="Y334" i="38"/>
  <c r="N331" i="38"/>
  <c r="X332" i="38"/>
  <c r="S319" i="38"/>
  <c r="V317" i="38"/>
  <c r="R316" i="38"/>
  <c r="M315" i="38"/>
  <c r="O323" i="38"/>
  <c r="L322" i="38"/>
  <c r="U320" i="38"/>
  <c r="K325" i="38"/>
  <c r="Y326" i="38"/>
  <c r="N300" i="38"/>
  <c r="X298" i="38"/>
  <c r="S297" i="38"/>
  <c r="V295" i="38"/>
  <c r="R294" i="38"/>
  <c r="M293" i="38"/>
  <c r="O291" i="38"/>
  <c r="L290" i="38"/>
  <c r="U288" i="38"/>
  <c r="K287" i="38"/>
  <c r="Y285" i="38"/>
  <c r="N284" i="38"/>
  <c r="X289" i="38"/>
  <c r="U283" i="38"/>
  <c r="K282" i="38"/>
  <c r="Y280" i="38"/>
  <c r="N279" i="38"/>
  <c r="X277" i="38"/>
  <c r="S276" i="38"/>
  <c r="V274" i="38"/>
  <c r="R273" i="38"/>
  <c r="M272" i="38"/>
  <c r="O270" i="38"/>
  <c r="L269" i="38"/>
  <c r="U310" i="38"/>
  <c r="K309" i="38"/>
  <c r="Y307" i="38"/>
  <c r="N306" i="38"/>
  <c r="X304" i="38"/>
  <c r="S303" i="38"/>
  <c r="V301" i="38"/>
  <c r="N263" i="38"/>
  <c r="X261" i="38"/>
  <c r="S266" i="38"/>
  <c r="V264" i="38"/>
  <c r="N232" i="38"/>
  <c r="X233" i="38"/>
  <c r="S253" i="38"/>
  <c r="V251" i="38"/>
  <c r="R250" i="38"/>
  <c r="M249" i="38"/>
  <c r="O247" i="38"/>
  <c r="L246" i="38"/>
  <c r="U259" i="38"/>
  <c r="K258" i="38"/>
  <c r="Y256" i="38"/>
  <c r="N255" i="38"/>
  <c r="U239" i="38"/>
  <c r="K238" i="38"/>
  <c r="Y236" i="38"/>
  <c r="N241" i="38"/>
  <c r="Y288" i="38"/>
  <c r="M284" i="38"/>
  <c r="U282" i="38"/>
  <c r="Y387" i="38"/>
  <c r="S360" i="38"/>
  <c r="O358" i="38"/>
  <c r="Y356" i="38"/>
  <c r="S456" i="38"/>
  <c r="S423" i="38"/>
  <c r="N418" i="38"/>
  <c r="R412" i="38"/>
  <c r="V406" i="38"/>
  <c r="X404" i="38"/>
  <c r="S443" i="38"/>
  <c r="V441" i="38"/>
  <c r="R440" i="38"/>
  <c r="M439" i="38"/>
  <c r="O437" i="38"/>
  <c r="L436" i="38"/>
  <c r="U434" i="38"/>
  <c r="K433" i="38"/>
  <c r="Y431" i="38"/>
  <c r="N430" i="38"/>
  <c r="X452" i="38"/>
  <c r="S451" i="38"/>
  <c r="V449" i="38"/>
  <c r="R448" i="38"/>
  <c r="M447" i="38"/>
  <c r="O445" i="38"/>
  <c r="L455" i="38"/>
  <c r="U396" i="38"/>
  <c r="K394" i="38"/>
  <c r="Y392" i="38"/>
  <c r="N391" i="38"/>
  <c r="U386" i="38"/>
  <c r="K384" i="38"/>
  <c r="S388" i="38"/>
  <c r="V361" i="38"/>
  <c r="R360" i="38"/>
  <c r="M359" i="38"/>
  <c r="O357" i="38"/>
  <c r="L356" i="38"/>
  <c r="U354" i="38"/>
  <c r="K353" i="38"/>
  <c r="Y351" i="38"/>
  <c r="L428" i="38"/>
  <c r="M423" i="38"/>
  <c r="K417" i="38"/>
  <c r="S411" i="38"/>
  <c r="U406" i="38"/>
  <c r="M444" i="38"/>
  <c r="Y442" i="38"/>
  <c r="N441" i="38"/>
  <c r="X439" i="38"/>
  <c r="S438" i="38"/>
  <c r="V436" i="38"/>
  <c r="R435" i="38"/>
  <c r="M434" i="38"/>
  <c r="O432" i="38"/>
  <c r="L431" i="38"/>
  <c r="U429" i="38"/>
  <c r="K452" i="38"/>
  <c r="Y450" i="38"/>
  <c r="N449" i="38"/>
  <c r="X447" i="38"/>
  <c r="S446" i="38"/>
  <c r="V455" i="38"/>
  <c r="R454" i="38"/>
  <c r="M396" i="38"/>
  <c r="O393" i="38"/>
  <c r="L392" i="38"/>
  <c r="X385" i="38"/>
  <c r="S386" i="38"/>
  <c r="K387" i="38"/>
  <c r="U388" i="38"/>
  <c r="U361" i="38"/>
  <c r="K360" i="38"/>
  <c r="Y358" i="38"/>
  <c r="N357" i="38"/>
  <c r="X355" i="38"/>
  <c r="S354" i="38"/>
  <c r="V352" i="38"/>
  <c r="R351" i="38"/>
  <c r="M350" i="38"/>
  <c r="O348" i="38"/>
  <c r="L347" i="38"/>
  <c r="V400" i="38"/>
  <c r="X424" i="38"/>
  <c r="L416" i="38"/>
  <c r="M411" i="38"/>
  <c r="O406" i="38"/>
  <c r="K444" i="38"/>
  <c r="X442" i="38"/>
  <c r="S441" i="38"/>
  <c r="V439" i="38"/>
  <c r="R438" i="38"/>
  <c r="M437" i="38"/>
  <c r="O435" i="38"/>
  <c r="L434" i="38"/>
  <c r="U432" i="38"/>
  <c r="K431" i="38"/>
  <c r="Y429" i="38"/>
  <c r="N452" i="38"/>
  <c r="X450" i="38"/>
  <c r="S449" i="38"/>
  <c r="V447" i="38"/>
  <c r="R446" i="38"/>
  <c r="M445" i="38"/>
  <c r="O454" i="38"/>
  <c r="L396" i="38"/>
  <c r="U393" i="38"/>
  <c r="K392" i="38"/>
  <c r="V385" i="38"/>
  <c r="R386" i="38"/>
  <c r="M384" i="38"/>
  <c r="K388" i="38"/>
  <c r="R362" i="38"/>
  <c r="M361" i="38"/>
  <c r="O359" i="38"/>
  <c r="L358" i="38"/>
  <c r="U356" i="38"/>
  <c r="K355" i="38"/>
  <c r="Y353" i="38"/>
  <c r="N352" i="38"/>
  <c r="X350" i="38"/>
  <c r="S349" i="38"/>
  <c r="V347" i="38"/>
  <c r="R378" i="38"/>
  <c r="N351" i="38"/>
  <c r="S347" i="38"/>
  <c r="O377" i="38"/>
  <c r="L376" i="38"/>
  <c r="U374" i="38"/>
  <c r="K373" i="38"/>
  <c r="Y371" i="38"/>
  <c r="N370" i="38"/>
  <c r="X368" i="38"/>
  <c r="S367" i="38"/>
  <c r="V365" i="38"/>
  <c r="R364" i="38"/>
  <c r="M363" i="38"/>
  <c r="O381" i="38"/>
  <c r="L380" i="38"/>
  <c r="X342" i="38"/>
  <c r="S343" i="38"/>
  <c r="L340" i="38"/>
  <c r="U337" i="38"/>
  <c r="K336" i="38"/>
  <c r="Y331" i="38"/>
  <c r="N333" i="38"/>
  <c r="X319" i="38"/>
  <c r="S318" i="38"/>
  <c r="V316" i="38"/>
  <c r="R315" i="38"/>
  <c r="M314" i="38"/>
  <c r="O322" i="38"/>
  <c r="L321" i="38"/>
  <c r="U325" i="38"/>
  <c r="K324" i="38"/>
  <c r="Y300" i="38"/>
  <c r="N299" i="38"/>
  <c r="X297" i="38"/>
  <c r="S296" i="38"/>
  <c r="V294" i="38"/>
  <c r="X353" i="38"/>
  <c r="N347" i="38"/>
  <c r="N377" i="38"/>
  <c r="X375" i="38"/>
  <c r="S374" i="38"/>
  <c r="V372" i="38"/>
  <c r="R371" i="38"/>
  <c r="M370" i="38"/>
  <c r="O368" i="38"/>
  <c r="L367" i="38"/>
  <c r="U365" i="38"/>
  <c r="K364" i="38"/>
  <c r="Y382" i="38"/>
  <c r="N381" i="38"/>
  <c r="X379" i="38"/>
  <c r="O342" i="38"/>
  <c r="L343" i="38"/>
  <c r="M337" i="38"/>
  <c r="O334" i="38"/>
  <c r="L331" i="38"/>
  <c r="U332" i="38"/>
  <c r="K319" i="38"/>
  <c r="Y317" i="38"/>
  <c r="N316" i="38"/>
  <c r="X314" i="38"/>
  <c r="S323" i="38"/>
  <c r="V321" i="38"/>
  <c r="R320" i="38"/>
  <c r="M325" i="38"/>
  <c r="O326" i="38"/>
  <c r="L300" i="38"/>
  <c r="U298" i="38"/>
  <c r="K297" i="38"/>
  <c r="Y295" i="38"/>
  <c r="N294" i="38"/>
  <c r="X292" i="38"/>
  <c r="S291" i="38"/>
  <c r="V289" i="38"/>
  <c r="R288" i="38"/>
  <c r="M287" i="38"/>
  <c r="O285" i="38"/>
  <c r="L284" i="38"/>
  <c r="N350" i="38"/>
  <c r="M348" i="38"/>
  <c r="N378" i="38"/>
  <c r="N376" i="38"/>
  <c r="X374" i="38"/>
  <c r="S373" i="38"/>
  <c r="V371" i="38"/>
  <c r="R370" i="38"/>
  <c r="M369" i="38"/>
  <c r="O367" i="38"/>
  <c r="L366" i="38"/>
  <c r="U364" i="38"/>
  <c r="K363" i="38"/>
  <c r="Y381" i="38"/>
  <c r="N380" i="38"/>
  <c r="U342" i="38"/>
  <c r="K343" i="38"/>
  <c r="L337" i="38"/>
  <c r="U334" i="38"/>
  <c r="K331" i="38"/>
  <c r="Y332" i="38"/>
  <c r="N319" i="38"/>
  <c r="X317" i="38"/>
  <c r="S316" i="38"/>
  <c r="V314" i="38"/>
  <c r="R323" i="38"/>
  <c r="M322" i="38"/>
  <c r="O320" i="38"/>
  <c r="L325" i="38"/>
  <c r="U326" i="38"/>
  <c r="K300" i="38"/>
  <c r="Y298" i="38"/>
  <c r="N297" i="38"/>
  <c r="X295" i="38"/>
  <c r="S294" i="38"/>
  <c r="V292" i="38"/>
  <c r="R291" i="38"/>
  <c r="M290" i="38"/>
  <c r="O288" i="38"/>
  <c r="L287" i="38"/>
  <c r="V350" i="38"/>
  <c r="X348" i="38"/>
  <c r="M378" i="38"/>
  <c r="Y376" i="38"/>
  <c r="N375" i="38"/>
  <c r="X373" i="38"/>
  <c r="S372" i="38"/>
  <c r="V370" i="38"/>
  <c r="R369" i="38"/>
  <c r="M368" i="38"/>
  <c r="O366" i="38"/>
  <c r="L365" i="38"/>
  <c r="U363" i="38"/>
  <c r="K382" i="38"/>
  <c r="Y380" i="38"/>
  <c r="N379" i="38"/>
  <c r="U343" i="38"/>
  <c r="M340" i="38"/>
  <c r="V337" i="38"/>
  <c r="R336" i="38"/>
  <c r="M334" i="38"/>
  <c r="O333" i="38"/>
  <c r="L332" i="38"/>
  <c r="U318" i="38"/>
  <c r="K317" i="38"/>
  <c r="Y315" i="38"/>
  <c r="N314" i="38"/>
  <c r="X322" i="38"/>
  <c r="S321" i="38"/>
  <c r="V325" i="38"/>
  <c r="R324" i="38"/>
  <c r="M326" i="38"/>
  <c r="O299" i="38"/>
  <c r="L298" i="38"/>
  <c r="U296" i="38"/>
  <c r="K295" i="38"/>
  <c r="Y293" i="38"/>
  <c r="N292" i="38"/>
  <c r="X290" i="38"/>
  <c r="S289" i="38"/>
  <c r="V287" i="38"/>
  <c r="R286" i="38"/>
  <c r="M285" i="38"/>
  <c r="N291" i="38"/>
  <c r="R285" i="38"/>
  <c r="V282" i="38"/>
  <c r="R281" i="38"/>
  <c r="M280" i="38"/>
  <c r="O278" i="38"/>
  <c r="L277" i="38"/>
  <c r="U275" i="38"/>
  <c r="K274" i="38"/>
  <c r="Y272" i="38"/>
  <c r="N271" i="38"/>
  <c r="X269" i="38"/>
  <c r="S311" i="38"/>
  <c r="V309" i="38"/>
  <c r="R308" i="38"/>
  <c r="M307" i="38"/>
  <c r="O305" i="38"/>
  <c r="L304" i="38"/>
  <c r="U302" i="38"/>
  <c r="K301" i="38"/>
  <c r="O262" i="38"/>
  <c r="L261" i="38"/>
  <c r="U265" i="38"/>
  <c r="K264" i="38"/>
  <c r="O231" i="38"/>
  <c r="L233" i="38"/>
  <c r="U252" i="38"/>
  <c r="K251" i="38"/>
  <c r="Y249" i="38"/>
  <c r="N248" i="38"/>
  <c r="X246" i="38"/>
  <c r="S245" i="38"/>
  <c r="V258" i="38"/>
  <c r="R257" i="38"/>
  <c r="M256" i="38"/>
  <c r="O254" i="38"/>
  <c r="V238" i="38"/>
  <c r="R237" i="38"/>
  <c r="M236" i="38"/>
  <c r="K290" i="38"/>
  <c r="N285" i="38"/>
  <c r="S283" i="38"/>
  <c r="V281" i="38"/>
  <c r="R280" i="38"/>
  <c r="M279" i="38"/>
  <c r="O277" i="38"/>
  <c r="L276" i="38"/>
  <c r="U274" i="38"/>
  <c r="K273" i="38"/>
  <c r="Y271" i="38"/>
  <c r="N270" i="38"/>
  <c r="X311" i="38"/>
  <c r="S310" i="38"/>
  <c r="V362" i="38"/>
  <c r="M360" i="38"/>
  <c r="K358" i="38"/>
  <c r="M356" i="38"/>
  <c r="K400" i="38"/>
  <c r="U422" i="38"/>
  <c r="O417" i="38"/>
  <c r="Y411" i="38"/>
  <c r="K406" i="38"/>
  <c r="L404" i="38"/>
  <c r="M443" i="38"/>
  <c r="O441" i="38"/>
  <c r="L440" i="38"/>
  <c r="U438" i="38"/>
  <c r="K437" i="38"/>
  <c r="Y435" i="38"/>
  <c r="N434" i="38"/>
  <c r="X432" i="38"/>
  <c r="S431" i="38"/>
  <c r="V429" i="38"/>
  <c r="R452" i="38"/>
  <c r="M451" i="38"/>
  <c r="O449" i="38"/>
  <c r="L448" i="38"/>
  <c r="U446" i="38"/>
  <c r="K445" i="38"/>
  <c r="Y454" i="38"/>
  <c r="N396" i="38"/>
  <c r="X393" i="38"/>
  <c r="S392" i="38"/>
  <c r="Y385" i="38"/>
  <c r="N386" i="38"/>
  <c r="N387" i="38"/>
  <c r="Y388" i="38"/>
  <c r="O361" i="38"/>
  <c r="L360" i="38"/>
  <c r="U358" i="38"/>
  <c r="K357" i="38"/>
  <c r="Y355" i="38"/>
  <c r="N354" i="38"/>
  <c r="X352" i="38"/>
  <c r="S351" i="38"/>
  <c r="S427" i="38"/>
  <c r="N422" i="38"/>
  <c r="R416" i="38"/>
  <c r="U410" i="38"/>
  <c r="R405" i="38"/>
  <c r="X443" i="38"/>
  <c r="S442" i="38"/>
  <c r="V440" i="38"/>
  <c r="R439" i="38"/>
  <c r="M438" i="38"/>
  <c r="O436" i="38"/>
  <c r="L435" i="38"/>
  <c r="U433" i="38"/>
  <c r="K432" i="38"/>
  <c r="Y430" i="38"/>
  <c r="N429" i="38"/>
  <c r="X451" i="38"/>
  <c r="S450" i="38"/>
  <c r="V448" i="38"/>
  <c r="R447" i="38"/>
  <c r="M446" i="38"/>
  <c r="O455" i="38"/>
  <c r="L454" i="38"/>
  <c r="U394" i="38"/>
  <c r="K393" i="38"/>
  <c r="Y391" i="38"/>
  <c r="R385" i="38"/>
  <c r="M386" i="38"/>
  <c r="O387" i="38"/>
  <c r="Y362" i="38"/>
  <c r="N361" i="38"/>
  <c r="X359" i="38"/>
  <c r="S358" i="38"/>
  <c r="V356" i="38"/>
  <c r="R355" i="38"/>
  <c r="M354" i="38"/>
  <c r="O352" i="38"/>
  <c r="L351" i="38"/>
  <c r="U349" i="38"/>
  <c r="K348" i="38"/>
  <c r="Y460" i="38"/>
  <c r="M427" i="38"/>
  <c r="K421" i="38"/>
  <c r="S415" i="38"/>
  <c r="N410" i="38"/>
  <c r="O405" i="38"/>
  <c r="V443" i="38"/>
  <c r="R442" i="38"/>
  <c r="M441" i="38"/>
  <c r="O439" i="38"/>
  <c r="L438" i="38"/>
  <c r="U436" i="38"/>
  <c r="K435" i="38"/>
  <c r="Y433" i="38"/>
  <c r="N432" i="38"/>
  <c r="X430" i="38"/>
  <c r="S429" i="38"/>
  <c r="V451" i="38"/>
  <c r="R450" i="38"/>
  <c r="M449" i="38"/>
  <c r="O447" i="38"/>
  <c r="L446" i="38"/>
  <c r="U455" i="38"/>
  <c r="K454" i="38"/>
  <c r="Y394" i="38"/>
  <c r="N393" i="38"/>
  <c r="X391" i="38"/>
  <c r="O385" i="38"/>
  <c r="L386" i="38"/>
  <c r="L387" i="38"/>
  <c r="O388" i="38"/>
  <c r="L362" i="38"/>
  <c r="U360" i="38"/>
  <c r="K359" i="38"/>
  <c r="Y357" i="38"/>
  <c r="N356" i="38"/>
  <c r="X354" i="38"/>
  <c r="S353" i="38"/>
  <c r="V351" i="38"/>
  <c r="R350" i="38"/>
  <c r="M349" i="38"/>
  <c r="O347" i="38"/>
  <c r="L378" i="38"/>
  <c r="U350" i="38"/>
  <c r="S378" i="38"/>
  <c r="K377" i="38"/>
  <c r="Y375" i="38"/>
  <c r="N374" i="38"/>
  <c r="X372" i="38"/>
  <c r="S371" i="38"/>
  <c r="V369" i="38"/>
  <c r="R368" i="38"/>
  <c r="M367" i="38"/>
  <c r="O365" i="38"/>
  <c r="L364" i="38"/>
  <c r="U382" i="38"/>
  <c r="K381" i="38"/>
  <c r="Y379" i="38"/>
  <c r="R342" i="38"/>
  <c r="M343" i="38"/>
  <c r="N337" i="38"/>
  <c r="X334" i="38"/>
  <c r="S331" i="38"/>
  <c r="V332" i="38"/>
  <c r="R319" i="38"/>
  <c r="M318" i="38"/>
  <c r="O316" i="38"/>
  <c r="L315" i="38"/>
  <c r="U323" i="38"/>
  <c r="K322" i="38"/>
  <c r="Y320" i="38"/>
  <c r="N325" i="38"/>
  <c r="X326" i="38"/>
  <c r="S300" i="38"/>
  <c r="V298" i="38"/>
  <c r="R297" i="38"/>
  <c r="M296" i="38"/>
  <c r="O294" i="38"/>
  <c r="O350" i="38"/>
  <c r="Y378" i="38"/>
  <c r="V376" i="38"/>
  <c r="R375" i="38"/>
  <c r="M374" i="38"/>
  <c r="O372" i="38"/>
  <c r="L371" i="38"/>
  <c r="U369" i="38"/>
  <c r="K368" i="38"/>
  <c r="Y366" i="38"/>
  <c r="N365" i="38"/>
  <c r="X363" i="38"/>
  <c r="S382" i="38"/>
  <c r="V380" i="38"/>
  <c r="R379" i="38"/>
  <c r="K342" i="38"/>
  <c r="V340" i="38"/>
  <c r="U336" i="38"/>
  <c r="K334" i="38"/>
  <c r="Y333" i="38"/>
  <c r="N332" i="38"/>
  <c r="X318" i="38"/>
  <c r="S317" i="38"/>
  <c r="V315" i="38"/>
  <c r="R314" i="38"/>
  <c r="M323" i="38"/>
  <c r="O321" i="38"/>
  <c r="L320" i="38"/>
  <c r="U324" i="38"/>
  <c r="K326" i="38"/>
  <c r="Y299" i="38"/>
  <c r="N298" i="38"/>
  <c r="X296" i="38"/>
  <c r="S295" i="38"/>
  <c r="V293" i="38"/>
  <c r="R292" i="38"/>
  <c r="M291" i="38"/>
  <c r="O289" i="38"/>
  <c r="L288" i="38"/>
  <c r="U286" i="38"/>
  <c r="K285" i="38"/>
  <c r="K354" i="38"/>
  <c r="X349" i="38"/>
  <c r="Y347" i="38"/>
  <c r="S377" i="38"/>
  <c r="V375" i="38"/>
  <c r="R374" i="38"/>
  <c r="M373" i="38"/>
  <c r="O371" i="38"/>
  <c r="L370" i="38"/>
  <c r="U368" i="38"/>
  <c r="K367" i="38"/>
  <c r="Y365" i="38"/>
  <c r="N364" i="38"/>
  <c r="X382" i="38"/>
  <c r="S381" i="38"/>
  <c r="V379" i="38"/>
  <c r="N342" i="38"/>
  <c r="U340" i="38"/>
  <c r="Y336" i="38"/>
  <c r="N334" i="38"/>
  <c r="X333" i="38"/>
  <c r="S332" i="38"/>
  <c r="V318" i="38"/>
  <c r="R317" i="38"/>
  <c r="M316" i="38"/>
  <c r="O314" i="38"/>
  <c r="L323" i="38"/>
  <c r="U321" i="38"/>
  <c r="K320" i="38"/>
  <c r="Y324" i="38"/>
  <c r="N326" i="38"/>
  <c r="X299" i="38"/>
  <c r="S298" i="38"/>
  <c r="V296" i="38"/>
  <c r="R295" i="38"/>
  <c r="M294" i="38"/>
  <c r="O292" i="38"/>
  <c r="L291" i="38"/>
  <c r="U289" i="38"/>
  <c r="K288" i="38"/>
  <c r="L353" i="38"/>
  <c r="K350" i="38"/>
  <c r="L348" i="38"/>
  <c r="X377" i="38"/>
  <c r="S376" i="38"/>
  <c r="V374" i="38"/>
  <c r="R373" i="38"/>
  <c r="M372" i="38"/>
  <c r="O370" i="38"/>
  <c r="L369" i="38"/>
  <c r="U367" i="38"/>
  <c r="K366" i="38"/>
  <c r="Y364" i="38"/>
  <c r="N363" i="38"/>
  <c r="X381" i="38"/>
  <c r="S380" i="38"/>
  <c r="Y342" i="38"/>
  <c r="N343" i="38"/>
  <c r="O337" i="38"/>
  <c r="L336" i="38"/>
  <c r="U331" i="38"/>
  <c r="K333" i="38"/>
  <c r="Y319" i="38"/>
  <c r="N318" i="38"/>
  <c r="X316" i="38"/>
  <c r="S315" i="38"/>
  <c r="V323" i="38"/>
  <c r="R322" i="38"/>
  <c r="M321" i="38"/>
  <c r="O325" i="38"/>
  <c r="L324" i="38"/>
  <c r="U300" i="38"/>
  <c r="K299" i="38"/>
  <c r="Y297" i="38"/>
  <c r="N296" i="38"/>
  <c r="X294" i="38"/>
  <c r="S293" i="38"/>
  <c r="V291" i="38"/>
  <c r="R290" i="38"/>
  <c r="M289" i="38"/>
  <c r="O287" i="38"/>
  <c r="L286" i="38"/>
  <c r="U284" i="38"/>
  <c r="O290" i="38"/>
  <c r="O284" i="38"/>
  <c r="O282" i="38"/>
  <c r="L281" i="38"/>
  <c r="U279" i="38"/>
  <c r="K278" i="38"/>
  <c r="Y276" i="38"/>
  <c r="N275" i="38"/>
  <c r="X273" i="38"/>
  <c r="S272" i="38"/>
  <c r="V270" i="38"/>
  <c r="R269" i="38"/>
  <c r="M311" i="38"/>
  <c r="O309" i="38"/>
  <c r="L308" i="38"/>
  <c r="U306" i="38"/>
  <c r="K305" i="38"/>
  <c r="Y303" i="38"/>
  <c r="N302" i="38"/>
  <c r="U263" i="38"/>
  <c r="K262" i="38"/>
  <c r="Y266" i="38"/>
  <c r="N265" i="38"/>
  <c r="U232" i="38"/>
  <c r="K231" i="38"/>
  <c r="Y253" i="38"/>
  <c r="N252" i="38"/>
  <c r="X250" i="38"/>
  <c r="S249" i="38"/>
  <c r="V247" i="38"/>
  <c r="R246" i="38"/>
  <c r="M245" i="38"/>
  <c r="O258" i="38"/>
  <c r="L257" i="38"/>
  <c r="U255" i="38"/>
  <c r="K254" i="38"/>
  <c r="O238" i="38"/>
  <c r="L237" i="38"/>
  <c r="U241" i="38"/>
  <c r="R289" i="38"/>
  <c r="R384" i="38"/>
  <c r="N355" i="38"/>
  <c r="S407" i="38"/>
  <c r="X440" i="38"/>
  <c r="M435" i="38"/>
  <c r="K429" i="38"/>
  <c r="S447" i="38"/>
  <c r="O394" i="38"/>
  <c r="O384" i="38"/>
  <c r="S359" i="38"/>
  <c r="O353" i="38"/>
  <c r="X420" i="38"/>
  <c r="L443" i="38"/>
  <c r="N437" i="38"/>
  <c r="R431" i="38"/>
  <c r="U449" i="38"/>
  <c r="X454" i="38"/>
  <c r="M391" i="38"/>
  <c r="M362" i="38"/>
  <c r="K356" i="38"/>
  <c r="S350" i="38"/>
  <c r="O425" i="38"/>
  <c r="S444" i="38"/>
  <c r="X438" i="38"/>
  <c r="M433" i="38"/>
  <c r="K451" i="38"/>
  <c r="S445" i="38"/>
  <c r="O392" i="38"/>
  <c r="X387" i="38"/>
  <c r="R358" i="38"/>
  <c r="U352" i="38"/>
  <c r="X378" i="38"/>
  <c r="R376" i="38"/>
  <c r="U370" i="38"/>
  <c r="X364" i="38"/>
  <c r="M379" i="38"/>
  <c r="O336" i="38"/>
  <c r="Y318" i="38"/>
  <c r="V322" i="38"/>
  <c r="L326" i="38"/>
  <c r="N295" i="38"/>
  <c r="K376" i="38"/>
  <c r="S370" i="38"/>
  <c r="O364" i="38"/>
  <c r="V342" i="38"/>
  <c r="V334" i="38"/>
  <c r="L318" i="38"/>
  <c r="N322" i="38"/>
  <c r="R300" i="38"/>
  <c r="U294" i="38"/>
  <c r="X288" i="38"/>
  <c r="Y352" i="38"/>
  <c r="K375" i="38"/>
  <c r="S369" i="38"/>
  <c r="O363" i="38"/>
  <c r="O343" i="38"/>
  <c r="O331" i="38"/>
  <c r="Y316" i="38"/>
  <c r="V320" i="38"/>
  <c r="L299" i="38"/>
  <c r="N293" i="38"/>
  <c r="R287" i="38"/>
  <c r="L377" i="38"/>
  <c r="N371" i="38"/>
  <c r="R365" i="38"/>
  <c r="U379" i="38"/>
  <c r="X336" i="38"/>
  <c r="M319" i="38"/>
  <c r="K323" i="38"/>
  <c r="S326" i="38"/>
  <c r="O295" i="38"/>
  <c r="Y289" i="38"/>
  <c r="M292" i="38"/>
  <c r="S280" i="38"/>
  <c r="O274" i="38"/>
  <c r="Y311" i="38"/>
  <c r="V305" i="38"/>
  <c r="V262" i="38"/>
  <c r="V231" i="38"/>
  <c r="L250" i="38"/>
  <c r="N259" i="38"/>
  <c r="N239" i="38"/>
  <c r="O286" i="38"/>
  <c r="N282" i="38"/>
  <c r="L280" i="38"/>
  <c r="N278" i="38"/>
  <c r="R276" i="38"/>
  <c r="N274" i="38"/>
  <c r="R272" i="38"/>
  <c r="U270" i="38"/>
  <c r="R311" i="38"/>
  <c r="U309" i="38"/>
  <c r="K308" i="38"/>
  <c r="Y306" i="38"/>
  <c r="N305" i="38"/>
  <c r="X303" i="38"/>
  <c r="S302" i="38"/>
  <c r="Y263" i="38"/>
  <c r="N262" i="38"/>
  <c r="X266" i="38"/>
  <c r="S265" i="38"/>
  <c r="Y232" i="38"/>
  <c r="N231" i="38"/>
  <c r="X253" i="38"/>
  <c r="S252" i="38"/>
  <c r="V250" i="38"/>
  <c r="R249" i="38"/>
  <c r="M248" i="38"/>
  <c r="O246" i="38"/>
  <c r="L245" i="38"/>
  <c r="U258" i="38"/>
  <c r="K257" i="38"/>
  <c r="Y255" i="38"/>
  <c r="N254" i="38"/>
  <c r="U238" i="38"/>
  <c r="L289" i="38"/>
  <c r="M286" i="38"/>
  <c r="K284" i="38"/>
  <c r="Y282" i="38"/>
  <c r="N281" i="38"/>
  <c r="X279" i="38"/>
  <c r="S278" i="38"/>
  <c r="V276" i="38"/>
  <c r="R275" i="38"/>
  <c r="M274" i="38"/>
  <c r="O272" i="38"/>
  <c r="L271" i="38"/>
  <c r="U269" i="38"/>
  <c r="K311" i="38"/>
  <c r="Y309" i="38"/>
  <c r="N308" i="38"/>
  <c r="X306" i="38"/>
  <c r="S305" i="38"/>
  <c r="V303" i="38"/>
  <c r="R302" i="38"/>
  <c r="M301" i="38"/>
  <c r="Y262" i="38"/>
  <c r="N261" i="38"/>
  <c r="X265" i="38"/>
  <c r="S264" i="38"/>
  <c r="L232" i="38"/>
  <c r="U233" i="38"/>
  <c r="K253" i="38"/>
  <c r="Y251" i="38"/>
  <c r="N250" i="38"/>
  <c r="X248" i="38"/>
  <c r="S247" i="38"/>
  <c r="V245" i="38"/>
  <c r="R259" i="38"/>
  <c r="M258" i="38"/>
  <c r="O256" i="38"/>
  <c r="L255" i="38"/>
  <c r="X239" i="38"/>
  <c r="S238" i="38"/>
  <c r="V236" i="38"/>
  <c r="R241" i="38"/>
  <c r="M240" i="38"/>
  <c r="L293" i="38"/>
  <c r="M288" i="38"/>
  <c r="U285" i="38"/>
  <c r="L278" i="38"/>
  <c r="M273" i="38"/>
  <c r="K310" i="38"/>
  <c r="S304" i="38"/>
  <c r="M261" i="38"/>
  <c r="O232" i="38"/>
  <c r="Y250" i="38"/>
  <c r="V259" i="38"/>
  <c r="X254" i="38"/>
  <c r="N236" i="38"/>
  <c r="O240" i="38"/>
  <c r="M226" i="38"/>
  <c r="O230" i="38"/>
  <c r="L229" i="38"/>
  <c r="U227" i="38"/>
  <c r="M217" i="38"/>
  <c r="O215" i="38"/>
  <c r="L219" i="38"/>
  <c r="U220" i="38"/>
  <c r="M209" i="38"/>
  <c r="V211" i="38"/>
  <c r="R208" i="38"/>
  <c r="M212" i="38"/>
  <c r="O203" i="38"/>
  <c r="L202" i="38"/>
  <c r="U205" i="38"/>
  <c r="M193" i="38"/>
  <c r="O192" i="38"/>
  <c r="L196" i="38"/>
  <c r="U197" i="38"/>
  <c r="K185" i="38"/>
  <c r="Y183" i="38"/>
  <c r="N182" i="38"/>
  <c r="X180" i="38"/>
  <c r="S179" i="38"/>
  <c r="V177" i="38"/>
  <c r="R176" i="38"/>
  <c r="M175" i="38"/>
  <c r="O173" i="38"/>
  <c r="L172" i="38"/>
  <c r="U170" i="38"/>
  <c r="K189" i="38"/>
  <c r="S281" i="38"/>
  <c r="N276" i="38"/>
  <c r="R270" i="38"/>
  <c r="U307" i="38"/>
  <c r="O302" i="38"/>
  <c r="K265" i="38"/>
  <c r="Y233" i="38"/>
  <c r="V248" i="38"/>
  <c r="X258" i="38"/>
  <c r="R238" i="38"/>
  <c r="L236" i="38"/>
  <c r="N240" i="38"/>
  <c r="R226" i="38"/>
  <c r="M225" i="38"/>
  <c r="O229" i="38"/>
  <c r="L228" i="38"/>
  <c r="X217" i="38"/>
  <c r="S216" i="38"/>
  <c r="V219" i="38"/>
  <c r="R218" i="38"/>
  <c r="M220" i="38"/>
  <c r="M210" i="38"/>
  <c r="N211" i="38"/>
  <c r="X212" i="38"/>
  <c r="S204" i="38"/>
  <c r="V202" i="38"/>
  <c r="R201" i="38"/>
  <c r="M205" i="38"/>
  <c r="Y194" i="38"/>
  <c r="N192" i="38"/>
  <c r="X195" i="38"/>
  <c r="S197" i="38"/>
  <c r="V184" i="38"/>
  <c r="R183" i="38"/>
  <c r="M182" i="38"/>
  <c r="O180" i="38"/>
  <c r="L179" i="38"/>
  <c r="U177" i="38"/>
  <c r="K176" i="38"/>
  <c r="Y174" i="38"/>
  <c r="N173" i="38"/>
  <c r="X171" i="38"/>
  <c r="S170" i="38"/>
  <c r="V188" i="38"/>
  <c r="R187" i="38"/>
  <c r="M186" i="38"/>
  <c r="M281" i="38"/>
  <c r="K275" i="38"/>
  <c r="S269" i="38"/>
  <c r="N307" i="38"/>
  <c r="R301" i="38"/>
  <c r="L264" i="38"/>
  <c r="V252" i="38"/>
  <c r="X247" i="38"/>
  <c r="L254" i="38"/>
  <c r="U236" i="38"/>
  <c r="Y242" i="38"/>
  <c r="O226" i="38"/>
  <c r="L225" i="38"/>
  <c r="U229" i="38"/>
  <c r="K228" i="38"/>
  <c r="V217" i="38"/>
  <c r="R216" i="38"/>
  <c r="M215" i="38"/>
  <c r="O218" i="38"/>
  <c r="L220" i="38"/>
  <c r="N210" i="38"/>
  <c r="M211" i="38"/>
  <c r="O212" i="38"/>
  <c r="L204" i="38"/>
  <c r="U202" i="38"/>
  <c r="K201" i="38"/>
  <c r="V193" i="38"/>
  <c r="R194" i="38"/>
  <c r="M192" i="38"/>
  <c r="O195" i="38"/>
  <c r="L197" i="38"/>
  <c r="U184" i="38"/>
  <c r="K183" i="38"/>
  <c r="Y181" i="38"/>
  <c r="N180" i="38"/>
  <c r="X178" i="38"/>
  <c r="S177" i="38"/>
  <c r="V175" i="38"/>
  <c r="R174" i="38"/>
  <c r="M173" i="38"/>
  <c r="O171" i="38"/>
  <c r="L170" i="38"/>
  <c r="U188" i="38"/>
  <c r="K187" i="38"/>
  <c r="K279" i="38"/>
  <c r="S273" i="38"/>
  <c r="N311" i="38"/>
  <c r="R305" i="38"/>
  <c r="S261" i="38"/>
  <c r="M233" i="38"/>
  <c r="K248" i="38"/>
  <c r="S257" i="38"/>
  <c r="S237" i="38"/>
  <c r="K240" i="38"/>
  <c r="N226" i="38"/>
  <c r="X230" i="38"/>
  <c r="S229" i="38"/>
  <c r="V227" i="38"/>
  <c r="N217" i="38"/>
  <c r="X215" i="38"/>
  <c r="S219" i="38"/>
  <c r="V220" i="38"/>
  <c r="N209" i="38"/>
  <c r="X211" i="38"/>
  <c r="S208" i="38"/>
  <c r="V204" i="38"/>
  <c r="R203" i="38"/>
  <c r="M202" i="38"/>
  <c r="O205" i="38"/>
  <c r="V194" i="38"/>
  <c r="R192" i="38"/>
  <c r="M196" i="38"/>
  <c r="O197" i="38"/>
  <c r="L185" i="38"/>
  <c r="U183" i="38"/>
  <c r="K182" i="38"/>
  <c r="Y180" i="38"/>
  <c r="N179" i="38"/>
  <c r="X177" i="38"/>
  <c r="S176" i="38"/>
  <c r="V174" i="38"/>
  <c r="R173" i="38"/>
  <c r="M172" i="38"/>
  <c r="O170" i="38"/>
  <c r="L189" i="38"/>
  <c r="U187" i="38"/>
  <c r="K186" i="38"/>
  <c r="Y167" i="38"/>
  <c r="N168" i="38"/>
  <c r="N186" i="38"/>
  <c r="O167" i="38"/>
  <c r="L169" i="38"/>
  <c r="U157" i="38"/>
  <c r="K156" i="38"/>
  <c r="Y154" i="38"/>
  <c r="V358" i="38"/>
  <c r="M419" i="38"/>
  <c r="N444" i="38"/>
  <c r="V437" i="38"/>
  <c r="L432" i="38"/>
  <c r="N450" i="38"/>
  <c r="R455" i="38"/>
  <c r="U391" i="38"/>
  <c r="N362" i="38"/>
  <c r="R356" i="38"/>
  <c r="L465" i="38"/>
  <c r="M407" i="38"/>
  <c r="K440" i="38"/>
  <c r="S434" i="38"/>
  <c r="O452" i="38"/>
  <c r="Y446" i="38"/>
  <c r="V393" i="38"/>
  <c r="N384" i="38"/>
  <c r="L359" i="38"/>
  <c r="N353" i="38"/>
  <c r="R347" i="38"/>
  <c r="V413" i="38"/>
  <c r="Y441" i="38"/>
  <c r="V435" i="38"/>
  <c r="L430" i="38"/>
  <c r="N448" i="38"/>
  <c r="R396" i="38"/>
  <c r="X386" i="38"/>
  <c r="S361" i="38"/>
  <c r="O355" i="38"/>
  <c r="Y349" i="38"/>
  <c r="S348" i="38"/>
  <c r="O373" i="38"/>
  <c r="Y367" i="38"/>
  <c r="V381" i="38"/>
  <c r="R340" i="38"/>
  <c r="U333" i="38"/>
  <c r="X315" i="38"/>
  <c r="M320" i="38"/>
  <c r="K298" i="38"/>
  <c r="R348" i="38"/>
  <c r="N373" i="38"/>
  <c r="R367" i="38"/>
  <c r="U381" i="38"/>
  <c r="K340" i="38"/>
  <c r="M333" i="38"/>
  <c r="K315" i="38"/>
  <c r="S325" i="38"/>
  <c r="O297" i="38"/>
  <c r="Y291" i="38"/>
  <c r="V285" i="38"/>
  <c r="V378" i="38"/>
  <c r="N372" i="38"/>
  <c r="R366" i="38"/>
  <c r="U380" i="38"/>
  <c r="R337" i="38"/>
  <c r="U319" i="38"/>
  <c r="X323" i="38"/>
  <c r="M324" i="38"/>
  <c r="K296" i="38"/>
  <c r="S290" i="38"/>
  <c r="K349" i="38"/>
  <c r="K374" i="38"/>
  <c r="S368" i="38"/>
  <c r="O382" i="38"/>
  <c r="S340" i="38"/>
  <c r="V333" i="38"/>
  <c r="L316" i="38"/>
  <c r="N320" i="38"/>
  <c r="R298" i="38"/>
  <c r="U292" i="38"/>
  <c r="X286" i="38"/>
  <c r="N283" i="38"/>
  <c r="R277" i="38"/>
  <c r="U271" i="38"/>
  <c r="X308" i="38"/>
  <c r="M303" i="38"/>
  <c r="M266" i="38"/>
  <c r="M253" i="38"/>
  <c r="K247" i="38"/>
  <c r="S256" i="38"/>
  <c r="S236" i="38"/>
  <c r="Y283" i="38"/>
  <c r="K281" i="38"/>
  <c r="S279" i="38"/>
  <c r="K277" i="38"/>
  <c r="S275" i="38"/>
  <c r="O273" i="38"/>
  <c r="S271" i="38"/>
  <c r="O269" i="38"/>
  <c r="Y310" i="38"/>
  <c r="V308" i="38"/>
  <c r="R307" i="38"/>
  <c r="M306" i="38"/>
  <c r="O304" i="38"/>
  <c r="L303" i="38"/>
  <c r="U301" i="38"/>
  <c r="M263" i="38"/>
  <c r="O261" i="38"/>
  <c r="L266" i="38"/>
  <c r="U264" i="38"/>
  <c r="M232" i="38"/>
  <c r="O233" i="38"/>
  <c r="L253" i="38"/>
  <c r="U251" i="38"/>
  <c r="K250" i="38"/>
  <c r="Y248" i="38"/>
  <c r="N247" i="38"/>
  <c r="X245" i="38"/>
  <c r="S259" i="38"/>
  <c r="V257" i="38"/>
  <c r="R256" i="38"/>
  <c r="M255" i="38"/>
  <c r="S239" i="38"/>
  <c r="R293" i="38"/>
  <c r="U287" i="38"/>
  <c r="L285" i="38"/>
  <c r="R283" i="38"/>
  <c r="M282" i="38"/>
  <c r="O280" i="38"/>
  <c r="L279" i="38"/>
  <c r="U277" i="38"/>
  <c r="K276" i="38"/>
  <c r="Y274" i="38"/>
  <c r="N273" i="38"/>
  <c r="X271" i="38"/>
  <c r="S270" i="38"/>
  <c r="V311" i="38"/>
  <c r="R310" i="38"/>
  <c r="M309" i="38"/>
  <c r="O307" i="38"/>
  <c r="L306" i="38"/>
  <c r="U304" i="38"/>
  <c r="K303" i="38"/>
  <c r="Y301" i="38"/>
  <c r="R263" i="38"/>
  <c r="M262" i="38"/>
  <c r="O266" i="38"/>
  <c r="L265" i="38"/>
  <c r="X232" i="38"/>
  <c r="S231" i="38"/>
  <c r="V253" i="38"/>
  <c r="R252" i="38"/>
  <c r="M251" i="38"/>
  <c r="O249" i="38"/>
  <c r="L248" i="38"/>
  <c r="U246" i="38"/>
  <c r="K245" i="38"/>
  <c r="Y258" i="38"/>
  <c r="N257" i="38"/>
  <c r="X255" i="38"/>
  <c r="S254" i="38"/>
  <c r="L239" i="38"/>
  <c r="U237" i="38"/>
  <c r="K236" i="38"/>
  <c r="Y240" i="38"/>
  <c r="N242" i="38"/>
  <c r="U291" i="38"/>
  <c r="V286" i="38"/>
  <c r="R282" i="38"/>
  <c r="U276" i="38"/>
  <c r="O271" i="38"/>
  <c r="Y308" i="38"/>
  <c r="V302" i="38"/>
  <c r="O265" i="38"/>
  <c r="K252" i="38"/>
  <c r="S246" i="38"/>
  <c r="N256" i="38"/>
  <c r="X238" i="38"/>
  <c r="M241" i="38"/>
  <c r="M242" i="38"/>
  <c r="N225" i="38"/>
  <c r="X229" i="38"/>
  <c r="S228" i="38"/>
  <c r="Y217" i="38"/>
  <c r="N216" i="38"/>
  <c r="X219" i="38"/>
  <c r="S218" i="38"/>
  <c r="Y209" i="38"/>
  <c r="R210" i="38"/>
  <c r="K211" i="38"/>
  <c r="Y212" i="38"/>
  <c r="N204" i="38"/>
  <c r="X202" i="38"/>
  <c r="S201" i="38"/>
  <c r="Y193" i="38"/>
  <c r="N194" i="38"/>
  <c r="X196" i="38"/>
  <c r="S195" i="38"/>
  <c r="V185" i="38"/>
  <c r="R184" i="38"/>
  <c r="M183" i="38"/>
  <c r="O181" i="38"/>
  <c r="L180" i="38"/>
  <c r="U178" i="38"/>
  <c r="K177" i="38"/>
  <c r="Y175" i="38"/>
  <c r="N174" i="38"/>
  <c r="X172" i="38"/>
  <c r="S171" i="38"/>
  <c r="V189" i="38"/>
  <c r="R188" i="38"/>
  <c r="V279" i="38"/>
  <c r="X274" i="38"/>
  <c r="L309" i="38"/>
  <c r="M304" i="38"/>
  <c r="O263" i="38"/>
  <c r="K232" i="38"/>
  <c r="S250" i="38"/>
  <c r="N245" i="38"/>
  <c r="R254" i="38"/>
  <c r="M237" i="38"/>
  <c r="K241" i="38"/>
  <c r="L242" i="38"/>
  <c r="Y225" i="38"/>
  <c r="N230" i="38"/>
  <c r="X228" i="38"/>
  <c r="S227" i="38"/>
  <c r="L217" i="38"/>
  <c r="U215" i="38"/>
  <c r="K219" i="38"/>
  <c r="Y220" i="38"/>
  <c r="R209" i="38"/>
  <c r="Y210" i="38"/>
  <c r="O208" i="38"/>
  <c r="L212" i="38"/>
  <c r="U203" i="38"/>
  <c r="K202" i="38"/>
  <c r="Y205" i="38"/>
  <c r="R193" i="38"/>
  <c r="M194" i="38"/>
  <c r="O196" i="38"/>
  <c r="L195" i="38"/>
  <c r="U185" i="38"/>
  <c r="K184" i="38"/>
  <c r="Y182" i="38"/>
  <c r="N181" i="38"/>
  <c r="X179" i="38"/>
  <c r="S178" i="38"/>
  <c r="V176" i="38"/>
  <c r="R175" i="38"/>
  <c r="M174" i="38"/>
  <c r="O172" i="38"/>
  <c r="L171" i="38"/>
  <c r="U189" i="38"/>
  <c r="K188" i="38"/>
  <c r="Y186" i="38"/>
  <c r="N166" i="38"/>
  <c r="O279" i="38"/>
  <c r="Y273" i="38"/>
  <c r="V310" i="38"/>
  <c r="X305" i="38"/>
  <c r="R262" i="38"/>
  <c r="S233" i="38"/>
  <c r="N249" i="38"/>
  <c r="R258" i="38"/>
  <c r="V237" i="38"/>
  <c r="U240" i="38"/>
  <c r="K242" i="38"/>
  <c r="X225" i="38"/>
  <c r="S230" i="38"/>
  <c r="V228" i="38"/>
  <c r="R227" i="38"/>
  <c r="K217" i="38"/>
  <c r="Y215" i="38"/>
  <c r="N219" i="38"/>
  <c r="X220" i="38"/>
  <c r="O209" i="38"/>
  <c r="Y211" i="38"/>
  <c r="N208" i="38"/>
  <c r="X204" i="38"/>
  <c r="S203" i="38"/>
  <c r="V201" i="38"/>
  <c r="R205" i="38"/>
  <c r="K193" i="38"/>
  <c r="Y192" i="38"/>
  <c r="N196" i="38"/>
  <c r="X197" i="38"/>
  <c r="S185" i="38"/>
  <c r="V183" i="38"/>
  <c r="R182" i="38"/>
  <c r="M181" i="38"/>
  <c r="O179" i="38"/>
  <c r="L178" i="38"/>
  <c r="U176" i="38"/>
  <c r="K175" i="38"/>
  <c r="Y173" i="38"/>
  <c r="N172" i="38"/>
  <c r="X170" i="38"/>
  <c r="S189" i="38"/>
  <c r="V187" i="38"/>
  <c r="O283" i="38"/>
  <c r="Y277" i="38"/>
  <c r="V271" i="38"/>
  <c r="X309" i="38"/>
  <c r="L301" i="38"/>
  <c r="V265" i="38"/>
  <c r="O252" i="38"/>
  <c r="Y246" i="38"/>
  <c r="V255" i="38"/>
  <c r="O241" i="38"/>
  <c r="O242" i="38"/>
  <c r="O225" i="38"/>
  <c r="L230" i="38"/>
  <c r="U228" i="38"/>
  <c r="K227" i="38"/>
  <c r="O216" i="38"/>
  <c r="L215" i="38"/>
  <c r="U218" i="38"/>
  <c r="K220" i="38"/>
  <c r="O210" i="38"/>
  <c r="L211" i="38"/>
  <c r="U212" i="38"/>
  <c r="K204" i="38"/>
  <c r="Y202" i="38"/>
  <c r="N201" i="38"/>
  <c r="U193" i="38"/>
  <c r="K194" i="38"/>
  <c r="Y196" i="38"/>
  <c r="N195" i="38"/>
  <c r="X185" i="38"/>
  <c r="S184" i="38"/>
  <c r="V182" i="38"/>
  <c r="R181" i="38"/>
  <c r="M180" i="38"/>
  <c r="O178" i="38"/>
  <c r="L177" i="38"/>
  <c r="U175" i="38"/>
  <c r="K174" i="38"/>
  <c r="Y172" i="38"/>
  <c r="N171" i="38"/>
  <c r="X189" i="38"/>
  <c r="S188" i="38"/>
  <c r="V186" i="38"/>
  <c r="R166" i="38"/>
  <c r="M167" i="38"/>
  <c r="O169" i="38"/>
  <c r="M166" i="38"/>
  <c r="M168" i="38"/>
  <c r="S158" i="38"/>
  <c r="V156" i="38"/>
  <c r="R155" i="38"/>
  <c r="M154" i="38"/>
  <c r="O152" i="38"/>
  <c r="L151" i="38"/>
  <c r="U160" i="38"/>
  <c r="L357" i="38"/>
  <c r="K413" i="38"/>
  <c r="N442" i="38"/>
  <c r="R436" i="38"/>
  <c r="U430" i="38"/>
  <c r="X448" i="38"/>
  <c r="M454" i="38"/>
  <c r="M385" i="38"/>
  <c r="X360" i="38"/>
  <c r="M355" i="38"/>
  <c r="V425" i="38"/>
  <c r="U444" i="38"/>
  <c r="Y438" i="38"/>
  <c r="V432" i="38"/>
  <c r="L451" i="38"/>
  <c r="N445" i="38"/>
  <c r="R392" i="38"/>
  <c r="N388" i="38"/>
  <c r="U357" i="38"/>
  <c r="X351" i="38"/>
  <c r="U401" i="38"/>
  <c r="X408" i="38"/>
  <c r="N440" i="38"/>
  <c r="R434" i="38"/>
  <c r="U452" i="38"/>
  <c r="X446" i="38"/>
  <c r="M394" i="38"/>
  <c r="S384" i="38"/>
  <c r="V359" i="38"/>
  <c r="L354" i="38"/>
  <c r="N348" i="38"/>
  <c r="V377" i="38"/>
  <c r="L372" i="38"/>
  <c r="N366" i="38"/>
  <c r="R380" i="38"/>
  <c r="K332" i="38"/>
  <c r="S314" i="38"/>
  <c r="O324" i="38"/>
  <c r="Y296" i="38"/>
  <c r="U377" i="38"/>
  <c r="X371" i="38"/>
  <c r="M366" i="38"/>
  <c r="K380" i="38"/>
  <c r="S337" i="38"/>
  <c r="O319" i="38"/>
  <c r="Y323" i="38"/>
  <c r="V326" i="38"/>
  <c r="L296" i="38"/>
  <c r="N290" i="38"/>
  <c r="R284" i="38"/>
  <c r="U376" i="38"/>
  <c r="X370" i="38"/>
  <c r="M365" i="38"/>
  <c r="K379" i="38"/>
  <c r="M336" i="38"/>
  <c r="K318" i="38"/>
  <c r="S322" i="38"/>
  <c r="O300" i="38"/>
  <c r="Y294" i="38"/>
  <c r="V288" i="38"/>
  <c r="U378" i="38"/>
  <c r="Y372" i="38"/>
  <c r="V366" i="38"/>
  <c r="L381" i="38"/>
  <c r="R332" i="38"/>
  <c r="U314" i="38"/>
  <c r="X324" i="38"/>
  <c r="M297" i="38"/>
  <c r="K291" i="38"/>
  <c r="S285" i="38"/>
  <c r="X281" i="38"/>
  <c r="M276" i="38"/>
  <c r="K270" i="38"/>
  <c r="S307" i="38"/>
  <c r="O301" i="38"/>
  <c r="O264" i="38"/>
  <c r="O251" i="38"/>
  <c r="Y245" i="38"/>
  <c r="V254" i="38"/>
  <c r="X293" i="38"/>
  <c r="M283" i="38"/>
  <c r="X280" i="38"/>
  <c r="U278" i="38"/>
  <c r="X276" i="38"/>
  <c r="M275" i="38"/>
  <c r="X272" i="38"/>
  <c r="M271" i="38"/>
  <c r="K269" i="38"/>
  <c r="M310" i="38"/>
  <c r="O308" i="38"/>
  <c r="L307" i="38"/>
  <c r="U305" i="38"/>
  <c r="K304" i="38"/>
  <c r="Y302" i="38"/>
  <c r="N301" i="38"/>
  <c r="U262" i="38"/>
  <c r="K261" i="38"/>
  <c r="Y265" i="38"/>
  <c r="N264" i="38"/>
  <c r="U231" i="38"/>
  <c r="K233" i="38"/>
  <c r="Y252" i="38"/>
  <c r="N251" i="38"/>
  <c r="X249" i="38"/>
  <c r="S248" i="38"/>
  <c r="V246" i="38"/>
  <c r="R245" i="38"/>
  <c r="M259" i="38"/>
  <c r="O257" i="38"/>
  <c r="L256" i="38"/>
  <c r="U254" i="38"/>
  <c r="M239" i="38"/>
  <c r="Y292" i="38"/>
  <c r="Y286" i="38"/>
  <c r="V284" i="38"/>
  <c r="L283" i="38"/>
  <c r="U281" i="38"/>
  <c r="K280" i="38"/>
  <c r="Y278" i="38"/>
  <c r="N277" i="38"/>
  <c r="X275" i="38"/>
  <c r="S274" i="38"/>
  <c r="V272" i="38"/>
  <c r="R271" i="38"/>
  <c r="M270" i="38"/>
  <c r="O311" i="38"/>
  <c r="L310" i="38"/>
  <c r="U308" i="38"/>
  <c r="K307" i="38"/>
  <c r="Y305" i="38"/>
  <c r="N304" i="38"/>
  <c r="X302" i="38"/>
  <c r="S301" i="38"/>
  <c r="L263" i="38"/>
  <c r="U261" i="38"/>
  <c r="K266" i="38"/>
  <c r="Y264" i="38"/>
  <c r="R232" i="38"/>
  <c r="M231" i="38"/>
  <c r="O253" i="38"/>
  <c r="L252" i="38"/>
  <c r="U250" i="38"/>
  <c r="K249" i="38"/>
  <c r="Y247" i="38"/>
  <c r="N246" i="38"/>
  <c r="X259" i="38"/>
  <c r="S258" i="38"/>
  <c r="V256" i="38"/>
  <c r="R255" i="38"/>
  <c r="M254" i="38"/>
  <c r="Y238" i="38"/>
  <c r="N237" i="38"/>
  <c r="X241" i="38"/>
  <c r="S240" i="38"/>
  <c r="V226" i="38"/>
  <c r="V290" i="38"/>
  <c r="K286" i="38"/>
  <c r="Y281" i="38"/>
  <c r="V275" i="38"/>
  <c r="X270" i="38"/>
  <c r="L305" i="38"/>
  <c r="V263" i="38"/>
  <c r="X264" i="38"/>
  <c r="R251" i="38"/>
  <c r="U245" i="38"/>
  <c r="O255" i="38"/>
  <c r="O237" i="38"/>
  <c r="X240" i="38"/>
  <c r="S226" i="38"/>
  <c r="V230" i="38"/>
  <c r="R229" i="38"/>
  <c r="M228" i="38"/>
  <c r="S217" i="38"/>
  <c r="V215" i="38"/>
  <c r="R219" i="38"/>
  <c r="M218" i="38"/>
  <c r="S209" i="38"/>
  <c r="X210" i="38"/>
  <c r="X208" i="38"/>
  <c r="S212" i="38"/>
  <c r="V203" i="38"/>
  <c r="R202" i="38"/>
  <c r="M201" i="38"/>
  <c r="S193" i="38"/>
  <c r="V192" i="38"/>
  <c r="R196" i="38"/>
  <c r="M195" i="38"/>
  <c r="O185" i="38"/>
  <c r="L184" i="38"/>
  <c r="U182" i="38"/>
  <c r="K181" i="38"/>
  <c r="Y179" i="38"/>
  <c r="N178" i="38"/>
  <c r="X176" i="38"/>
  <c r="S175" i="38"/>
  <c r="V173" i="38"/>
  <c r="R172" i="38"/>
  <c r="M171" i="38"/>
  <c r="O189" i="38"/>
  <c r="L282" i="38"/>
  <c r="M277" i="38"/>
  <c r="K271" i="38"/>
  <c r="S308" i="38"/>
  <c r="N303" i="38"/>
  <c r="X262" i="38"/>
  <c r="R231" i="38"/>
  <c r="U249" i="38"/>
  <c r="O259" i="38"/>
  <c r="K239" i="38"/>
  <c r="X236" i="38"/>
  <c r="V240" i="38"/>
  <c r="Y226" i="38"/>
  <c r="S225" i="38"/>
  <c r="V229" i="38"/>
  <c r="R228" i="38"/>
  <c r="M227" i="38"/>
  <c r="Y216" i="38"/>
  <c r="N215" i="38"/>
  <c r="X218" i="38"/>
  <c r="S220" i="38"/>
  <c r="L209" i="38"/>
  <c r="U211" i="38"/>
  <c r="K208" i="38"/>
  <c r="Y204" i="38"/>
  <c r="N203" i="38"/>
  <c r="X201" i="38"/>
  <c r="S205" i="38"/>
  <c r="L193" i="38"/>
  <c r="U192" i="38"/>
  <c r="K196" i="38"/>
  <c r="Y197" i="38"/>
  <c r="N185" i="38"/>
  <c r="X183" i="38"/>
  <c r="S182" i="38"/>
  <c r="V180" i="38"/>
  <c r="R179" i="38"/>
  <c r="M178" i="38"/>
  <c r="O176" i="38"/>
  <c r="L175" i="38"/>
  <c r="U173" i="38"/>
  <c r="K172" i="38"/>
  <c r="Y170" i="38"/>
  <c r="N189" i="38"/>
  <c r="X187" i="38"/>
  <c r="S186" i="38"/>
  <c r="V283" i="38"/>
  <c r="X278" i="38"/>
  <c r="L270" i="38"/>
  <c r="M308" i="38"/>
  <c r="K302" i="38"/>
  <c r="Y261" i="38"/>
  <c r="U253" i="38"/>
  <c r="O248" i="38"/>
  <c r="Y257" i="38"/>
  <c r="K237" i="38"/>
  <c r="L240" i="38"/>
  <c r="X226" i="38"/>
  <c r="R225" i="38"/>
  <c r="M230" i="38"/>
  <c r="O228" i="38"/>
  <c r="L227" i="38"/>
  <c r="X216" i="38"/>
  <c r="S215" i="38"/>
  <c r="V218" i="38"/>
  <c r="R220" i="38"/>
  <c r="K209" i="38"/>
  <c r="S211" i="38"/>
  <c r="V212" i="38"/>
  <c r="R204" i="38"/>
  <c r="M203" i="38"/>
  <c r="O201" i="38"/>
  <c r="L205" i="38"/>
  <c r="X194" i="38"/>
  <c r="S192" i="38"/>
  <c r="V195" i="38"/>
  <c r="R197" i="38"/>
  <c r="M185" i="38"/>
  <c r="O183" i="38"/>
  <c r="L182" i="38"/>
  <c r="U180" i="38"/>
  <c r="K179" i="38"/>
  <c r="Y177" i="38"/>
  <c r="N176" i="38"/>
  <c r="X174" i="38"/>
  <c r="S173" i="38"/>
  <c r="V171" i="38"/>
  <c r="R170" i="38"/>
  <c r="M189" i="38"/>
  <c r="O187" i="38"/>
  <c r="X282" i="38"/>
  <c r="L274" i="38"/>
  <c r="M269" i="38"/>
  <c r="K306" i="38"/>
  <c r="L262" i="38"/>
  <c r="V232" i="38"/>
  <c r="X251" i="38"/>
  <c r="L258" i="38"/>
  <c r="V239" i="38"/>
  <c r="R240" i="38"/>
  <c r="U226" i="38"/>
  <c r="K225" i="38"/>
  <c r="Y229" i="38"/>
  <c r="N228" i="38"/>
  <c r="U217" i="38"/>
  <c r="K216" i="38"/>
  <c r="Y219" i="38"/>
  <c r="N218" i="38"/>
  <c r="U209" i="38"/>
  <c r="V210" i="38"/>
  <c r="Y208" i="38"/>
  <c r="N212" i="38"/>
  <c r="X203" i="38"/>
  <c r="S202" i="38"/>
  <c r="V205" i="38"/>
  <c r="N193" i="38"/>
  <c r="X192" i="38"/>
  <c r="S196" i="38"/>
  <c r="V197" i="38"/>
  <c r="R185" i="38"/>
  <c r="M184" i="38"/>
  <c r="O182" i="38"/>
  <c r="L181" i="38"/>
  <c r="U179" i="38"/>
  <c r="K178" i="38"/>
  <c r="Y176" i="38"/>
  <c r="N175" i="38"/>
  <c r="X173" i="38"/>
  <c r="S172" i="38"/>
  <c r="V170" i="38"/>
  <c r="R189" i="38"/>
  <c r="M188" i="38"/>
  <c r="O186" i="38"/>
  <c r="L166" i="38"/>
  <c r="U168" i="38"/>
  <c r="Y187" i="38"/>
  <c r="X167" i="38"/>
  <c r="S169" i="38"/>
  <c r="M158" i="38"/>
  <c r="O156" i="38"/>
  <c r="R361" i="38"/>
  <c r="O433" i="38"/>
  <c r="M388" i="38"/>
  <c r="U441" i="38"/>
  <c r="S396" i="38"/>
  <c r="V348" i="38"/>
  <c r="O431" i="38"/>
  <c r="X362" i="38"/>
  <c r="M375" i="38"/>
  <c r="L334" i="38"/>
  <c r="O354" i="38"/>
  <c r="R343" i="38"/>
  <c r="M299" i="38"/>
  <c r="Y373" i="38"/>
  <c r="L333" i="38"/>
  <c r="X291" i="38"/>
  <c r="M364" i="38"/>
  <c r="Y321" i="38"/>
  <c r="S286" i="38"/>
  <c r="R304" i="38"/>
  <c r="X257" i="38"/>
  <c r="Y279" i="38"/>
  <c r="L272" i="38"/>
  <c r="X307" i="38"/>
  <c r="M302" i="38"/>
  <c r="M265" i="38"/>
  <c r="M252" i="38"/>
  <c r="K246" i="38"/>
  <c r="S255" i="38"/>
  <c r="X285" i="38"/>
  <c r="R279" i="38"/>
  <c r="U273" i="38"/>
  <c r="X310" i="38"/>
  <c r="M305" i="38"/>
  <c r="S262" i="38"/>
  <c r="Y231" i="38"/>
  <c r="V249" i="38"/>
  <c r="L259" i="38"/>
  <c r="R239" i="38"/>
  <c r="U242" i="38"/>
  <c r="S277" i="38"/>
  <c r="N266" i="38"/>
  <c r="O239" i="38"/>
  <c r="K230" i="38"/>
  <c r="K215" i="38"/>
  <c r="O211" i="38"/>
  <c r="Y201" i="38"/>
  <c r="Y195" i="38"/>
  <c r="V181" i="38"/>
  <c r="L176" i="38"/>
  <c r="N170" i="38"/>
  <c r="Y269" i="38"/>
  <c r="L251" i="38"/>
  <c r="V241" i="38"/>
  <c r="K229" i="38"/>
  <c r="O219" i="38"/>
  <c r="V208" i="38"/>
  <c r="L201" i="38"/>
  <c r="R195" i="38"/>
  <c r="U181" i="38"/>
  <c r="X175" i="38"/>
  <c r="M170" i="38"/>
  <c r="N280" i="38"/>
  <c r="K263" i="38"/>
  <c r="L238" i="38"/>
  <c r="Y230" i="38"/>
  <c r="L216" i="38"/>
  <c r="U210" i="38"/>
  <c r="N202" i="38"/>
  <c r="U196" i="38"/>
  <c r="X182" i="38"/>
  <c r="M177" i="38"/>
  <c r="K171" i="38"/>
  <c r="R278" i="38"/>
  <c r="U266" i="38"/>
  <c r="R236" i="38"/>
  <c r="M229" i="38"/>
  <c r="M219" i="38"/>
  <c r="M208" i="38"/>
  <c r="K205" i="38"/>
  <c r="K197" i="38"/>
  <c r="S180" i="38"/>
  <c r="O174" i="38"/>
  <c r="Y188" i="38"/>
  <c r="V169" i="38"/>
  <c r="N157" i="38"/>
  <c r="U153" i="38"/>
  <c r="X151" i="38"/>
  <c r="M161" i="38"/>
  <c r="K159" i="38"/>
  <c r="Y139" i="38"/>
  <c r="R141" i="38"/>
  <c r="V142" i="38"/>
  <c r="Y138" i="38"/>
  <c r="N145" i="38"/>
  <c r="X146" i="38"/>
  <c r="S137" i="38"/>
  <c r="V135" i="38"/>
  <c r="R147" i="38"/>
  <c r="M125" i="38"/>
  <c r="O123" i="38"/>
  <c r="L122" i="38"/>
  <c r="U120" i="38"/>
  <c r="K128" i="38"/>
  <c r="Y126" i="38"/>
  <c r="N130" i="38"/>
  <c r="X112" i="38"/>
  <c r="S111" i="38"/>
  <c r="V109" i="38"/>
  <c r="R114" i="38"/>
  <c r="M113" i="38"/>
  <c r="Y108" i="38"/>
  <c r="N116" i="38"/>
  <c r="X97" i="38"/>
  <c r="S99" i="38"/>
  <c r="K105" i="38"/>
  <c r="R102" i="38"/>
  <c r="M100" i="38"/>
  <c r="O93" i="38"/>
  <c r="Y92" i="38"/>
  <c r="N91" i="38"/>
  <c r="U86" i="38"/>
  <c r="K87" i="38"/>
  <c r="Y77" i="38"/>
  <c r="N76" i="38"/>
  <c r="X74" i="38"/>
  <c r="S73" i="38"/>
  <c r="V79" i="38"/>
  <c r="R80" i="38"/>
  <c r="M81" i="38"/>
  <c r="Y72" i="38"/>
  <c r="N63" i="38"/>
  <c r="X65" i="38"/>
  <c r="S66" i="38"/>
  <c r="V68" i="38"/>
  <c r="R69" i="38"/>
  <c r="M70" i="38"/>
  <c r="V55" i="38"/>
  <c r="R56" i="38"/>
  <c r="M57" i="38"/>
  <c r="O59" i="38"/>
  <c r="L60" i="38"/>
  <c r="U52" i="38"/>
  <c r="K53" i="38"/>
  <c r="Y48" i="38"/>
  <c r="N49" i="38"/>
  <c r="S40" i="38"/>
  <c r="L188" i="38"/>
  <c r="V166" i="38"/>
  <c r="S168" i="38"/>
  <c r="K169" i="38"/>
  <c r="Y157" i="38"/>
  <c r="N156" i="38"/>
  <c r="X154" i="38"/>
  <c r="S153" i="38"/>
  <c r="V151" i="38"/>
  <c r="R161" i="38"/>
  <c r="M160" i="38"/>
  <c r="O140" i="38"/>
  <c r="L139" i="38"/>
  <c r="L142" i="38"/>
  <c r="O143" i="38"/>
  <c r="L138" i="38"/>
  <c r="U144" i="38"/>
  <c r="K146" i="38"/>
  <c r="Y136" i="38"/>
  <c r="N135" i="38"/>
  <c r="X125" i="38"/>
  <c r="S124" i="38"/>
  <c r="V122" i="38"/>
  <c r="R121" i="38"/>
  <c r="M120" i="38"/>
  <c r="O127" i="38"/>
  <c r="L126" i="38"/>
  <c r="U129" i="38"/>
  <c r="K112" i="38"/>
  <c r="Y110" i="38"/>
  <c r="N109" i="38"/>
  <c r="X113" i="38"/>
  <c r="O115" i="38"/>
  <c r="L108" i="38"/>
  <c r="U98" i="38"/>
  <c r="K97" i="38"/>
  <c r="Y104" i="38"/>
  <c r="R105" i="38"/>
  <c r="K102" i="38"/>
  <c r="Y101" i="38"/>
  <c r="N93" i="38"/>
  <c r="X92" i="38"/>
  <c r="S91" i="38"/>
  <c r="X95" i="38"/>
  <c r="U87" i="38"/>
  <c r="K84" i="38"/>
  <c r="Y76" i="38"/>
  <c r="N75" i="38"/>
  <c r="X73" i="38"/>
  <c r="S78" i="38"/>
  <c r="V80" i="38"/>
  <c r="R81" i="38"/>
  <c r="K82" i="38"/>
  <c r="Y63" i="38"/>
  <c r="N64" i="38"/>
  <c r="X66" i="38"/>
  <c r="S67" i="38"/>
  <c r="V69" i="38"/>
  <c r="R70" i="38"/>
  <c r="Y71" i="38"/>
  <c r="O56" i="38"/>
  <c r="L57" i="38"/>
  <c r="U59" i="38"/>
  <c r="K60" i="38"/>
  <c r="Y52" i="38"/>
  <c r="N53" i="38"/>
  <c r="X48" i="38"/>
  <c r="S49" i="38"/>
  <c r="L45" i="38"/>
  <c r="Y41" i="38"/>
  <c r="N42" i="38"/>
  <c r="X37" i="38"/>
  <c r="S38" i="38"/>
  <c r="X39" i="38"/>
  <c r="N35" i="38"/>
  <c r="K32" i="38"/>
  <c r="X30" i="38"/>
  <c r="S31" i="38"/>
  <c r="U27" i="38"/>
  <c r="M26" i="38"/>
  <c r="U167" i="38"/>
  <c r="K168" i="38"/>
  <c r="O158" i="38"/>
  <c r="L157" i="38"/>
  <c r="U155" i="38"/>
  <c r="K154" i="38"/>
  <c r="Y152" i="38"/>
  <c r="N151" i="38"/>
  <c r="X160" i="38"/>
  <c r="S159" i="38"/>
  <c r="V139" i="38"/>
  <c r="U141" i="38"/>
  <c r="U143" i="38"/>
  <c r="K138" i="38"/>
  <c r="Y144" i="38"/>
  <c r="N146" i="38"/>
  <c r="X136" i="38"/>
  <c r="S135" i="38"/>
  <c r="V125" i="38"/>
  <c r="R124" i="38"/>
  <c r="M123" i="38"/>
  <c r="O121" i="38"/>
  <c r="L120" i="38"/>
  <c r="U127" i="38"/>
  <c r="K126" i="38"/>
  <c r="Y129" i="38"/>
  <c r="N112" i="38"/>
  <c r="X110" i="38"/>
  <c r="S109" i="38"/>
  <c r="V113" i="38"/>
  <c r="N115" i="38"/>
  <c r="X116" i="38"/>
  <c r="S98" i="38"/>
  <c r="V99" i="38"/>
  <c r="R104" i="38"/>
  <c r="Y105" i="38"/>
  <c r="O100" i="38"/>
  <c r="L101" i="38"/>
  <c r="L94" i="38"/>
  <c r="O92" i="38"/>
  <c r="L91" i="38"/>
  <c r="X86" i="38"/>
  <c r="S87" i="38"/>
  <c r="V77" i="38"/>
  <c r="R76" i="38"/>
  <c r="M75" i="38"/>
  <c r="O73" i="38"/>
  <c r="L78" i="38"/>
  <c r="U80" i="38"/>
  <c r="K81" i="38"/>
  <c r="O72" i="38"/>
  <c r="L63" i="38"/>
  <c r="U65" i="38"/>
  <c r="K66" i="38"/>
  <c r="Y68" i="38"/>
  <c r="N69" i="38"/>
  <c r="N71" i="38"/>
  <c r="M55" i="38"/>
  <c r="O57" i="38"/>
  <c r="L58" i="38"/>
  <c r="U60" i="38"/>
  <c r="K61" i="38"/>
  <c r="Y53" i="38"/>
  <c r="N50" i="38"/>
  <c r="X49" i="38"/>
  <c r="O45" i="38"/>
  <c r="K40" i="38"/>
  <c r="Y42" i="38"/>
  <c r="N43" i="38"/>
  <c r="X38" i="38"/>
  <c r="S39" i="38"/>
  <c r="K35" i="38"/>
  <c r="N32" i="38"/>
  <c r="O30" i="38"/>
  <c r="S27" i="38"/>
  <c r="L26" i="38"/>
  <c r="O166" i="38"/>
  <c r="O168" i="38"/>
  <c r="N158" i="38"/>
  <c r="X156" i="38"/>
  <c r="S155" i="38"/>
  <c r="V153" i="38"/>
  <c r="R152" i="38"/>
  <c r="M151" i="38"/>
  <c r="O160" i="38"/>
  <c r="L159" i="38"/>
  <c r="U139" i="38"/>
  <c r="V141" i="38"/>
  <c r="S143" i="38"/>
  <c r="V145" i="38"/>
  <c r="R144" i="38"/>
  <c r="M146" i="38"/>
  <c r="O136" i="38"/>
  <c r="L135" i="38"/>
  <c r="U125" i="38"/>
  <c r="K124" i="38"/>
  <c r="Y122" i="38"/>
  <c r="N121" i="38"/>
  <c r="X128" i="38"/>
  <c r="S127" i="38"/>
  <c r="V130" i="38"/>
  <c r="R129" i="38"/>
  <c r="M112" i="38"/>
  <c r="O110" i="38"/>
  <c r="L109" i="38"/>
  <c r="U113" i="38"/>
  <c r="M115" i="38"/>
  <c r="O116" i="38"/>
  <c r="L98" i="38"/>
  <c r="U99" i="38"/>
  <c r="K104" i="38"/>
  <c r="S102" i="38"/>
  <c r="V101" i="38"/>
  <c r="R93" i="38"/>
  <c r="Y94" i="38"/>
  <c r="O91" i="38"/>
  <c r="V86" i="38"/>
  <c r="R87" i="38"/>
  <c r="M84" i="38"/>
  <c r="O76" i="38"/>
  <c r="L75" i="38"/>
  <c r="U73" i="38"/>
  <c r="K78" i="38"/>
  <c r="Y80" i="38"/>
  <c r="N81" i="38"/>
  <c r="U72" i="38"/>
  <c r="K63" i="38"/>
  <c r="Y65" i="38"/>
  <c r="N66" i="38"/>
  <c r="X68" i="38"/>
  <c r="S69" i="38"/>
  <c r="K71" i="38"/>
  <c r="R55" i="38"/>
  <c r="M56" i="38"/>
  <c r="O58" i="38"/>
  <c r="L59" i="38"/>
  <c r="U61" i="38"/>
  <c r="K52" i="38"/>
  <c r="Y50" i="38"/>
  <c r="N48" i="38"/>
  <c r="U45" i="38"/>
  <c r="V41" i="38"/>
  <c r="R42" i="38"/>
  <c r="M43" i="38"/>
  <c r="O38" i="38"/>
  <c r="Y34" i="38"/>
  <c r="R35" i="38"/>
  <c r="Y33" i="38"/>
  <c r="N30" i="38"/>
  <c r="X29" i="38"/>
  <c r="R27" i="38"/>
  <c r="K26" i="38"/>
  <c r="S37" i="38"/>
  <c r="L32" i="38"/>
  <c r="U26" i="38"/>
  <c r="N38" i="38"/>
  <c r="V29" i="38"/>
  <c r="K39" i="38"/>
  <c r="X33" i="38"/>
  <c r="O39" i="38"/>
  <c r="Y30" i="38"/>
  <c r="Y542" i="38"/>
  <c r="Y541" i="38" s="1"/>
  <c r="N528" i="38"/>
  <c r="V403" i="38"/>
  <c r="R498" i="38"/>
  <c r="M488" i="38"/>
  <c r="O466" i="38"/>
  <c r="L458" i="38"/>
  <c r="U399" i="38"/>
  <c r="K344" i="38"/>
  <c r="Y335" i="38"/>
  <c r="N330" i="38"/>
  <c r="X395" i="38"/>
  <c r="S390" i="38"/>
  <c r="V339" i="38"/>
  <c r="R329" i="38"/>
  <c r="M234" i="38"/>
  <c r="O268" i="38"/>
  <c r="L244" i="38"/>
  <c r="U206" i="38"/>
  <c r="K200" i="38"/>
  <c r="Y221" i="38"/>
  <c r="N213" i="38"/>
  <c r="S165" i="38"/>
  <c r="V162" i="38"/>
  <c r="R150" i="38"/>
  <c r="M148" i="38"/>
  <c r="O132" i="38"/>
  <c r="L131" i="38"/>
  <c r="U117" i="38"/>
  <c r="V36" i="38"/>
  <c r="R103" i="38"/>
  <c r="M90" i="38"/>
  <c r="O85" i="38"/>
  <c r="L62" i="38"/>
  <c r="X542" i="38"/>
  <c r="X541" i="38" s="1"/>
  <c r="S528" i="38"/>
  <c r="K501" i="38"/>
  <c r="O498" i="38"/>
  <c r="K458" i="38"/>
  <c r="X335" i="38"/>
  <c r="S330" i="38"/>
  <c r="M346" i="38"/>
  <c r="U268" i="38"/>
  <c r="N200" i="38"/>
  <c r="S213" i="38"/>
  <c r="O150" i="38"/>
  <c r="Y117" i="38"/>
  <c r="U46" i="38"/>
  <c r="X528" i="38"/>
  <c r="Y466" i="38"/>
  <c r="O390" i="38"/>
  <c r="Y268" i="38"/>
  <c r="V221" i="38"/>
  <c r="L163" i="38"/>
  <c r="N131" i="38"/>
  <c r="U62" i="38"/>
  <c r="M501" i="38"/>
  <c r="S458" i="38"/>
  <c r="R344" i="38"/>
  <c r="U390" i="38"/>
  <c r="X268" i="38"/>
  <c r="V206" i="38"/>
  <c r="N148" i="38"/>
  <c r="U90" i="38"/>
  <c r="X46" i="38"/>
  <c r="U51" i="38"/>
  <c r="L424" i="38"/>
  <c r="Y451" i="38"/>
  <c r="V357" i="38"/>
  <c r="X435" i="38"/>
  <c r="Y386" i="38"/>
  <c r="Y419" i="38"/>
  <c r="Y449" i="38"/>
  <c r="M357" i="38"/>
  <c r="K369" i="38"/>
  <c r="N317" i="38"/>
  <c r="Y374" i="38"/>
  <c r="R331" i="38"/>
  <c r="K293" i="38"/>
  <c r="V367" i="38"/>
  <c r="N315" i="38"/>
  <c r="U351" i="38"/>
  <c r="M342" i="38"/>
  <c r="V299" i="38"/>
  <c r="V278" i="38"/>
  <c r="R261" i="38"/>
  <c r="X237" i="38"/>
  <c r="V277" i="38"/>
  <c r="V269" i="38"/>
  <c r="S306" i="38"/>
  <c r="S263" i="38"/>
  <c r="S232" i="38"/>
  <c r="O250" i="38"/>
  <c r="Y259" i="38"/>
  <c r="Y239" i="38"/>
  <c r="X283" i="38"/>
  <c r="M278" i="38"/>
  <c r="K272" i="38"/>
  <c r="S309" i="38"/>
  <c r="O303" i="38"/>
  <c r="V266" i="38"/>
  <c r="N233" i="38"/>
  <c r="R248" i="38"/>
  <c r="U257" i="38"/>
  <c r="M238" i="38"/>
  <c r="S292" i="38"/>
  <c r="N272" i="38"/>
  <c r="X231" i="38"/>
  <c r="Y241" i="38"/>
  <c r="Y228" i="38"/>
  <c r="Y218" i="38"/>
  <c r="L208" i="38"/>
  <c r="N205" i="38"/>
  <c r="N197" i="38"/>
  <c r="R180" i="38"/>
  <c r="U174" i="38"/>
  <c r="X188" i="38"/>
  <c r="V306" i="38"/>
  <c r="M246" i="38"/>
  <c r="S242" i="38"/>
  <c r="Y227" i="38"/>
  <c r="L218" i="38"/>
  <c r="R212" i="38"/>
  <c r="X193" i="38"/>
  <c r="M197" i="38"/>
  <c r="K180" i="38"/>
  <c r="S174" i="38"/>
  <c r="O188" i="38"/>
  <c r="R274" i="38"/>
  <c r="L231" i="38"/>
  <c r="S241" i="38"/>
  <c r="N229" i="38"/>
  <c r="U219" i="38"/>
  <c r="U208" i="38"/>
  <c r="X205" i="38"/>
  <c r="K195" i="38"/>
  <c r="S181" i="38"/>
  <c r="O175" i="38"/>
  <c r="Y189" i="38"/>
  <c r="U272" i="38"/>
  <c r="N253" i="38"/>
  <c r="X242" i="38"/>
  <c r="O227" i="38"/>
  <c r="O220" i="38"/>
  <c r="O204" i="38"/>
  <c r="O194" i="38"/>
  <c r="Y184" i="38"/>
  <c r="V178" i="38"/>
  <c r="L173" i="38"/>
  <c r="N187" i="38"/>
  <c r="Y166" i="38"/>
  <c r="X155" i="38"/>
  <c r="N153" i="38"/>
  <c r="R151" i="38"/>
  <c r="N160" i="38"/>
  <c r="X140" i="38"/>
  <c r="S139" i="38"/>
  <c r="X141" i="38"/>
  <c r="X143" i="38"/>
  <c r="S138" i="38"/>
  <c r="V144" i="38"/>
  <c r="R146" i="38"/>
  <c r="M137" i="38"/>
  <c r="O135" i="38"/>
  <c r="L147" i="38"/>
  <c r="U124" i="38"/>
  <c r="K123" i="38"/>
  <c r="Y121" i="38"/>
  <c r="N120" i="38"/>
  <c r="X127" i="38"/>
  <c r="S126" i="38"/>
  <c r="V129" i="38"/>
  <c r="R112" i="38"/>
  <c r="M111" i="38"/>
  <c r="O109" i="38"/>
  <c r="L114" i="38"/>
  <c r="X115" i="38"/>
  <c r="S108" i="38"/>
  <c r="V98" i="38"/>
  <c r="R97" i="38"/>
  <c r="M99" i="38"/>
  <c r="O105" i="38"/>
  <c r="L102" i="38"/>
  <c r="U101" i="38"/>
  <c r="K93" i="38"/>
  <c r="S92" i="38"/>
  <c r="K95" i="38"/>
  <c r="N86" i="38"/>
  <c r="X84" i="38"/>
  <c r="S77" i="38"/>
  <c r="V75" i="38"/>
  <c r="R74" i="38"/>
  <c r="M73" i="38"/>
  <c r="O79" i="38"/>
  <c r="L80" i="38"/>
  <c r="X82" i="38"/>
  <c r="S72" i="38"/>
  <c r="V64" i="38"/>
  <c r="R65" i="38"/>
  <c r="M66" i="38"/>
  <c r="O68" i="38"/>
  <c r="L69" i="38"/>
  <c r="L71" i="38"/>
  <c r="O55" i="38"/>
  <c r="L56" i="38"/>
  <c r="U58" i="38"/>
  <c r="K59" i="38"/>
  <c r="Y61" i="38"/>
  <c r="N52" i="38"/>
  <c r="X50" i="38"/>
  <c r="S48" i="38"/>
  <c r="S45" i="38"/>
  <c r="M40" i="38"/>
  <c r="S187" i="38"/>
  <c r="K166" i="38"/>
  <c r="L168" i="38"/>
  <c r="X158" i="38"/>
  <c r="S157" i="38"/>
  <c r="V155" i="38"/>
  <c r="R154" i="38"/>
  <c r="M153" i="38"/>
  <c r="O151" i="38"/>
  <c r="L161" i="38"/>
  <c r="U159" i="38"/>
  <c r="K140" i="38"/>
  <c r="M141" i="38"/>
  <c r="R142" i="38"/>
  <c r="K143" i="38"/>
  <c r="Y145" i="38"/>
  <c r="N144" i="38"/>
  <c r="X137" i="38"/>
  <c r="S136" i="38"/>
  <c r="V147" i="38"/>
  <c r="R125" i="38"/>
  <c r="M124" i="38"/>
  <c r="O122" i="38"/>
  <c r="L121" i="38"/>
  <c r="U128" i="38"/>
  <c r="K127" i="38"/>
  <c r="Y130" i="38"/>
  <c r="N129" i="38"/>
  <c r="X111" i="38"/>
  <c r="S110" i="38"/>
  <c r="V114" i="38"/>
  <c r="R113" i="38"/>
  <c r="K115" i="38"/>
  <c r="Y116" i="38"/>
  <c r="N98" i="38"/>
  <c r="X99" i="38"/>
  <c r="S104" i="38"/>
  <c r="X105" i="38"/>
  <c r="X100" i="38"/>
  <c r="S101" i="38"/>
  <c r="K94" i="38"/>
  <c r="R92" i="38"/>
  <c r="M91" i="38"/>
  <c r="Y86" i="38"/>
  <c r="N87" i="38"/>
  <c r="X77" i="38"/>
  <c r="S76" i="38"/>
  <c r="V74" i="38"/>
  <c r="R73" i="38"/>
  <c r="M78" i="38"/>
  <c r="O80" i="38"/>
  <c r="L81" i="38"/>
  <c r="X72" i="38"/>
  <c r="S63" i="38"/>
  <c r="V65" i="38"/>
  <c r="R66" i="38"/>
  <c r="M67" i="38"/>
  <c r="O69" i="38"/>
  <c r="L70" i="38"/>
  <c r="U55" i="38"/>
  <c r="K56" i="38"/>
  <c r="Y58" i="38"/>
  <c r="N59" i="38"/>
  <c r="X61" i="38"/>
  <c r="S52" i="38"/>
  <c r="V50" i="38"/>
  <c r="R48" i="38"/>
  <c r="M49" i="38"/>
  <c r="X40" i="38"/>
  <c r="S41" i="38"/>
  <c r="V43" i="38"/>
  <c r="R37" i="38"/>
  <c r="M38" i="38"/>
  <c r="V34" i="38"/>
  <c r="U35" i="38"/>
  <c r="V33" i="38"/>
  <c r="R30" i="38"/>
  <c r="Y31" i="38"/>
  <c r="M27" i="38"/>
  <c r="U25" i="38"/>
  <c r="M187" i="38"/>
  <c r="L167" i="38"/>
  <c r="X169" i="38"/>
  <c r="K158" i="38"/>
  <c r="Y156" i="38"/>
  <c r="N155" i="38"/>
  <c r="X153" i="38"/>
  <c r="S152" i="38"/>
  <c r="V161" i="38"/>
  <c r="R160" i="38"/>
  <c r="M159" i="38"/>
  <c r="O139" i="38"/>
  <c r="M142" i="38"/>
  <c r="N143" i="38"/>
  <c r="X145" i="38"/>
  <c r="S144" i="38"/>
  <c r="V137" i="38"/>
  <c r="R136" i="38"/>
  <c r="M135" i="38"/>
  <c r="O125" i="38"/>
  <c r="L124" i="38"/>
  <c r="U122" i="38"/>
  <c r="K121" i="38"/>
  <c r="Y128" i="38"/>
  <c r="N127" i="38"/>
  <c r="X130" i="38"/>
  <c r="S129" i="38"/>
  <c r="V111" i="38"/>
  <c r="R110" i="38"/>
  <c r="M109" i="38"/>
  <c r="O113" i="38"/>
  <c r="V108" i="38"/>
  <c r="R116" i="38"/>
  <c r="M98" i="38"/>
  <c r="O99" i="38"/>
  <c r="L104" i="38"/>
  <c r="U102" i="38"/>
  <c r="K100" i="38"/>
  <c r="Y93" i="38"/>
  <c r="R94" i="38"/>
  <c r="K92" i="38"/>
  <c r="M95" i="38"/>
  <c r="R86" i="38"/>
  <c r="M87" i="38"/>
  <c r="O77" i="38"/>
  <c r="L76" i="38"/>
  <c r="U74" i="38"/>
  <c r="K73" i="38"/>
  <c r="Y79" i="38"/>
  <c r="N80" i="38"/>
  <c r="U82" i="38"/>
  <c r="K72" i="38"/>
  <c r="Y64" i="38"/>
  <c r="N65" i="38"/>
  <c r="X67" i="38"/>
  <c r="S68" i="38"/>
  <c r="V70" i="38"/>
  <c r="U71" i="38"/>
  <c r="U56" i="38"/>
  <c r="K57" i="38"/>
  <c r="Y59" i="38"/>
  <c r="N60" i="38"/>
  <c r="X52" i="38"/>
  <c r="S53" i="38"/>
  <c r="V48" i="38"/>
  <c r="R49" i="38"/>
  <c r="K45" i="38"/>
  <c r="X41" i="38"/>
  <c r="S42" i="38"/>
  <c r="V37" i="38"/>
  <c r="R38" i="38"/>
  <c r="Y39" i="38"/>
  <c r="O35" i="38"/>
  <c r="U33" i="38"/>
  <c r="K30" i="38"/>
  <c r="S29" i="38"/>
  <c r="L27" i="38"/>
  <c r="Y25" i="38"/>
  <c r="R167" i="38"/>
  <c r="U169" i="38"/>
  <c r="V157" i="38"/>
  <c r="R156" i="38"/>
  <c r="M155" i="38"/>
  <c r="O153" i="38"/>
  <c r="L152" i="38"/>
  <c r="U161" i="38"/>
  <c r="K160" i="38"/>
  <c r="Y140" i="38"/>
  <c r="N139" i="38"/>
  <c r="N142" i="38"/>
  <c r="M143" i="38"/>
  <c r="O145" i="38"/>
  <c r="L144" i="38"/>
  <c r="U137" i="38"/>
  <c r="K136" i="38"/>
  <c r="Y147" i="38"/>
  <c r="N125" i="38"/>
  <c r="X123" i="38"/>
  <c r="S122" i="38"/>
  <c r="V120" i="38"/>
  <c r="R128" i="38"/>
  <c r="M127" i="38"/>
  <c r="O130" i="38"/>
  <c r="L129" i="38"/>
  <c r="U111" i="38"/>
  <c r="K110" i="38"/>
  <c r="Y114" i="38"/>
  <c r="N113" i="38"/>
  <c r="U108" i="38"/>
  <c r="K116" i="38"/>
  <c r="Y97" i="38"/>
  <c r="N99" i="38"/>
  <c r="N105" i="38"/>
  <c r="M102" i="38"/>
  <c r="O101" i="38"/>
  <c r="L93" i="38"/>
  <c r="U92" i="38"/>
  <c r="K91" i="38"/>
  <c r="O86" i="38"/>
  <c r="L87" i="38"/>
  <c r="U77" i="38"/>
  <c r="K76" i="38"/>
  <c r="Y74" i="38"/>
  <c r="N73" i="38"/>
  <c r="X79" i="38"/>
  <c r="S80" i="38"/>
  <c r="Y82" i="38"/>
  <c r="N72" i="38"/>
  <c r="X64" i="38"/>
  <c r="S65" i="38"/>
  <c r="V67" i="38"/>
  <c r="R68" i="38"/>
  <c r="M69" i="38"/>
  <c r="O71" i="38"/>
  <c r="L55" i="38"/>
  <c r="U57" i="38"/>
  <c r="K58" i="38"/>
  <c r="Y60" i="38"/>
  <c r="N61" i="38"/>
  <c r="X53" i="38"/>
  <c r="S50" i="38"/>
  <c r="V49" i="38"/>
  <c r="N45" i="38"/>
  <c r="O41" i="38"/>
  <c r="L42" i="38"/>
  <c r="U37" i="38"/>
  <c r="K38" i="38"/>
  <c r="S34" i="38"/>
  <c r="X35" i="38"/>
  <c r="S33" i="38"/>
  <c r="K31" i="38"/>
  <c r="R29" i="38"/>
  <c r="K27" i="38"/>
  <c r="X25" i="38"/>
  <c r="U38" i="38"/>
  <c r="L33" i="38"/>
  <c r="V25" i="38"/>
  <c r="X34" i="38"/>
  <c r="V27" i="38"/>
  <c r="K25" i="38"/>
  <c r="R34" i="38"/>
  <c r="L31" i="38"/>
  <c r="K42" i="38"/>
  <c r="L34" i="38"/>
  <c r="R31" i="38"/>
  <c r="S542" i="38"/>
  <c r="S541" i="38" s="1"/>
  <c r="X501" i="38"/>
  <c r="O403" i="38"/>
  <c r="L498" i="38"/>
  <c r="U469" i="38"/>
  <c r="K466" i="38"/>
  <c r="Y457" i="38"/>
  <c r="N399" i="38"/>
  <c r="X338" i="38"/>
  <c r="S335" i="38"/>
  <c r="R395" i="38"/>
  <c r="M390" i="38"/>
  <c r="O339" i="38"/>
  <c r="L329" i="38"/>
  <c r="U313" i="38"/>
  <c r="K268" i="38"/>
  <c r="Y224" i="38"/>
  <c r="N206" i="38"/>
  <c r="X198" i="38"/>
  <c r="S221" i="38"/>
  <c r="M165" i="38"/>
  <c r="O162" i="38"/>
  <c r="L150" i="38"/>
  <c r="U134" i="38"/>
  <c r="K132" i="38"/>
  <c r="Y119" i="38"/>
  <c r="N117" i="38"/>
  <c r="O36" i="38"/>
  <c r="L103" i="38"/>
  <c r="U88" i="38"/>
  <c r="K85" i="38"/>
  <c r="Y54" i="38"/>
  <c r="R542" i="38"/>
  <c r="R541" i="38" s="1"/>
  <c r="M528" i="38"/>
  <c r="U403" i="38"/>
  <c r="K498" i="38"/>
  <c r="Y469" i="38"/>
  <c r="N466" i="38"/>
  <c r="X457" i="38"/>
  <c r="S399" i="38"/>
  <c r="V338" i="38"/>
  <c r="R335" i="38"/>
  <c r="M330" i="38"/>
  <c r="O395" i="38"/>
  <c r="L390" i="38"/>
  <c r="U339" i="38"/>
  <c r="K329" i="38"/>
  <c r="Y313" i="38"/>
  <c r="N268" i="38"/>
  <c r="X224" i="38"/>
  <c r="S206" i="38"/>
  <c r="V198" i="38"/>
  <c r="R221" i="38"/>
  <c r="M213" i="38"/>
  <c r="L165" i="38"/>
  <c r="U162" i="38"/>
  <c r="K150" i="38"/>
  <c r="Y134" i="38"/>
  <c r="N132" i="38"/>
  <c r="X119" i="38"/>
  <c r="S117" i="38"/>
  <c r="M44" i="38"/>
  <c r="O103" i="38"/>
  <c r="L90" i="38"/>
  <c r="U85" i="38"/>
  <c r="K62" i="38"/>
  <c r="Y51" i="38"/>
  <c r="N46" i="38"/>
  <c r="X28" i="38"/>
  <c r="V542" i="38"/>
  <c r="V541" i="38" s="1"/>
  <c r="R528" i="38"/>
  <c r="Y403" i="38"/>
  <c r="N498" i="38"/>
  <c r="X469" i="38"/>
  <c r="S466" i="38"/>
  <c r="V457" i="38"/>
  <c r="R399" i="38"/>
  <c r="M344" i="38"/>
  <c r="O335" i="38"/>
  <c r="L330" i="38"/>
  <c r="U395" i="38"/>
  <c r="K390" i="38"/>
  <c r="Y339" i="38"/>
  <c r="N329" i="38"/>
  <c r="X313" i="38"/>
  <c r="S268" i="38"/>
  <c r="V224" i="38"/>
  <c r="R206" i="38"/>
  <c r="M200" i="38"/>
  <c r="O221" i="38"/>
  <c r="L213" i="38"/>
  <c r="K165" i="38"/>
  <c r="Y162" i="38"/>
  <c r="N150" i="38"/>
  <c r="X134" i="38"/>
  <c r="S132" i="38"/>
  <c r="V119" i="38"/>
  <c r="R117" i="38"/>
  <c r="L44" i="38"/>
  <c r="U103" i="38"/>
  <c r="K90" i="38"/>
  <c r="Y85" i="38"/>
  <c r="N62" i="38"/>
  <c r="X51" i="38"/>
  <c r="S46" i="38"/>
  <c r="U542" i="38"/>
  <c r="U541" i="38" s="1"/>
  <c r="K528" i="38"/>
  <c r="X403" i="38"/>
  <c r="S498" i="38"/>
  <c r="V469" i="38"/>
  <c r="R466" i="38"/>
  <c r="M458" i="38"/>
  <c r="O399" i="38"/>
  <c r="L344" i="38"/>
  <c r="U335" i="38"/>
  <c r="K330" i="38"/>
  <c r="Y395" i="38"/>
  <c r="N390" i="38"/>
  <c r="X339" i="38"/>
  <c r="S329" i="38"/>
  <c r="V313" i="38"/>
  <c r="R268" i="38"/>
  <c r="M244" i="38"/>
  <c r="O206" i="38"/>
  <c r="L200" i="38"/>
  <c r="U221" i="38"/>
  <c r="K213" i="38"/>
  <c r="N165" i="38"/>
  <c r="X162" i="38"/>
  <c r="S150" i="38"/>
  <c r="V134" i="38"/>
  <c r="R132" i="38"/>
  <c r="M131" i="38"/>
  <c r="O117" i="38"/>
  <c r="K44" i="38"/>
  <c r="Y103" i="38"/>
  <c r="N90" i="38"/>
  <c r="X85" i="38"/>
  <c r="S62" i="38"/>
  <c r="V51" i="38"/>
  <c r="R46" i="38"/>
  <c r="M28" i="38"/>
  <c r="N51" i="38"/>
  <c r="Y565" i="38"/>
  <c r="L565" i="38"/>
  <c r="O565" i="38"/>
  <c r="M163" i="38"/>
  <c r="K131" i="38"/>
  <c r="R90" i="38"/>
  <c r="L54" i="38"/>
  <c r="K488" i="38"/>
  <c r="X399" i="38"/>
  <c r="V335" i="38"/>
  <c r="L346" i="38"/>
  <c r="N244" i="38"/>
  <c r="O165" i="38"/>
  <c r="Y132" i="38"/>
  <c r="O90" i="38"/>
  <c r="N28" i="38"/>
  <c r="Y498" i="38"/>
  <c r="M338" i="38"/>
  <c r="Y329" i="38"/>
  <c r="R200" i="38"/>
  <c r="U165" i="38"/>
  <c r="X132" i="38"/>
  <c r="L36" i="38"/>
  <c r="Y62" i="38"/>
  <c r="V565" i="38"/>
  <c r="K405" i="38"/>
  <c r="V445" i="38"/>
  <c r="L352" i="38"/>
  <c r="M430" i="38"/>
  <c r="O360" i="38"/>
  <c r="K443" i="38"/>
  <c r="V454" i="38"/>
  <c r="K351" i="38"/>
  <c r="S363" i="38"/>
  <c r="R321" i="38"/>
  <c r="V368" i="38"/>
  <c r="U316" i="38"/>
  <c r="S287" i="38"/>
  <c r="L382" i="38"/>
  <c r="R325" i="38"/>
  <c r="U375" i="38"/>
  <c r="S334" i="38"/>
  <c r="L294" i="38"/>
  <c r="L273" i="38"/>
  <c r="R233" i="38"/>
  <c r="Y284" i="38"/>
  <c r="Y275" i="38"/>
  <c r="L311" i="38"/>
  <c r="V304" i="38"/>
  <c r="V261" i="38"/>
  <c r="V233" i="38"/>
  <c r="L249" i="38"/>
  <c r="N258" i="38"/>
  <c r="N238" i="38"/>
  <c r="S282" i="38"/>
  <c r="O276" i="38"/>
  <c r="Y270" i="38"/>
  <c r="V307" i="38"/>
  <c r="L302" i="38"/>
  <c r="R265" i="38"/>
  <c r="X252" i="38"/>
  <c r="M247" i="38"/>
  <c r="K256" i="38"/>
  <c r="O236" i="38"/>
  <c r="N287" i="38"/>
  <c r="R309" i="38"/>
  <c r="L247" i="38"/>
  <c r="V242" i="38"/>
  <c r="N227" i="38"/>
  <c r="N220" i="38"/>
  <c r="U204" i="38"/>
  <c r="U194" i="38"/>
  <c r="X184" i="38"/>
  <c r="M179" i="38"/>
  <c r="K173" i="38"/>
  <c r="U280" i="38"/>
  <c r="X301" i="38"/>
  <c r="K255" i="38"/>
  <c r="L226" i="38"/>
  <c r="R217" i="38"/>
  <c r="X209" i="38"/>
  <c r="M204" i="38"/>
  <c r="S194" i="38"/>
  <c r="O184" i="38"/>
  <c r="Y178" i="38"/>
  <c r="V172" i="38"/>
  <c r="L187" i="38"/>
  <c r="U311" i="38"/>
  <c r="M250" i="38"/>
  <c r="R242" i="38"/>
  <c r="X227" i="38"/>
  <c r="K218" i="38"/>
  <c r="K212" i="38"/>
  <c r="O193" i="38"/>
  <c r="Y185" i="38"/>
  <c r="V179" i="38"/>
  <c r="L174" i="38"/>
  <c r="N188" i="38"/>
  <c r="O310" i="38"/>
  <c r="R247" i="38"/>
  <c r="V225" i="38"/>
  <c r="V216" i="38"/>
  <c r="K210" i="38"/>
  <c r="L203" i="38"/>
  <c r="L192" i="38"/>
  <c r="N183" i="38"/>
  <c r="R177" i="38"/>
  <c r="U171" i="38"/>
  <c r="X166" i="38"/>
  <c r="V168" i="38"/>
  <c r="L155" i="38"/>
  <c r="V152" i="38"/>
  <c r="Y161" i="38"/>
  <c r="V159" i="38"/>
  <c r="R140" i="38"/>
  <c r="M139" i="38"/>
  <c r="K142" i="38"/>
  <c r="R143" i="38"/>
  <c r="M138" i="38"/>
  <c r="O144" i="38"/>
  <c r="L146" i="38"/>
  <c r="U136" i="38"/>
  <c r="K135" i="38"/>
  <c r="Y125" i="38"/>
  <c r="N124" i="38"/>
  <c r="X122" i="38"/>
  <c r="S121" i="38"/>
  <c r="V128" i="38"/>
  <c r="R127" i="38"/>
  <c r="M126" i="38"/>
  <c r="O129" i="38"/>
  <c r="L112" i="38"/>
  <c r="U110" i="38"/>
  <c r="K109" i="38"/>
  <c r="Y113" i="38"/>
  <c r="R115" i="38"/>
  <c r="M108" i="38"/>
  <c r="O98" i="38"/>
  <c r="L97" i="38"/>
  <c r="U104" i="38"/>
  <c r="V105" i="38"/>
  <c r="Y100" i="38"/>
  <c r="N101" i="38"/>
  <c r="N94" i="38"/>
  <c r="M92" i="38"/>
  <c r="O95" i="38"/>
  <c r="V87" i="38"/>
  <c r="R84" i="38"/>
  <c r="M77" i="38"/>
  <c r="O75" i="38"/>
  <c r="L74" i="38"/>
  <c r="U78" i="38"/>
  <c r="K79" i="38"/>
  <c r="Y81" i="38"/>
  <c r="R82" i="38"/>
  <c r="M72" i="38"/>
  <c r="O64" i="38"/>
  <c r="L65" i="38"/>
  <c r="U67" i="38"/>
  <c r="K68" i="38"/>
  <c r="Y70" i="38"/>
  <c r="R71" i="38"/>
  <c r="K55" i="38"/>
  <c r="Y57" i="38"/>
  <c r="N58" i="38"/>
  <c r="X60" i="38"/>
  <c r="S61" i="38"/>
  <c r="V53" i="38"/>
  <c r="R50" i="38"/>
  <c r="M48" i="38"/>
  <c r="M45" i="38"/>
  <c r="U41" i="38"/>
  <c r="X186" i="38"/>
  <c r="V167" i="38"/>
  <c r="Y169" i="38"/>
  <c r="R158" i="38"/>
  <c r="M157" i="38"/>
  <c r="O155" i="38"/>
  <c r="L154" i="38"/>
  <c r="U152" i="38"/>
  <c r="K151" i="38"/>
  <c r="Y160" i="38"/>
  <c r="N159" i="38"/>
  <c r="X139" i="38"/>
  <c r="S141" i="38"/>
  <c r="X142" i="38"/>
  <c r="X138" i="38"/>
  <c r="S145" i="38"/>
  <c r="V146" i="38"/>
  <c r="R137" i="38"/>
  <c r="M136" i="38"/>
  <c r="O147" i="38"/>
  <c r="L125" i="38"/>
  <c r="U123" i="38"/>
  <c r="K122" i="38"/>
  <c r="Y120" i="38"/>
  <c r="N128" i="38"/>
  <c r="X126" i="38"/>
  <c r="S130" i="38"/>
  <c r="V112" i="38"/>
  <c r="R111" i="38"/>
  <c r="M110" i="38"/>
  <c r="O114" i="38"/>
  <c r="L113" i="38"/>
  <c r="X108" i="38"/>
  <c r="S116" i="38"/>
  <c r="V97" i="38"/>
  <c r="R99" i="38"/>
  <c r="M104" i="38"/>
  <c r="V102" i="38"/>
  <c r="R100" i="38"/>
  <c r="M101" i="38"/>
  <c r="O94" i="38"/>
  <c r="L92" i="38"/>
  <c r="L95" i="38"/>
  <c r="S86" i="38"/>
  <c r="V84" i="38"/>
  <c r="R77" i="38"/>
  <c r="M76" i="38"/>
  <c r="O74" i="38"/>
  <c r="L73" i="38"/>
  <c r="U79" i="38"/>
  <c r="K80" i="38"/>
  <c r="V82" i="38"/>
  <c r="R72" i="38"/>
  <c r="M63" i="38"/>
  <c r="O65" i="38"/>
  <c r="L66" i="38"/>
  <c r="U68" i="38"/>
  <c r="K69" i="38"/>
  <c r="M71" i="38"/>
  <c r="N55" i="38"/>
  <c r="X57" i="38"/>
  <c r="S58" i="38"/>
  <c r="V60" i="38"/>
  <c r="R61" i="38"/>
  <c r="M52" i="38"/>
  <c r="O50" i="38"/>
  <c r="L48" i="38"/>
  <c r="X45" i="38"/>
  <c r="R40" i="38"/>
  <c r="M41" i="38"/>
  <c r="O43" i="38"/>
  <c r="L37" i="38"/>
  <c r="L39" i="38"/>
  <c r="O34" i="38"/>
  <c r="X32" i="38"/>
  <c r="O33" i="38"/>
  <c r="L30" i="38"/>
  <c r="U29" i="38"/>
  <c r="Y26" i="38"/>
  <c r="N25" i="38"/>
  <c r="U186" i="38"/>
  <c r="Y168" i="38"/>
  <c r="N169" i="38"/>
  <c r="X157" i="38"/>
  <c r="S156" i="38"/>
  <c r="V154" i="38"/>
  <c r="R153" i="38"/>
  <c r="M152" i="38"/>
  <c r="O161" i="38"/>
  <c r="L160" i="38"/>
  <c r="U140" i="38"/>
  <c r="K139" i="38"/>
  <c r="S142" i="38"/>
  <c r="V138" i="38"/>
  <c r="R145" i="38"/>
  <c r="M144" i="38"/>
  <c r="O137" i="38"/>
  <c r="L136" i="38"/>
  <c r="U147" i="38"/>
  <c r="K125" i="38"/>
  <c r="Y123" i="38"/>
  <c r="N122" i="38"/>
  <c r="X120" i="38"/>
  <c r="S128" i="38"/>
  <c r="V126" i="38"/>
  <c r="R130" i="38"/>
  <c r="M129" i="38"/>
  <c r="O111" i="38"/>
  <c r="L110" i="38"/>
  <c r="U114" i="38"/>
  <c r="K113" i="38"/>
  <c r="O108" i="38"/>
  <c r="L116" i="38"/>
  <c r="U97" i="38"/>
  <c r="K99" i="38"/>
  <c r="M105" i="38"/>
  <c r="N102" i="38"/>
  <c r="X101" i="38"/>
  <c r="S93" i="38"/>
  <c r="X94" i="38"/>
  <c r="X91" i="38"/>
  <c r="S95" i="38"/>
  <c r="L86" i="38"/>
  <c r="U84" i="38"/>
  <c r="K77" i="38"/>
  <c r="Y75" i="38"/>
  <c r="N74" i="38"/>
  <c r="X78" i="38"/>
  <c r="S79" i="38"/>
  <c r="V81" i="38"/>
  <c r="N82" i="38"/>
  <c r="X63" i="38"/>
  <c r="S64" i="38"/>
  <c r="V66" i="38"/>
  <c r="R67" i="38"/>
  <c r="M68" i="38"/>
  <c r="O70" i="38"/>
  <c r="Y55" i="38"/>
  <c r="N56" i="38"/>
  <c r="X58" i="38"/>
  <c r="S59" i="38"/>
  <c r="V61" i="38"/>
  <c r="R52" i="38"/>
  <c r="M53" i="38"/>
  <c r="O48" i="38"/>
  <c r="L49" i="38"/>
  <c r="V40" i="38"/>
  <c r="R41" i="38"/>
  <c r="M42" i="38"/>
  <c r="O37" i="38"/>
  <c r="L38" i="38"/>
  <c r="U34" i="38"/>
  <c r="V35" i="38"/>
  <c r="N33" i="38"/>
  <c r="N31" i="38"/>
  <c r="M29" i="38"/>
  <c r="X26" i="38"/>
  <c r="S25" i="38"/>
  <c r="K167" i="38"/>
  <c r="M169" i="38"/>
  <c r="O157" i="38"/>
  <c r="L156" i="38"/>
  <c r="U154" i="38"/>
  <c r="K153" i="38"/>
  <c r="Y151" i="38"/>
  <c r="N161" i="38"/>
  <c r="X159" i="38"/>
  <c r="S140" i="38"/>
  <c r="K141" i="38"/>
  <c r="U142" i="38"/>
  <c r="U138" i="38"/>
  <c r="K145" i="38"/>
  <c r="Y146" i="38"/>
  <c r="N137" i="38"/>
  <c r="X135" i="38"/>
  <c r="S147" i="38"/>
  <c r="V124" i="38"/>
  <c r="R123" i="38"/>
  <c r="M122" i="38"/>
  <c r="O120" i="38"/>
  <c r="L128" i="38"/>
  <c r="U126" i="38"/>
  <c r="K130" i="38"/>
  <c r="Y112" i="38"/>
  <c r="N111" i="38"/>
  <c r="X109" i="38"/>
  <c r="S114" i="38"/>
  <c r="Y115" i="38"/>
  <c r="N108" i="38"/>
  <c r="X98" i="38"/>
  <c r="S97" i="38"/>
  <c r="V104" i="38"/>
  <c r="U105" i="38"/>
  <c r="U100" i="38"/>
  <c r="K101" i="38"/>
  <c r="M94" i="38"/>
  <c r="N92" i="38"/>
  <c r="N95" i="38"/>
  <c r="K86" i="38"/>
  <c r="Y84" i="38"/>
  <c r="N77" i="38"/>
  <c r="X75" i="38"/>
  <c r="S74" i="38"/>
  <c r="V78" i="38"/>
  <c r="R79" i="38"/>
  <c r="M80" i="38"/>
  <c r="S82" i="38"/>
  <c r="V63" i="38"/>
  <c r="R64" i="38"/>
  <c r="M65" i="38"/>
  <c r="O67" i="38"/>
  <c r="L68" i="38"/>
  <c r="U70" i="38"/>
  <c r="V71" i="38"/>
  <c r="Y56" i="38"/>
  <c r="N57" i="38"/>
  <c r="X59" i="38"/>
  <c r="S60" i="38"/>
  <c r="V52" i="38"/>
  <c r="R53" i="38"/>
  <c r="M50" i="38"/>
  <c r="O49" i="38"/>
  <c r="U40" i="38"/>
  <c r="K41" i="38"/>
  <c r="Y43" i="38"/>
  <c r="N37" i="38"/>
  <c r="N39" i="38"/>
  <c r="M34" i="38"/>
  <c r="U32" i="38"/>
  <c r="M33" i="38"/>
  <c r="O31" i="38"/>
  <c r="L29" i="38"/>
  <c r="V26" i="38"/>
  <c r="R25" i="38"/>
  <c r="V39" i="38"/>
  <c r="S30" i="38"/>
  <c r="V42" i="38"/>
  <c r="S35" i="38"/>
  <c r="N26" i="38"/>
  <c r="O42" i="38"/>
  <c r="Y35" i="38"/>
  <c r="O29" i="38"/>
  <c r="R43" i="38"/>
  <c r="R32" i="38"/>
  <c r="M542" i="38"/>
  <c r="M541" i="38" s="1"/>
  <c r="R501" i="38"/>
  <c r="K403" i="38"/>
  <c r="Y488" i="38"/>
  <c r="N469" i="38"/>
  <c r="X458" i="38"/>
  <c r="S457" i="38"/>
  <c r="V344" i="38"/>
  <c r="R338" i="38"/>
  <c r="M335" i="38"/>
  <c r="L395" i="38"/>
  <c r="U346" i="38"/>
  <c r="K339" i="38"/>
  <c r="Y234" i="38"/>
  <c r="N313" i="38"/>
  <c r="X244" i="38"/>
  <c r="S224" i="38"/>
  <c r="V200" i="38"/>
  <c r="R198" i="38"/>
  <c r="M221" i="38"/>
  <c r="U163" i="38"/>
  <c r="K162" i="38"/>
  <c r="Y148" i="38"/>
  <c r="N134" i="38"/>
  <c r="X131" i="38"/>
  <c r="S119" i="38"/>
  <c r="U44" i="38"/>
  <c r="K36" i="38"/>
  <c r="Y90" i="38"/>
  <c r="N88" i="38"/>
  <c r="X62" i="38"/>
  <c r="S54" i="38"/>
  <c r="L542" i="38"/>
  <c r="L541" i="38" s="1"/>
  <c r="V501" i="38"/>
  <c r="N403" i="38"/>
  <c r="X488" i="38"/>
  <c r="S469" i="38"/>
  <c r="V458" i="38"/>
  <c r="R457" i="38"/>
  <c r="M399" i="38"/>
  <c r="O338" i="38"/>
  <c r="L335" i="38"/>
  <c r="K395" i="38"/>
  <c r="Y346" i="38"/>
  <c r="N339" i="38"/>
  <c r="X234" i="38"/>
  <c r="S313" i="38"/>
  <c r="V244" i="38"/>
  <c r="R224" i="38"/>
  <c r="M206" i="38"/>
  <c r="O198" i="38"/>
  <c r="L221" i="38"/>
  <c r="Y163" i="38"/>
  <c r="N162" i="38"/>
  <c r="X148" i="38"/>
  <c r="S134" i="38"/>
  <c r="V131" i="38"/>
  <c r="R119" i="38"/>
  <c r="M117" i="38"/>
  <c r="U36" i="38"/>
  <c r="K103" i="38"/>
  <c r="Y88" i="38"/>
  <c r="N85" i="38"/>
  <c r="X54" i="38"/>
  <c r="S51" i="38"/>
  <c r="V28" i="38"/>
  <c r="R28" i="38"/>
  <c r="O542" i="38"/>
  <c r="O541" i="38" s="1"/>
  <c r="L528" i="38"/>
  <c r="S403" i="38"/>
  <c r="V488" i="38"/>
  <c r="R469" i="38"/>
  <c r="M466" i="38"/>
  <c r="O457" i="38"/>
  <c r="L399" i="38"/>
  <c r="U338" i="38"/>
  <c r="K335" i="38"/>
  <c r="N395" i="38"/>
  <c r="X346" i="38"/>
  <c r="S339" i="38"/>
  <c r="V234" i="38"/>
  <c r="R313" i="38"/>
  <c r="M268" i="38"/>
  <c r="O224" i="38"/>
  <c r="L206" i="38"/>
  <c r="U198" i="38"/>
  <c r="K221" i="38"/>
  <c r="X163" i="38"/>
  <c r="S162" i="38"/>
  <c r="V148" i="38"/>
  <c r="R134" i="38"/>
  <c r="M132" i="38"/>
  <c r="O119" i="38"/>
  <c r="L117" i="38"/>
  <c r="Y36" i="38"/>
  <c r="N103" i="38"/>
  <c r="X88" i="38"/>
  <c r="S85" i="38"/>
  <c r="V54" i="38"/>
  <c r="R51" i="38"/>
  <c r="M46" i="38"/>
  <c r="N542" i="38"/>
  <c r="N541" i="38" s="1"/>
  <c r="Y501" i="38"/>
  <c r="R403" i="38"/>
  <c r="M498" i="38"/>
  <c r="O469" i="38"/>
  <c r="L466" i="38"/>
  <c r="U457" i="38"/>
  <c r="K399" i="38"/>
  <c r="Y338" i="38"/>
  <c r="N335" i="38"/>
  <c r="S395" i="38"/>
  <c r="V346" i="38"/>
  <c r="R339" i="38"/>
  <c r="M329" i="38"/>
  <c r="O313" i="38"/>
  <c r="L268" i="38"/>
  <c r="U224" i="38"/>
  <c r="K206" i="38"/>
  <c r="Y198" i="38"/>
  <c r="N221" i="38"/>
  <c r="V163" i="38"/>
  <c r="R162" i="38"/>
  <c r="M150" i="38"/>
  <c r="O134" i="38"/>
  <c r="L132" i="38"/>
  <c r="U119" i="38"/>
  <c r="K117" i="38"/>
  <c r="X36" i="38"/>
  <c r="S103" i="38"/>
  <c r="V88" i="38"/>
  <c r="R85" i="38"/>
  <c r="M62" i="38"/>
  <c r="O51" i="38"/>
  <c r="L46" i="38"/>
  <c r="O46" i="38"/>
  <c r="M565" i="38"/>
  <c r="N565" i="38"/>
  <c r="S32" i="38"/>
  <c r="L488" i="38"/>
  <c r="N344" i="38"/>
  <c r="R390" i="38"/>
  <c r="L234" i="38"/>
  <c r="Y206" i="38"/>
  <c r="R165" i="38"/>
  <c r="U132" i="38"/>
  <c r="V103" i="38"/>
  <c r="M88" i="38"/>
  <c r="K46" i="38"/>
  <c r="U498" i="38"/>
  <c r="N458" i="38"/>
  <c r="K234" i="38"/>
  <c r="S200" i="38"/>
  <c r="R213" i="38"/>
  <c r="U150" i="38"/>
  <c r="X117" i="38"/>
  <c r="M36" i="38"/>
  <c r="K54" i="38"/>
  <c r="O528" i="38"/>
  <c r="N488" i="38"/>
  <c r="O330" i="38"/>
  <c r="K346" i="38"/>
  <c r="S244" i="38"/>
  <c r="O213" i="38"/>
  <c r="Y150" i="38"/>
  <c r="V117" i="38"/>
  <c r="K88" i="38"/>
  <c r="S28" i="38"/>
  <c r="X565" i="38"/>
  <c r="S439" i="38"/>
  <c r="L393" i="38"/>
  <c r="L412" i="38"/>
  <c r="K448" i="38"/>
  <c r="Y354" i="38"/>
  <c r="S437" i="38"/>
  <c r="L391" i="38"/>
  <c r="M352" i="38"/>
  <c r="Y343" i="38"/>
  <c r="U299" i="38"/>
  <c r="L363" i="38"/>
  <c r="X320" i="38"/>
  <c r="Y348" i="38"/>
  <c r="U297" i="38"/>
  <c r="X369" i="38"/>
  <c r="O317" i="38"/>
  <c r="N288" i="38"/>
  <c r="N310" i="38"/>
  <c r="U248" i="38"/>
  <c r="O281" i="38"/>
  <c r="V273" i="38"/>
  <c r="N309" i="38"/>
  <c r="R303" i="38"/>
  <c r="R266" i="38"/>
  <c r="R253" i="38"/>
  <c r="U247" i="38"/>
  <c r="X256" i="38"/>
  <c r="S288" i="38"/>
  <c r="V280" i="38"/>
  <c r="L275" i="38"/>
  <c r="N269" i="38"/>
  <c r="R306" i="38"/>
  <c r="X263" i="38"/>
  <c r="M264" i="38"/>
  <c r="S251" i="38"/>
  <c r="O245" i="38"/>
  <c r="Y254" i="38"/>
  <c r="L241" i="38"/>
  <c r="K283" i="38"/>
  <c r="U303" i="38"/>
  <c r="M257" i="38"/>
  <c r="U225" i="38"/>
  <c r="U216" i="38"/>
  <c r="L210" i="38"/>
  <c r="K203" i="38"/>
  <c r="K192" i="38"/>
  <c r="S183" i="38"/>
  <c r="O177" i="38"/>
  <c r="Y171" i="38"/>
  <c r="O275" i="38"/>
  <c r="R264" i="38"/>
  <c r="Y237" i="38"/>
  <c r="U230" i="38"/>
  <c r="M216" i="38"/>
  <c r="S210" i="38"/>
  <c r="O202" i="38"/>
  <c r="V196" i="38"/>
  <c r="L183" i="38"/>
  <c r="N177" i="38"/>
  <c r="R171" i="38"/>
  <c r="U166" i="38"/>
  <c r="O306" i="38"/>
  <c r="K259" i="38"/>
  <c r="K226" i="38"/>
  <c r="O217" i="38"/>
  <c r="V209" i="38"/>
  <c r="Y203" i="38"/>
  <c r="L194" i="38"/>
  <c r="N184" i="38"/>
  <c r="R178" i="38"/>
  <c r="U172" i="38"/>
  <c r="S284" i="38"/>
  <c r="Y304" i="38"/>
  <c r="U256" i="38"/>
  <c r="R230" i="38"/>
  <c r="R215" i="38"/>
  <c r="R211" i="38"/>
  <c r="U201" i="38"/>
  <c r="U195" i="38"/>
  <c r="X181" i="38"/>
  <c r="M176" i="38"/>
  <c r="K170" i="38"/>
  <c r="S167" i="38"/>
  <c r="Y158" i="38"/>
  <c r="S154" i="38"/>
  <c r="K152" i="38"/>
  <c r="S161" i="38"/>
  <c r="O159" i="38"/>
  <c r="L140" i="38"/>
  <c r="L141" i="38"/>
  <c r="O142" i="38"/>
  <c r="L143" i="38"/>
  <c r="U145" i="38"/>
  <c r="K144" i="38"/>
  <c r="Y137" i="38"/>
  <c r="N136" i="38"/>
  <c r="X147" i="38"/>
  <c r="S125" i="38"/>
  <c r="V123" i="38"/>
  <c r="R122" i="38"/>
  <c r="M121" i="38"/>
  <c r="O128" i="38"/>
  <c r="L127" i="38"/>
  <c r="U130" i="38"/>
  <c r="K129" i="38"/>
  <c r="Y111" i="38"/>
  <c r="N110" i="38"/>
  <c r="X114" i="38"/>
  <c r="S113" i="38"/>
  <c r="L115" i="38"/>
  <c r="U116" i="38"/>
  <c r="K98" i="38"/>
  <c r="Y99" i="38"/>
  <c r="N104" i="38"/>
  <c r="X102" i="38"/>
  <c r="S100" i="38"/>
  <c r="V93" i="38"/>
  <c r="U94" i="38"/>
  <c r="U91" i="38"/>
  <c r="V95" i="38"/>
  <c r="O87" i="38"/>
  <c r="L84" i="38"/>
  <c r="U76" i="38"/>
  <c r="K75" i="38"/>
  <c r="Y73" i="38"/>
  <c r="N78" i="38"/>
  <c r="X80" i="38"/>
  <c r="S81" i="38"/>
  <c r="L82" i="38"/>
  <c r="U63" i="38"/>
  <c r="K64" i="38"/>
  <c r="Y66" i="38"/>
  <c r="N67" i="38"/>
  <c r="X69" i="38"/>
  <c r="S70" i="38"/>
  <c r="X71" i="38"/>
  <c r="X56" i="38"/>
  <c r="S57" i="38"/>
  <c r="V59" i="38"/>
  <c r="R60" i="38"/>
  <c r="M61" i="38"/>
  <c r="O53" i="38"/>
  <c r="L50" i="38"/>
  <c r="U49" i="38"/>
  <c r="Y40" i="38"/>
  <c r="N41" i="38"/>
  <c r="L186" i="38"/>
  <c r="N167" i="38"/>
  <c r="R169" i="38"/>
  <c r="L158" i="38"/>
  <c r="U156" i="38"/>
  <c r="K155" i="38"/>
  <c r="Y153" i="38"/>
  <c r="N152" i="38"/>
  <c r="X161" i="38"/>
  <c r="S160" i="38"/>
  <c r="V140" i="38"/>
  <c r="R139" i="38"/>
  <c r="Y141" i="38"/>
  <c r="V143" i="38"/>
  <c r="R138" i="38"/>
  <c r="M145" i="38"/>
  <c r="O146" i="38"/>
  <c r="L137" i="38"/>
  <c r="U135" i="38"/>
  <c r="K147" i="38"/>
  <c r="Y124" i="38"/>
  <c r="N123" i="38"/>
  <c r="X121" i="38"/>
  <c r="S120" i="38"/>
  <c r="V127" i="38"/>
  <c r="R126" i="38"/>
  <c r="M130" i="38"/>
  <c r="O112" i="38"/>
  <c r="L111" i="38"/>
  <c r="U109" i="38"/>
  <c r="K114" i="38"/>
  <c r="V115" i="38"/>
  <c r="R108" i="38"/>
  <c r="M116" i="38"/>
  <c r="O97" i="38"/>
  <c r="L99" i="38"/>
  <c r="L105" i="38"/>
  <c r="O102" i="38"/>
  <c r="L100" i="38"/>
  <c r="U93" i="38"/>
  <c r="V94" i="38"/>
  <c r="Y91" i="38"/>
  <c r="R95" i="38"/>
  <c r="M86" i="38"/>
  <c r="O84" i="38"/>
  <c r="L77" i="38"/>
  <c r="U75" i="38"/>
  <c r="K74" i="38"/>
  <c r="Y78" i="38"/>
  <c r="N79" i="38"/>
  <c r="X81" i="38"/>
  <c r="O82" i="38"/>
  <c r="L72" i="38"/>
  <c r="U64" i="38"/>
  <c r="K65" i="38"/>
  <c r="Y67" i="38"/>
  <c r="N68" i="38"/>
  <c r="X70" i="38"/>
  <c r="S71" i="38"/>
  <c r="V56" i="38"/>
  <c r="R57" i="38"/>
  <c r="M58" i="38"/>
  <c r="O60" i="38"/>
  <c r="L61" i="38"/>
  <c r="U53" i="38"/>
  <c r="K50" i="38"/>
  <c r="Y49" i="38"/>
  <c r="R45" i="38"/>
  <c r="L40" i="38"/>
  <c r="U42" i="38"/>
  <c r="K43" i="38"/>
  <c r="Y38" i="38"/>
  <c r="R39" i="38"/>
  <c r="K34" i="38"/>
  <c r="O32" i="38"/>
  <c r="K33" i="38"/>
  <c r="M31" i="38"/>
  <c r="N29" i="38"/>
  <c r="S26" i="38"/>
  <c r="S166" i="38"/>
  <c r="R168" i="38"/>
  <c r="V158" i="38"/>
  <c r="R157" i="38"/>
  <c r="M156" i="38"/>
  <c r="O154" i="38"/>
  <c r="L153" i="38"/>
  <c r="U151" i="38"/>
  <c r="K161" i="38"/>
  <c r="Y159" i="38"/>
  <c r="N140" i="38"/>
  <c r="N141" i="38"/>
  <c r="Y142" i="38"/>
  <c r="O138" i="38"/>
  <c r="L145" i="38"/>
  <c r="U146" i="38"/>
  <c r="K137" i="38"/>
  <c r="Y135" i="38"/>
  <c r="N147" i="38"/>
  <c r="X124" i="38"/>
  <c r="S123" i="38"/>
  <c r="V121" i="38"/>
  <c r="R120" i="38"/>
  <c r="M128" i="38"/>
  <c r="O126" i="38"/>
  <c r="L130" i="38"/>
  <c r="U112" i="38"/>
  <c r="K111" i="38"/>
  <c r="Y109" i="38"/>
  <c r="N114" i="38"/>
  <c r="U115" i="38"/>
  <c r="K108" i="38"/>
  <c r="Y98" i="38"/>
  <c r="N97" i="38"/>
  <c r="X104" i="38"/>
  <c r="S105" i="38"/>
  <c r="V100" i="38"/>
  <c r="R101" i="38"/>
  <c r="M93" i="38"/>
  <c r="V92" i="38"/>
  <c r="R91" i="38"/>
  <c r="Y95" i="38"/>
  <c r="Y87" i="38"/>
  <c r="N84" i="38"/>
  <c r="X76" i="38"/>
  <c r="S75" i="38"/>
  <c r="V73" i="38"/>
  <c r="R78" i="38"/>
  <c r="M79" i="38"/>
  <c r="O81" i="38"/>
  <c r="V72" i="38"/>
  <c r="R63" i="38"/>
  <c r="M64" i="38"/>
  <c r="O66" i="38"/>
  <c r="L67" i="38"/>
  <c r="U69" i="38"/>
  <c r="K70" i="38"/>
  <c r="S55" i="38"/>
  <c r="V57" i="38"/>
  <c r="R58" i="38"/>
  <c r="M59" i="38"/>
  <c r="O61" i="38"/>
  <c r="L52" i="38"/>
  <c r="U50" i="38"/>
  <c r="K48" i="38"/>
  <c r="V45" i="38"/>
  <c r="O40" i="38"/>
  <c r="L41" i="38"/>
  <c r="U43" i="38"/>
  <c r="K37" i="38"/>
  <c r="M39" i="38"/>
  <c r="N34" i="38"/>
  <c r="V32" i="38"/>
  <c r="V30" i="38"/>
  <c r="U31" i="38"/>
  <c r="Y27" i="38"/>
  <c r="R26" i="38"/>
  <c r="M25" i="38"/>
  <c r="R186" i="38"/>
  <c r="X168" i="38"/>
  <c r="U158" i="38"/>
  <c r="K157" i="38"/>
  <c r="Y155" i="38"/>
  <c r="N154" i="38"/>
  <c r="X152" i="38"/>
  <c r="S151" i="38"/>
  <c r="V160" i="38"/>
  <c r="R159" i="38"/>
  <c r="M140" i="38"/>
  <c r="O141" i="38"/>
  <c r="Y143" i="38"/>
  <c r="N138" i="38"/>
  <c r="X144" i="38"/>
  <c r="S146" i="38"/>
  <c r="V136" i="38"/>
  <c r="R135" i="38"/>
  <c r="M147" i="38"/>
  <c r="O124" i="38"/>
  <c r="L123" i="38"/>
  <c r="U121" i="38"/>
  <c r="K120" i="38"/>
  <c r="Y127" i="38"/>
  <c r="N126" i="38"/>
  <c r="X129" i="38"/>
  <c r="S112" i="38"/>
  <c r="V110" i="38"/>
  <c r="R109" i="38"/>
  <c r="M114" i="38"/>
  <c r="S115" i="38"/>
  <c r="V116" i="38"/>
  <c r="R98" i="38"/>
  <c r="M97" i="38"/>
  <c r="O104" i="38"/>
  <c r="Y102" i="38"/>
  <c r="N100" i="38"/>
  <c r="X93" i="38"/>
  <c r="S94" i="38"/>
  <c r="V91" i="38"/>
  <c r="U95" i="38"/>
  <c r="X87" i="38"/>
  <c r="S84" i="38"/>
  <c r="V76" i="38"/>
  <c r="R75" i="38"/>
  <c r="M74" i="38"/>
  <c r="O78" i="38"/>
  <c r="L79" i="38"/>
  <c r="U81" i="38"/>
  <c r="M82" i="38"/>
  <c r="O63" i="38"/>
  <c r="L64" i="38"/>
  <c r="U66" i="38"/>
  <c r="K67" i="38"/>
  <c r="Y69" i="38"/>
  <c r="N70" i="38"/>
  <c r="X55" i="38"/>
  <c r="S56" i="38"/>
  <c r="V58" i="38"/>
  <c r="R59" i="38"/>
  <c r="M60" i="38"/>
  <c r="O52" i="38"/>
  <c r="L53" i="38"/>
  <c r="U48" i="38"/>
  <c r="K49" i="38"/>
  <c r="N40" i="38"/>
  <c r="X42" i="38"/>
  <c r="S43" i="38"/>
  <c r="V38" i="38"/>
  <c r="U39" i="38"/>
  <c r="L35" i="38"/>
  <c r="M32" i="38"/>
  <c r="U30" i="38"/>
  <c r="V31" i="38"/>
  <c r="X27" i="38"/>
  <c r="O26" i="38"/>
  <c r="L25" i="38"/>
  <c r="L43" i="38"/>
  <c r="M35" i="38"/>
  <c r="X31" i="38"/>
  <c r="M37" i="38"/>
  <c r="M30" i="38"/>
  <c r="O25" i="38"/>
  <c r="X43" i="38"/>
  <c r="Y32" i="38"/>
  <c r="O27" i="38"/>
  <c r="Y37" i="38"/>
  <c r="R33" i="38"/>
  <c r="U528" i="38"/>
  <c r="L501" i="38"/>
  <c r="X498" i="38"/>
  <c r="S488" i="38"/>
  <c r="V466" i="38"/>
  <c r="R458" i="38"/>
  <c r="M457" i="38"/>
  <c r="O344" i="38"/>
  <c r="L338" i="38"/>
  <c r="U330" i="38"/>
  <c r="Y390" i="38"/>
  <c r="N346" i="38"/>
  <c r="X329" i="38"/>
  <c r="S234" i="38"/>
  <c r="V268" i="38"/>
  <c r="R244" i="38"/>
  <c r="M224" i="38"/>
  <c r="O200" i="38"/>
  <c r="L198" i="38"/>
  <c r="U213" i="38"/>
  <c r="Y165" i="38"/>
  <c r="N163" i="38"/>
  <c r="X150" i="38"/>
  <c r="S148" i="38"/>
  <c r="V132" i="38"/>
  <c r="R131" i="38"/>
  <c r="M119" i="38"/>
  <c r="N44" i="38"/>
  <c r="X103" i="38"/>
  <c r="S90" i="38"/>
  <c r="V85" i="38"/>
  <c r="R62" i="38"/>
  <c r="M54" i="38"/>
  <c r="Y528" i="38"/>
  <c r="O501" i="38"/>
  <c r="V498" i="38"/>
  <c r="R488" i="38"/>
  <c r="M469" i="38"/>
  <c r="O458" i="38"/>
  <c r="L457" i="38"/>
  <c r="U344" i="38"/>
  <c r="K338" i="38"/>
  <c r="Y330" i="38"/>
  <c r="X390" i="38"/>
  <c r="S346" i="38"/>
  <c r="V329" i="38"/>
  <c r="R234" i="38"/>
  <c r="M313" i="38"/>
  <c r="O244" i="38"/>
  <c r="L224" i="38"/>
  <c r="U200" i="38"/>
  <c r="K198" i="38"/>
  <c r="Y213" i="38"/>
  <c r="X165" i="38"/>
  <c r="S163" i="38"/>
  <c r="V150" i="38"/>
  <c r="R148" i="38"/>
  <c r="M134" i="38"/>
  <c r="O131" i="38"/>
  <c r="L119" i="38"/>
  <c r="Y44" i="38"/>
  <c r="N36" i="38"/>
  <c r="X90" i="38"/>
  <c r="S88" i="38"/>
  <c r="V62" i="38"/>
  <c r="R54" i="38"/>
  <c r="M51" i="38"/>
  <c r="O28" i="38"/>
  <c r="V46" i="38"/>
  <c r="L28" i="38"/>
  <c r="K542" i="38"/>
  <c r="K541" i="38" s="1"/>
  <c r="U501" i="38"/>
  <c r="M403" i="38"/>
  <c r="O488" i="38"/>
  <c r="L469" i="38"/>
  <c r="U458" i="38"/>
  <c r="K457" i="38"/>
  <c r="Y344" i="38"/>
  <c r="N338" i="38"/>
  <c r="X330" i="38"/>
  <c r="V390" i="38"/>
  <c r="R346" i="38"/>
  <c r="M339" i="38"/>
  <c r="O234" i="38"/>
  <c r="L313" i="38"/>
  <c r="U244" i="38"/>
  <c r="K224" i="38"/>
  <c r="Y200" i="38"/>
  <c r="N198" i="38"/>
  <c r="X213" i="38"/>
  <c r="V165" i="38"/>
  <c r="R163" i="38"/>
  <c r="M162" i="38"/>
  <c r="O148" i="38"/>
  <c r="L134" i="38"/>
  <c r="U131" i="38"/>
  <c r="K119" i="38"/>
  <c r="X44" i="38"/>
  <c r="S36" i="38"/>
  <c r="V90" i="38"/>
  <c r="R88" i="38"/>
  <c r="M85" i="38"/>
  <c r="O54" i="38"/>
  <c r="L51" i="38"/>
  <c r="U28" i="38"/>
  <c r="V528" i="38"/>
  <c r="S501" i="38"/>
  <c r="L403" i="38"/>
  <c r="U488" i="38"/>
  <c r="K469" i="38"/>
  <c r="Y458" i="38"/>
  <c r="N457" i="38"/>
  <c r="X344" i="38"/>
  <c r="S338" i="38"/>
  <c r="V330" i="38"/>
  <c r="M395" i="38"/>
  <c r="O346" i="38"/>
  <c r="L339" i="38"/>
  <c r="U234" i="38"/>
  <c r="K313" i="38"/>
  <c r="Y244" i="38"/>
  <c r="N224" i="38"/>
  <c r="X200" i="38"/>
  <c r="S198" i="38"/>
  <c r="V213" i="38"/>
  <c r="O163" i="38"/>
  <c r="L162" i="38"/>
  <c r="U148" i="38"/>
  <c r="K134" i="38"/>
  <c r="Y131" i="38"/>
  <c r="N119" i="38"/>
  <c r="V44" i="38"/>
  <c r="R36" i="38"/>
  <c r="M103" i="38"/>
  <c r="O88" i="38"/>
  <c r="L85" i="38"/>
  <c r="U54" i="38"/>
  <c r="K51" i="38"/>
  <c r="R565" i="38"/>
  <c r="S565" i="38"/>
  <c r="U466" i="38"/>
  <c r="Y399" i="38"/>
  <c r="V395" i="38"/>
  <c r="O329" i="38"/>
  <c r="K244" i="38"/>
  <c r="X221" i="38"/>
  <c r="L148" i="38"/>
  <c r="S44" i="38"/>
  <c r="O62" i="38"/>
  <c r="N501" i="38"/>
  <c r="S344" i="38"/>
  <c r="R330" i="38"/>
  <c r="U329" i="38"/>
  <c r="X206" i="38"/>
  <c r="K148" i="38"/>
  <c r="R44" i="38"/>
  <c r="L88" i="38"/>
  <c r="Y46" i="38"/>
  <c r="X466" i="38"/>
  <c r="V399" i="38"/>
  <c r="N234" i="38"/>
  <c r="M198" i="38"/>
  <c r="K163" i="38"/>
  <c r="S131" i="38"/>
  <c r="O44" i="38"/>
  <c r="N54" i="38"/>
  <c r="U565" i="38"/>
  <c r="K561" i="38"/>
  <c r="K565" i="38"/>
  <c r="Y45" i="38"/>
  <c r="N27" i="38"/>
  <c r="D38" i="27"/>
  <c r="D55" i="27" s="1"/>
  <c r="F19" i="8"/>
  <c r="G19" i="8" s="1"/>
  <c r="AB29" i="38" s="1"/>
  <c r="F18" i="8"/>
  <c r="G18" i="8" s="1"/>
  <c r="AA28" i="38" l="1"/>
  <c r="AC28" i="38" s="1"/>
  <c r="AP28" i="38" s="1"/>
  <c r="E28" i="38"/>
  <c r="F28" i="38" s="1"/>
  <c r="T29" i="38"/>
  <c r="T28" i="38"/>
  <c r="S485" i="38"/>
  <c r="K485" i="38"/>
  <c r="T243" i="38"/>
  <c r="T345" i="38"/>
  <c r="T164" i="38"/>
  <c r="Q243" i="38"/>
  <c r="Q149" i="38"/>
  <c r="W164" i="38"/>
  <c r="T223" i="38"/>
  <c r="Q13" i="38"/>
  <c r="T47" i="38"/>
  <c r="W199" i="38"/>
  <c r="P260" i="38"/>
  <c r="W214" i="38"/>
  <c r="Q89" i="38"/>
  <c r="T459" i="38"/>
  <c r="T235" i="38"/>
  <c r="T199" i="38"/>
  <c r="T389" i="38"/>
  <c r="T485" i="38"/>
  <c r="W389" i="38"/>
  <c r="Q485" i="38"/>
  <c r="W383" i="38"/>
  <c r="W133" i="38"/>
  <c r="W509" i="38"/>
  <c r="P328" i="38"/>
  <c r="P83" i="38"/>
  <c r="Q191" i="38"/>
  <c r="Q509" i="38"/>
  <c r="W467" i="38"/>
  <c r="Q107" i="38"/>
  <c r="Q133" i="38"/>
  <c r="P383" i="38"/>
  <c r="Q199" i="38"/>
  <c r="Q398" i="38"/>
  <c r="T489" i="38"/>
  <c r="T191" i="38"/>
  <c r="T133" i="38"/>
  <c r="T527" i="38"/>
  <c r="T526" i="38" s="1"/>
  <c r="W243" i="38"/>
  <c r="W13" i="38"/>
  <c r="Q312" i="38"/>
  <c r="Q164" i="38"/>
  <c r="P164" i="38"/>
  <c r="Q47" i="38"/>
  <c r="P149" i="38"/>
  <c r="P47" i="38"/>
  <c r="W207" i="38"/>
  <c r="W485" i="38"/>
  <c r="P96" i="38"/>
  <c r="P207" i="38"/>
  <c r="P345" i="38"/>
  <c r="W500" i="38"/>
  <c r="W499" i="38" s="1"/>
  <c r="P107" i="38"/>
  <c r="P467" i="38"/>
  <c r="Q527" i="38"/>
  <c r="Q526" i="38" s="1"/>
  <c r="W267" i="38"/>
  <c r="W489" i="38"/>
  <c r="W560" i="38"/>
  <c r="P191" i="38"/>
  <c r="Q118" i="38"/>
  <c r="P214" i="38"/>
  <c r="Q267" i="38"/>
  <c r="Q328" i="38"/>
  <c r="Q345" i="38"/>
  <c r="P500" i="38"/>
  <c r="P489" i="38"/>
  <c r="P560" i="38"/>
  <c r="T500" i="38"/>
  <c r="T214" i="38"/>
  <c r="T312" i="38"/>
  <c r="W223" i="38"/>
  <c r="P13" i="38"/>
  <c r="P312" i="38"/>
  <c r="P223" i="38"/>
  <c r="Q223" i="38"/>
  <c r="T149" i="38"/>
  <c r="W527" i="38"/>
  <c r="W526" i="38" s="1"/>
  <c r="W260" i="38"/>
  <c r="P118" i="38"/>
  <c r="P389" i="38"/>
  <c r="W83" i="38"/>
  <c r="W459" i="38"/>
  <c r="Q214" i="38"/>
  <c r="W118" i="38"/>
  <c r="W107" i="38"/>
  <c r="P235" i="38"/>
  <c r="P89" i="38"/>
  <c r="P199" i="38"/>
  <c r="W89" i="38"/>
  <c r="W235" i="38"/>
  <c r="Q83" i="38"/>
  <c r="P459" i="38"/>
  <c r="Q260" i="38"/>
  <c r="Q389" i="38"/>
  <c r="Q383" i="38"/>
  <c r="Q459" i="38"/>
  <c r="P485" i="38"/>
  <c r="T260" i="38"/>
  <c r="T398" i="38"/>
  <c r="T207" i="38"/>
  <c r="T89" i="38"/>
  <c r="T107" i="38"/>
  <c r="T267" i="38"/>
  <c r="T560" i="38"/>
  <c r="T118" i="38"/>
  <c r="T328" i="38"/>
  <c r="T467" i="38"/>
  <c r="W312" i="38"/>
  <c r="P243" i="38"/>
  <c r="W149" i="38"/>
  <c r="W47" i="38"/>
  <c r="W96" i="38"/>
  <c r="W191" i="38"/>
  <c r="P267" i="38"/>
  <c r="W398" i="38"/>
  <c r="P133" i="38"/>
  <c r="Q500" i="38"/>
  <c r="W328" i="38"/>
  <c r="W345" i="38"/>
  <c r="Q96" i="38"/>
  <c r="Q207" i="38"/>
  <c r="P398" i="38"/>
  <c r="Q235" i="38"/>
  <c r="Q467" i="38"/>
  <c r="P509" i="38"/>
  <c r="P527" i="38"/>
  <c r="P526" i="38" s="1"/>
  <c r="Q489" i="38"/>
  <c r="Q560" i="38"/>
  <c r="T96" i="38"/>
  <c r="T383" i="38"/>
  <c r="T83" i="38"/>
  <c r="T509" i="38"/>
  <c r="O560" i="38"/>
  <c r="Y28" i="38"/>
  <c r="Y29" i="38"/>
  <c r="O485" i="38"/>
  <c r="O13" i="38"/>
  <c r="R13" i="38"/>
  <c r="S13" i="38"/>
  <c r="X13" i="38"/>
  <c r="L13" i="38"/>
  <c r="V13" i="38"/>
  <c r="M13" i="38"/>
  <c r="N13" i="38"/>
  <c r="U13" i="38"/>
  <c r="V485" i="38"/>
  <c r="S500" i="38"/>
  <c r="K467" i="38"/>
  <c r="Y467" i="38"/>
  <c r="U467" i="38"/>
  <c r="R467" i="38"/>
  <c r="N467" i="38"/>
  <c r="Y485" i="38"/>
  <c r="S489" i="38"/>
  <c r="X467" i="38"/>
  <c r="L500" i="38"/>
  <c r="O467" i="38"/>
  <c r="O527" i="38"/>
  <c r="O526" i="38" s="1"/>
  <c r="Y560" i="38"/>
  <c r="X485" i="38"/>
  <c r="S459" i="38"/>
  <c r="K489" i="38"/>
  <c r="V467" i="38"/>
  <c r="AC29" i="38"/>
  <c r="AP29" i="38" s="1"/>
  <c r="AB13" i="38"/>
  <c r="AB12" i="38" s="1"/>
  <c r="AB566" i="38" s="1"/>
  <c r="K28" i="38"/>
  <c r="K29" i="38"/>
  <c r="U560" i="38"/>
  <c r="U459" i="38"/>
  <c r="V489" i="38"/>
  <c r="S467" i="38"/>
  <c r="N489" i="38"/>
  <c r="N500" i="38"/>
  <c r="S560" i="38"/>
  <c r="V459" i="38"/>
  <c r="Y500" i="38"/>
  <c r="R500" i="38"/>
  <c r="R560" i="38"/>
  <c r="M467" i="38"/>
  <c r="X560" i="38"/>
  <c r="U489" i="38"/>
  <c r="N560" i="38"/>
  <c r="V500" i="38"/>
  <c r="X500" i="38"/>
  <c r="X459" i="38"/>
  <c r="L467" i="38"/>
  <c r="M560" i="38"/>
  <c r="O500" i="38"/>
  <c r="U527" i="38"/>
  <c r="U526" i="38" s="1"/>
  <c r="V527" i="38"/>
  <c r="V526" i="38" s="1"/>
  <c r="L459" i="38"/>
  <c r="R489" i="38"/>
  <c r="U485" i="38"/>
  <c r="U500" i="38"/>
  <c r="Y527" i="38"/>
  <c r="Y526" i="38" s="1"/>
  <c r="K312" i="38"/>
  <c r="Y389" i="38"/>
  <c r="N83" i="38"/>
  <c r="N214" i="38"/>
  <c r="M191" i="38"/>
  <c r="X214" i="38"/>
  <c r="K118" i="38"/>
  <c r="X207" i="38"/>
  <c r="K191" i="38"/>
  <c r="M312" i="38"/>
  <c r="X389" i="38"/>
  <c r="R485" i="38"/>
  <c r="Y164" i="38"/>
  <c r="X489" i="38"/>
  <c r="O207" i="38"/>
  <c r="N485" i="38"/>
  <c r="Y191" i="38"/>
  <c r="M489" i="38"/>
  <c r="O223" i="38"/>
  <c r="M459" i="38"/>
  <c r="L527" i="38"/>
  <c r="L526" i="38" s="1"/>
  <c r="L214" i="38"/>
  <c r="V243" i="38"/>
  <c r="R191" i="38"/>
  <c r="N312" i="38"/>
  <c r="U83" i="38"/>
  <c r="V560" i="38"/>
  <c r="Y489" i="38"/>
  <c r="L560" i="38"/>
  <c r="M207" i="38"/>
  <c r="N459" i="38"/>
  <c r="M527" i="38"/>
  <c r="M526" i="38" s="1"/>
  <c r="X527" i="38"/>
  <c r="X526" i="38" s="1"/>
  <c r="K500" i="38"/>
  <c r="N207" i="38"/>
  <c r="O459" i="38"/>
  <c r="N527" i="38"/>
  <c r="N526" i="38" s="1"/>
  <c r="R312" i="38"/>
  <c r="Y398" i="38"/>
  <c r="R509" i="38"/>
  <c r="O199" i="38"/>
  <c r="L312" i="38"/>
  <c r="M223" i="38"/>
  <c r="L485" i="38"/>
  <c r="S312" i="38"/>
  <c r="R527" i="38"/>
  <c r="R526" i="38" s="1"/>
  <c r="L489" i="38"/>
  <c r="S527" i="38"/>
  <c r="S526" i="38" s="1"/>
  <c r="M485" i="38"/>
  <c r="V398" i="38"/>
  <c r="U328" i="38"/>
  <c r="S191" i="38"/>
  <c r="Y207" i="38"/>
  <c r="S345" i="38"/>
  <c r="V267" i="38"/>
  <c r="S199" i="38"/>
  <c r="V345" i="38"/>
  <c r="R459" i="38"/>
  <c r="K527" i="38"/>
  <c r="K526" i="38" s="1"/>
  <c r="K459" i="38"/>
  <c r="M500" i="38"/>
  <c r="Y459" i="38"/>
  <c r="O489" i="38"/>
  <c r="S383" i="38"/>
  <c r="K223" i="38"/>
  <c r="L118" i="38"/>
  <c r="V149" i="38"/>
  <c r="O243" i="38"/>
  <c r="S89" i="38"/>
  <c r="L191" i="38"/>
  <c r="U345" i="38"/>
  <c r="V260" i="38"/>
  <c r="Y223" i="38"/>
  <c r="R383" i="38"/>
  <c r="U47" i="38"/>
  <c r="O83" i="38"/>
  <c r="Y149" i="38"/>
  <c r="R389" i="38"/>
  <c r="L267" i="38"/>
  <c r="R133" i="38"/>
  <c r="M107" i="38"/>
  <c r="S118" i="38"/>
  <c r="M214" i="38"/>
  <c r="K207" i="38"/>
  <c r="R398" i="38"/>
  <c r="R96" i="38"/>
  <c r="N383" i="38"/>
  <c r="X199" i="38"/>
  <c r="L83" i="38"/>
  <c r="O312" i="38"/>
  <c r="K398" i="38"/>
  <c r="Y89" i="38"/>
  <c r="O164" i="38"/>
  <c r="R89" i="38"/>
  <c r="N389" i="38"/>
  <c r="X223" i="38"/>
  <c r="L243" i="38"/>
  <c r="K260" i="38"/>
  <c r="S509" i="38"/>
  <c r="K383" i="38"/>
  <c r="Y383" i="38"/>
  <c r="L509" i="38"/>
  <c r="M509" i="38"/>
  <c r="U118" i="38"/>
  <c r="K133" i="38"/>
  <c r="U243" i="38"/>
  <c r="X89" i="38"/>
  <c r="X107" i="38"/>
  <c r="V83" i="38"/>
  <c r="U164" i="38"/>
  <c r="R267" i="38"/>
  <c r="S107" i="38"/>
  <c r="K267" i="38"/>
  <c r="V214" i="38"/>
  <c r="S207" i="38"/>
  <c r="R149" i="38"/>
  <c r="X47" i="38"/>
  <c r="X96" i="38"/>
  <c r="K560" i="38"/>
  <c r="K243" i="38"/>
  <c r="N223" i="38"/>
  <c r="V89" i="38"/>
  <c r="N191" i="38"/>
  <c r="V389" i="38"/>
  <c r="M133" i="38"/>
  <c r="X164" i="38"/>
  <c r="U199" i="38"/>
  <c r="X328" i="38"/>
  <c r="M96" i="38"/>
  <c r="N96" i="38"/>
  <c r="O96" i="38"/>
  <c r="S243" i="38"/>
  <c r="U149" i="38"/>
  <c r="O133" i="38"/>
  <c r="O118" i="38"/>
  <c r="K214" i="38"/>
  <c r="M267" i="38"/>
  <c r="X345" i="38"/>
  <c r="O191" i="38"/>
  <c r="M398" i="38"/>
  <c r="N133" i="38"/>
  <c r="V199" i="38"/>
  <c r="Y83" i="38"/>
  <c r="R83" i="38"/>
  <c r="O235" i="38"/>
  <c r="R199" i="38"/>
  <c r="N243" i="38"/>
  <c r="N164" i="38"/>
  <c r="L199" i="38"/>
  <c r="V312" i="38"/>
  <c r="O398" i="38"/>
  <c r="R107" i="38"/>
  <c r="N149" i="38"/>
  <c r="L207" i="38"/>
  <c r="V223" i="38"/>
  <c r="L89" i="38"/>
  <c r="X118" i="38"/>
  <c r="R214" i="38"/>
  <c r="N267" i="38"/>
  <c r="L389" i="38"/>
  <c r="M164" i="38"/>
  <c r="X191" i="38"/>
  <c r="U312" i="38"/>
  <c r="N398" i="38"/>
  <c r="R260" i="38"/>
  <c r="Y267" i="38"/>
  <c r="N199" i="38"/>
  <c r="M89" i="38"/>
  <c r="Y214" i="38"/>
  <c r="O267" i="38"/>
  <c r="S389" i="38"/>
  <c r="N47" i="38"/>
  <c r="K83" i="38"/>
  <c r="Y47" i="38"/>
  <c r="V235" i="38"/>
  <c r="M383" i="38"/>
  <c r="Y235" i="38"/>
  <c r="U383" i="38"/>
  <c r="O509" i="38"/>
  <c r="R223" i="38"/>
  <c r="X243" i="38"/>
  <c r="O47" i="38"/>
  <c r="S83" i="38"/>
  <c r="R164" i="38"/>
  <c r="L107" i="38"/>
  <c r="R118" i="38"/>
  <c r="X398" i="38"/>
  <c r="N89" i="38"/>
  <c r="U214" i="38"/>
  <c r="X133" i="38"/>
  <c r="K149" i="38"/>
  <c r="Y118" i="38"/>
  <c r="S214" i="38"/>
  <c r="M389" i="38"/>
  <c r="V47" i="38"/>
  <c r="S47" i="38"/>
  <c r="U389" i="38"/>
  <c r="U107" i="38"/>
  <c r="N118" i="38"/>
  <c r="V207" i="38"/>
  <c r="Y243" i="38"/>
  <c r="L133" i="38"/>
  <c r="V164" i="38"/>
  <c r="Y199" i="38"/>
  <c r="L223" i="38"/>
  <c r="V328" i="38"/>
  <c r="M118" i="38"/>
  <c r="X149" i="38"/>
  <c r="U207" i="38"/>
  <c r="R243" i="38"/>
  <c r="K47" i="38"/>
  <c r="V107" i="38"/>
  <c r="K345" i="38"/>
  <c r="R207" i="38"/>
  <c r="K107" i="38"/>
  <c r="M149" i="38"/>
  <c r="U223" i="38"/>
  <c r="U191" i="38"/>
  <c r="L398" i="38"/>
  <c r="S133" i="38"/>
  <c r="S223" i="38"/>
  <c r="S96" i="38"/>
  <c r="U96" i="38"/>
  <c r="L47" i="38"/>
  <c r="V96" i="38"/>
  <c r="L96" i="38"/>
  <c r="O89" i="38"/>
  <c r="L345" i="38"/>
  <c r="V133" i="38"/>
  <c r="S328" i="38"/>
  <c r="K89" i="38"/>
  <c r="V118" i="38"/>
  <c r="O214" i="38"/>
  <c r="S267" i="38"/>
  <c r="K389" i="38"/>
  <c r="L164" i="38"/>
  <c r="V191" i="38"/>
  <c r="Y312" i="38"/>
  <c r="S398" i="38"/>
  <c r="U133" i="38"/>
  <c r="X83" i="38"/>
  <c r="O389" i="38"/>
  <c r="Y107" i="38"/>
  <c r="U267" i="38"/>
  <c r="S164" i="38"/>
  <c r="K199" i="38"/>
  <c r="U398" i="38"/>
  <c r="M83" i="38"/>
  <c r="R235" i="38"/>
  <c r="Y260" i="38"/>
  <c r="U260" i="38"/>
  <c r="K235" i="38"/>
  <c r="O260" i="38"/>
  <c r="U235" i="38"/>
  <c r="N235" i="38"/>
  <c r="N260" i="38"/>
  <c r="M235" i="38"/>
  <c r="X260" i="38"/>
  <c r="U509" i="38"/>
  <c r="X509" i="38"/>
  <c r="Y509" i="38"/>
  <c r="N509" i="38"/>
  <c r="M47" i="38"/>
  <c r="O107" i="38"/>
  <c r="S149" i="38"/>
  <c r="M243" i="38"/>
  <c r="K164" i="38"/>
  <c r="M199" i="38"/>
  <c r="X312" i="38"/>
  <c r="Y133" i="38"/>
  <c r="N107" i="38"/>
  <c r="L149" i="38"/>
  <c r="Y96" i="38"/>
  <c r="R47" i="38"/>
  <c r="U89" i="38"/>
  <c r="X267" i="38"/>
  <c r="O149" i="38"/>
  <c r="K96" i="38"/>
  <c r="X235" i="38"/>
  <c r="S235" i="38"/>
  <c r="S260" i="38"/>
  <c r="L235" i="38"/>
  <c r="M260" i="38"/>
  <c r="O383" i="38"/>
  <c r="L260" i="38"/>
  <c r="V383" i="38"/>
  <c r="L383" i="38"/>
  <c r="K509" i="38"/>
  <c r="X383" i="38"/>
  <c r="V509" i="38"/>
  <c r="AA21" i="38"/>
  <c r="D10" i="8"/>
  <c r="D5" i="8" s="1"/>
  <c r="C5" i="27" s="1"/>
  <c r="C15" i="27" s="1"/>
  <c r="J28" i="38" l="1"/>
  <c r="H28" i="38"/>
  <c r="W190" i="38"/>
  <c r="W106" i="38" s="1"/>
  <c r="T327" i="38"/>
  <c r="T13" i="38"/>
  <c r="T12" i="38" s="1"/>
  <c r="Q499" i="38"/>
  <c r="P397" i="38"/>
  <c r="T222" i="38"/>
  <c r="T190" i="38"/>
  <c r="T106" i="38" s="1"/>
  <c r="P12" i="38"/>
  <c r="Q12" i="38"/>
  <c r="W397" i="38"/>
  <c r="Q397" i="38"/>
  <c r="W327" i="38"/>
  <c r="P222" i="38"/>
  <c r="P499" i="38"/>
  <c r="Q222" i="38"/>
  <c r="P327" i="38"/>
  <c r="T499" i="38"/>
  <c r="W12" i="38"/>
  <c r="T397" i="38"/>
  <c r="W222" i="38"/>
  <c r="Q327" i="38"/>
  <c r="P190" i="38"/>
  <c r="P106" i="38" s="1"/>
  <c r="Q190" i="38"/>
  <c r="Q106" i="38" s="1"/>
  <c r="Y13" i="38"/>
  <c r="Y12" i="38" s="1"/>
  <c r="K13" i="38"/>
  <c r="K12" i="38" s="1"/>
  <c r="X12" i="38"/>
  <c r="U12" i="38"/>
  <c r="V12" i="38"/>
  <c r="S12" i="38"/>
  <c r="M12" i="38"/>
  <c r="L12" i="38"/>
  <c r="R12" i="38"/>
  <c r="N12" i="38"/>
  <c r="O12" i="38"/>
  <c r="S499" i="38"/>
  <c r="L499" i="38"/>
  <c r="L328" i="38"/>
  <c r="L327" i="38" s="1"/>
  <c r="K328" i="38"/>
  <c r="K327" i="38" s="1"/>
  <c r="O328" i="38"/>
  <c r="M328" i="38"/>
  <c r="Y328" i="38"/>
  <c r="N328" i="38"/>
  <c r="R328" i="38"/>
  <c r="K190" i="38"/>
  <c r="K106" i="38" s="1"/>
  <c r="N345" i="38"/>
  <c r="O345" i="38"/>
  <c r="M345" i="38"/>
  <c r="R345" i="38"/>
  <c r="Y345" i="38"/>
  <c r="Y327" i="38" s="1"/>
  <c r="S397" i="38"/>
  <c r="S190" i="38"/>
  <c r="S106" i="38" s="1"/>
  <c r="X190" i="38"/>
  <c r="X106" i="38" s="1"/>
  <c r="R190" i="38"/>
  <c r="R106" i="38" s="1"/>
  <c r="K499" i="38"/>
  <c r="O190" i="38"/>
  <c r="O106" i="38" s="1"/>
  <c r="V190" i="38"/>
  <c r="V106" i="38" s="1"/>
  <c r="N190" i="38"/>
  <c r="N106" i="38" s="1"/>
  <c r="Y190" i="38"/>
  <c r="Y106" i="38" s="1"/>
  <c r="N499" i="38"/>
  <c r="L190" i="38"/>
  <c r="L106" i="38" s="1"/>
  <c r="U190" i="38"/>
  <c r="U106" i="38" s="1"/>
  <c r="M190" i="38"/>
  <c r="M106" i="38" s="1"/>
  <c r="U397" i="38"/>
  <c r="R499" i="38"/>
  <c r="U499" i="38"/>
  <c r="X397" i="38"/>
  <c r="Y397" i="38"/>
  <c r="K397" i="38"/>
  <c r="V397" i="38"/>
  <c r="S327" i="38"/>
  <c r="V499" i="38"/>
  <c r="M397" i="38"/>
  <c r="Y499" i="38"/>
  <c r="O499" i="38"/>
  <c r="X499" i="38"/>
  <c r="N397" i="38"/>
  <c r="R397" i="38"/>
  <c r="L397" i="38"/>
  <c r="M499" i="38"/>
  <c r="O397" i="38"/>
  <c r="U327" i="38"/>
  <c r="V222" i="38"/>
  <c r="M222" i="38"/>
  <c r="Y222" i="38"/>
  <c r="O222" i="38"/>
  <c r="X222" i="38"/>
  <c r="K222" i="38"/>
  <c r="S222" i="38"/>
  <c r="U222" i="38"/>
  <c r="V327" i="38"/>
  <c r="R222" i="38"/>
  <c r="L222" i="38"/>
  <c r="N222" i="38"/>
  <c r="X327" i="38"/>
  <c r="F21" i="38"/>
  <c r="E13" i="38"/>
  <c r="AC21" i="38"/>
  <c r="AP21" i="38" s="1"/>
  <c r="AA13" i="38"/>
  <c r="F560" i="38"/>
  <c r="T566" i="38" l="1"/>
  <c r="W566" i="38"/>
  <c r="Q566" i="38"/>
  <c r="P566" i="38"/>
  <c r="S566" i="38"/>
  <c r="K566" i="38"/>
  <c r="X566" i="38"/>
  <c r="L566" i="38"/>
  <c r="Y566" i="38"/>
  <c r="U566" i="38"/>
  <c r="V566" i="38"/>
  <c r="N327" i="38"/>
  <c r="N566" i="38" s="1"/>
  <c r="O327" i="38"/>
  <c r="O566" i="38" s="1"/>
  <c r="R327" i="38"/>
  <c r="R566" i="38" s="1"/>
  <c r="M327" i="38"/>
  <c r="M566" i="38" s="1"/>
  <c r="AA12" i="38"/>
  <c r="AA566" i="38" s="1"/>
  <c r="AC13" i="38"/>
  <c r="AP13" i="38" s="1"/>
  <c r="E12" i="38"/>
  <c r="E566" i="38" s="1"/>
  <c r="F13" i="38"/>
  <c r="J21" i="38"/>
  <c r="H21" i="38"/>
  <c r="H560" i="38"/>
  <c r="AC12" i="38" l="1"/>
  <c r="AP12" i="38" s="1"/>
  <c r="F12" i="38"/>
  <c r="J12" i="38" s="1"/>
  <c r="F566" i="38"/>
  <c r="F10" i="27" s="1"/>
  <c r="J13" i="38"/>
  <c r="H13" i="38"/>
  <c r="J560" i="38"/>
  <c r="H12" i="38" l="1"/>
  <c r="H566" i="38"/>
  <c r="J566" i="38"/>
  <c r="AC560" i="38" l="1"/>
  <c r="AC566" i="38" l="1"/>
  <c r="AG560" i="38" l="1"/>
  <c r="AG566" i="38" l="1"/>
  <c r="AK560" i="38" l="1"/>
  <c r="AK566" i="38" l="1"/>
  <c r="AO560" i="38" l="1"/>
  <c r="AP560" i="38" s="1"/>
  <c r="AO566" i="38" l="1"/>
  <c r="AP566"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6" authorId="0">
      <text>
        <r>
          <rPr>
            <b/>
            <sz val="9"/>
            <color indexed="81"/>
            <rFont val="Tahoma"/>
            <family val="2"/>
          </rPr>
          <t>aly13:</t>
        </r>
        <r>
          <rPr>
            <sz val="9"/>
            <color indexed="81"/>
            <rFont val="Tahoma"/>
            <family val="2"/>
          </rPr>
          <t xml:space="preserve">
</t>
        </r>
      </text>
    </comment>
  </commentList>
</comments>
</file>

<file path=xl/comments3.xml><?xml version="1.0" encoding="utf-8"?>
<comments xmlns="http://schemas.openxmlformats.org/spreadsheetml/2006/main">
  <authors>
    <author>SEDI</author>
  </authors>
  <commentList>
    <comment ref="F16" authorId="0">
      <text>
        <r>
          <rPr>
            <b/>
            <sz val="9"/>
            <color indexed="81"/>
            <rFont val="Tahoma"/>
            <family val="2"/>
          </rPr>
          <t>SEDI:</t>
        </r>
        <r>
          <rPr>
            <sz val="9"/>
            <color indexed="81"/>
            <rFont val="Tahoma"/>
            <family val="2"/>
          </rPr>
          <t xml:space="preserve">
</t>
        </r>
        <r>
          <rPr>
            <sz val="11"/>
            <color indexed="81"/>
            <rFont val="Tahoma"/>
            <family val="2"/>
          </rPr>
          <t>En cuanto a estas dos actividades creo correcto unificarlo</t>
        </r>
      </text>
    </comment>
    <comment ref="F27" authorId="0">
      <text>
        <r>
          <rPr>
            <b/>
            <sz val="9"/>
            <color indexed="81"/>
            <rFont val="Tahoma"/>
            <family val="2"/>
          </rPr>
          <t>SEDI:</t>
        </r>
        <r>
          <rPr>
            <sz val="9"/>
            <color indexed="81"/>
            <rFont val="Tahoma"/>
            <family val="2"/>
          </rPr>
          <t xml:space="preserve">
</t>
        </r>
        <r>
          <rPr>
            <sz val="11"/>
            <color indexed="81"/>
            <rFont val="Tahoma"/>
            <family val="2"/>
          </rPr>
          <t>En cuanto a estas dos actividades creo correcto unificarlo.</t>
        </r>
      </text>
    </comment>
  </commentList>
</comments>
</file>

<file path=xl/sharedStrings.xml><?xml version="1.0" encoding="utf-8"?>
<sst xmlns="http://schemas.openxmlformats.org/spreadsheetml/2006/main" count="8833" uniqueCount="1990">
  <si>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</si>
  <si>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</si>
  <si>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</si>
  <si>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</si>
  <si>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</si>
  <si>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</si>
  <si>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</si>
  <si>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</si>
  <si>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</si>
  <si>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</si>
  <si>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</si>
  <si>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</si>
  <si>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</si>
  <si>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</si>
  <si>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</si>
  <si>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</si>
  <si>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</si>
  <si>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</si>
  <si>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</si>
  <si>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</si>
  <si>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</si>
  <si>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</si>
  <si>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</si>
  <si>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</si>
  <si>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</si>
  <si>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</si>
  <si>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</si>
  <si>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</si>
  <si>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</si>
  <si>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</si>
  <si>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</si>
  <si>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</si>
  <si>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</si>
  <si>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</si>
  <si>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</si>
  <si>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</si>
  <si>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</si>
  <si>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</si>
  <si>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</si>
  <si>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</si>
  <si>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</si>
  <si>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</si>
  <si>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</si>
  <si>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</si>
  <si>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</si>
  <si>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</si>
  <si>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</si>
  <si>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</si>
  <si>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</si>
  <si>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</si>
  <si>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</si>
  <si>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</si>
  <si>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</si>
  <si>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</si>
  <si>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</si>
  <si>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</si>
  <si>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</si>
  <si>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</si>
  <si>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</si>
  <si>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</si>
  <si>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</si>
  <si>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</si>
  <si>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</si>
  <si>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</si>
  <si>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</si>
  <si>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</si>
  <si>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</si>
  <si>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</si>
  <si>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</si>
  <si>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</si>
  <si>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</si>
  <si>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</si>
  <si>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</si>
  <si>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</si>
  <si>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</si>
  <si>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</si>
  <si>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</si>
  <si>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</si>
  <si>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</si>
  <si>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</si>
  <si>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</si>
  <si>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</si>
  <si>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</si>
  <si>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</si>
  <si>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</si>
  <si>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</si>
  <si>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</si>
  <si>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</si>
  <si>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</si>
  <si>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</si>
  <si>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</si>
  <si>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</si>
  <si>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</si>
  <si>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</si>
  <si>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</si>
  <si>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</si>
  <si>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</si>
  <si>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</si>
  <si>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</si>
  <si>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</si>
  <si>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</si>
  <si>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</si>
  <si>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</si>
  <si>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</si>
  <si>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</si>
  <si>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</si>
  <si>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</si>
  <si>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</si>
  <si>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</si>
  <si>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</si>
  <si>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</si>
  <si>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</si>
  <si>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</si>
  <si>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</si>
  <si>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</si>
  <si>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</si>
  <si>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</si>
  <si>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</si>
  <si>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</si>
  <si>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</si>
  <si>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</si>
  <si>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</si>
  <si>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</si>
  <si>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</si>
  <si>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</si>
  <si>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</si>
  <si>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</si>
  <si>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</si>
  <si>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</si>
  <si>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</si>
  <si>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</si>
  <si>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</si>
  <si>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</si>
  <si>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</si>
  <si>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</si>
  <si>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</si>
  <si>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</si>
  <si>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</si>
  <si>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</si>
  <si>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</si>
  <si>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</si>
  <si>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</si>
  <si>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</si>
  <si>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</si>
  <si>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</si>
  <si>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</si>
  <si>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</si>
  <si>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</si>
  <si>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</si>
  <si>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</si>
  <si>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</si>
  <si>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</si>
  <si>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</si>
  <si>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</si>
  <si>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</si>
  <si>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</si>
  <si>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</si>
  <si>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</si>
  <si>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</si>
  <si>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</si>
  <si>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</si>
  <si>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</si>
  <si>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</si>
  <si>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</si>
  <si>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</si>
  <si>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</si>
  <si>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</si>
  <si>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</si>
  <si>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</si>
  <si>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</si>
  <si>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</si>
  <si>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</si>
  <si>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</si>
  <si>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</si>
  <si>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</si>
  <si>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</si>
  <si>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</si>
  <si>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</si>
  <si>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</si>
  <si>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</si>
  <si>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</si>
  <si>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</si>
  <si>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</si>
  <si>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</si>
  <si>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</si>
  <si>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</si>
  <si>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</si>
  <si>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</si>
  <si>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</si>
  <si>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</si>
  <si>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</si>
  <si>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</si>
  <si>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</si>
  <si>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</si>
  <si>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</si>
  <si>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</si>
  <si>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</si>
  <si>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</si>
  <si>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</si>
  <si>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</si>
  <si>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</si>
  <si>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</si>
  <si>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</si>
  <si>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</si>
  <si>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</si>
  <si>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</si>
  <si>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</si>
  <si>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</si>
  <si>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</si>
  <si>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</si>
  <si>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</si>
  <si>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</si>
  <si>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</si>
  <si>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</si>
  <si>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</si>
  <si>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</si>
  <si>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</si>
  <si>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</si>
  <si>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</si>
  <si>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</si>
  <si>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</si>
  <si>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</si>
  <si>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</si>
  <si>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</si>
  <si>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</si>
  <si>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</si>
  <si>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</si>
  <si>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</si>
  <si>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</si>
  <si>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</si>
  <si>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</si>
  <si>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</si>
  <si>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</si>
  <si>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</si>
  <si>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</si>
  <si>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</si>
  <si>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</si>
  <si>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</si>
  <si>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</si>
  <si>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</si>
  <si>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</si>
  <si>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</si>
  <si>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</si>
  <si>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</si>
  <si>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</si>
  <si>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</si>
  <si>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</si>
  <si>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</si>
  <si>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</si>
  <si>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</si>
  <si>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</si>
  <si>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</si>
  <si>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</si>
  <si>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</si>
  <si>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</si>
  <si>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</si>
  <si>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</si>
  <si>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</si>
  <si>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</si>
  <si>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</si>
  <si>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</si>
  <si>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</si>
  <si>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</si>
  <si>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</si>
  <si>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</si>
  <si>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</si>
  <si>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</si>
  <si>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</si>
  <si>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</si>
  <si>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</si>
  <si>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</si>
  <si>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</si>
  <si>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</si>
  <si>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</si>
  <si>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</si>
  <si>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</si>
  <si>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</si>
  <si>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</si>
  <si>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</si>
  <si>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</si>
  <si>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</si>
  <si>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</si>
  <si>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</si>
  <si>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</si>
  <si>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</si>
  <si>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</si>
  <si>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</si>
  <si>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</si>
  <si>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</si>
  <si>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</si>
  <si>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</si>
  <si>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</si>
  <si>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</si>
  <si>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</si>
  <si>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</si>
  <si>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</si>
  <si>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</si>
  <si>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</si>
  <si>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</si>
  <si>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</si>
  <si>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</si>
  <si>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</si>
  <si>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</si>
  <si>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</si>
  <si>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</si>
  <si>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</si>
  <si>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</si>
  <si>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</si>
  <si>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</si>
  <si>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</si>
  <si>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</si>
  <si>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</si>
  <si>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</si>
  <si>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</si>
  <si>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</si>
  <si>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</si>
  <si>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</si>
  <si>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</si>
  <si>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</si>
  <si>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</si>
  <si>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</si>
  <si>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</si>
  <si>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</si>
  <si>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</si>
  <si>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</si>
  <si>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</si>
  <si>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</si>
  <si>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</si>
  <si>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</si>
  <si>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</si>
  <si>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</si>
  <si>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</si>
  <si>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</si>
  <si>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</si>
  <si>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</si>
  <si>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</si>
  <si>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</si>
  <si>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</si>
  <si>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</si>
  <si>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</si>
  <si>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</si>
  <si>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</si>
  <si>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</si>
  <si>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</si>
  <si>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</si>
  <si>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</si>
  <si>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</si>
  <si>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</si>
  <si>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</si>
  <si>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</si>
  <si>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</si>
  <si>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</si>
  <si>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</si>
  <si>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</si>
  <si>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</si>
  <si>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</si>
  <si>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</si>
  <si>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</si>
  <si>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</si>
  <si>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</si>
  <si>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</si>
  <si>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</si>
  <si>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</si>
  <si>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</si>
  <si>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</si>
  <si>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</si>
  <si>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</si>
  <si>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</si>
  <si>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</si>
  <si>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</si>
  <si>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</si>
  <si>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</si>
  <si>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</si>
  <si>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</si>
  <si>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</si>
  <si>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</si>
  <si>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</si>
  <si>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</si>
  <si>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</si>
  <si>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</si>
  <si>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</si>
  <si>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</si>
  <si>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</si>
  <si>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</si>
  <si>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</si>
  <si>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</si>
  <si>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</si>
  <si>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</si>
  <si>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</si>
  <si>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</si>
  <si>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</si>
  <si>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</si>
  <si>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</si>
  <si>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</si>
  <si>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</si>
  <si>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</si>
  <si>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</si>
  <si>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</si>
  <si>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</si>
  <si>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</si>
  <si>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</si>
  <si>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</si>
  <si>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</si>
  <si>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</si>
  <si>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</si>
  <si>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</si>
  <si>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</si>
  <si>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</si>
  <si>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</si>
  <si>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</si>
  <si>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</si>
  <si>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</si>
  <si>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</si>
  <si>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</si>
  <si>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</si>
  <si>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</si>
  <si>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</si>
  <si>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</si>
  <si>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</si>
  <si>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</si>
  <si>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</si>
  <si>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</si>
  <si>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</si>
  <si>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</si>
  <si>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</si>
  <si>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</si>
  <si>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</si>
  <si>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</si>
  <si>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</si>
  <si>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</si>
  <si>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</si>
  <si>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</si>
  <si>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</si>
  <si>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</si>
  <si>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</si>
  <si>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</si>
  <si>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</si>
  <si>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</si>
  <si>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</si>
  <si>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</si>
  <si>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</si>
  <si>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</si>
  <si>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</si>
  <si>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</si>
  <si>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</si>
  <si>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</si>
  <si>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</si>
  <si>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</si>
  <si>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</si>
  <si>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</si>
  <si>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</si>
  <si>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</si>
  <si>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</si>
  <si>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</si>
  <si>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</si>
  <si>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</si>
  <si>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</si>
  <si>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</si>
  <si>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</si>
  <si>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</si>
  <si>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</si>
  <si>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</si>
  <si>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</si>
  <si>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</si>
  <si>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</si>
  <si>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</si>
  <si>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</si>
  <si>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</si>
  <si>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</si>
  <si>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</si>
  <si>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</si>
  <si>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</si>
  <si>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</si>
  <si>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</si>
  <si>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</si>
  <si>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</si>
  <si>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</si>
  <si>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</si>
  <si>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</si>
  <si>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</si>
  <si>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</si>
  <si>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</si>
  <si>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</si>
  <si>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</si>
  <si>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</si>
  <si>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</si>
  <si>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</si>
  <si>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</si>
  <si>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</si>
  <si>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</si>
  <si>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</si>
  <si>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</si>
  <si>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</si>
  <si>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</si>
  <si>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</si>
  <si>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</si>
  <si>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</si>
  <si>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</si>
  <si>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</si>
  <si>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</si>
  <si>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</si>
  <si>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</si>
  <si>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</si>
  <si>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</si>
  <si>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</si>
  <si>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</si>
  <si>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</si>
  <si>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</si>
  <si>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</si>
  <si>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</si>
  <si>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</si>
  <si>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</si>
  <si>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</si>
  <si>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</si>
  <si>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</si>
  <si>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</si>
  <si>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</si>
  <si>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</si>
  <si>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</si>
  <si>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</si>
  <si>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</si>
  <si>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</si>
  <si>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</si>
  <si>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</si>
  <si>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</si>
  <si>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</si>
  <si>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</si>
  <si>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</si>
  <si>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</si>
  <si>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</si>
  <si>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</si>
  <si>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</si>
  <si>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</si>
  <si>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</si>
  <si>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</si>
  <si>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</si>
  <si>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</si>
  <si>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</si>
  <si>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</si>
  <si>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</si>
  <si>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</si>
  <si>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</si>
  <si>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</si>
  <si>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</si>
  <si>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</si>
  <si>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</si>
  <si>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</si>
  <si>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</si>
  <si>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</si>
  <si>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</si>
  <si>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</si>
  <si>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</si>
  <si>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</si>
  <si>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</si>
  <si>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</si>
  <si>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</si>
  <si>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</si>
  <si>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</si>
  <si>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</si>
  <si>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</si>
  <si>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</si>
  <si>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</si>
  <si>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</si>
  <si>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</si>
  <si>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</si>
  <si>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</si>
  <si>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</si>
  <si>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</si>
  <si>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</si>
  <si>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</si>
  <si>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</si>
  <si>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</si>
  <si>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</si>
  <si>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</si>
  <si>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</si>
  <si>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</si>
  <si>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</si>
  <si>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</si>
  <si>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</si>
  <si>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</si>
  <si>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</si>
  <si>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</si>
  <si>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</si>
  <si>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</si>
  <si>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</si>
  <si>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</si>
  <si>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</si>
  <si>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</si>
  <si>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</si>
  <si>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</si>
  <si>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</si>
  <si>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</si>
  <si>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</si>
  <si>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</si>
  <si>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</si>
  <si>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</si>
  <si>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</si>
  <si>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</si>
  <si>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</si>
  <si>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</si>
  <si>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</si>
  <si>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</si>
  <si>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</si>
  <si>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</si>
  <si>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</si>
  <si>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</si>
  <si>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</si>
  <si>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</si>
  <si>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</si>
  <si>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</si>
  <si>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</si>
  <si>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</si>
  <si>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</si>
  <si>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</si>
  <si>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</si>
  <si>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</si>
  <si>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</si>
  <si>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</si>
  <si>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</si>
  <si>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</si>
  <si>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</si>
  <si>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</si>
  <si>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</si>
  <si>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</si>
  <si>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</si>
  <si>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</si>
  <si>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</si>
  <si>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</si>
  <si>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</si>
  <si>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</si>
  <si>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</si>
  <si>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</si>
  <si>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</si>
  <si>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</si>
  <si>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</si>
  <si>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</si>
  <si>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</si>
  <si>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</si>
  <si>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</si>
  <si>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</si>
  <si>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</si>
  <si>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</si>
  <si>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</si>
  <si>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</si>
  <si>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</si>
  <si>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</si>
  <si>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</si>
  <si>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</si>
  <si>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</si>
  <si>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</si>
  <si>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</si>
  <si>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</si>
  <si>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</si>
  <si>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</si>
  <si>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</si>
  <si>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</si>
  <si>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</si>
  <si>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</si>
  <si>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</si>
  <si>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</si>
  <si>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</si>
  <si>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</si>
  <si>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</si>
  <si>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</si>
  <si>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</si>
  <si>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</si>
  <si>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</si>
  <si>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</si>
  <si>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</si>
  <si>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</si>
  <si>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</si>
  <si>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</si>
  <si>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</si>
  <si>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</si>
  <si>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</si>
  <si>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</si>
  <si>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</si>
  <si>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</si>
  <si>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</si>
  <si>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</si>
  <si>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</si>
  <si>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</si>
  <si>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</si>
  <si>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</si>
  <si>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</si>
  <si>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</si>
  <si>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</si>
  <si>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</si>
  <si>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</si>
  <si>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</si>
  <si>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</si>
  <si>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</si>
  <si>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</si>
  <si>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</si>
  <si>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</si>
  <si>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</si>
  <si>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</si>
  <si>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</si>
  <si>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</si>
  <si>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</si>
  <si>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</si>
  <si>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</si>
  <si>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</si>
  <si>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</si>
  <si>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</si>
  <si>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</si>
  <si>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</si>
  <si>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</si>
  <si>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</si>
  <si>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</si>
  <si>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</si>
  <si>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</si>
  <si>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</si>
  <si>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</si>
  <si>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</si>
  <si>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</si>
  <si>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</si>
  <si>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</si>
  <si>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</si>
  <si>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</si>
  <si>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</si>
  <si>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</si>
  <si>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</si>
  <si>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</si>
  <si>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</si>
  <si>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</si>
  <si>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</si>
  <si>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</si>
  <si>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</si>
  <si>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</si>
  <si>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</si>
  <si>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</si>
  <si>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</si>
  <si>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</si>
  <si>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</si>
  <si>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</si>
  <si>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</si>
  <si>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</si>
  <si>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</si>
  <si>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</si>
  <si>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</si>
  <si>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</si>
  <si>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</si>
  <si>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</si>
  <si>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</si>
  <si>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</si>
  <si>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</si>
  <si>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</si>
  <si>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</si>
  <si>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</si>
  <si>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</si>
  <si>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</si>
  <si>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</si>
  <si>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</si>
  <si>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</si>
  <si>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</si>
  <si>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</si>
  <si>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</si>
  <si>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</si>
  <si>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</si>
  <si>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</si>
  <si>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</si>
  <si>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</si>
  <si>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</si>
  <si>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</si>
  <si>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</si>
  <si>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</si>
  <si>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</si>
  <si>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</si>
  <si>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</si>
  <si>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</si>
  <si>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</si>
  <si>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</si>
  <si>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</si>
  <si>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</si>
  <si>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</si>
  <si>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</si>
  <si>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</si>
  <si>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</si>
  <si>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</si>
  <si>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</si>
  <si>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</si>
  <si>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</si>
  <si>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</si>
  <si>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</si>
  <si>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</si>
  <si>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</si>
  <si>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</si>
  <si>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</si>
  <si>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</si>
  <si>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</si>
  <si>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</si>
  <si>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</si>
  <si>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</si>
  <si>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</si>
  <si>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</si>
  <si>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</si>
  <si>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</si>
  <si>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</si>
  <si>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</si>
  <si>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</si>
  <si>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</si>
  <si>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</si>
  <si>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</si>
  <si>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</si>
  <si>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</si>
  <si>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</si>
  <si>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</si>
  <si>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</si>
  <si>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</si>
  <si>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</si>
  <si>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</si>
  <si>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</si>
  <si>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</si>
  <si>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</si>
  <si>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</si>
  <si>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</si>
  <si>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</si>
  <si>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</si>
  <si>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</si>
  <si>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</si>
  <si>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</si>
  <si>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</si>
  <si>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</si>
  <si>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</si>
  <si>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</si>
  <si>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</si>
  <si>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</si>
  <si>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</si>
  <si>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</si>
  <si>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</si>
  <si>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</si>
  <si>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</si>
  <si>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</si>
  <si>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</si>
  <si>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</si>
  <si>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</si>
  <si>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</si>
  <si>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</si>
  <si>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</si>
  <si>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</si>
  <si>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</si>
  <si>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</si>
  <si>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</si>
  <si>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</si>
  <si>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</si>
  <si>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</si>
  <si>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</si>
  <si>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</si>
  <si>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</si>
  <si>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</si>
  <si>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</si>
  <si>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</si>
  <si>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</si>
  <si>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</si>
  <si>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</si>
  <si>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</si>
  <si>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</si>
  <si>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</si>
  <si>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</si>
  <si>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</si>
  <si>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</si>
  <si>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</si>
  <si>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</si>
  <si>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</si>
  <si>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</si>
  <si>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</si>
  <si>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</si>
  <si>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</si>
  <si>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</si>
  <si>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</si>
  <si>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</si>
  <si>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</si>
  <si>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</si>
  <si>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</si>
  <si>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</si>
  <si>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</si>
  <si>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</si>
  <si>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</si>
  <si>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</si>
  <si>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</si>
  <si>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</si>
  <si>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</si>
  <si>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</si>
  <si>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</si>
  <si>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</si>
  <si>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</si>
  <si>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</si>
  <si>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</si>
  <si>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</si>
  <si>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</si>
  <si>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</si>
  <si>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</si>
  <si>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</si>
  <si>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</si>
  <si>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</si>
  <si>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</si>
  <si>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</si>
  <si>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</si>
  <si>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</si>
  <si>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</si>
  <si>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</si>
  <si>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</si>
  <si>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</si>
  <si>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</si>
  <si>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</si>
  <si>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</si>
  <si>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</si>
  <si>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</si>
  <si>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</si>
  <si>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</si>
  <si>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</si>
  <si>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</si>
  <si>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</si>
  <si>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</si>
  <si>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</si>
  <si>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</si>
  <si>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</si>
  <si>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</si>
  <si>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</si>
  <si>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</si>
  <si>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</si>
  <si>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</si>
  <si>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</si>
  <si>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</si>
  <si>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</si>
  <si>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</si>
  <si>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</si>
  <si>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</si>
  <si>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</si>
  <si>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</si>
  <si>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</si>
  <si>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</si>
  <si>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</si>
  <si>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</si>
  <si>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</si>
  <si>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</si>
  <si>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</si>
  <si>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</si>
  <si>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</si>
  <si>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</si>
  <si>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</si>
  <si>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</si>
  <si>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</si>
  <si>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</si>
  <si>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</si>
  <si>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</si>
  <si>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</si>
  <si>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</si>
  <si>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</si>
  <si>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</si>
  <si>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</si>
  <si>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</si>
  <si>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</si>
  <si>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</si>
  <si>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</si>
  <si>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</si>
  <si>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</si>
  <si>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</si>
  <si>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</si>
  <si>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</si>
  <si>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</si>
  <si>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</si>
  <si>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</si>
  <si>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</si>
  <si>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</si>
  <si>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</si>
  <si>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</si>
  <si>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</si>
  <si>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</si>
  <si>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</si>
  <si>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</si>
  <si>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</si>
  <si>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</si>
  <si>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</si>
  <si>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</si>
  <si>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</si>
  <si>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</si>
  <si>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</si>
  <si>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</si>
  <si>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</si>
  <si>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</si>
  <si>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</si>
  <si>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</si>
  <si>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</si>
  <si>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</si>
  <si>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</si>
  <si>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</si>
  <si>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</si>
  <si>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</si>
  <si>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</si>
  <si>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</si>
  <si>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</si>
  <si>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</si>
  <si>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</si>
  <si>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</si>
  <si>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</si>
  <si>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</si>
  <si>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</si>
  <si>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</si>
  <si>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</si>
  <si>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</si>
  <si>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</si>
  <si>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</si>
  <si>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</si>
  <si>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</si>
  <si>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</si>
  <si>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</si>
  <si>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</si>
  <si>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</si>
  <si>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</si>
  <si>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</si>
  <si>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</si>
  <si>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</si>
  <si>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</si>
  <si>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</si>
  <si>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</si>
  <si>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</si>
  <si>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</si>
  <si>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</si>
  <si>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</si>
  <si>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</si>
  <si>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</si>
  <si>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</si>
  <si>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</si>
  <si>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</si>
  <si>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</si>
  <si>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</si>
  <si>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</si>
  <si>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</si>
  <si>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</si>
  <si>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</si>
  <si>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</si>
  <si>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</si>
  <si>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</si>
  <si>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</si>
  <si>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</si>
  <si>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</si>
  <si>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</si>
  <si>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</si>
  <si>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</si>
  <si>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</si>
  <si>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</si>
  <si>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</si>
  <si>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</si>
  <si>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</si>
  <si>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</si>
  <si>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</si>
  <si>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</si>
  <si>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</si>
  <si>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</si>
  <si>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</si>
  <si>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</si>
  <si>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</si>
  <si>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</si>
  <si>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</si>
  <si>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</si>
  <si>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</si>
  <si>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</si>
  <si>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</si>
  <si>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</si>
  <si>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</si>
  <si>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</si>
  <si>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</si>
  <si>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</si>
  <si>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</si>
  <si>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</si>
  <si>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</si>
  <si>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</si>
  <si>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</si>
  <si>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</si>
  <si>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</si>
  <si>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</si>
  <si>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</si>
  <si>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</si>
  <si>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</si>
  <si>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</si>
  <si>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</si>
  <si>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</si>
  <si>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</si>
  <si>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</si>
  <si>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</si>
  <si>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</si>
  <si>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</si>
  <si>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</si>
  <si>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</si>
  <si>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</si>
  <si>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</si>
  <si>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</si>
  <si>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</si>
  <si>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</si>
  <si>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</si>
  <si>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</si>
  <si>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</si>
  <si>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</si>
  <si>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</si>
  <si>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</si>
  <si>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</si>
  <si>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</si>
  <si>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</si>
  <si>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</si>
  <si>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</si>
  <si>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</si>
  <si>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</si>
  <si>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</si>
  <si>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</si>
  <si>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</si>
  <si>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</si>
  <si>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</si>
  <si>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</si>
  <si>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</si>
  <si>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</si>
  <si>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</si>
  <si>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</si>
  <si>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</si>
  <si>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</si>
  <si>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</si>
  <si>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</si>
  <si>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</si>
  <si>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</si>
  <si>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</si>
  <si>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</si>
  <si>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</si>
  <si>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</si>
  <si>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</si>
  <si>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</si>
  <si>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</si>
  <si>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</si>
  <si>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</si>
  <si>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</si>
  <si>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</si>
  <si>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</si>
  <si>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</si>
  <si>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</si>
  <si>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</si>
  <si>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</si>
  <si>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</si>
  <si>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</si>
  <si>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</si>
  <si>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</si>
  <si>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</si>
  <si>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</si>
  <si>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</si>
  <si>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</si>
  <si>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</si>
  <si>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</si>
  <si>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</si>
  <si>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</si>
  <si>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</si>
  <si>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</si>
  <si>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</si>
  <si>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</si>
  <si>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</si>
  <si>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</si>
  <si>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</si>
  <si>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</si>
  <si>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</si>
  <si>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</si>
  <si>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</si>
  <si>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</si>
  <si>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</si>
  <si>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</si>
  <si>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</si>
  <si>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</si>
  <si>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</si>
  <si>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</si>
  <si>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</si>
  <si>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</si>
  <si>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</si>
  <si>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</si>
  <si>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</si>
  <si>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</si>
  <si>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</si>
  <si>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</si>
  <si>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</si>
  <si>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</si>
  <si>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</si>
  <si>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</si>
  <si>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</si>
  <si>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</si>
  <si>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</si>
  <si>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</si>
  <si>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</si>
  <si>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</si>
  <si>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</si>
  <si>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</si>
  <si>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</si>
  <si>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</si>
  <si>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</si>
  <si>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</si>
  <si>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</si>
  <si>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</si>
  <si>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</si>
  <si>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</si>
  <si>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</si>
  <si>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</si>
  <si>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</si>
  <si>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</si>
  <si>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</si>
  <si>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</si>
  <si>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</si>
  <si>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</si>
  <si>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</si>
  <si>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</si>
  <si>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</si>
  <si>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</si>
  <si>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</si>
  <si>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</si>
  <si>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</si>
  <si>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</si>
  <si>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</si>
  <si>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</si>
  <si>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</si>
  <si>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</si>
  <si>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</si>
  <si>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</si>
  <si>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</si>
  <si>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</si>
  <si>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</si>
  <si>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</si>
  <si>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</si>
  <si>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</si>
  <si>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</si>
  <si>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</si>
  <si>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</si>
  <si>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</si>
  <si>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</si>
  <si>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</si>
  <si>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</si>
  <si>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</si>
  <si>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</si>
  <si>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</si>
  <si>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</si>
  <si>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</si>
  <si>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</si>
  <si>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</si>
  <si>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</si>
  <si>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</si>
  <si>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</si>
  <si>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</si>
  <si>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</si>
  <si>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</si>
  <si>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</si>
  <si>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</si>
  <si>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</si>
  <si>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</si>
  <si>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</si>
  <si>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</si>
  <si>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</si>
  <si>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</si>
  <si>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</si>
  <si>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</si>
  <si>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</si>
  <si>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</si>
  <si>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</si>
  <si>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</si>
  <si>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</si>
  <si>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</si>
  <si>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</si>
  <si>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</si>
  <si>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</si>
  <si>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</si>
  <si>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</si>
  <si>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</si>
  <si>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</si>
  <si>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</si>
  <si>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</si>
  <si>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</si>
  <si>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</si>
  <si>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</si>
  <si>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</si>
  <si>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</si>
  <si>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</si>
  <si>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</si>
  <si>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</si>
  <si>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</si>
  <si>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</si>
  <si>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</si>
  <si>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</si>
  <si>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</si>
  <si>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</si>
  <si>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</si>
  <si>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</si>
  <si>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</si>
  <si>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</si>
  <si>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</si>
  <si>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</si>
  <si>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</si>
  <si>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</si>
  <si>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</si>
  <si>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</si>
  <si>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</si>
  <si>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</si>
  <si>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</si>
  <si>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</si>
  <si>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</si>
  <si>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</si>
  <si>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</si>
  <si>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</si>
  <si>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</si>
  <si>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</si>
  <si>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</si>
  <si>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</si>
  <si>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</si>
  <si>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</si>
  <si>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</si>
  <si>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</si>
  <si>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</si>
  <si>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</si>
  <si>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</si>
  <si>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</si>
  <si>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</si>
  <si>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</si>
  <si>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</si>
  <si>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</si>
  <si>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</si>
  <si>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</si>
  <si>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</si>
  <si>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</si>
  <si>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</si>
  <si>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</si>
  <si>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</si>
  <si>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</si>
  <si>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</si>
  <si>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</si>
  <si>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</si>
  <si>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</si>
  <si>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</si>
  <si>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</si>
  <si>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</si>
  <si>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</si>
  <si>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</si>
  <si>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</si>
  <si>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</si>
  <si>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</si>
  <si>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</si>
  <si>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</si>
  <si>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</si>
  <si>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</si>
  <si>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</si>
  <si>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</si>
  <si>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</si>
  <si>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</si>
  <si>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</si>
  <si>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</si>
  <si>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</si>
  <si>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</si>
  <si>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</si>
  <si>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</si>
  <si>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</si>
  <si>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</si>
  <si>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</si>
  <si>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</si>
  <si>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</si>
  <si>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</si>
  <si>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</si>
  <si>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</si>
  <si>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</si>
  <si>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</si>
  <si>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</si>
  <si>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</si>
  <si>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</si>
  <si>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</si>
  <si>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</si>
  <si>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</si>
  <si>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</si>
  <si>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</si>
  <si>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</si>
  <si>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</si>
  <si>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</si>
  <si>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</si>
  <si>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</si>
  <si>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</si>
  <si>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</si>
  <si>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</si>
  <si>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</si>
  <si>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</si>
  <si>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</si>
  <si>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</si>
  <si>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</si>
  <si>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</si>
  <si>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</si>
  <si>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</si>
  <si>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</si>
  <si>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</si>
  <si>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</si>
  <si>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</si>
  <si>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</si>
  <si>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</si>
  <si>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</si>
  <si>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</si>
  <si>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</si>
  <si>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</si>
  <si>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</si>
  <si>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</si>
  <si>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</si>
  <si>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</si>
  <si>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</si>
  <si>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</si>
  <si>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</si>
  <si>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</si>
  <si>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</si>
  <si>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</si>
  <si>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</si>
  <si>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</si>
  <si>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</si>
  <si>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</si>
  <si>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</si>
  <si>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</si>
  <si>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</si>
  <si>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</si>
  <si>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</si>
  <si>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</si>
  <si>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</si>
  <si>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</si>
  <si>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</si>
  <si>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</si>
  <si>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</si>
  <si>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</si>
  <si>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</si>
  <si>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</si>
  <si>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</si>
  <si>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</si>
  <si>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</si>
  <si>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</si>
  <si>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</si>
  <si>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</si>
  <si>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</si>
  <si>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</si>
  <si>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</si>
  <si>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</si>
  <si>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</si>
  <si>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</si>
  <si>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</si>
  <si>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</si>
  <si>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</si>
  <si>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</si>
  <si>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</si>
  <si>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</si>
  <si>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</si>
  <si>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</si>
  <si>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</si>
  <si>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</si>
  <si>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</si>
  <si>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</si>
  <si>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</si>
  <si>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</si>
  <si>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</si>
  <si>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</si>
  <si>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</si>
  <si>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</si>
  <si>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</si>
  <si>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</si>
  <si>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</si>
  <si>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</si>
  <si>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</si>
  <si>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</si>
  <si>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</si>
  <si>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</si>
  <si>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</si>
  <si>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</si>
  <si>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</si>
  <si>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</si>
  <si>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</si>
  <si>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</si>
  <si>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</si>
  <si>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</si>
  <si>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</si>
  <si>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</si>
  <si>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</si>
  <si>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</si>
  <si>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</si>
  <si>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</si>
  <si>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</si>
  <si>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</si>
  <si>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</si>
  <si>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</si>
  <si>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</si>
  <si>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</si>
  <si>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</si>
  <si>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</si>
  <si>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</si>
  <si>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</si>
  <si>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</si>
  <si>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</si>
  <si>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</si>
  <si>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</si>
  <si>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</si>
  <si>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</si>
  <si>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</si>
  <si>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</si>
  <si>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</si>
  <si>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</si>
  <si>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</si>
  <si>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</si>
  <si>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</si>
  <si>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</si>
  <si>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</si>
  <si>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</si>
  <si>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Plan de estudios elaborado y sometido a dictamenes</t>
  </si>
  <si>
    <t>1. Elaboracion del documento del Plan curricular</t>
  </si>
  <si>
    <t xml:space="preserve">a.  Nuevo plan curricular </t>
  </si>
  <si>
    <t>1.1.a.1</t>
  </si>
  <si>
    <t xml:space="preserve"> </t>
  </si>
  <si>
    <t xml:space="preserve">2. Elaboracion del plan financiero para la implementacion del nuevo plan. </t>
  </si>
  <si>
    <t>Informe de talleres, documentos elabporadops</t>
  </si>
  <si>
    <t>Documento de ejecucion finaciera</t>
  </si>
  <si>
    <t>Unidad de Desarrollo e Innovacion Cuirricular de la Escuela de Microbiologia</t>
  </si>
  <si>
    <t>3. Elaboracion de programas descriptivos de las asignaturas del nuevo Plan curricular</t>
  </si>
  <si>
    <t>Insumo necesario para la implementacoion del nuevo plan</t>
  </si>
  <si>
    <t>Programas descriptivos elaborados</t>
  </si>
  <si>
    <t>Jefes de Departamentos, coordiandores de secciones, coordinador de carrera.  Unoidad de Desarrollo e Ionnovacion curricular</t>
  </si>
  <si>
    <t>Estudiantes de Microbiologia</t>
  </si>
  <si>
    <t xml:space="preserve"> la subncomision Carga academica excesiva en los docentes de</t>
  </si>
  <si>
    <t>Carga academica excesiva de la subcomision. Sin falta presupuestraia no se cumple el resultado</t>
  </si>
  <si>
    <t>Carga academica excesiva de la subcomision</t>
  </si>
  <si>
    <t>1.1.a.2</t>
  </si>
  <si>
    <t>1.1.a.3</t>
  </si>
  <si>
    <t>Unidad de Vinculacion de la Escuela de Microbiologia</t>
  </si>
  <si>
    <t>Docentes y estudiantes de la Ecuela de Microbiologia</t>
  </si>
  <si>
    <t>Informe del Taller, listas de asistencia</t>
  </si>
  <si>
    <t>Sobrecarga acadèmica</t>
  </si>
  <si>
    <t>Fortalecimiento del valor de la vinculacion en la comunidad de Microbiologia</t>
  </si>
  <si>
    <t>Publicacion del documento</t>
  </si>
  <si>
    <t>1. Elaboracion de una memoria  de las actividades de vinculación para difundir y sistematizar las experiencias y limitaciones encontradas.</t>
  </si>
  <si>
    <t>1. Participacion con los microbiologos en servicio social en el programa APS</t>
  </si>
  <si>
    <t>2. Participacion en la elaboración del Plan Estratégico del proceso de APS</t>
  </si>
  <si>
    <t xml:space="preserve">1. Realizar y mantener actualizado el mapeo de aliados estratégicos de las unidades académicas </t>
  </si>
  <si>
    <t>2. Formulación de la política de alianzas de la Unidad de Vinculacion de Microbiologia para la ejecucion de poryectos</t>
  </si>
  <si>
    <t xml:space="preserve">a. Registro de aliados estrategicos de la Escuela de Microbiologia para las actividades de Vinculacion . </t>
  </si>
  <si>
    <t>b. Politicas de alianzas para ejecucion de proyectos de investigacion formuladas.</t>
  </si>
  <si>
    <t xml:space="preserve">Catalogo de Aliados estrategicos </t>
  </si>
  <si>
    <t xml:space="preserve">3. </t>
  </si>
  <si>
    <t>Politca elaborada</t>
  </si>
  <si>
    <t xml:space="preserve">3. Organizar la unidad de  gestión, y seguimiento de convenios y otros instrumentos de cooperación interinstitucional.  </t>
  </si>
  <si>
    <t>Registro y documentacion del seguimiento de convenios</t>
  </si>
  <si>
    <t>4. La carrera de Microbiologia realiza gestiones ante organismos nacionales o externos para la obtención de recursos para proyectos de vinculación.</t>
  </si>
  <si>
    <t>d. Recursos obtenidos para los  proyectos de vinculacion</t>
  </si>
  <si>
    <t xml:space="preserve">Registros de inventarios, actividades financiadas por orgnaismos nacioanles o internaciones. </t>
  </si>
  <si>
    <t xml:space="preserve">Proyectos ejecutados </t>
  </si>
  <si>
    <t>c. Unidad de Gestion y seguimiento organizada</t>
  </si>
  <si>
    <t>Sistema documental de la Unidad elaborados y en ejecucion</t>
  </si>
  <si>
    <t>Microbiologos  inocrporados en los equipos de APS.</t>
  </si>
  <si>
    <t>El componente de Microbiologia incluido en el Plan estrategico de APS</t>
  </si>
  <si>
    <t>Resultados de los proyectos utilizados en el proceso enseñanza aprendizaje</t>
  </si>
  <si>
    <t xml:space="preserve">Informes de los proyectos, planes de clases, publicaciones en diferentes medios. </t>
  </si>
  <si>
    <t>El 50% de los docentes de la Escuela de Microbiologia capacitados en la ejecucion de proyectos de vinculacion</t>
  </si>
  <si>
    <t>2. Se consensua, coordina e implementan con los CV los procesos de seguimiento y evaluación de los POA en Vinculación.</t>
  </si>
  <si>
    <t>3. Formalización de la regulación, control y registro de la carga académica de vinculación con la sociedad.</t>
  </si>
  <si>
    <t>1. La Escuela de Microbiologia  aprueba su POA de vinculación.</t>
  </si>
  <si>
    <t>POA aprobado</t>
  </si>
  <si>
    <t>Al menos un proyecto de vincualcion realizado por equipo multidisciplinario</t>
  </si>
  <si>
    <t>100% de los proyectos de Vinculacion en la carga academcia de los docentes estan inscritos en la Unidad de Vincualcion de la Escuela de Microbiologia y son reconocidos como carga academica</t>
  </si>
  <si>
    <t>Carga academica excesiva</t>
  </si>
  <si>
    <t>Documento del Catalogo de aliados estrategicos</t>
  </si>
  <si>
    <t xml:space="preserve">Consolidacion de la Unidad y facilitar la gestion de los proyectos de vinculacion </t>
  </si>
  <si>
    <t xml:space="preserve">Se requieren lineamientos claros sobre las alianzas de poryectos de vinculacion para ambras partes. </t>
  </si>
  <si>
    <t>Documento de la Politica de las alianzas estrategicas</t>
  </si>
  <si>
    <t>Para regulacion , control y seguimiento de los convenios y los proyectos que surgen dentro de estos convenios</t>
  </si>
  <si>
    <t>Produtos de papel y carton</t>
  </si>
  <si>
    <t>Productos de fumigacion</t>
  </si>
  <si>
    <t xml:space="preserve">Papel de escritorio </t>
  </si>
  <si>
    <t>Agua dulce para cisterna</t>
  </si>
  <si>
    <t>Pagos de servicios tecnicos y profesionales de informatica</t>
  </si>
  <si>
    <t>combustible</t>
  </si>
  <si>
    <t>elementos de limpieza</t>
  </si>
  <si>
    <t>utiles de escritorio y enseñanza</t>
  </si>
  <si>
    <t>camaras de aire</t>
  </si>
  <si>
    <t>Tintas y Toner</t>
  </si>
  <si>
    <t>Mantenimiento y reparacion de Equipo de transporte</t>
  </si>
  <si>
    <t xml:space="preserve">compuestos quimicos </t>
  </si>
  <si>
    <t>Instrumentos medico quirúrgicos</t>
  </si>
  <si>
    <t>papel estraza</t>
  </si>
  <si>
    <t>llavines y otros</t>
  </si>
  <si>
    <t>Compra de material de vidrio de laboratorio</t>
  </si>
  <si>
    <t>Compra de material de plastico para laboratorios</t>
  </si>
  <si>
    <t>Materiales electricos</t>
  </si>
  <si>
    <t>Gas propano para prácticas de laboratorio</t>
  </si>
  <si>
    <t>Pintura de Aulas y Laboratorios</t>
  </si>
  <si>
    <t>Mantenimiento y reparacion de Equipo de Laboratorio (revision anual)</t>
  </si>
  <si>
    <t>a.  Cubiculos y laboratorios con puertas nuevas, actuales estan corroidas por la polilla</t>
  </si>
  <si>
    <t>10 puertas de cubiculos y laboratorios reemplazados</t>
  </si>
  <si>
    <t xml:space="preserve">1. Gestion de compra de 5 puertas de vidrio </t>
  </si>
  <si>
    <t>Puertas podridas por polilla</t>
  </si>
  <si>
    <t>Fotos de puertas</t>
  </si>
  <si>
    <t>Estudiantes y docentes</t>
  </si>
  <si>
    <t xml:space="preserve">Administrador de la escuela </t>
  </si>
  <si>
    <t>Escritorios podridos por polilla</t>
  </si>
  <si>
    <t xml:space="preserve">Fotos de escritorios, acta de recepcion </t>
  </si>
  <si>
    <t>docentes</t>
  </si>
  <si>
    <t xml:space="preserve">Cada laboratorio de Microbiologia dispondrá de al menos 4 incineradores electricos de asas bacteriologicas </t>
  </si>
  <si>
    <t>estudiantes</t>
  </si>
  <si>
    <t>Direccion de la Escuela</t>
  </si>
  <si>
    <t>actas de recepcion</t>
  </si>
  <si>
    <t>Disminuir el riesgo de incendios, actualente se usan mecheros de gas propano.</t>
  </si>
  <si>
    <t xml:space="preserve">1. Adquirir 12 incineradores electricos de asas bacteriologicas </t>
  </si>
  <si>
    <t>Laboratorio equipado con incubadora para cultivos bacterianos</t>
  </si>
  <si>
    <t>2. Adquirir una incubadora para laboratorio de Microbiologia</t>
  </si>
  <si>
    <t>c.Laboratorios equipados con incineradores de asas bacteriologicas</t>
  </si>
  <si>
    <t>1. Reemplazar 5 escritorios podridos por la polilla</t>
  </si>
  <si>
    <t xml:space="preserve">5 Docentes de tiempo completo contratados </t>
  </si>
  <si>
    <t xml:space="preserve">a. 5 Docentes a tiempo completo regularizados y contratados por plazas de jubilados, permisos y convenio ASDI-UNAH.                                                                                                                                                                                           </t>
  </si>
  <si>
    <t>2 profesores jubilados,  2 profesores con permiso, 1 profesor con convenio ASDI-UNAH</t>
  </si>
  <si>
    <t>Documentos de jubilaciones,y permisos</t>
  </si>
  <si>
    <t>Estudiantes</t>
  </si>
  <si>
    <t>Direccion de la escuela de Microbiologia, Decano de Ciencias</t>
  </si>
  <si>
    <t xml:space="preserve">1. Contratar 5 docentes a tiempo completo </t>
  </si>
  <si>
    <t xml:space="preserve">Escritorios para docentes cuyo actual escritorio esta en mal estado </t>
  </si>
  <si>
    <t>1. gestion de compra de dos archivadores</t>
  </si>
  <si>
    <t>REGISTROS VARIOS ARCHIVADOS</t>
  </si>
  <si>
    <t>Gestion de la docuementacion administrativa</t>
  </si>
  <si>
    <t xml:space="preserve">Actas de recepcion </t>
  </si>
  <si>
    <t>estudiantes, docentes,</t>
  </si>
  <si>
    <t xml:space="preserve">6.1.a.1 </t>
  </si>
  <si>
    <t xml:space="preserve">Pago de Laboratorios de asignaturas </t>
  </si>
  <si>
    <t xml:space="preserve">Pago de laboratorios por estudiantes </t>
  </si>
  <si>
    <t xml:space="preserve">pago de laboratorios por estudiantes </t>
  </si>
  <si>
    <t>1. Participar en convocatorias de becas de investigación, profesores-investigadores de la Escuela de Microbiologia</t>
  </si>
  <si>
    <t>2.1.a.1</t>
  </si>
  <si>
    <t xml:space="preserve">a. Edicion anual de la revista del Microbiologo como medio de difusion de la actividad de investigación de la escuela de Microbiología </t>
  </si>
  <si>
    <t>Al menos 2 becas sustantivas de la DICU otorgadas a docentes de la Escuela de Microbiologia</t>
  </si>
  <si>
    <t>a. Becas de investigacion otorgadas ainvestigadores de Microbiologia</t>
  </si>
  <si>
    <t xml:space="preserve">Poyectos inscritos en la DICU y en el Instituto de Investigaciones Microbiologicas </t>
  </si>
  <si>
    <t>Unidad de Gestion de Investigacion de la Escuela de Microbiologia</t>
  </si>
  <si>
    <t>b.Proyectos nuevos de Investigacion realizados por profesores de Microbiologia</t>
  </si>
  <si>
    <t xml:space="preserve">Proyectos inscritos en el Instituto de Investigaciones Microbiologicas </t>
  </si>
  <si>
    <t>2.1.b.1.</t>
  </si>
  <si>
    <t xml:space="preserve">2. Promoción y asesoramiento para la investigación en la escuela de Microbiologia </t>
  </si>
  <si>
    <t xml:space="preserve">Promoción de la Investigación en microbiologia </t>
  </si>
  <si>
    <t>2.1.a.3</t>
  </si>
  <si>
    <t>3. Produccion de la VIII edicion de la Revista del Microbiologo</t>
  </si>
  <si>
    <t>Divulgacion de resultados de investigacion en el campo de la microbiologia</t>
  </si>
  <si>
    <t>Ejemplares de la revista del Microbiologo</t>
  </si>
  <si>
    <t>microbiologos y estudiantes de microbiologia</t>
  </si>
  <si>
    <t xml:space="preserve">unidad de gestion de investigacion, unidad de vinculacion sociedad de Microbiologia, consejo editor de la Revista </t>
  </si>
  <si>
    <t>Edicion publicada de la Revista del microbiologo</t>
  </si>
  <si>
    <t>2.1.b.4</t>
  </si>
  <si>
    <t xml:space="preserve">4. Participacion en eventos nacionales e internacionales </t>
  </si>
  <si>
    <t xml:space="preserve">b. presentar ponencias en eventos cientificos e internacionales </t>
  </si>
  <si>
    <t xml:space="preserve">5 ponencias en eventos cientificos nacionales o internacionales de docentes de la Escuela de Microbiologia </t>
  </si>
  <si>
    <t>Informes de liquidacion de viaticos, diplomas de participacion</t>
  </si>
  <si>
    <t xml:space="preserve">Docentes </t>
  </si>
  <si>
    <t>3.1.a.1</t>
  </si>
  <si>
    <t>3.1.b.2</t>
  </si>
  <si>
    <t>3.1.c.3.</t>
  </si>
  <si>
    <t>3.1.d.4.</t>
  </si>
  <si>
    <t>a. Microbiologos en Servicios Social incoprporados en APS</t>
  </si>
  <si>
    <t>3. 2.a.1</t>
  </si>
  <si>
    <t>b. Plan etrategico de APS de la VOAE contiene aportes de la Unidad de Vinculacion de la Escuela de Microbiologia</t>
  </si>
  <si>
    <t>3.2.b.2</t>
  </si>
  <si>
    <t>Servicio social obligatorio para graduacion en la carrera de Microbiologia</t>
  </si>
  <si>
    <t>microbiologos en servicio social</t>
  </si>
  <si>
    <t>Comision de Servicio Social</t>
  </si>
  <si>
    <t>Unidad de Vinculacion sociedad de Microbiologia</t>
  </si>
  <si>
    <t>c. Memoria de las actividades de Vinculacion de la Escuela de Microbiologia del quinquenio 2011-2015</t>
  </si>
  <si>
    <t>3.2.c.1</t>
  </si>
  <si>
    <t xml:space="preserve">d. VIII Edicion de la Revista del Microbiologo publicada </t>
  </si>
  <si>
    <t>3.2.d.1</t>
  </si>
  <si>
    <t>1. Publicacion de la VIII edicion de la Revista del Microbiologo.</t>
  </si>
  <si>
    <t>e.  Proyectos planificados y en ejecucion divulgados</t>
  </si>
  <si>
    <t>3.2.e.1</t>
  </si>
  <si>
    <t xml:space="preserve">1. La Carrera de Microbiologia realizan actividades para divulgar los proyectos de vinculación y sus resultados.  </t>
  </si>
  <si>
    <t>f.  Jornada de capacitación en gestión y ejecución de proyectos de vinculación en la Escuela de Microbiologia realizada</t>
  </si>
  <si>
    <t>g. POA aprobado</t>
  </si>
  <si>
    <t>h. Proyectos de vinculacion realizados por equipos de estudiantes y docentes de varias unidades academicas</t>
  </si>
  <si>
    <t>i. Funoion de Vinculacion incuida en la carga academica de los docentes</t>
  </si>
  <si>
    <t>1. Desarrollar una jornada de capacitación en gestión y ejecución de proyectos de vinculación en la Escuela de Microbiologia.</t>
  </si>
  <si>
    <t>3.1.g.1</t>
  </si>
  <si>
    <t>3.1.h.2</t>
  </si>
  <si>
    <t>3.1.i.3</t>
  </si>
  <si>
    <t>Incorporacion de Microbiologia en el programa APS</t>
  </si>
  <si>
    <t>documentos del Plan estratégico</t>
  </si>
  <si>
    <t>Actas de Servicio social</t>
  </si>
  <si>
    <t>Lograr mayor visibilidad de proyectos de vincualcion de la Escuela de Microbiologia</t>
  </si>
  <si>
    <t>Memoria publicada</t>
  </si>
  <si>
    <t>Sociedad Hondureña</t>
  </si>
  <si>
    <t>Mejora en el proceso enseñanza aprendizaje</t>
  </si>
  <si>
    <t xml:space="preserve">estudiantes </t>
  </si>
  <si>
    <t>Edicion de la Revista publicada</t>
  </si>
  <si>
    <t>Microbiologos</t>
  </si>
  <si>
    <t>Unidad de Vinculacion, invetsigacion  de la Escuela de Microbiologia y consejo editor de la revista</t>
  </si>
  <si>
    <t>Documento POA</t>
  </si>
  <si>
    <t>Documento guia de trabajo de la actividad de vincualcion d ela Escuela de Microbiologia</t>
  </si>
  <si>
    <t>Foralecimiento de la Vinculacion en Microbiologia</t>
  </si>
  <si>
    <t>Proyecto inscrito en la Unidad de Vinculación  de Microbiologia</t>
  </si>
  <si>
    <t>Documentos de carga académica de docentes</t>
  </si>
  <si>
    <t>Docentes y estudiantes de la Ecuela de Microbiologia, sociedad hondureña</t>
  </si>
  <si>
    <t>c. Participar en las convocatorias de premios a la investigación como reconocimiento a la labor y trayectoria investigativa.</t>
  </si>
  <si>
    <t>Profesores-investigadores de la escuela de Microbiologia postulados en la convocatoria</t>
  </si>
  <si>
    <t>2.1.c.1</t>
  </si>
  <si>
    <t>1. Incentivar investigadores para ser postulados en la convocatoria de premios de la DICU</t>
  </si>
  <si>
    <t>Registro de postulantes, DICU</t>
  </si>
  <si>
    <t>docentes Escuela de Microbiologia</t>
  </si>
  <si>
    <t>Unidad de Gestion de Investigacion de la Escuela de Microbiologia e Instituto de Investigaciones Microbiologicas</t>
  </si>
  <si>
    <t>c. Indexar la revista existente de la Escuela de Mcrobiología, siguiendo los criterios internacionales de calidad.</t>
  </si>
  <si>
    <t>Escuela de Microbiología, Instituto de Investigaciones en Microbiología,Grupos de Investigación,  Dirección de Investigación Científica, Biblioteca, Editorial Universitaria</t>
  </si>
  <si>
    <t>Visibilidad de la Revista del microbiologo</t>
  </si>
  <si>
    <t>Indexacion a Latindex, Scielo u otros</t>
  </si>
  <si>
    <t xml:space="preserve">microbiologos, comunidad nacional e internacional cientifica </t>
  </si>
  <si>
    <t>Unidad de Gestion de Investigacion de la Escuela de Microbiologia, Instituto de Investigaciones Micorbiologicas, Grupos de Investigación</t>
  </si>
  <si>
    <t>Unidad de Gestion conformada y  consolidada</t>
  </si>
  <si>
    <t>Revista Indexada</t>
  </si>
  <si>
    <t xml:space="preserve">1. Consolidar el Consejo Editor de la revista, Cumplimiento de los estandares de indexacion. </t>
  </si>
  <si>
    <t>d. Unidad de gestion de Investigacion de Microbiologia consolidada y fortalecida</t>
  </si>
  <si>
    <t>2.1.d.1</t>
  </si>
  <si>
    <t>1. Unidad juramentada en la DICU, Unidad con lineas de investigacion definidas y plan de trabajo</t>
  </si>
  <si>
    <t>Consolidacion d ela actividad en la escuela de Microbiologia</t>
  </si>
  <si>
    <t xml:space="preserve">Actas de la Unidad de gestion de Invetsigacion, informes </t>
  </si>
  <si>
    <t>Docentes de la escuela de Microbiologia y estudiantes</t>
  </si>
  <si>
    <t>Unidad de Gestion de la Investigacion de la escuela de Microbiologia</t>
  </si>
  <si>
    <t xml:space="preserve">Celebracion del Dia del Microbiologo </t>
  </si>
  <si>
    <t xml:space="preserve">d.  Celebracion  del Dia del microbiologo como evento cientifico </t>
  </si>
  <si>
    <t xml:space="preserve">1. Organizar la celebración como oportunidad  para difundir los resultados de Investigación de la Escuela de Microbiología </t>
  </si>
  <si>
    <t>Escuela de Microbiología, Carreras de Grado y Postgrado,Grupos de Investigación, Instituto de Investigaciones en Microbiología Dirección de Investigación Científica</t>
  </si>
  <si>
    <t xml:space="preserve">microbiologos, estudiantes,  comunidad nacional e internacional cientifica </t>
  </si>
  <si>
    <t xml:space="preserve">Difusión de los resultados de las investigaciones de la Escuela de Microbiologia </t>
  </si>
  <si>
    <t>Programa, invitaciones, fotografias, publicaciones, del evento</t>
  </si>
  <si>
    <t>4.1.a.1</t>
  </si>
  <si>
    <t>a. Personal Docente implementando prácticas innovadoras, alineadas con el modelo educativo.</t>
  </si>
  <si>
    <t>Planes descriptivos de clases.</t>
  </si>
  <si>
    <t>Incorporacion del Modelo educativo de la UNAH</t>
  </si>
  <si>
    <t>Coordinadora de carrera, Unidad de gestion de la calidad de la escuela</t>
  </si>
  <si>
    <t>Al menos del 40% de los docentes implementan prácticas innovadoras alineadas al modelo educativo.</t>
  </si>
  <si>
    <t>Todos los docentes participan en al menos una actividad de fortalecimiento de competencias para ña educacion superior</t>
  </si>
  <si>
    <t xml:space="preserve">b. Docentes participando en actividad de capacitacion para mejorar el proceso enseñanza aprendizaje </t>
  </si>
  <si>
    <t xml:space="preserve"> 1.   Intercambio académico, pasantías nacionales o internacional  Actualizar conocimientos disciplinarios ante los avances científicos.</t>
  </si>
  <si>
    <t>4.1.b.1</t>
  </si>
  <si>
    <t>Mejoramiento del desempeño docente en la educacion superior</t>
  </si>
  <si>
    <t xml:space="preserve">Unidad de Evaluación y mejora Continua de la calidad
Coordinadora académica
</t>
  </si>
  <si>
    <t>Informe del Programa de capacitación del personal docente</t>
  </si>
  <si>
    <t>El 100% de los docentes de planta en la escuela de Microbiología participa en el programa de Inducción al personal docente nuevo de la Escuela.</t>
  </si>
  <si>
    <t xml:space="preserve">c. Docentes nuevos de la escuela de microbiologia participan en el programa de induccion. </t>
  </si>
  <si>
    <t>4.1.c.1</t>
  </si>
  <si>
    <t>1. Participacion de los docentes en el curso aprender y otras capacitaciones similares</t>
  </si>
  <si>
    <t>1. Implementacion de un programa de induccion del nuevo docente en la escuela de Microbiologia</t>
  </si>
  <si>
    <t>Formacion de relevos en la educacion superior</t>
  </si>
  <si>
    <t xml:space="preserve">d. Miembros de Comisión de Concurso de la capacitándose en procesos de selección de docentes. </t>
  </si>
  <si>
    <t>El 100% de los docentes participa en el programa de Capacitación anual de la escuela de Microbiología</t>
  </si>
  <si>
    <t>4.1.d.1</t>
  </si>
  <si>
    <t xml:space="preserve">1. Solicitud y ejecucion del  programa de capacitacion para los miembros de la comision </t>
  </si>
  <si>
    <t xml:space="preserve">Formacion de capacidades </t>
  </si>
  <si>
    <t>Documentos de solicitud e informe</t>
  </si>
  <si>
    <t>miembros de la comision de concurso de la escuela</t>
  </si>
  <si>
    <t xml:space="preserve">Unidad de Evaluación y mejora Continua de la calidad
Direccion de Microbiologia
</t>
  </si>
  <si>
    <t xml:space="preserve">Coordinación de Carrera, VOAE - Área de Orientación y Asesoría Académica                 </t>
  </si>
  <si>
    <t xml:space="preserve">Coordinación de la Carrera
</t>
  </si>
  <si>
    <t xml:space="preserve">Coordinación de la Carrera, VOAE - Área de Orientación y Asesoría Académica. </t>
  </si>
  <si>
    <t>25% de la poblacion estudiantil con asesoria academica</t>
  </si>
  <si>
    <t>a. Programa reactivado en un 25%</t>
  </si>
  <si>
    <t>5.1.a.1</t>
  </si>
  <si>
    <t xml:space="preserve">1. Reactivar el Programa de Asesoría Académica.                             </t>
  </si>
  <si>
    <t>2. Gestionar con la DEGT el acceso a la base de datos de estudiantes de la UNAH.</t>
  </si>
  <si>
    <t>3. Implementar un Programa de Inducción o mejorar los procesos de la asignatura de Introducción a la Microbiología.</t>
  </si>
  <si>
    <t xml:space="preserve">4. Promover la reactivación de la Asociación de Estudiantes de Microbiología.  </t>
  </si>
  <si>
    <t>5.1.a.2</t>
  </si>
  <si>
    <t>5.1.b.3</t>
  </si>
  <si>
    <t xml:space="preserve">b. Programa de induccion sistematizado </t>
  </si>
  <si>
    <t>Programa de Induccion implementado en cada periodo académico</t>
  </si>
  <si>
    <t>Coordinacion de carrera</t>
  </si>
  <si>
    <t>c. Asociacion de estudiantes conformada</t>
  </si>
  <si>
    <t xml:space="preserve">asociacion de estudiantes conformada y en funciones </t>
  </si>
  <si>
    <t xml:space="preserve">Brindar una atencion al estudiante para el  logro de sus objetivos academicos </t>
  </si>
  <si>
    <t>Informes de atencion, capacitaciones</t>
  </si>
  <si>
    <t>Sistematizar la asesoria academica y planificacion del programa</t>
  </si>
  <si>
    <t xml:space="preserve">canal de acceso a la informacion activado </t>
  </si>
  <si>
    <t xml:space="preserve">Brindar la induccion tempranamente para orientar vocacionalmente a los estudiantes </t>
  </si>
  <si>
    <t>Programa de la asignatura de Introduccion a la Microbiologia</t>
  </si>
  <si>
    <t>Representacion estudaintil en el Comité tecnico de la carrera, implementacion de actividades</t>
  </si>
  <si>
    <t>Acta de conformacion de la asociacion</t>
  </si>
  <si>
    <t>Realizacion de la Jornada del Dia del Microbiologo</t>
  </si>
  <si>
    <t>5.1.c.4</t>
  </si>
  <si>
    <t>5.1.d.1</t>
  </si>
  <si>
    <t>1. Organizar, promover, realizar la Jornada del Microbiologo</t>
  </si>
  <si>
    <t xml:space="preserve">Promover la participacion estudiantil el amor a la profesion, la divulgacion de proyectos académicos, de vincualcion ye investigacion </t>
  </si>
  <si>
    <t xml:space="preserve">Fotos, programas, </t>
  </si>
  <si>
    <t>docentes, microbiologos, egresados</t>
  </si>
  <si>
    <t>Coordinacion de la carrera, Unidad de Investiagcion, Vincualcion-sociedad de la Escuela de Microbiologia, asociacion de estudiantes de Microbiologia</t>
  </si>
  <si>
    <t>el 20%  de los graduados se aplica el sistema de seguimiento</t>
  </si>
  <si>
    <t>a. Aplicación de Sistema de Seguimiento a graduados</t>
  </si>
  <si>
    <t>5.2.a.1</t>
  </si>
  <si>
    <t xml:space="preserve">1. Crear un sistema de Seguimiento a graduados y base de datos de egresados e instituciones en funcionamiento   </t>
  </si>
  <si>
    <t xml:space="preserve">Seguimiento de los graduados en el mercado laboral, su insercion y necesidades de actualizacion. </t>
  </si>
  <si>
    <t>Registros, base de datos</t>
  </si>
  <si>
    <t>Microbiologos egresados</t>
  </si>
  <si>
    <t>Escuela de microbiologia, Colegio de Microbiologos de Honduras</t>
  </si>
  <si>
    <t>5.3.a.1</t>
  </si>
  <si>
    <t>1.  Incluir en el programa de relevo docente graduados altamente calificados</t>
  </si>
  <si>
    <t>1% de los graduados incluidos en el programa de relevo docente</t>
  </si>
  <si>
    <t>a. Graduados altamente calificados contratados en el programa de relevo docente</t>
  </si>
  <si>
    <t>Relevo docente</t>
  </si>
  <si>
    <t>Egresados</t>
  </si>
  <si>
    <t>Informes de comision de concurso y Consejo Local de carrera docente de la facultad de Ciencias</t>
  </si>
  <si>
    <t>Comisión de concurso de Microbiologia, Consejo general de carrera docente de la facultad de Ciencias, direccion de Microbiologia</t>
  </si>
  <si>
    <t xml:space="preserve">a. Las unidades académicas participan en redes académicas a través de la movilidad y el uso de las TICS por campo del conocimiento para la generación y promoción de la gestión del conocimiento. </t>
  </si>
  <si>
    <t xml:space="preserve">1. Integrar a la Escuela de Microbiologia a la red educativa de la facultad de Ciencias para la diseminacion de experiencias exitosas de la gestion del conocimineto </t>
  </si>
  <si>
    <t>6.1.b.2</t>
  </si>
  <si>
    <t>En un 20% la Escuela de Microbiología participa en redes académicas internas, nacionales e internacionales para la gestión del conocimiento.</t>
  </si>
  <si>
    <t>Promocion de la Gestion del conocimiento en el area de la Microbiologia</t>
  </si>
  <si>
    <t xml:space="preserve">Informe Programas de movilidad, Implementación de las TICS, Informe de productos de la Red . </t>
  </si>
  <si>
    <t>Facultad de Ciencias, Escuela de Microbiologia</t>
  </si>
  <si>
    <t>Microbiologos, estudiantes, comunidad hondureña</t>
  </si>
  <si>
    <t xml:space="preserve">Al menos un evento a realizar en el año 2015 de Gestion del conocimiento </t>
  </si>
  <si>
    <t xml:space="preserve">2. Promover actividades, jornadas educativas a nivel de los estudiantes y docentes para la gestion del conocimiento </t>
  </si>
  <si>
    <t>Informe, fotografias, programa de la actividad, invitaciones al evento</t>
  </si>
  <si>
    <t xml:space="preserve">1. Fortalecer la Unidad de Evaluación y Mejora Continua de la Calidad.  </t>
  </si>
  <si>
    <t>Escuela de Microbiologia</t>
  </si>
  <si>
    <t>Unidad de Evaluación y Mejora Continua  de la calidad, Dirección de la Escuela</t>
  </si>
  <si>
    <t xml:space="preserve">Mejora de la calidad educativa y  administrativa de la escuela </t>
  </si>
  <si>
    <t>a. Fortalecimiento de  la Unidad de Evaluación y Mejora Continua de la Calidad de la Escuela de Microbiología</t>
  </si>
  <si>
    <t>A. Unidad de Evaluación y mejora continua de la Calidad capacitada, planificando y evaluando procesos  en la Escuela de Microbiologia.       B. Departamentos de la Escuela de Microbiología implementando la mejora continua en sus procesos.        C. La unidad Monitoreando el Plan de Mejora de la Escuela</t>
  </si>
  <si>
    <t>Sistema de Gestión de la Calidad implementado  en la Escuela de Microbiología, Informes de autoevaluación y planes de mejora.</t>
  </si>
  <si>
    <t>a. Consolidado en todos los niveles de gestión académica, el Sub-sistema de Planificación, Monitoria y Evaluación de la Gestión Académica.</t>
  </si>
  <si>
    <t>El 20% de las Unidades Académicasde la Escuela de Microbiologia  implementan el Subsistema de Planificación, Monitoria y Evaluación de la Gestión Académica.</t>
  </si>
  <si>
    <t xml:space="preserve">2. Planificar monitorear y evaluar las politicas, normas y procedimientos de la Escuelas de Microbiología </t>
  </si>
  <si>
    <t xml:space="preserve">3. Diseño, monitoria y evaluacion de procesos y procedimientos relacionados con la actividad academica y administrativa considerando estandares nacionales, regionales e internacionales con el fin de acreditar la carrera. </t>
  </si>
  <si>
    <t>VRA, SEDI. Dirección Escuela, Unidad de evaluación</t>
  </si>
  <si>
    <t>Docentes y administrativos de la escuela</t>
  </si>
  <si>
    <t xml:space="preserve">1. Diseñar e implementar el Sistema de Gestion academica de Calidad,  con enfoque de mejora continua de los procesos. La unidad monitorea el Plan de Mejora de la Escuela </t>
  </si>
  <si>
    <t>Informes del Sistema de Gestión de la Calidad sw la Escuela de Microbiología, Informes de autoevaluación y planes de mejora.</t>
  </si>
  <si>
    <t>Para el proceso de Mejora continua y acreditacion de la calidad de la escuela de Microbiologia  se contratará un experto en el tema de gestión de la calidad</t>
  </si>
  <si>
    <t>100% de las Politicas, normas y procedimientos de la Escuela de Microbiologia  evaluadas e implementadas</t>
  </si>
  <si>
    <t xml:space="preserve"> Politicas, normas y procedimientos de la Escuela de Microbiologia </t>
  </si>
  <si>
    <t>50% de los Diseños de evaluacion de los procesos y procedimientos de la actividad academica y administartiva en base a estandares nacionales, regionales e internacionales con el fin de acreditar la carrera</t>
  </si>
  <si>
    <t>7.2.a.1</t>
  </si>
  <si>
    <t xml:space="preserve">20% de transversalización del eje de ética -en los todas las  asignaturas de las Carreras de Grado y Postgrado de la Escuela de Microbiología- como eje integrador de los demás ejes del modelo educativo de la UNAH </t>
  </si>
  <si>
    <t>8.1.a.1</t>
  </si>
  <si>
    <t xml:space="preserve">8.2. a.1 </t>
  </si>
  <si>
    <t>8.2.a.2</t>
  </si>
  <si>
    <t xml:space="preserve">1. La Comision Curricular de la Carrera de Microbiología desarrolla Talleres de construcción participativa y aplicaciones del Manual de Tranversalización del Eje de Ética  previos a la implementación del nuevo plan de estudios.                                                                                                                                                                                                                         </t>
  </si>
  <si>
    <t>a. Transversalizacion del eje de Etica en todas las asignaturas de la Escuela de Microbiologia</t>
  </si>
  <si>
    <t xml:space="preserve">7.1.a.1 </t>
  </si>
  <si>
    <t>VRA, Dirección de Docencia, Facultad de Ciencias ,Escuela  de Microbiología, Comisión de Control de Gestión, Oficina del Comisionado Universitario, Grupo Gestor LO ESENCIAL.</t>
  </si>
  <si>
    <t>Manual de Transversalización del Eje de Ética. Manual de Formación de Formadores en Ética. Libro "Ética para la Construcción de Ciudadanía". Planes de Estudio con Eje de Ética Transversalizado". Informe de Aplicación.</t>
  </si>
  <si>
    <t>1 propuesta dictaminada para la transversalización del eje  de etica en el  plan de estudios de la Carrera de Microbiología.(% de asignaturas transversalizadas)</t>
  </si>
  <si>
    <t>7.1.a.2</t>
  </si>
  <si>
    <t>Escribir la propuesta para la transeversalizacion del eje de etica en el plan de estudios de la carrera de Microbiologia</t>
  </si>
  <si>
    <t>a. La Escuela de Microbiología participa en las Ferias de la interculturalidad y por los derechos humanos.</t>
  </si>
  <si>
    <t xml:space="preserve">La Escuela de Microbiologia participa al menos en un evento de Interculturalidad y derechos humanos </t>
  </si>
  <si>
    <t>Escuela de Microbiología,</t>
  </si>
  <si>
    <t xml:space="preserve">Foralecer el eje de etica en los microbiologos durante el paln de estudios </t>
  </si>
  <si>
    <t xml:space="preserve">estudaintes y docentes </t>
  </si>
  <si>
    <t xml:space="preserve">Propuesta </t>
  </si>
  <si>
    <t>construccion de la  ciudadania</t>
  </si>
  <si>
    <t xml:space="preserve">Informes, diplomas de participacion </t>
  </si>
  <si>
    <t xml:space="preserve">docentes y administrativos </t>
  </si>
  <si>
    <t>7.3.a.1</t>
  </si>
  <si>
    <t>a.  Sistematizacion y publicacion de  la experiencia de las  gestiones de Investigacion de la maestria de enfermedades infecciosas y zoonoticas, el CENCAB, la revista de microbiologo, grupos de investicagion y proyectos de vinculacion sociedad</t>
  </si>
  <si>
    <t>1. La Escuela de Microbiología participa en las Ferias de la interculturalidad y por los derechos humanos.</t>
  </si>
  <si>
    <t xml:space="preserve">  Produccion de la Escuela de Microbiología publicada, sobre las  gestiones de Investigacion de la maestria de enfermedades infecciosas y zoonoticas, el CENCAB, la revista de microbiologo, grupos de investicagion y proyectos de vinculacion sociedad</t>
  </si>
  <si>
    <t>1. Promover la publicaicon de los productos de la Escuela de Micorbiologia en todas sus instancias y quehaceres esenciales, tales como Investigación, académicos (grado y postgrado), Vincualcion con la sociedad, CENCAB, Revista del microbiologo, educacion continua ,  etc</t>
  </si>
  <si>
    <t xml:space="preserve">Construccion de Ciudadania </t>
  </si>
  <si>
    <t>Informes, memorias, publicaicones</t>
  </si>
  <si>
    <t>Comunidad hondureña</t>
  </si>
  <si>
    <t>Escuela de microbiologia</t>
  </si>
  <si>
    <t>El nuevo plan de estudios es la oportundiad para mejorar el proceso sistematizando los recursos didácticos y la capacitacion de los docentes</t>
  </si>
  <si>
    <t>Informe elaborado por cada departamento con las activdaides y/o proyectos de innovacion educativa.</t>
  </si>
  <si>
    <t>docentes, estudiantes</t>
  </si>
  <si>
    <t xml:space="preserve">Departamentos de le escuela </t>
  </si>
  <si>
    <t>10.1.a.1</t>
  </si>
  <si>
    <t>a. Nuevos programas de postgrado en Biotecnología y Análisis Clínicos formulados ante la VRA en el 2015</t>
  </si>
  <si>
    <t xml:space="preserve">1. Comisón de Postgrado formula la propuesta de ambos postgrados en conjunto con la DICU y Postgrado </t>
  </si>
  <si>
    <t xml:space="preserve">Informes del programa de postgrado. </t>
  </si>
  <si>
    <t>Dirección de Postgrado (DICU). Unidad de Postgrado de Microbiología</t>
  </si>
  <si>
    <t>b.  3a convocatoria de la maestria en Enfermedades Infecciosas y Zoonóticas</t>
  </si>
  <si>
    <t>Nueva promocion de postgrado iniciada</t>
  </si>
  <si>
    <t>10.1.b.1</t>
  </si>
  <si>
    <t>10.1.b.2</t>
  </si>
  <si>
    <t>10.1.b.3</t>
  </si>
  <si>
    <t>1. Planificacion aacademica y administrativa del nuevo grupo del postgrado</t>
  </si>
  <si>
    <t xml:space="preserve">3. Proceso de selección y aceptacion de aspirantes </t>
  </si>
  <si>
    <t>2. Realizar 3a convocatoria de la maestria</t>
  </si>
  <si>
    <t>Relevo generacional, respuesta a necesidades de la sociedad, incremento de oferta academica</t>
  </si>
  <si>
    <t>Dirección de Postgrado (DICU). MEIZ</t>
  </si>
  <si>
    <t xml:space="preserve">Informes, publicaciones de convocatoria. Informes administrativos </t>
  </si>
  <si>
    <t>Publicacion, expedientes recibidos</t>
  </si>
  <si>
    <t>Publicacion de resultados de selección, informes</t>
  </si>
  <si>
    <t>10.1.b.4</t>
  </si>
  <si>
    <t xml:space="preserve">4. Inicio del programa de Maestria de Enfermedades Infecciosas y zoonoticas </t>
  </si>
  <si>
    <t>Programa académico, matricula de candidatos a programa, informes a DICU</t>
  </si>
  <si>
    <t>Programas de postgrado en Biotecnología y Análisis Clínicos propuesto y aprobado para iniciar en el 2016.</t>
  </si>
  <si>
    <t xml:space="preserve">100% de eficiencia terminal de la 2a promocion del programa de Maestria en Enfermedades Infecciosas y Zoonoticas. </t>
  </si>
  <si>
    <t xml:space="preserve">a. Finalizacion de la 2a promoción del programa de Maestria en Enfermedades Infecciosas y zoonoticas </t>
  </si>
  <si>
    <t xml:space="preserve">10.1.a.1 </t>
  </si>
  <si>
    <t xml:space="preserve">1. Finalizacion de los trabajos de tesis de los  participantes con defensa de tesis </t>
  </si>
  <si>
    <t xml:space="preserve">2. Tramites administrativos de graduacion. </t>
  </si>
  <si>
    <t>10.1.a.2</t>
  </si>
  <si>
    <t>Estudiantes del programa MEIZ</t>
  </si>
  <si>
    <t xml:space="preserve">Actas de defensa de tesis, certificados de estudios, publicaciones  </t>
  </si>
  <si>
    <t xml:space="preserve">b. Oferta académica de acuerdo a la demanda estudiantil, e infraestructura e insumos disponibles con la contratacion de profesores por hora. </t>
  </si>
  <si>
    <t xml:space="preserve">1. Contratar 8-10 profesores por hora por un total de 70 UV en cada periodo académico </t>
  </si>
  <si>
    <t xml:space="preserve">Contratacion de 8 -10 profesores por hora con 70 unidades  valorativas </t>
  </si>
  <si>
    <t xml:space="preserve">Dar respuesta a la alta demanda estudiantil </t>
  </si>
  <si>
    <t>Carga académica de docentes contratados, registros de matricula de la DIPP</t>
  </si>
  <si>
    <t xml:space="preserve">ISO 9001 implementada en los procesos administrativos de la Escuela de Microbiologia </t>
  </si>
  <si>
    <t>2. Capacitaciones e implementacion del sistema ISO 9001</t>
  </si>
  <si>
    <t>Contrato de comsultor, plan de trabajo, informes, plan de mejora</t>
  </si>
  <si>
    <t xml:space="preserve">Jefes de depto y Director de escuela </t>
  </si>
  <si>
    <t xml:space="preserve"> El plan de Mejoras la implementacion de  sistema de gestion de la calidad administrativa y academica </t>
  </si>
  <si>
    <t>1. Contratar a un consultor por tres meses para la implementacion del sistema ISO 9001 en el área administrativa de la Escuela de microbiología</t>
  </si>
  <si>
    <t xml:space="preserve">c.Suministro de insumos y materiales consumibles para la docencia de laboratorios de la carrera de Microbiologia </t>
  </si>
  <si>
    <t>Todos los laboratorios docentes tienen suficientes insumos para el proceso enseñanza aprendizaje</t>
  </si>
  <si>
    <t xml:space="preserve">1. Ordenes de compra para todos los inusmos </t>
  </si>
  <si>
    <t>d. Jornada cientifica del dia del Microbiologo</t>
  </si>
  <si>
    <t>11.1.a. 1</t>
  </si>
  <si>
    <t>b. 5 Escritorios para  docentes</t>
  </si>
  <si>
    <t>c. Sistematizacion de la documentacion de la Escuela de Microbiologia</t>
  </si>
  <si>
    <t>11.1.b.1</t>
  </si>
  <si>
    <t>11.1.c.1</t>
  </si>
  <si>
    <t>d. Laboratorio de Microbiologia equipado con incubadora</t>
  </si>
  <si>
    <t>11.1.d.2</t>
  </si>
  <si>
    <t>11.2.a.1</t>
  </si>
  <si>
    <t>11.2.b.1</t>
  </si>
  <si>
    <t>11.2.c.1</t>
  </si>
  <si>
    <t xml:space="preserve">d. ISO 9001 implementada en los procesos administrativos de la Escuela de Microbiologia </t>
  </si>
  <si>
    <t xml:space="preserve">11.2.d.1 </t>
  </si>
  <si>
    <t>11.2.d.2</t>
  </si>
  <si>
    <t xml:space="preserve">Estos fondos se generan como venta de servicios </t>
  </si>
  <si>
    <t>Informes de matricula de la DIPP</t>
  </si>
  <si>
    <t>Insumos para laboratorios docentes</t>
  </si>
  <si>
    <t>Direccion de la escuela de Microbiologia, Decano de Ciencias, administracion de la facultad</t>
  </si>
  <si>
    <t>Fondos incorporados al presupuesto de la Escuela d Microbiologia</t>
  </si>
  <si>
    <t xml:space="preserve">d. Reintegro de fondos por venta de servicios, estos fondos se usan para insumos de laboratorios docentes y otras necesidades de la escuela </t>
  </si>
  <si>
    <t>Gsetion de recuperacion cada periodo academico</t>
  </si>
  <si>
    <r>
      <t>Reintegro al presupuesto de M</t>
    </r>
    <r>
      <rPr>
        <b/>
        <sz val="11"/>
        <color theme="1"/>
        <rFont val="Calibri"/>
        <family val="2"/>
        <scheme val="minor"/>
      </rPr>
      <t>icrobiologia por concepto de pago de laboratorio</t>
    </r>
  </si>
  <si>
    <t>a. Capacitación del personal docente en el nuevo modelo educativo de la UNAH.</t>
  </si>
  <si>
    <t xml:space="preserve">b. Cultura organizacional fortalecida en la escuela de Microbiología para el logro del Plan de Mejora de la escuela.  </t>
  </si>
  <si>
    <t>100% de los docentes de la Escuela de Microbiología aplicando las herramientas del modelo educativo de la UNAH</t>
  </si>
  <si>
    <t>12.1.a.1</t>
  </si>
  <si>
    <t xml:space="preserve">Diagnostico de la Cultura Organizacional de la Escuela de Microbiologia realizado. </t>
  </si>
  <si>
    <t>12.1.b.1</t>
  </si>
  <si>
    <t>1. Solicitar y ejecutar un estudio sobre "Diagnostico de la Cultura Organizacional de la escuela de Microbiologia"</t>
  </si>
  <si>
    <t xml:space="preserve">Parte del plan de mejora de la escuela </t>
  </si>
  <si>
    <t>Informe. Encuestas, taller.</t>
  </si>
  <si>
    <t>Personal administartivo, de apoyo y docente de la Escuela de Microbiologia</t>
  </si>
  <si>
    <t>Jefes de depto, oficial administrativo, Directora de la escuela</t>
  </si>
  <si>
    <t>1. Solicitar capacitaciones a la VRA</t>
  </si>
  <si>
    <t xml:space="preserve">Plan de Mejora de la escuela </t>
  </si>
  <si>
    <t>Programa de capacitacion, lista de asistentes</t>
  </si>
  <si>
    <t>Personal docente de la Escuela de Microbiologia</t>
  </si>
  <si>
    <t>Jefes de depto, Directora de la escuela</t>
  </si>
  <si>
    <t xml:space="preserve">c. Docentes miembros de la comisión de concurso capacitados en los procesos de selección docentes cada vez que se conforme la comision. </t>
  </si>
  <si>
    <t xml:space="preserve"> 100% de los docentes miembros de la comisión de concurso capacitados en los procesos de selección docentes cada vez que se conforme la comision. </t>
  </si>
  <si>
    <t>12.1.c.1</t>
  </si>
  <si>
    <r>
      <t>1. Realizar los pr</t>
    </r>
    <r>
      <rPr>
        <sz val="12"/>
        <rFont val="Calibri"/>
        <family val="2"/>
        <scheme val="minor"/>
      </rPr>
      <t xml:space="preserve">ocesos de selección de concurso de personal docente eficientes, transparentes y éticos </t>
    </r>
    <r>
      <rPr>
        <sz val="12"/>
        <color theme="1"/>
        <rFont val="Calibri"/>
        <family val="2"/>
        <scheme val="minor"/>
      </rPr>
      <t>por parte de la comisión de concurso.</t>
    </r>
  </si>
  <si>
    <t xml:space="preserve">Informes de concursos docentes </t>
  </si>
  <si>
    <t>Comité de concurso, Consejo local de carrera docente de la Facultad de ciencias</t>
  </si>
  <si>
    <t xml:space="preserve">Unidades de Apoyo de la Escuela Direccion de la Escuela </t>
  </si>
  <si>
    <t xml:space="preserve">Unidad de Evaluacion y mejora continua de la calidad </t>
  </si>
  <si>
    <t xml:space="preserve">VRA                                                             Direccion de la Escuela                            Unidad de apoyo </t>
  </si>
  <si>
    <t>DGET, Dirección y Coordinacion de carrera de la Escuela</t>
  </si>
  <si>
    <t xml:space="preserve">DGET, Dirección de la Escuela, Jefes de Departamento, coordinador de la Escuela </t>
  </si>
  <si>
    <t xml:space="preserve">Estudiantes </t>
  </si>
  <si>
    <t xml:space="preserve">Estudiantesy docentes  </t>
  </si>
  <si>
    <t>Estudiantes, docentes de la escuela de Microbiologia, ciudadania en general</t>
  </si>
  <si>
    <t>Pagina Web activa</t>
  </si>
  <si>
    <t xml:space="preserve">Politica de calidad rigiendo toda la actividad de la Escuela de Microbiologia con fines de acreditacion de la carrera en el mediano plazo  </t>
  </si>
  <si>
    <t>a. La Escuela de Microbiología mejora la calidad y pertinencia del sistema de gestion academica integrando la planificacion, monitoria, evaluacion y control;</t>
  </si>
  <si>
    <t xml:space="preserve">1. Diseñar e implementar el Sistema de Gestion academica de Calidad </t>
  </si>
  <si>
    <t>3. Diseño, monitoria y evaluacion de procesos y procedimientos relacionados con la actividad academica y administrativa considerando estandares nacionales, regionales e internacionales con el fin de acreditar la carrera.</t>
  </si>
  <si>
    <t>13.1.a.1</t>
  </si>
  <si>
    <t>13.1.a.2</t>
  </si>
  <si>
    <t>13.1.a.3</t>
  </si>
  <si>
    <t>13.1.a.5</t>
  </si>
  <si>
    <t>13.1.a.6</t>
  </si>
  <si>
    <t>13.1.a.7</t>
  </si>
  <si>
    <t>Politicas, Normas y Procedimientos de la escuela de Microbiologia</t>
  </si>
  <si>
    <t>Al menos una evaluacion y monitoreo de los procesos administrativos y academicos de la Escuela en el año 2015</t>
  </si>
  <si>
    <t>4. Promever el acceso de los alumnos de la carrera a las bibiotecas virtuales</t>
  </si>
  <si>
    <t xml:space="preserve">5. Procurar que los docentes utilicen la plataforma virtual como herramienta didactica en sus asignaturas </t>
  </si>
  <si>
    <t xml:space="preserve">6. Establecer una pagina WEB de la carrera </t>
  </si>
  <si>
    <t>Al menos el 50% de estudiantes tienen el correo institucional y han recibido en el año 2015 el curso Busqueda bibliografica de la Biblioteca virtual de la  UNAH</t>
  </si>
  <si>
    <t>Al menos el 50% de los docentes usan la plataforma virtual en apoyo al proceso enseñanza aprendizaje</t>
  </si>
  <si>
    <t xml:space="preserve">Pagina WEB habilitada </t>
  </si>
  <si>
    <t>25% del Sistema de Gestión Académica de Calidad ejecutandose  en el 2015</t>
  </si>
  <si>
    <t>Documentos del sistema de Gestion, bitacoras de reuniones</t>
  </si>
  <si>
    <t xml:space="preserve">2.  Planificar monitorear y evaluar las politicas, normas y procedimientos de la Escuelas de Microbiología </t>
  </si>
  <si>
    <t xml:space="preserve">  Estructura de la Escuela de Microbiología con sus tres departamentos y unidades académicas aprobadas por el Consejo Universitaria. </t>
  </si>
  <si>
    <t>Comité técnico de la escuela de Microbiología creado y en funciones</t>
  </si>
  <si>
    <t xml:space="preserve">Documentos de creación, plan de trabajo, publicados en la pagina Web de la Escuela de Microbiología </t>
  </si>
  <si>
    <t>Cumplimiento del Reglamento de  escuelas</t>
  </si>
  <si>
    <t xml:space="preserve">Escuela de Microbiologia </t>
  </si>
  <si>
    <t>Plan de Mejoras de Microbiologia</t>
  </si>
  <si>
    <t>Direccion de la Escuela, jefes de deptos</t>
  </si>
  <si>
    <t>15.1.a.1</t>
  </si>
  <si>
    <t xml:space="preserve">a. Estructura de la Escuela de Microbiología conformada con sus tres departamentos y unidades de apoyo según el Reglamento de las Escuelas Universitarias </t>
  </si>
  <si>
    <t>b. Comité técnico de la escuela de Microbiología creado y en funciones</t>
  </si>
  <si>
    <t>15.1.b.1</t>
  </si>
  <si>
    <t>1. Dar seguimiento a la propuesta de los deptos de Parasitologia y Bioanálisis e Inmunologia en la VRA para ser presentados posteriormente al Consejo Universitario para su implementacion</t>
  </si>
  <si>
    <t xml:space="preserve">1. Incorporar dos estudiantes de la Asociacion de estudiantes de Microbiologia al Comité Técnico de la escuela </t>
  </si>
  <si>
    <t>8.2.a.3</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</si>
</sst>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0.0%"/>
  </numFmts>
  <fonts count="8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sz val="11"/>
      <color indexed="8"/>
      <name val="Arial Narrow"/>
      <family val="2"/>
    </font>
    <font>
      <sz val="11"/>
      <color theme="1"/>
      <name val="Arial Narrow"/>
      <family val="2"/>
    </font>
    <font>
      <sz val="11"/>
      <name val="Arial Narrow"/>
      <family val="2"/>
    </font>
    <font>
      <sz val="12"/>
      <color theme="1"/>
      <name val="Arial Narrow"/>
      <family val="2"/>
    </font>
    <font>
      <sz val="12"/>
      <color rgb="FF000000"/>
      <name val="Calibri"/>
      <family val="2"/>
      <scheme val="minor"/>
    </font>
    <font>
      <sz val="12"/>
      <name val="Arial Narrow"/>
      <family val="2"/>
    </font>
    <font>
      <sz val="12"/>
      <color indexed="8"/>
      <name val="Arial Narrow"/>
      <family val="2"/>
    </font>
    <font>
      <sz val="12"/>
      <color theme="4" tint="-0.499984740745262"/>
      <name val="Calibri"/>
      <family val="2"/>
      <scheme val="minor"/>
    </font>
    <font>
      <sz val="11"/>
      <color indexed="81"/>
      <name val="Tahoma"/>
      <family val="2"/>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s>
  <borders count="5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19">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0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5"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5" applyFont="1" applyBorder="1" applyAlignment="1">
      <alignment horizontal="center" vertical="center" wrapText="1"/>
    </xf>
    <xf numFmtId="0" fontId="39" fillId="0" borderId="26" xfId="15"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5"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5"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2" fontId="42" fillId="0" borderId="0" xfId="17" applyNumberFormat="1" applyFont="1" applyAlignment="1">
      <alignment vertical="center"/>
    </xf>
    <xf numFmtId="0" fontId="43" fillId="0" borderId="0" xfId="0" applyFont="1" applyAlignment="1">
      <alignment vertical="center"/>
    </xf>
    <xf numFmtId="172" fontId="44" fillId="0" borderId="0" xfId="17"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3"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7" applyNumberFormat="1" applyFont="1" applyAlignment="1">
      <alignment horizontal="center" vertical="center"/>
    </xf>
    <xf numFmtId="172" fontId="44" fillId="0" borderId="0" xfId="17" applyNumberFormat="1" applyFont="1" applyAlignment="1">
      <alignment horizontal="center" vertical="center"/>
    </xf>
    <xf numFmtId="173"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7"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7" applyNumberFormat="1" applyFont="1" applyBorder="1" applyAlignment="1">
      <alignment horizontal="center" vertical="center"/>
    </xf>
    <xf numFmtId="0" fontId="50" fillId="13" borderId="26" xfId="0" applyFont="1" applyFill="1" applyBorder="1" applyAlignment="1">
      <alignment horizontal="center" vertical="center"/>
    </xf>
    <xf numFmtId="0" fontId="50" fillId="13" borderId="26" xfId="0" applyFont="1" applyFill="1" applyBorder="1" applyAlignment="1">
      <alignment vertical="center"/>
    </xf>
    <xf numFmtId="172" fontId="50" fillId="13" borderId="26" xfId="17" applyNumberFormat="1" applyFont="1" applyFill="1" applyBorder="1" applyAlignment="1">
      <alignment horizontal="center" vertical="center"/>
    </xf>
    <xf numFmtId="0" fontId="49"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7"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7" applyNumberFormat="1" applyFont="1" applyFill="1" applyBorder="1" applyAlignment="1">
      <alignment horizontal="center" vertical="center"/>
    </xf>
    <xf numFmtId="0" fontId="50" fillId="15" borderId="41" xfId="0" applyFont="1" applyFill="1" applyBorder="1" applyAlignment="1">
      <alignment horizontal="center" vertical="center"/>
    </xf>
    <xf numFmtId="43" fontId="50" fillId="15" borderId="39" xfId="17"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7" applyNumberFormat="1" applyFont="1" applyAlignment="1">
      <alignment vertical="center"/>
    </xf>
    <xf numFmtId="0" fontId="53" fillId="0" borderId="0" xfId="0" applyFont="1" applyAlignment="1">
      <alignment vertical="center"/>
    </xf>
    <xf numFmtId="172" fontId="53" fillId="0" borderId="0" xfId="17" applyNumberFormat="1" applyFont="1" applyAlignment="1">
      <alignment vertical="center"/>
    </xf>
    <xf numFmtId="44" fontId="0" fillId="0" borderId="26" xfId="0" applyNumberFormat="1" applyFill="1" applyBorder="1" applyAlignment="1">
      <alignment vertical="center"/>
    </xf>
    <xf numFmtId="0" fontId="54" fillId="13" borderId="0" xfId="0" applyFont="1" applyFill="1" applyAlignment="1">
      <alignment horizontal="left" vertical="center"/>
    </xf>
    <xf numFmtId="44" fontId="54" fillId="13" borderId="0" xfId="10" applyFont="1" applyFill="1" applyAlignment="1">
      <alignment horizontal="center" vertical="center"/>
    </xf>
    <xf numFmtId="9" fontId="33" fillId="0" borderId="26" xfId="15" applyNumberFormat="1" applyFont="1" applyBorder="1" applyAlignment="1">
      <alignment horizontal="center" vertical="center" wrapText="1"/>
    </xf>
    <xf numFmtId="4" fontId="33" fillId="0" borderId="26" xfId="15" applyNumberFormat="1" applyFont="1" applyBorder="1" applyAlignment="1">
      <alignment horizontal="center" vertical="center" wrapText="1"/>
    </xf>
    <xf numFmtId="0" fontId="33" fillId="2" borderId="26" xfId="15" applyFont="1" applyFill="1" applyBorder="1" applyAlignment="1">
      <alignment horizontal="center" vertical="center" wrapText="1"/>
    </xf>
    <xf numFmtId="9" fontId="33" fillId="0" borderId="26" xfId="16" applyFont="1" applyBorder="1" applyAlignment="1">
      <alignment horizontal="center" vertical="center" wrapText="1"/>
    </xf>
    <xf numFmtId="0" fontId="33" fillId="10" borderId="26" xfId="15" applyFont="1" applyFill="1" applyBorder="1" applyAlignment="1">
      <alignment vertical="center" wrapText="1"/>
    </xf>
    <xf numFmtId="0" fontId="25" fillId="8" borderId="0" xfId="15" applyFont="1" applyFill="1" applyBorder="1" applyAlignment="1">
      <alignment vertical="center" wrapText="1"/>
    </xf>
    <xf numFmtId="0" fontId="25" fillId="8" borderId="0" xfId="15" applyFont="1" applyFill="1" applyBorder="1" applyAlignment="1">
      <alignment vertical="center"/>
    </xf>
    <xf numFmtId="0" fontId="29" fillId="10" borderId="26" xfId="15" applyFont="1" applyFill="1" applyBorder="1" applyAlignment="1">
      <alignment vertical="center" wrapText="1"/>
    </xf>
    <xf numFmtId="0" fontId="55" fillId="0" borderId="0" xfId="0" applyNumberFormat="1" applyFont="1" applyFill="1" applyAlignment="1">
      <alignment horizontal="left" vertical="center"/>
    </xf>
    <xf numFmtId="43" fontId="50" fillId="15" borderId="39" xfId="17" applyFont="1" applyFill="1" applyBorder="1" applyAlignment="1">
      <alignment horizontal="center" vertical="center" wrapText="1"/>
    </xf>
    <xf numFmtId="43" fontId="49" fillId="13" borderId="0" xfId="17" applyFont="1" applyFill="1" applyAlignment="1">
      <alignment horizontal="center" vertical="center"/>
    </xf>
    <xf numFmtId="43" fontId="56" fillId="13" borderId="0" xfId="17"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7" applyNumberFormat="1" applyFont="1" applyFill="1" applyAlignment="1">
      <alignment horizontal="center" vertical="center"/>
    </xf>
    <xf numFmtId="172" fontId="0" fillId="3" borderId="0" xfId="17"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9"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9" fillId="13" borderId="0" xfId="0" applyFont="1" applyFill="1" applyAlignment="1">
      <alignment vertical="center"/>
    </xf>
    <xf numFmtId="0" fontId="57" fillId="13" borderId="0" xfId="0" applyFont="1" applyFill="1" applyAlignment="1">
      <alignment horizontal="left" vertical="center" indent="5"/>
    </xf>
    <xf numFmtId="9" fontId="23" fillId="18" borderId="3" xfId="16" applyFont="1" applyFill="1" applyBorder="1" applyAlignment="1">
      <alignment horizontal="center" vertical="center" wrapText="1"/>
    </xf>
    <xf numFmtId="0" fontId="57" fillId="13" borderId="0" xfId="0" applyFont="1" applyFill="1" applyAlignment="1">
      <alignment horizontal="center" vertical="center" wrapText="1"/>
    </xf>
    <xf numFmtId="43" fontId="33" fillId="0" borderId="26" xfId="17" applyFont="1" applyBorder="1" applyAlignment="1">
      <alignment horizontal="center" vertical="center" wrapText="1"/>
    </xf>
    <xf numFmtId="43" fontId="33" fillId="10" borderId="26" xfId="17" applyFont="1" applyFill="1" applyBorder="1" applyAlignment="1">
      <alignment vertical="center" wrapText="1"/>
    </xf>
    <xf numFmtId="43" fontId="28" fillId="12" borderId="26" xfId="17" applyFont="1" applyFill="1" applyBorder="1" applyAlignment="1" applyProtection="1">
      <alignment horizontal="center" vertical="center" wrapText="1"/>
      <protection locked="0"/>
    </xf>
    <xf numFmtId="43" fontId="33" fillId="10" borderId="26" xfId="17" applyFont="1" applyFill="1" applyBorder="1" applyAlignment="1">
      <alignment vertical="top" wrapText="1"/>
    </xf>
    <xf numFmtId="43" fontId="0" fillId="0" borderId="0" xfId="17" applyFont="1"/>
    <xf numFmtId="43" fontId="33" fillId="10" borderId="26" xfId="17" applyFont="1" applyFill="1" applyBorder="1" applyAlignment="1">
      <alignment horizontal="right" vertical="top" wrapText="1"/>
    </xf>
    <xf numFmtId="43" fontId="33" fillId="10" borderId="26" xfId="17" applyFont="1" applyFill="1" applyBorder="1" applyAlignment="1">
      <alignment horizontal="right" wrapText="1"/>
    </xf>
    <xf numFmtId="0" fontId="58" fillId="0" borderId="0" xfId="0" applyFont="1" applyAlignment="1">
      <alignment horizontal="center" vertical="center"/>
    </xf>
    <xf numFmtId="43" fontId="58" fillId="0" borderId="0" xfId="17" applyFont="1" applyAlignment="1">
      <alignment vertical="center"/>
    </xf>
    <xf numFmtId="172" fontId="58" fillId="0" borderId="0" xfId="17" applyNumberFormat="1" applyFont="1" applyAlignment="1">
      <alignment vertical="center"/>
    </xf>
    <xf numFmtId="172" fontId="58" fillId="0" borderId="0" xfId="0" applyNumberFormat="1" applyFont="1" applyAlignment="1">
      <alignment vertical="center"/>
    </xf>
    <xf numFmtId="0" fontId="25" fillId="8" borderId="0" xfId="15" applyFont="1" applyFill="1" applyBorder="1" applyAlignment="1">
      <alignment horizontal="center" vertical="center" wrapText="1"/>
    </xf>
    <xf numFmtId="0" fontId="25" fillId="8" borderId="0" xfId="15" applyFont="1" applyFill="1" applyBorder="1" applyAlignment="1">
      <alignment horizontal="center" vertical="top" wrapText="1"/>
    </xf>
    <xf numFmtId="0" fontId="29" fillId="10" borderId="26" xfId="15"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5" applyFont="1" applyFill="1" applyBorder="1" applyAlignment="1">
      <alignment horizontal="center" vertical="top" wrapText="1"/>
    </xf>
    <xf numFmtId="0" fontId="25" fillId="8" borderId="0" xfId="15" applyFont="1" applyFill="1" applyBorder="1" applyAlignment="1">
      <alignment horizontal="center" vertical="top" wrapText="1"/>
    </xf>
    <xf numFmtId="0" fontId="26" fillId="0" borderId="0" xfId="18" applyFont="1" applyAlignment="1">
      <alignment vertical="center" wrapText="1"/>
    </xf>
    <xf numFmtId="0" fontId="27" fillId="8" borderId="13" xfId="18" applyFont="1" applyFill="1" applyBorder="1" applyAlignment="1">
      <alignment vertical="top"/>
    </xf>
    <xf numFmtId="0" fontId="27" fillId="8" borderId="13" xfId="18" applyFont="1" applyFill="1" applyBorder="1" applyAlignment="1">
      <alignment vertical="center" wrapText="1"/>
    </xf>
    <xf numFmtId="0" fontId="27" fillId="8" borderId="13" xfId="18" applyFont="1" applyFill="1" applyBorder="1" applyAlignment="1">
      <alignment horizontal="center" vertical="center" wrapText="1"/>
    </xf>
    <xf numFmtId="0" fontId="39" fillId="0" borderId="26" xfId="18" applyFont="1" applyBorder="1" applyAlignment="1">
      <alignment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4"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8" fontId="33" fillId="0" borderId="26" xfId="18" applyNumberFormat="1" applyFont="1" applyBorder="1" applyAlignment="1">
      <alignment horizontal="center" vertical="center" wrapText="1"/>
    </xf>
    <xf numFmtId="0" fontId="33" fillId="2" borderId="26" xfId="18" applyFont="1" applyFill="1" applyBorder="1" applyAlignment="1">
      <alignment horizontal="center" vertical="center" wrapText="1"/>
    </xf>
    <xf numFmtId="43" fontId="33" fillId="10" borderId="26" xfId="18" applyNumberFormat="1" applyFont="1" applyFill="1" applyBorder="1" applyAlignment="1">
      <alignment vertical="center" wrapText="1"/>
    </xf>
    <xf numFmtId="43" fontId="33" fillId="10" borderId="26" xfId="17" applyNumberFormat="1" applyFont="1" applyFill="1" applyBorder="1" applyAlignment="1">
      <alignment vertical="center" wrapText="1"/>
    </xf>
    <xf numFmtId="0" fontId="33" fillId="10" borderId="26" xfId="18" applyFont="1" applyFill="1" applyBorder="1" applyAlignment="1">
      <alignment vertical="center" wrapText="1"/>
    </xf>
    <xf numFmtId="0" fontId="33" fillId="0" borderId="0" xfId="18" applyFont="1" applyBorder="1" applyAlignment="1">
      <alignment vertical="top" wrapText="1"/>
    </xf>
    <xf numFmtId="0" fontId="33" fillId="0" borderId="0" xfId="18" applyFont="1" applyBorder="1" applyAlignment="1">
      <alignment vertical="center" wrapText="1"/>
    </xf>
    <xf numFmtId="0" fontId="33" fillId="0" borderId="0" xfId="18" applyFont="1" applyBorder="1" applyAlignment="1">
      <alignment horizontal="center" vertical="center" wrapText="1"/>
    </xf>
    <xf numFmtId="0" fontId="26" fillId="0" borderId="0" xfId="18" applyFont="1" applyBorder="1" applyAlignment="1">
      <alignment vertical="top" wrapText="1"/>
    </xf>
    <xf numFmtId="0" fontId="26" fillId="0" borderId="0" xfId="18" applyFont="1" applyBorder="1" applyAlignment="1">
      <alignment horizontal="center" vertical="center" wrapText="1"/>
    </xf>
    <xf numFmtId="0" fontId="8" fillId="0" borderId="0" xfId="18" applyAlignment="1">
      <alignment vertical="top"/>
    </xf>
    <xf numFmtId="43" fontId="33" fillId="10" borderId="26" xfId="18" applyNumberFormat="1" applyFont="1" applyFill="1" applyBorder="1" applyAlignment="1">
      <alignment vertical="top" wrapText="1"/>
    </xf>
    <xf numFmtId="0" fontId="33" fillId="10" borderId="26" xfId="18" applyFont="1" applyFill="1" applyBorder="1" applyAlignment="1">
      <alignment vertical="top" wrapText="1"/>
    </xf>
    <xf numFmtId="0" fontId="26" fillId="2" borderId="0" xfId="18" applyFont="1" applyFill="1" applyBorder="1" applyAlignment="1">
      <alignment vertical="top" wrapText="1"/>
    </xf>
    <xf numFmtId="0" fontId="30" fillId="0" borderId="0" xfId="18" applyFont="1" applyAlignment="1">
      <alignment horizontal="left" vertical="top" wrapText="1"/>
    </xf>
    <xf numFmtId="0" fontId="34" fillId="2" borderId="0" xfId="18" applyFont="1" applyFill="1" applyBorder="1" applyAlignment="1">
      <alignment horizontal="center" vertical="top" wrapText="1"/>
    </xf>
    <xf numFmtId="0" fontId="28" fillId="8" borderId="13" xfId="18" applyFont="1" applyFill="1" applyBorder="1" applyAlignment="1">
      <alignment vertical="top"/>
    </xf>
    <xf numFmtId="0" fontId="27" fillId="9" borderId="13" xfId="18" applyFont="1" applyFill="1" applyBorder="1" applyAlignment="1" applyProtection="1">
      <alignment vertical="top"/>
      <protection locked="0"/>
    </xf>
    <xf numFmtId="43" fontId="33" fillId="2" borderId="26" xfId="17"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7" applyNumberFormat="1" applyFont="1" applyFill="1" applyBorder="1" applyAlignment="1">
      <alignment vertical="top" wrapText="1"/>
    </xf>
    <xf numFmtId="43" fontId="33" fillId="10" borderId="26" xfId="18" applyNumberFormat="1" applyFont="1" applyFill="1" applyBorder="1" applyAlignment="1">
      <alignment horizontal="right" vertical="top" wrapText="1"/>
    </xf>
    <xf numFmtId="43" fontId="33" fillId="10" borderId="26" xfId="17" applyNumberFormat="1" applyFont="1" applyFill="1" applyBorder="1" applyAlignment="1">
      <alignment horizontal="right" vertical="top" wrapText="1"/>
    </xf>
    <xf numFmtId="0" fontId="26" fillId="0" borderId="0" xfId="18" applyFont="1" applyAlignment="1">
      <alignment wrapText="1"/>
    </xf>
    <xf numFmtId="0" fontId="32" fillId="0" borderId="26" xfId="0" applyFont="1" applyFill="1" applyBorder="1" applyAlignment="1">
      <alignment horizontal="center" vertical="center" wrapText="1"/>
    </xf>
    <xf numFmtId="0" fontId="29" fillId="10" borderId="26" xfId="18" applyFont="1" applyFill="1" applyBorder="1" applyAlignment="1">
      <alignment vertical="top" wrapText="1"/>
    </xf>
    <xf numFmtId="0" fontId="25" fillId="8" borderId="0" xfId="18" applyFont="1" applyFill="1" applyBorder="1" applyAlignment="1"/>
    <xf numFmtId="0" fontId="29" fillId="0" borderId="26" xfId="18" applyFont="1" applyFill="1" applyBorder="1" applyAlignment="1">
      <alignment horizontal="center" vertical="center" wrapText="1"/>
    </xf>
    <xf numFmtId="0" fontId="33" fillId="0" borderId="26" xfId="18" applyFont="1" applyFill="1" applyBorder="1" applyAlignment="1">
      <alignment horizontal="center" vertical="center" wrapText="1"/>
    </xf>
    <xf numFmtId="43" fontId="33" fillId="10" borderId="26" xfId="18" applyNumberFormat="1" applyFont="1" applyFill="1" applyBorder="1" applyAlignment="1">
      <alignment horizontal="right" wrapText="1"/>
    </xf>
    <xf numFmtId="43" fontId="33" fillId="10" borderId="26" xfId="17" applyNumberFormat="1" applyFont="1" applyFill="1" applyBorder="1" applyAlignment="1">
      <alignment horizontal="right" wrapText="1"/>
    </xf>
    <xf numFmtId="0" fontId="25" fillId="8" borderId="0" xfId="18" applyFont="1" applyFill="1" applyBorder="1" applyAlignment="1">
      <alignment vertical="top"/>
    </xf>
    <xf numFmtId="0" fontId="8" fillId="0" borderId="0" xfId="18"/>
    <xf numFmtId="0" fontId="26" fillId="0" borderId="0" xfId="18" applyFont="1" applyBorder="1" applyAlignment="1">
      <alignment wrapText="1"/>
    </xf>
    <xf numFmtId="0" fontId="33" fillId="10" borderId="26" xfId="18" applyFont="1" applyFill="1" applyBorder="1" applyAlignment="1">
      <alignment horizontal="right" wrapText="1"/>
    </xf>
    <xf numFmtId="0" fontId="27" fillId="9" borderId="13" xfId="18" applyFont="1" applyFill="1" applyBorder="1" applyAlignment="1" applyProtection="1">
      <alignment vertical="center"/>
      <protection locked="0"/>
    </xf>
    <xf numFmtId="0" fontId="25" fillId="8" borderId="0" xfId="18" applyFont="1" applyFill="1" applyBorder="1" applyAlignment="1">
      <alignment vertical="center"/>
    </xf>
    <xf numFmtId="0" fontId="25" fillId="8" borderId="0" xfId="15" applyFont="1" applyFill="1" applyBorder="1" applyAlignment="1">
      <alignment vertical="top"/>
    </xf>
    <xf numFmtId="0" fontId="25" fillId="8" borderId="0" xfId="15" applyFont="1" applyFill="1" applyBorder="1" applyAlignment="1">
      <alignment horizontal="left" vertical="center"/>
    </xf>
    <xf numFmtId="0" fontId="29" fillId="10" borderId="37" xfId="18" applyFont="1" applyFill="1" applyBorder="1" applyAlignment="1">
      <alignment vertical="center"/>
    </xf>
    <xf numFmtId="0" fontId="29" fillId="10" borderId="16" xfId="18" applyFont="1" applyFill="1" applyBorder="1" applyAlignment="1">
      <alignment vertical="center"/>
    </xf>
    <xf numFmtId="0" fontId="29" fillId="10" borderId="36" xfId="18" applyFont="1" applyFill="1" applyBorder="1" applyAlignment="1">
      <alignment vertical="center"/>
    </xf>
    <xf numFmtId="0" fontId="29" fillId="10" borderId="37" xfId="15" applyFont="1" applyFill="1" applyBorder="1" applyAlignment="1">
      <alignment vertical="center"/>
    </xf>
    <xf numFmtId="0" fontId="29" fillId="10" borderId="16" xfId="15" applyFont="1" applyFill="1" applyBorder="1" applyAlignment="1">
      <alignment vertical="center"/>
    </xf>
    <xf numFmtId="0" fontId="29" fillId="10" borderId="36" xfId="15" applyFont="1" applyFill="1" applyBorder="1" applyAlignment="1">
      <alignment vertical="center"/>
    </xf>
    <xf numFmtId="0" fontId="34" fillId="10" borderId="37" xfId="18" applyFont="1" applyFill="1" applyBorder="1" applyAlignment="1">
      <alignment vertical="center"/>
    </xf>
    <xf numFmtId="0" fontId="34" fillId="10" borderId="16" xfId="18" applyFont="1" applyFill="1" applyBorder="1" applyAlignment="1">
      <alignment vertical="center"/>
    </xf>
    <xf numFmtId="0" fontId="34" fillId="10" borderId="36" xfId="18" applyFont="1" applyFill="1" applyBorder="1" applyAlignment="1">
      <alignment vertical="center"/>
    </xf>
    <xf numFmtId="0" fontId="29" fillId="10" borderId="37" xfId="18" applyFont="1" applyFill="1" applyBorder="1" applyAlignment="1">
      <alignment vertical="top"/>
    </xf>
    <xf numFmtId="0" fontId="29" fillId="10" borderId="16" xfId="18" applyFont="1" applyFill="1" applyBorder="1" applyAlignment="1">
      <alignment vertical="top"/>
    </xf>
    <xf numFmtId="0" fontId="29" fillId="10" borderId="36" xfId="18" applyFont="1" applyFill="1" applyBorder="1" applyAlignment="1">
      <alignment vertical="top"/>
    </xf>
    <xf numFmtId="0" fontId="34" fillId="10" borderId="26" xfId="15" applyFont="1" applyFill="1" applyBorder="1" applyAlignment="1">
      <alignment horizontal="left" vertical="top"/>
    </xf>
    <xf numFmtId="0" fontId="29" fillId="10" borderId="26" xfId="15" applyFont="1" applyFill="1" applyBorder="1" applyAlignment="1">
      <alignment horizontal="left" vertical="top"/>
    </xf>
    <xf numFmtId="0" fontId="35" fillId="10" borderId="37" xfId="18" applyFont="1" applyFill="1" applyBorder="1" applyAlignment="1">
      <alignment vertical="top"/>
    </xf>
    <xf numFmtId="0" fontId="35" fillId="10" borderId="16" xfId="18" applyFont="1" applyFill="1" applyBorder="1" applyAlignment="1">
      <alignment vertical="top"/>
    </xf>
    <xf numFmtId="0" fontId="35" fillId="10" borderId="36" xfId="18" applyFont="1" applyFill="1" applyBorder="1" applyAlignment="1">
      <alignment vertical="top"/>
    </xf>
    <xf numFmtId="0" fontId="54" fillId="13" borderId="0" xfId="0" applyFont="1" applyFill="1" applyAlignment="1">
      <alignment horizontal="center" vertical="center" wrapText="1"/>
    </xf>
    <xf numFmtId="43" fontId="0" fillId="0" borderId="0" xfId="17"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2" fillId="0" borderId="0" xfId="0" applyFont="1" applyAlignment="1">
      <alignment vertical="center" wrapText="1"/>
    </xf>
    <xf numFmtId="0" fontId="39" fillId="0" borderId="26" xfId="18"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5" applyFont="1" applyFill="1" applyBorder="1" applyAlignment="1" applyProtection="1">
      <alignment vertical="center"/>
      <protection locked="0"/>
    </xf>
    <xf numFmtId="0" fontId="27" fillId="8" borderId="0" xfId="18"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8" applyFont="1" applyFill="1" applyBorder="1" applyAlignment="1">
      <alignment horizontal="left" vertical="top"/>
    </xf>
    <xf numFmtId="0" fontId="27" fillId="8" borderId="0" xfId="18" applyFont="1" applyFill="1" applyBorder="1" applyAlignment="1">
      <alignment horizontal="center" vertical="top"/>
    </xf>
    <xf numFmtId="0" fontId="60" fillId="0" borderId="0" xfId="0" applyFont="1"/>
    <xf numFmtId="0" fontId="21" fillId="0" borderId="0" xfId="0" applyFont="1"/>
    <xf numFmtId="0" fontId="61" fillId="0" borderId="0" xfId="18" applyFont="1" applyAlignment="1">
      <alignment vertical="top"/>
    </xf>
    <xf numFmtId="0" fontId="61" fillId="0" borderId="0" xfId="0" applyFont="1"/>
    <xf numFmtId="0" fontId="61" fillId="0" borderId="0" xfId="18" applyFont="1"/>
    <xf numFmtId="0" fontId="26" fillId="0" borderId="0" xfId="18" applyFont="1" applyAlignment="1">
      <alignment vertical="top"/>
    </xf>
    <xf numFmtId="0" fontId="62" fillId="0" borderId="0" xfId="18" applyFont="1" applyAlignment="1">
      <alignment wrapText="1"/>
    </xf>
    <xf numFmtId="0" fontId="22" fillId="17" borderId="15" xfId="0" applyFont="1" applyFill="1" applyBorder="1" applyAlignment="1">
      <alignment horizontal="center" vertical="center"/>
    </xf>
    <xf numFmtId="0" fontId="34" fillId="10" borderId="26" xfId="15" applyFont="1" applyFill="1" applyBorder="1" applyAlignment="1">
      <alignment horizontal="left" vertical="center"/>
    </xf>
    <xf numFmtId="0" fontId="50" fillId="15" borderId="40" xfId="0" applyFont="1" applyFill="1" applyBorder="1" applyAlignment="1">
      <alignment horizontal="center" vertical="center" wrapText="1"/>
    </xf>
    <xf numFmtId="0" fontId="36" fillId="0" borderId="26" xfId="18"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8"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7" applyNumberFormat="1" applyFont="1" applyBorder="1" applyAlignment="1">
      <alignment vertical="center"/>
    </xf>
    <xf numFmtId="44" fontId="0" fillId="0" borderId="10" xfId="17" applyNumberFormat="1" applyFont="1" applyBorder="1" applyAlignment="1">
      <alignment vertical="center"/>
    </xf>
    <xf numFmtId="44" fontId="0" fillId="0" borderId="10" xfId="17" applyNumberFormat="1" applyFont="1" applyFill="1" applyBorder="1" applyAlignment="1">
      <alignment vertical="center"/>
    </xf>
    <xf numFmtId="44" fontId="0" fillId="0" borderId="3" xfId="17"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5" fillId="20" borderId="6" xfId="0" applyFont="1" applyFill="1" applyBorder="1" applyAlignment="1">
      <alignment vertical="center"/>
    </xf>
    <xf numFmtId="44" fontId="65"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4" fillId="0" borderId="0" xfId="0" applyFont="1" applyFill="1" applyBorder="1" applyAlignment="1">
      <alignment horizontal="left" vertical="center"/>
    </xf>
    <xf numFmtId="44" fontId="54" fillId="0" borderId="0" xfId="10" applyFont="1" applyFill="1" applyBorder="1" applyAlignment="1">
      <alignment horizontal="center" vertical="center"/>
    </xf>
    <xf numFmtId="0" fontId="55"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49" fillId="0" borderId="0" xfId="0" applyFont="1" applyFill="1" applyBorder="1" applyAlignment="1">
      <alignment horizontal="center" vertical="center"/>
    </xf>
    <xf numFmtId="43" fontId="50" fillId="15" borderId="7" xfId="17" applyFont="1" applyFill="1" applyBorder="1" applyAlignment="1">
      <alignment horizontal="center" vertical="center" wrapText="1"/>
    </xf>
    <xf numFmtId="0" fontId="57" fillId="15" borderId="3" xfId="0" applyFont="1" applyFill="1" applyBorder="1" applyAlignment="1">
      <alignment horizontal="center" vertical="center" wrapText="1"/>
    </xf>
    <xf numFmtId="0" fontId="65" fillId="0" borderId="0" xfId="0" applyFont="1" applyFill="1" applyBorder="1" applyAlignment="1">
      <alignment vertical="center"/>
    </xf>
    <xf numFmtId="44" fontId="65" fillId="0" borderId="0" xfId="0" applyNumberFormat="1" applyFont="1" applyFill="1" applyBorder="1" applyAlignment="1">
      <alignment vertical="center"/>
    </xf>
    <xf numFmtId="0" fontId="59" fillId="0" borderId="26" xfId="18" applyFont="1" applyBorder="1" applyAlignment="1">
      <alignment horizontal="center" vertical="center" wrapText="1"/>
    </xf>
    <xf numFmtId="3" fontId="33" fillId="0" borderId="26" xfId="15" applyNumberFormat="1" applyFont="1" applyBorder="1" applyAlignment="1">
      <alignment horizontal="center" vertical="center" wrapText="1"/>
    </xf>
    <xf numFmtId="0" fontId="39" fillId="2" borderId="26" xfId="18" applyFont="1" applyFill="1" applyBorder="1" applyAlignment="1">
      <alignment horizontal="center" vertical="center" wrapText="1"/>
    </xf>
    <xf numFmtId="3" fontId="33" fillId="0" borderId="26" xfId="18" applyNumberFormat="1" applyFont="1" applyBorder="1" applyAlignment="1">
      <alignment horizontal="center" vertical="center" wrapText="1"/>
    </xf>
    <xf numFmtId="43" fontId="40" fillId="0" borderId="26" xfId="17" applyFont="1" applyFill="1" applyBorder="1" applyAlignment="1">
      <alignment horizontal="center" vertical="center"/>
    </xf>
    <xf numFmtId="0" fontId="40" fillId="0" borderId="26" xfId="18" applyFont="1" applyBorder="1" applyAlignment="1" applyProtection="1">
      <alignment horizontal="center" vertical="center" wrapText="1"/>
      <protection locked="0"/>
    </xf>
    <xf numFmtId="0" fontId="40" fillId="0" borderId="26" xfId="18" applyFont="1" applyBorder="1" applyAlignment="1">
      <alignment horizontal="center" vertical="center" wrapText="1"/>
    </xf>
    <xf numFmtId="43" fontId="40" fillId="0" borderId="26" xfId="17" applyFont="1" applyBorder="1" applyAlignment="1">
      <alignment horizontal="center" vertical="center" wrapText="1"/>
    </xf>
    <xf numFmtId="3" fontId="40" fillId="0" borderId="26" xfId="18" applyNumberFormat="1" applyFont="1" applyBorder="1" applyAlignment="1">
      <alignment horizontal="center" vertical="center" wrapText="1"/>
    </xf>
    <xf numFmtId="9" fontId="40" fillId="0" borderId="26" xfId="18" applyNumberFormat="1" applyFont="1" applyBorder="1" applyAlignment="1">
      <alignment horizontal="center" vertical="center" wrapText="1"/>
    </xf>
    <xf numFmtId="43" fontId="40" fillId="0" borderId="26" xfId="17" applyFont="1" applyFill="1" applyBorder="1" applyAlignment="1">
      <alignment horizontal="center" vertical="center" wrapText="1"/>
    </xf>
    <xf numFmtId="0" fontId="40" fillId="0" borderId="0" xfId="18" applyFont="1" applyBorder="1" applyAlignment="1">
      <alignment horizontal="center" vertical="center" wrapText="1"/>
    </xf>
    <xf numFmtId="0" fontId="32" fillId="0" borderId="26" xfId="0" applyFont="1" applyBorder="1" applyAlignment="1">
      <alignment horizontal="center" vertical="center"/>
    </xf>
    <xf numFmtId="43" fontId="37" fillId="2" borderId="26" xfId="17" applyFont="1" applyFill="1" applyBorder="1" applyAlignment="1">
      <alignment horizontal="center" vertical="center" wrapText="1"/>
    </xf>
    <xf numFmtId="0" fontId="27" fillId="8" borderId="0" xfId="18" applyFont="1" applyFill="1" applyBorder="1" applyAlignment="1">
      <alignment vertical="center"/>
    </xf>
    <xf numFmtId="43" fontId="32" fillId="0" borderId="26" xfId="17" applyFont="1" applyBorder="1" applyAlignment="1">
      <alignment horizontal="center" vertical="center"/>
    </xf>
    <xf numFmtId="0" fontId="40" fillId="0" borderId="26" xfId="18"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7"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7"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7" applyFont="1" applyFill="1" applyBorder="1" applyAlignment="1">
      <alignment horizontal="center" vertical="center" wrapText="1"/>
    </xf>
    <xf numFmtId="0" fontId="39" fillId="0" borderId="26" xfId="18" applyFont="1" applyFill="1" applyBorder="1" applyAlignment="1">
      <alignment horizontal="center" vertical="center" wrapText="1"/>
    </xf>
    <xf numFmtId="10" fontId="33" fillId="0" borderId="26" xfId="18" applyNumberFormat="1" applyFont="1" applyFill="1" applyBorder="1" applyAlignment="1">
      <alignment horizontal="center" vertical="center" wrapText="1"/>
    </xf>
    <xf numFmtId="9" fontId="33" fillId="0" borderId="26" xfId="16"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7" applyFont="1" applyFill="1" applyBorder="1" applyAlignment="1">
      <alignment horizontal="center" vertical="center" wrapText="1"/>
    </xf>
    <xf numFmtId="0" fontId="68" fillId="0" borderId="26" xfId="18" applyFont="1" applyBorder="1" applyAlignment="1">
      <alignment horizontal="center" vertical="center" wrapText="1"/>
    </xf>
    <xf numFmtId="0" fontId="0" fillId="0" borderId="0" xfId="0"/>
    <xf numFmtId="0" fontId="41" fillId="0" borderId="26" xfId="15" applyFont="1" applyBorder="1" applyAlignment="1">
      <alignment horizontal="center" vertical="center" wrapText="1"/>
    </xf>
    <xf numFmtId="0" fontId="33" fillId="0" borderId="26" xfId="15" applyFont="1" applyFill="1" applyBorder="1" applyAlignment="1">
      <alignment horizontal="center" vertical="center" wrapText="1"/>
    </xf>
    <xf numFmtId="0" fontId="38" fillId="0" borderId="26" xfId="15" applyFont="1" applyFill="1" applyBorder="1" applyAlignment="1">
      <alignment horizontal="center" vertical="center" wrapText="1"/>
    </xf>
    <xf numFmtId="43" fontId="38" fillId="0" borderId="26" xfId="17" applyFont="1" applyFill="1" applyBorder="1" applyAlignment="1">
      <alignment horizontal="center" vertical="center" wrapText="1"/>
    </xf>
    <xf numFmtId="9" fontId="33" fillId="0" borderId="26" xfId="18" applyNumberFormat="1" applyFont="1" applyFill="1" applyBorder="1" applyAlignment="1">
      <alignment horizontal="center" vertical="center" wrapText="1"/>
    </xf>
    <xf numFmtId="0" fontId="4" fillId="0" borderId="26" xfId="0" applyFont="1" applyBorder="1" applyAlignment="1">
      <alignment vertical="center" wrapText="1"/>
    </xf>
    <xf numFmtId="0" fontId="70" fillId="0" borderId="26" xfId="0" applyFont="1" applyFill="1" applyBorder="1" applyAlignment="1">
      <alignment horizontal="center" vertical="center" wrapText="1"/>
    </xf>
    <xf numFmtId="9" fontId="33" fillId="0" borderId="26" xfId="15" applyNumberFormat="1" applyFont="1" applyFill="1" applyBorder="1" applyAlignment="1">
      <alignment horizontal="center" vertical="center" wrapText="1"/>
    </xf>
    <xf numFmtId="0" fontId="54" fillId="13" borderId="0" xfId="10" applyNumberFormat="1" applyFont="1" applyFill="1" applyAlignment="1">
      <alignment horizontal="center" vertical="center"/>
    </xf>
    <xf numFmtId="0" fontId="29" fillId="0" borderId="27" xfId="18"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7" applyNumberFormat="1" applyFont="1" applyFill="1" applyBorder="1" applyAlignment="1">
      <alignment vertical="center"/>
    </xf>
    <xf numFmtId="0" fontId="0" fillId="0" borderId="3" xfId="0" applyFill="1" applyBorder="1" applyAlignment="1">
      <alignment vertical="center"/>
    </xf>
    <xf numFmtId="0" fontId="70" fillId="0" borderId="26" xfId="0" applyFont="1" applyFill="1" applyBorder="1" applyAlignment="1">
      <alignment horizontal="center" vertical="center" wrapText="1"/>
    </xf>
    <xf numFmtId="0" fontId="73" fillId="0" borderId="26" xfId="18" applyFont="1" applyFill="1" applyBorder="1" applyAlignment="1">
      <alignment horizontal="justify" vertical="top" wrapText="1"/>
    </xf>
    <xf numFmtId="0" fontId="74" fillId="0" borderId="26" xfId="0" applyFont="1" applyBorder="1" applyAlignment="1">
      <alignment horizontal="justify" vertical="top" wrapText="1"/>
    </xf>
    <xf numFmtId="0" fontId="75" fillId="0" borderId="26" xfId="18" applyFont="1" applyFill="1" applyBorder="1" applyAlignment="1">
      <alignment horizontal="justify" vertical="top" wrapText="1"/>
    </xf>
    <xf numFmtId="0" fontId="74" fillId="2" borderId="26" xfId="0" applyFont="1" applyFill="1" applyBorder="1" applyAlignment="1">
      <alignment horizontal="justify" vertical="top" wrapText="1"/>
    </xf>
    <xf numFmtId="0" fontId="38" fillId="0" borderId="0" xfId="18" applyFont="1" applyAlignment="1">
      <alignment vertical="center"/>
    </xf>
    <xf numFmtId="0" fontId="73" fillId="0" borderId="26" xfId="18" applyFont="1" applyFill="1" applyBorder="1" applyAlignment="1">
      <alignment horizontal="justify" vertical="center" wrapText="1"/>
    </xf>
    <xf numFmtId="0" fontId="38" fillId="0" borderId="26" xfId="18" applyFont="1" applyBorder="1" applyAlignment="1">
      <alignment vertical="center" wrapText="1"/>
    </xf>
    <xf numFmtId="0" fontId="0" fillId="0" borderId="0" xfId="0" applyAlignment="1">
      <alignment wrapText="1"/>
    </xf>
    <xf numFmtId="0" fontId="0" fillId="0" borderId="0" xfId="0" applyAlignment="1">
      <alignment horizontal="left" vertical="top" wrapText="1"/>
    </xf>
    <xf numFmtId="9" fontId="32" fillId="0" borderId="26" xfId="17" applyNumberFormat="1" applyFont="1" applyFill="1" applyBorder="1" applyAlignment="1">
      <alignment horizontal="center" vertical="center" wrapText="1"/>
    </xf>
    <xf numFmtId="3" fontId="22" fillId="5" borderId="13" xfId="0" applyNumberFormat="1" applyFont="1" applyFill="1" applyBorder="1" applyAlignment="1">
      <alignment horizontal="center" vertical="center"/>
    </xf>
    <xf numFmtId="0" fontId="76" fillId="0" borderId="26" xfId="0" applyFont="1" applyBorder="1" applyAlignment="1">
      <alignment vertical="top" wrapText="1"/>
    </xf>
    <xf numFmtId="0" fontId="76" fillId="0" borderId="26" xfId="0" applyFont="1" applyBorder="1" applyAlignment="1">
      <alignment horizontal="justify" vertical="top" wrapText="1"/>
    </xf>
    <xf numFmtId="0" fontId="40" fillId="0" borderId="27" xfId="18" applyFont="1" applyBorder="1" applyAlignment="1">
      <alignment horizontal="center" vertical="center" wrapText="1"/>
    </xf>
    <xf numFmtId="0" fontId="41" fillId="0" borderId="26" xfId="18" applyFont="1" applyFill="1" applyBorder="1" applyAlignment="1">
      <alignment horizontal="justify" vertical="top" wrapText="1"/>
    </xf>
    <xf numFmtId="0" fontId="0" fillId="0" borderId="26" xfId="0" applyFont="1" applyFill="1" applyBorder="1" applyAlignment="1">
      <alignment horizontal="justify" vertical="top" wrapText="1"/>
    </xf>
    <xf numFmtId="0" fontId="32" fillId="0" borderId="26" xfId="0" applyFont="1" applyFill="1" applyBorder="1" applyAlignment="1">
      <alignment horizontal="justify" vertical="top" wrapText="1"/>
    </xf>
    <xf numFmtId="0" fontId="32" fillId="0" borderId="26" xfId="0" applyFont="1" applyBorder="1" applyAlignment="1">
      <alignment horizontal="justify" vertical="top" wrapText="1"/>
    </xf>
    <xf numFmtId="0" fontId="77" fillId="0" borderId="26" xfId="0" applyFont="1" applyBorder="1" applyAlignment="1">
      <alignment vertical="top" wrapText="1"/>
    </xf>
    <xf numFmtId="0" fontId="32" fillId="0" borderId="26" xfId="0" applyFont="1" applyBorder="1" applyAlignment="1">
      <alignment horizontal="justify" vertical="top"/>
    </xf>
    <xf numFmtId="0" fontId="38" fillId="0" borderId="26" xfId="0" applyFont="1" applyBorder="1" applyAlignment="1">
      <alignment horizontal="justify" vertical="top"/>
    </xf>
    <xf numFmtId="9" fontId="33" fillId="2" borderId="26" xfId="18" applyNumberFormat="1" applyFont="1" applyFill="1" applyBorder="1" applyAlignment="1">
      <alignment horizontal="center" vertical="center" wrapText="1"/>
    </xf>
    <xf numFmtId="0" fontId="79" fillId="0" borderId="26" xfId="18" applyFont="1" applyFill="1" applyBorder="1" applyAlignment="1">
      <alignment horizontal="justify" vertical="top" wrapText="1"/>
    </xf>
    <xf numFmtId="9" fontId="38" fillId="0" borderId="26" xfId="18" applyNumberFormat="1" applyFont="1" applyFill="1" applyBorder="1" applyAlignment="1">
      <alignment horizontal="center" vertical="center"/>
    </xf>
    <xf numFmtId="0" fontId="38" fillId="0" borderId="26" xfId="18" applyFont="1" applyBorder="1" applyAlignment="1">
      <alignment horizontal="center" vertical="center" wrapText="1"/>
    </xf>
    <xf numFmtId="0" fontId="38" fillId="0" borderId="26" xfId="0" applyFont="1" applyBorder="1" applyAlignment="1">
      <alignment horizontal="justify" vertical="top" wrapText="1"/>
    </xf>
    <xf numFmtId="43" fontId="38" fillId="0" borderId="26" xfId="17" applyFont="1" applyFill="1" applyBorder="1" applyAlignment="1">
      <alignment horizontal="center" vertical="center"/>
    </xf>
    <xf numFmtId="0" fontId="76" fillId="0" borderId="26" xfId="0" applyFont="1" applyFill="1" applyBorder="1" applyAlignment="1">
      <alignment horizontal="justify" vertical="top" wrapText="1"/>
    </xf>
    <xf numFmtId="0" fontId="38" fillId="0" borderId="26" xfId="18" applyFont="1" applyFill="1" applyBorder="1" applyAlignment="1">
      <alignment horizontal="justify" vertical="top" wrapText="1"/>
    </xf>
    <xf numFmtId="0" fontId="68" fillId="0" borderId="26" xfId="18" applyFont="1" applyFill="1" applyBorder="1" applyAlignment="1">
      <alignment horizontal="center" vertical="center" wrapText="1"/>
    </xf>
    <xf numFmtId="0" fontId="41" fillId="0" borderId="27" xfId="18" applyFont="1" applyFill="1" applyBorder="1" applyAlignment="1">
      <alignment horizontal="justify" vertical="top" wrapText="1"/>
    </xf>
    <xf numFmtId="174" fontId="33" fillId="0" borderId="26" xfId="18" applyNumberFormat="1" applyFont="1" applyFill="1" applyBorder="1" applyAlignment="1">
      <alignment horizontal="center" vertical="center" wrapText="1"/>
    </xf>
    <xf numFmtId="0" fontId="78" fillId="2" borderId="26" xfId="0" applyFont="1" applyFill="1" applyBorder="1" applyAlignment="1">
      <alignment horizontal="justify" vertical="top" wrapText="1"/>
    </xf>
    <xf numFmtId="0" fontId="38" fillId="2" borderId="26" xfId="0" applyFont="1" applyFill="1" applyBorder="1" applyAlignment="1">
      <alignment horizontal="justify" vertical="top" wrapText="1"/>
    </xf>
    <xf numFmtId="0" fontId="32" fillId="0" borderId="26" xfId="0" applyFont="1" applyFill="1" applyBorder="1" applyAlignment="1">
      <alignment horizontal="justify" vertical="top" wrapText="1"/>
    </xf>
    <xf numFmtId="0" fontId="33" fillId="0" borderId="28" xfId="18" applyFont="1" applyFill="1" applyBorder="1" applyAlignment="1">
      <alignment horizontal="center" vertical="center" wrapText="1"/>
    </xf>
    <xf numFmtId="0" fontId="68" fillId="0" borderId="27" xfId="18" applyFont="1" applyFill="1" applyBorder="1" applyAlignment="1">
      <alignment horizontal="center" vertical="center" wrapText="1"/>
    </xf>
    <xf numFmtId="0" fontId="32" fillId="0" borderId="26" xfId="0" applyFont="1" applyBorder="1" applyAlignment="1">
      <alignment horizontal="justify" vertical="top" wrapText="1"/>
    </xf>
    <xf numFmtId="0" fontId="68" fillId="0" borderId="26" xfId="18" applyFont="1" applyFill="1" applyBorder="1" applyAlignment="1">
      <alignment horizontal="center" vertical="center" wrapText="1"/>
    </xf>
    <xf numFmtId="0" fontId="33" fillId="0" borderId="30" xfId="18" applyFont="1" applyBorder="1" applyAlignment="1">
      <alignment horizontal="center" vertical="center" wrapText="1"/>
    </xf>
    <xf numFmtId="0" fontId="39" fillId="0" borderId="30" xfId="18" applyFont="1" applyBorder="1" applyAlignment="1">
      <alignment horizontal="center" vertical="center" wrapText="1"/>
    </xf>
    <xf numFmtId="0" fontId="76" fillId="0" borderId="30" xfId="0" applyFont="1" applyBorder="1" applyAlignment="1">
      <alignment horizontal="justify" vertical="top" wrapText="1"/>
    </xf>
    <xf numFmtId="9" fontId="33" fillId="0" borderId="30" xfId="18" applyNumberFormat="1" applyFont="1" applyBorder="1" applyAlignment="1">
      <alignment horizontal="center" vertical="center" wrapText="1"/>
    </xf>
    <xf numFmtId="0" fontId="77" fillId="0" borderId="0" xfId="0" applyFont="1" applyAlignment="1">
      <alignment vertical="center" wrapText="1"/>
    </xf>
    <xf numFmtId="0" fontId="36" fillId="2" borderId="26" xfId="18" applyFont="1" applyFill="1" applyBorder="1" applyAlignment="1">
      <alignment horizontal="center" vertical="center" wrapText="1"/>
    </xf>
    <xf numFmtId="0" fontId="0" fillId="0" borderId="26" xfId="0" applyBorder="1"/>
    <xf numFmtId="9" fontId="0" fillId="0" borderId="26" xfId="0" applyNumberFormat="1" applyBorder="1" applyAlignment="1">
      <alignment horizontal="center" vertical="center"/>
    </xf>
    <xf numFmtId="3" fontId="0" fillId="0" borderId="26" xfId="0" applyNumberFormat="1" applyBorder="1" applyAlignment="1">
      <alignment horizontal="center" vertical="center"/>
    </xf>
    <xf numFmtId="0" fontId="55" fillId="0" borderId="0" xfId="0" applyNumberFormat="1" applyFont="1" applyFill="1" applyAlignment="1">
      <alignment horizontal="left" vertical="center"/>
    </xf>
    <xf numFmtId="0" fontId="32" fillId="0" borderId="26" xfId="0" applyFont="1" applyBorder="1" applyAlignment="1">
      <alignment wrapText="1"/>
    </xf>
    <xf numFmtId="0" fontId="32" fillId="0" borderId="26" xfId="0" applyFont="1" applyBorder="1" applyAlignment="1">
      <alignment vertical="top" wrapText="1"/>
    </xf>
    <xf numFmtId="0" fontId="38" fillId="0" borderId="26" xfId="0" applyFont="1" applyBorder="1" applyAlignment="1">
      <alignment vertical="top" wrapText="1"/>
    </xf>
    <xf numFmtId="0" fontId="32" fillId="0" borderId="30" xfId="0" applyFont="1" applyBorder="1" applyAlignment="1">
      <alignment horizontal="center" vertical="center" wrapText="1"/>
    </xf>
    <xf numFmtId="0" fontId="32" fillId="2" borderId="26" xfId="0" applyFont="1" applyFill="1" applyBorder="1" applyAlignment="1">
      <alignment horizontal="left" vertical="top" wrapText="1"/>
    </xf>
    <xf numFmtId="0" fontId="32" fillId="2" borderId="30" xfId="0" applyFont="1" applyFill="1" applyBorder="1" applyAlignment="1">
      <alignment horizontal="left" vertical="top" wrapText="1"/>
    </xf>
    <xf numFmtId="0" fontId="32" fillId="2" borderId="26" xfId="0" applyFont="1" applyFill="1" applyBorder="1" applyAlignment="1">
      <alignment horizontal="justify" vertical="top" wrapText="1"/>
    </xf>
    <xf numFmtId="0" fontId="32" fillId="2" borderId="30" xfId="0" applyFont="1" applyFill="1" applyBorder="1" applyAlignment="1">
      <alignment horizontal="justify" vertical="center" wrapText="1"/>
    </xf>
    <xf numFmtId="0" fontId="32" fillId="2" borderId="26" xfId="0" applyFont="1" applyFill="1" applyBorder="1" applyAlignment="1">
      <alignment horizontal="justify"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4" fillId="0" borderId="48" xfId="0" applyFont="1" applyBorder="1" applyAlignment="1">
      <alignment horizontal="center" vertical="center"/>
    </xf>
    <xf numFmtId="0" fontId="64"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55" fillId="0" borderId="0" xfId="0" applyNumberFormat="1" applyFont="1" applyFill="1" applyAlignment="1">
      <alignment horizontal="left" vertical="center"/>
    </xf>
    <xf numFmtId="0" fontId="0" fillId="0" borderId="48" xfId="0"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5" applyFont="1" applyBorder="1" applyAlignment="1">
      <alignment horizontal="center" vertical="center" wrapText="1"/>
    </xf>
    <xf numFmtId="0" fontId="29" fillId="0" borderId="28" xfId="15" applyFont="1" applyBorder="1" applyAlignment="1">
      <alignment horizontal="center" vertical="center" wrapText="1"/>
    </xf>
    <xf numFmtId="0" fontId="29" fillId="0" borderId="27" xfId="15" applyFont="1" applyBorder="1" applyAlignment="1">
      <alignment horizontal="center" vertical="center" wrapText="1"/>
    </xf>
    <xf numFmtId="0" fontId="27" fillId="0" borderId="30" xfId="18" applyFont="1" applyBorder="1" applyAlignment="1">
      <alignment horizontal="center" vertical="center" wrapText="1"/>
    </xf>
    <xf numFmtId="0" fontId="27" fillId="0" borderId="28" xfId="18" applyFont="1" applyBorder="1" applyAlignment="1">
      <alignment horizontal="center" vertical="center" wrapText="1"/>
    </xf>
    <xf numFmtId="0" fontId="27" fillId="0" borderId="27" xfId="18" applyFont="1" applyBorder="1" applyAlignment="1">
      <alignment horizontal="center" vertical="center" wrapText="1"/>
    </xf>
    <xf numFmtId="0" fontId="29" fillId="0" borderId="31" xfId="15" applyFont="1" applyBorder="1" applyAlignment="1">
      <alignment horizontal="center" vertical="center" wrapText="1"/>
    </xf>
    <xf numFmtId="0" fontId="29" fillId="0" borderId="44" xfId="15" applyFont="1" applyBorder="1" applyAlignment="1">
      <alignment horizontal="center" vertical="center" wrapText="1"/>
    </xf>
    <xf numFmtId="0" fontId="29" fillId="0" borderId="43" xfId="15" applyFont="1" applyBorder="1" applyAlignment="1">
      <alignment horizontal="center" vertical="center" wrapText="1"/>
    </xf>
    <xf numFmtId="0" fontId="36" fillId="0" borderId="30" xfId="18" applyFont="1" applyBorder="1" applyAlignment="1">
      <alignment horizontal="center" vertical="center" wrapText="1"/>
    </xf>
    <xf numFmtId="0" fontId="36" fillId="0" borderId="28" xfId="18" applyFont="1" applyBorder="1" applyAlignment="1">
      <alignment horizontal="center" vertical="center" wrapText="1"/>
    </xf>
    <xf numFmtId="0" fontId="36" fillId="0" borderId="27" xfId="18" applyFont="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7" fillId="16" borderId="30" xfId="0" applyFont="1" applyFill="1" applyBorder="1" applyAlignment="1" applyProtection="1">
      <alignment horizontal="center" vertical="center" wrapText="1"/>
      <protection locked="0"/>
    </xf>
    <xf numFmtId="0" fontId="67" fillId="16" borderId="28" xfId="0" applyFont="1" applyFill="1" applyBorder="1" applyAlignment="1" applyProtection="1">
      <alignment horizontal="center" vertical="center" wrapText="1"/>
      <protection locked="0"/>
    </xf>
    <xf numFmtId="0" fontId="67"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8" applyFont="1" applyBorder="1" applyAlignment="1">
      <alignment horizontal="center" vertical="center" wrapText="1"/>
    </xf>
    <xf numFmtId="0" fontId="29" fillId="0" borderId="28" xfId="18" applyFont="1" applyBorder="1" applyAlignment="1">
      <alignment horizontal="center" vertical="center" wrapText="1"/>
    </xf>
    <xf numFmtId="0" fontId="29" fillId="0" borderId="27" xfId="18" applyFont="1" applyBorder="1" applyAlignment="1">
      <alignment horizontal="center" vertical="center" wrapText="1"/>
    </xf>
    <xf numFmtId="0" fontId="29" fillId="0" borderId="26" xfId="18"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72" fillId="0" borderId="26" xfId="0" applyFont="1" applyBorder="1" applyAlignment="1">
      <alignment horizontal="center" vertical="center" wrapText="1"/>
    </xf>
    <xf numFmtId="0" fontId="72" fillId="0" borderId="30" xfId="0" applyFont="1" applyBorder="1" applyAlignment="1">
      <alignment horizontal="center" vertical="center" wrapText="1"/>
    </xf>
    <xf numFmtId="0" fontId="72" fillId="0" borderId="28" xfId="0" applyFont="1" applyBorder="1" applyAlignment="1">
      <alignment horizontal="center" vertical="center" wrapText="1"/>
    </xf>
    <xf numFmtId="0" fontId="72" fillId="0" borderId="27" xfId="0" applyFont="1" applyBorder="1" applyAlignment="1">
      <alignment horizontal="center" vertical="center" wrapText="1"/>
    </xf>
    <xf numFmtId="0" fontId="76" fillId="0" borderId="30" xfId="0" applyFont="1" applyBorder="1" applyAlignment="1">
      <alignment horizontal="left" vertical="top" wrapText="1"/>
    </xf>
    <xf numFmtId="0" fontId="76" fillId="0" borderId="28" xfId="0" applyFont="1" applyBorder="1" applyAlignment="1">
      <alignment horizontal="left" vertical="top" wrapText="1"/>
    </xf>
    <xf numFmtId="0" fontId="76" fillId="0" borderId="27" xfId="0" applyFont="1" applyBorder="1" applyAlignment="1">
      <alignment horizontal="left" vertical="top" wrapText="1"/>
    </xf>
    <xf numFmtId="0" fontId="39" fillId="0" borderId="30" xfId="18" applyFont="1" applyBorder="1" applyAlignment="1">
      <alignment horizontal="center" vertical="center" wrapText="1"/>
    </xf>
    <xf numFmtId="0" fontId="39" fillId="0" borderId="28" xfId="18" applyFont="1" applyBorder="1" applyAlignment="1">
      <alignment horizontal="center" vertical="center" wrapText="1"/>
    </xf>
    <xf numFmtId="0" fontId="39" fillId="0" borderId="27" xfId="18" applyFont="1" applyBorder="1" applyAlignment="1">
      <alignment horizontal="center" vertical="center" wrapText="1"/>
    </xf>
    <xf numFmtId="0" fontId="33" fillId="0" borderId="30" xfId="18" applyFont="1" applyBorder="1" applyAlignment="1">
      <alignment horizontal="center" vertical="center" wrapText="1"/>
    </xf>
    <xf numFmtId="0" fontId="33" fillId="0" borderId="28" xfId="18" applyFont="1" applyBorder="1" applyAlignment="1">
      <alignment horizontal="center" vertical="center" wrapText="1"/>
    </xf>
    <xf numFmtId="0" fontId="33" fillId="0" borderId="27" xfId="18" applyFont="1" applyBorder="1" applyAlignment="1">
      <alignment horizontal="center" vertical="center" wrapText="1"/>
    </xf>
    <xf numFmtId="0" fontId="40" fillId="0" borderId="30" xfId="18" applyFont="1" applyBorder="1" applyAlignment="1">
      <alignment horizontal="center" vertical="center" wrapText="1"/>
    </xf>
    <xf numFmtId="0" fontId="40" fillId="0" borderId="27" xfId="18" applyFont="1" applyBorder="1" applyAlignment="1">
      <alignment horizontal="center" vertical="center" wrapText="1"/>
    </xf>
    <xf numFmtId="0" fontId="71" fillId="0" borderId="30" xfId="18" applyFont="1" applyFill="1" applyBorder="1" applyAlignment="1">
      <alignment horizontal="center" vertical="center" wrapText="1"/>
    </xf>
    <xf numFmtId="0" fontId="71" fillId="0" borderId="28" xfId="18" applyFont="1" applyFill="1" applyBorder="1" applyAlignment="1">
      <alignment horizontal="center" vertical="center" wrapText="1"/>
    </xf>
    <xf numFmtId="0" fontId="71" fillId="0" borderId="27" xfId="18" applyFont="1" applyFill="1" applyBorder="1" applyAlignment="1">
      <alignment horizontal="center" vertical="center" wrapText="1"/>
    </xf>
    <xf numFmtId="0" fontId="74" fillId="2" borderId="30" xfId="0" applyFont="1" applyFill="1" applyBorder="1" applyAlignment="1">
      <alignment horizontal="center" vertical="center" wrapText="1"/>
    </xf>
    <xf numFmtId="0" fontId="74" fillId="2" borderId="28" xfId="0" applyFont="1" applyFill="1" applyBorder="1" applyAlignment="1">
      <alignment horizontal="center" vertical="center" wrapText="1"/>
    </xf>
    <xf numFmtId="0" fontId="74" fillId="2" borderId="27" xfId="0" applyFont="1" applyFill="1" applyBorder="1" applyAlignment="1">
      <alignment horizontal="center" vertical="center" wrapText="1"/>
    </xf>
    <xf numFmtId="0" fontId="40" fillId="0" borderId="28" xfId="18" applyFont="1" applyBorder="1" applyAlignment="1">
      <alignment horizontal="center" vertical="center" wrapText="1"/>
    </xf>
    <xf numFmtId="9" fontId="40" fillId="0" borderId="30" xfId="18" applyNumberFormat="1" applyFont="1" applyBorder="1" applyAlignment="1">
      <alignment horizontal="center" vertical="center" wrapText="1"/>
    </xf>
    <xf numFmtId="43" fontId="40" fillId="0" borderId="30" xfId="17" applyFont="1" applyBorder="1" applyAlignment="1">
      <alignment horizontal="center" vertical="center" wrapText="1"/>
    </xf>
    <xf numFmtId="43" fontId="40" fillId="0" borderId="28" xfId="17" applyFont="1" applyBorder="1" applyAlignment="1">
      <alignment horizontal="center" vertical="center" wrapText="1"/>
    </xf>
    <xf numFmtId="43" fontId="40" fillId="0" borderId="27" xfId="17" applyFont="1" applyBorder="1" applyAlignment="1">
      <alignment horizontal="center" vertical="center" wrapText="1"/>
    </xf>
    <xf numFmtId="0" fontId="27" fillId="9" borderId="13" xfId="18" applyFont="1" applyFill="1" applyBorder="1" applyAlignment="1" applyProtection="1">
      <alignment horizontal="left" vertical="center" wrapText="1"/>
      <protection locked="0"/>
    </xf>
    <xf numFmtId="0" fontId="32" fillId="2" borderId="30" xfId="0" applyFont="1" applyFill="1" applyBorder="1" applyAlignment="1">
      <alignment horizontal="center" vertical="center" wrapText="1"/>
    </xf>
    <xf numFmtId="0" fontId="32" fillId="2" borderId="27" xfId="0" applyFont="1" applyFill="1" applyBorder="1" applyAlignment="1">
      <alignment horizontal="center" vertical="center" wrapText="1"/>
    </xf>
    <xf numFmtId="9" fontId="33" fillId="2" borderId="30" xfId="18" applyNumberFormat="1" applyFont="1" applyFill="1" applyBorder="1" applyAlignment="1">
      <alignment horizontal="center" vertical="center" wrapText="1"/>
    </xf>
    <xf numFmtId="0" fontId="33" fillId="2" borderId="27" xfId="18" applyFont="1" applyFill="1" applyBorder="1" applyAlignment="1">
      <alignment horizontal="center" vertical="center" wrapText="1"/>
    </xf>
    <xf numFmtId="43" fontId="33" fillId="2" borderId="30" xfId="17" applyFont="1" applyFill="1" applyBorder="1" applyAlignment="1">
      <alignment horizontal="center" vertical="center" wrapText="1"/>
    </xf>
    <xf numFmtId="43" fontId="33" fillId="2" borderId="27" xfId="17" applyFont="1" applyFill="1" applyBorder="1" applyAlignment="1">
      <alignment horizontal="center" vertical="center" wrapText="1"/>
    </xf>
    <xf numFmtId="43" fontId="33" fillId="2" borderId="30" xfId="17" applyFont="1" applyFill="1" applyBorder="1" applyAlignment="1">
      <alignment horizontal="center" vertical="center"/>
    </xf>
    <xf numFmtId="43" fontId="33" fillId="2" borderId="27" xfId="17" applyFont="1" applyFill="1" applyBorder="1" applyAlignment="1">
      <alignment horizontal="center" vertical="center"/>
    </xf>
    <xf numFmtId="0" fontId="33" fillId="2" borderId="30" xfId="18" applyFont="1" applyFill="1" applyBorder="1" applyAlignment="1">
      <alignment horizontal="center" vertical="center" wrapText="1"/>
    </xf>
    <xf numFmtId="0" fontId="38" fillId="0" borderId="26" xfId="0" applyFont="1" applyBorder="1" applyAlignment="1">
      <alignment horizontal="justify" vertical="top" wrapText="1"/>
    </xf>
    <xf numFmtId="0" fontId="41" fillId="2" borderId="26" xfId="18" applyFont="1" applyFill="1" applyBorder="1" applyAlignment="1">
      <alignment horizontal="justify" vertical="top" wrapText="1"/>
    </xf>
    <xf numFmtId="0" fontId="38" fillId="0" borderId="26" xfId="0" applyFont="1" applyBorder="1" applyAlignment="1">
      <alignment horizontal="left" vertical="top" wrapText="1"/>
    </xf>
    <xf numFmtId="0" fontId="0" fillId="0" borderId="30" xfId="0" applyFont="1" applyBorder="1" applyAlignment="1">
      <alignment horizontal="justify" vertical="top" wrapText="1"/>
    </xf>
    <xf numFmtId="0" fontId="20" fillId="0" borderId="28" xfId="0" applyFont="1" applyBorder="1" applyAlignment="1">
      <alignment horizontal="justify" vertical="top" wrapText="1"/>
    </xf>
    <xf numFmtId="0" fontId="20" fillId="0" borderId="27" xfId="0" applyFont="1" applyBorder="1" applyAlignment="1">
      <alignment horizontal="justify" vertical="top" wrapText="1"/>
    </xf>
    <xf numFmtId="0" fontId="68" fillId="0" borderId="26" xfId="18" applyFont="1" applyBorder="1" applyAlignment="1">
      <alignment horizontal="center" vertical="center" wrapText="1"/>
    </xf>
    <xf numFmtId="0" fontId="29" fillId="10" borderId="37" xfId="18" applyFont="1" applyFill="1" applyBorder="1" applyAlignment="1">
      <alignment horizontal="center" vertical="center" wrapText="1"/>
    </xf>
    <xf numFmtId="0" fontId="29" fillId="10" borderId="16" xfId="18" applyFont="1" applyFill="1" applyBorder="1" applyAlignment="1">
      <alignment horizontal="center" vertical="center" wrapText="1"/>
    </xf>
    <xf numFmtId="0" fontId="29" fillId="10" borderId="36" xfId="18" applyFont="1" applyFill="1" applyBorder="1" applyAlignment="1">
      <alignment horizontal="center" vertical="center" wrapText="1"/>
    </xf>
    <xf numFmtId="0" fontId="68" fillId="0" borderId="30" xfId="18" applyFont="1" applyBorder="1" applyAlignment="1">
      <alignment horizontal="center" vertical="center" wrapText="1"/>
    </xf>
    <xf numFmtId="0" fontId="68" fillId="0" borderId="28" xfId="18" applyFont="1" applyBorder="1" applyAlignment="1">
      <alignment horizontal="center" vertical="center" wrapText="1"/>
    </xf>
    <xf numFmtId="0" fontId="68" fillId="0" borderId="27" xfId="18" applyFont="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80"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41" fillId="0" borderId="30" xfId="18" applyFont="1" applyFill="1" applyBorder="1" applyAlignment="1">
      <alignment horizontal="center" vertical="top" wrapText="1"/>
    </xf>
    <xf numFmtId="0" fontId="41" fillId="0" borderId="27" xfId="18" applyFont="1" applyFill="1" applyBorder="1" applyAlignment="1">
      <alignment horizontal="center" vertical="top"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32" fillId="0" borderId="26" xfId="0" applyFont="1" applyFill="1" applyBorder="1" applyAlignment="1">
      <alignment horizontal="justify" vertical="top" wrapText="1"/>
    </xf>
    <xf numFmtId="0" fontId="33" fillId="0" borderId="30" xfId="18" applyFont="1" applyFill="1" applyBorder="1" applyAlignment="1">
      <alignment horizontal="center" vertical="center" wrapText="1"/>
    </xf>
    <xf numFmtId="0" fontId="33" fillId="0" borderId="28" xfId="18" applyFont="1" applyFill="1" applyBorder="1" applyAlignment="1">
      <alignment horizontal="center" vertical="center" wrapText="1"/>
    </xf>
    <xf numFmtId="0" fontId="33" fillId="0" borderId="27" xfId="18" applyFont="1" applyFill="1" applyBorder="1" applyAlignment="1">
      <alignment horizontal="center" vertical="center" wrapText="1"/>
    </xf>
    <xf numFmtId="0" fontId="68" fillId="0" borderId="30" xfId="18" applyFont="1" applyFill="1" applyBorder="1" applyAlignment="1">
      <alignment horizontal="center" vertical="center" wrapText="1"/>
    </xf>
    <xf numFmtId="0" fontId="68" fillId="0" borderId="28" xfId="18" applyFont="1" applyFill="1" applyBorder="1" applyAlignment="1">
      <alignment horizontal="center" vertical="center" wrapText="1"/>
    </xf>
    <xf numFmtId="0" fontId="68" fillId="0" borderId="27" xfId="18" applyFont="1" applyFill="1" applyBorder="1" applyAlignment="1">
      <alignment horizontal="center" vertical="center" wrapText="1"/>
    </xf>
    <xf numFmtId="0" fontId="41" fillId="0" borderId="28" xfId="18" applyFont="1" applyFill="1" applyBorder="1" applyAlignment="1">
      <alignment horizontal="center" vertical="top" wrapText="1"/>
    </xf>
    <xf numFmtId="0" fontId="27" fillId="9" borderId="0" xfId="18" applyFont="1" applyFill="1" applyBorder="1" applyAlignment="1" applyProtection="1">
      <alignment horizontal="left" vertical="top" wrapText="1"/>
      <protection locked="0"/>
    </xf>
    <xf numFmtId="0" fontId="32" fillId="0" borderId="26" xfId="0" applyFont="1" applyBorder="1" applyAlignment="1">
      <alignment horizontal="justify" vertical="top" wrapText="1"/>
    </xf>
    <xf numFmtId="0" fontId="68" fillId="0" borderId="26" xfId="18"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62" fillId="0" borderId="0" xfId="18" applyFont="1" applyAlignment="1">
      <alignment horizontal="left" vertical="center" wrapText="1"/>
    </xf>
    <xf numFmtId="0" fontId="27" fillId="8" borderId="13" xfId="18" applyFont="1" applyFill="1" applyBorder="1" applyAlignment="1">
      <alignment horizontal="left"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43" fontId="32" fillId="0" borderId="30" xfId="17" applyFont="1" applyBorder="1" applyAlignment="1">
      <alignment horizontal="center" vertical="center" wrapText="1"/>
    </xf>
    <xf numFmtId="43" fontId="32" fillId="0" borderId="27" xfId="17" applyFont="1" applyBorder="1" applyAlignment="1">
      <alignment horizontal="center" vertical="center" wrapText="1"/>
    </xf>
    <xf numFmtId="9" fontId="33" fillId="0" borderId="30" xfId="18" applyNumberFormat="1" applyFont="1" applyFill="1" applyBorder="1" applyAlignment="1">
      <alignment horizontal="center" vertical="center" wrapText="1"/>
    </xf>
    <xf numFmtId="9" fontId="33" fillId="0" borderId="27" xfId="18" applyNumberFormat="1" applyFont="1" applyFill="1" applyBorder="1" applyAlignment="1">
      <alignment horizontal="center" vertical="center" wrapText="1"/>
    </xf>
    <xf numFmtId="43" fontId="33" fillId="0" borderId="30" xfId="17" applyFont="1" applyFill="1" applyBorder="1" applyAlignment="1">
      <alignment horizontal="center" vertical="center" wrapText="1"/>
    </xf>
    <xf numFmtId="43" fontId="33" fillId="0" borderId="27" xfId="17" applyFont="1" applyFill="1" applyBorder="1" applyAlignment="1">
      <alignment horizontal="center" vertical="center" wrapText="1"/>
    </xf>
    <xf numFmtId="9" fontId="32" fillId="0" borderId="30" xfId="0" applyNumberFormat="1" applyFont="1" applyBorder="1" applyAlignment="1">
      <alignment horizontal="center" vertical="center" wrapText="1"/>
    </xf>
    <xf numFmtId="9" fontId="32" fillId="0" borderId="27" xfId="0" applyNumberFormat="1" applyFont="1" applyBorder="1" applyAlignment="1">
      <alignment horizontal="center" vertical="center" wrapText="1"/>
    </xf>
    <xf numFmtId="0" fontId="38" fillId="0" borderId="30" xfId="0" applyFont="1" applyBorder="1" applyAlignment="1">
      <alignment horizontal="center" vertical="top" wrapText="1"/>
    </xf>
    <xf numFmtId="0" fontId="38" fillId="0" borderId="27" xfId="0" applyFont="1" applyBorder="1" applyAlignment="1">
      <alignment horizontal="center" vertical="top" wrapText="1"/>
    </xf>
    <xf numFmtId="0" fontId="32" fillId="0" borderId="28" xfId="0" applyFont="1" applyBorder="1" applyAlignment="1">
      <alignment horizontal="center" vertical="center" wrapText="1"/>
    </xf>
    <xf numFmtId="0" fontId="38" fillId="2" borderId="30" xfId="0" applyFont="1" applyFill="1" applyBorder="1" applyAlignment="1">
      <alignment horizontal="center" vertical="center" wrapText="1"/>
    </xf>
    <xf numFmtId="0" fontId="38" fillId="2" borderId="28" xfId="0" applyFont="1" applyFill="1" applyBorder="1" applyAlignment="1">
      <alignment horizontal="center" vertical="center" wrapText="1"/>
    </xf>
    <xf numFmtId="0" fontId="38" fillId="2" borderId="27" xfId="0" applyFont="1" applyFill="1" applyBorder="1" applyAlignment="1">
      <alignment horizontal="center" vertical="center" wrapText="1"/>
    </xf>
    <xf numFmtId="0" fontId="68" fillId="0" borderId="30" xfId="15" applyFont="1" applyBorder="1" applyAlignment="1">
      <alignment horizontal="center" vertical="center" wrapText="1"/>
    </xf>
    <xf numFmtId="0" fontId="68" fillId="0" borderId="28" xfId="15" applyFont="1" applyBorder="1" applyAlignment="1">
      <alignment horizontal="center" vertical="center" wrapText="1"/>
    </xf>
    <xf numFmtId="0" fontId="68" fillId="0" borderId="27" xfId="15" applyFont="1" applyBorder="1" applyAlignment="1">
      <alignment horizontal="center" vertical="center" wrapText="1"/>
    </xf>
    <xf numFmtId="0" fontId="27" fillId="9" borderId="13" xfId="15" applyFont="1" applyFill="1" applyBorder="1" applyAlignment="1" applyProtection="1">
      <alignment horizontal="left" vertical="top" wrapText="1"/>
      <protection locked="0"/>
    </xf>
    <xf numFmtId="0" fontId="66" fillId="0" borderId="30" xfId="15" applyFont="1" applyBorder="1" applyAlignment="1">
      <alignment horizontal="center" vertical="center" wrapText="1"/>
    </xf>
    <xf numFmtId="0" fontId="66" fillId="0" borderId="28" xfId="15" applyFont="1" applyBorder="1" applyAlignment="1">
      <alignment horizontal="center" vertical="center" wrapText="1"/>
    </xf>
    <xf numFmtId="0" fontId="66" fillId="0" borderId="27" xfId="15" applyFont="1" applyBorder="1" applyAlignment="1">
      <alignment horizontal="center" vertical="center" wrapText="1"/>
    </xf>
    <xf numFmtId="0" fontId="70" fillId="0" borderId="26" xfId="0" applyFont="1" applyFill="1" applyBorder="1" applyAlignment="1">
      <alignment horizontal="center" vertical="center" wrapText="1"/>
    </xf>
    <xf numFmtId="0" fontId="66" fillId="0" borderId="26" xfId="18" applyFont="1" applyBorder="1" applyAlignment="1">
      <alignment horizontal="center" vertical="center" wrapText="1"/>
    </xf>
    <xf numFmtId="0" fontId="29" fillId="10" borderId="37" xfId="18" applyFont="1" applyFill="1" applyBorder="1" applyAlignment="1">
      <alignment horizontal="center" vertical="top"/>
    </xf>
    <xf numFmtId="0" fontId="29" fillId="10" borderId="16" xfId="18" applyFont="1" applyFill="1" applyBorder="1" applyAlignment="1">
      <alignment horizontal="center" vertical="top"/>
    </xf>
    <xf numFmtId="0" fontId="29" fillId="10" borderId="36" xfId="18" applyFont="1" applyFill="1" applyBorder="1" applyAlignment="1">
      <alignment horizontal="center" vertical="top"/>
    </xf>
    <xf numFmtId="0" fontId="25" fillId="8" borderId="0" xfId="18" applyFont="1" applyFill="1" applyBorder="1" applyAlignment="1">
      <alignment horizontal="center"/>
    </xf>
    <xf numFmtId="0" fontId="27" fillId="8" borderId="0" xfId="18" applyFont="1" applyFill="1" applyBorder="1" applyAlignment="1">
      <alignment horizontal="left" vertical="top"/>
    </xf>
    <xf numFmtId="0" fontId="34" fillId="10" borderId="37" xfId="18" applyFont="1" applyFill="1" applyBorder="1" applyAlignment="1">
      <alignment horizontal="center" vertical="center"/>
    </xf>
    <xf numFmtId="0" fontId="34" fillId="10" borderId="16" xfId="18" applyFont="1" applyFill="1" applyBorder="1" applyAlignment="1">
      <alignment horizontal="center" vertical="center"/>
    </xf>
    <xf numFmtId="0" fontId="34" fillId="10" borderId="36" xfId="18" applyFont="1" applyFill="1" applyBorder="1" applyAlignment="1">
      <alignment horizontal="center" vertical="center"/>
    </xf>
    <xf numFmtId="0" fontId="69" fillId="0" borderId="26" xfId="18" applyFont="1" applyBorder="1" applyAlignment="1">
      <alignment horizontal="center" vertical="center" wrapText="1"/>
    </xf>
    <xf numFmtId="0" fontId="68" fillId="0" borderId="26" xfId="15" applyFont="1" applyBorder="1" applyAlignment="1">
      <alignment horizontal="center" vertical="center" wrapText="1"/>
    </xf>
    <xf numFmtId="0" fontId="63" fillId="8" borderId="0" xfId="15" applyFont="1" applyFill="1" applyBorder="1" applyAlignment="1">
      <alignment horizontal="center" vertical="top" wrapText="1"/>
    </xf>
    <xf numFmtId="0" fontId="27" fillId="9" borderId="13" xfId="15" applyFont="1" applyFill="1" applyBorder="1" applyAlignment="1" applyProtection="1">
      <alignment horizontal="left" vertical="top"/>
      <protection locked="0"/>
    </xf>
    <xf numFmtId="0" fontId="55" fillId="0" borderId="0" xfId="0" applyNumberFormat="1" applyFont="1" applyFill="1" applyAlignment="1">
      <alignment vertical="center"/>
    </xf>
    <xf numFmtId="43" fontId="0" fillId="0" borderId="26" xfId="0" applyNumberFormat="1" applyBorder="1" applyAlignment="1">
      <alignment vertical="center"/>
    </xf>
    <xf numFmtId="44" fontId="0" fillId="0" borderId="26" xfId="0" applyNumberFormat="1" applyBorder="1" applyAlignment="1">
      <alignment vertical="center"/>
    </xf>
    <xf numFmtId="41" fontId="33" fillId="0" borderId="26" xfId="18" applyNumberFormat="1" applyFont="1" applyBorder="1" applyAlignment="1">
      <alignment horizontal="center" vertical="center" wrapText="1"/>
    </xf>
    <xf numFmtId="9" fontId="40" fillId="19" borderId="26" xfId="18" applyNumberFormat="1" applyFont="1" applyFill="1" applyBorder="1" applyAlignment="1">
      <alignment horizontal="center" vertical="center" wrapText="1"/>
    </xf>
    <xf numFmtId="3" fontId="40" fillId="19" borderId="26" xfId="18" applyNumberFormat="1" applyFont="1" applyFill="1" applyBorder="1" applyAlignment="1">
      <alignment horizontal="center" vertical="center" wrapText="1"/>
    </xf>
    <xf numFmtId="0" fontId="33" fillId="19" borderId="26" xfId="18" applyFont="1" applyFill="1" applyBorder="1" applyAlignment="1">
      <alignment horizontal="center" vertical="center" wrapText="1"/>
    </xf>
    <xf numFmtId="43" fontId="33" fillId="19" borderId="26" xfId="17" applyFont="1" applyFill="1" applyBorder="1" applyAlignment="1">
      <alignment horizontal="center" vertical="center" wrapText="1"/>
    </xf>
    <xf numFmtId="9" fontId="33" fillId="19" borderId="26" xfId="18" applyNumberFormat="1" applyFont="1" applyFill="1" applyBorder="1" applyAlignment="1">
      <alignment horizontal="center" vertical="center" wrapText="1"/>
    </xf>
    <xf numFmtId="4" fontId="33" fillId="19" borderId="26" xfId="18" applyNumberFormat="1" applyFont="1" applyFill="1" applyBorder="1" applyAlignment="1">
      <alignment horizontal="center" vertical="center" wrapText="1"/>
    </xf>
    <xf numFmtId="9" fontId="32" fillId="19" borderId="26" xfId="0" applyNumberFormat="1" applyFont="1" applyFill="1" applyBorder="1" applyAlignment="1">
      <alignment horizontal="center" vertical="center" wrapText="1"/>
    </xf>
    <xf numFmtId="43" fontId="32" fillId="19" borderId="26" xfId="17"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0" fontId="32" fillId="19" borderId="26" xfId="0" applyFont="1" applyFill="1" applyBorder="1" applyAlignment="1">
      <alignment horizontal="center" vertical="center" wrapText="1"/>
    </xf>
    <xf numFmtId="0" fontId="68" fillId="3" borderId="28" xfId="18" applyFont="1" applyFill="1" applyBorder="1" applyAlignment="1">
      <alignment horizontal="center" vertical="center" wrapText="1"/>
    </xf>
    <xf numFmtId="0" fontId="68" fillId="3" borderId="27" xfId="18" applyFont="1" applyFill="1" applyBorder="1" applyAlignment="1">
      <alignment horizontal="center" vertical="center" wrapText="1"/>
    </xf>
    <xf numFmtId="0" fontId="79" fillId="3" borderId="26" xfId="18" applyFont="1" applyFill="1" applyBorder="1" applyAlignment="1">
      <alignment horizontal="justify" vertical="top" wrapText="1"/>
    </xf>
    <xf numFmtId="0" fontId="29" fillId="3" borderId="27" xfId="18" applyFont="1" applyFill="1" applyBorder="1" applyAlignment="1">
      <alignment horizontal="center" vertical="center" wrapText="1"/>
    </xf>
    <xf numFmtId="0" fontId="33" fillId="3" borderId="27" xfId="18" applyFont="1" applyFill="1" applyBorder="1" applyAlignment="1">
      <alignment horizontal="center" vertical="center" wrapText="1"/>
    </xf>
    <xf numFmtId="9" fontId="32" fillId="19" borderId="26" xfId="0" applyNumberFormat="1" applyFont="1" applyFill="1" applyBorder="1" applyAlignment="1">
      <alignment horizontal="center" vertical="center"/>
    </xf>
    <xf numFmtId="43" fontId="32" fillId="19" borderId="26" xfId="17" applyFont="1" applyFill="1" applyBorder="1" applyAlignment="1">
      <alignment horizontal="center" vertical="center"/>
    </xf>
    <xf numFmtId="43" fontId="33" fillId="0" borderId="26" xfId="15" applyNumberFormat="1" applyFont="1" applyBorder="1" applyAlignment="1">
      <alignment horizontal="center" vertical="center" wrapText="1"/>
    </xf>
  </cellXfs>
  <cellStyles count="19">
    <cellStyle name="Comma 2" xfId="2"/>
    <cellStyle name="Comma 3" xfId="8"/>
    <cellStyle name="Comma 4" xfId="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aje" xfId="16"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5</c:v>
                </c:pt>
                <c:pt idx="6">
                  <c:v>0</c:v>
                </c:pt>
                <c:pt idx="7">
                  <c:v>0</c:v>
                </c:pt>
                <c:pt idx="8">
                  <c:v>0</c:v>
                </c:pt>
                <c:pt idx="9">
                  <c:v>0</c:v>
                </c:pt>
                <c:pt idx="10">
                  <c:v>0</c:v>
                </c:pt>
                <c:pt idx="11">
                  <c:v>0</c:v>
                </c:pt>
                <c:pt idx="12">
                  <c:v>0</c:v>
                </c:pt>
                <c:pt idx="13">
                  <c:v>70</c:v>
                </c:pt>
                <c:pt idx="14">
                  <c:v>0</c:v>
                </c:pt>
                <c:pt idx="15">
                  <c:v>3</c:v>
                </c:pt>
                <c:pt idx="16">
                  <c:v>0</c:v>
                </c:pt>
              </c:numCache>
            </c:numRef>
          </c:val>
        </c:ser>
        <c:dLbls>
          <c:showLegendKey val="0"/>
          <c:showVal val="0"/>
          <c:showCatName val="0"/>
          <c:showSerName val="0"/>
          <c:showPercent val="0"/>
          <c:showBubbleSize val="0"/>
        </c:dLbls>
        <c:gapWidth val="150"/>
        <c:shape val="box"/>
        <c:axId val="74304128"/>
        <c:axId val="77861248"/>
        <c:axId val="0"/>
      </c:bar3DChart>
      <c:catAx>
        <c:axId val="74304128"/>
        <c:scaling>
          <c:orientation val="minMax"/>
        </c:scaling>
        <c:delete val="0"/>
        <c:axPos val="b"/>
        <c:numFmt formatCode="General" sourceLinked="0"/>
        <c:majorTickMark val="none"/>
        <c:minorTickMark val="none"/>
        <c:tickLblPos val="nextTo"/>
        <c:crossAx val="77861248"/>
        <c:crosses val="autoZero"/>
        <c:auto val="1"/>
        <c:lblAlgn val="ctr"/>
        <c:lblOffset val="100"/>
        <c:noMultiLvlLbl val="0"/>
      </c:catAx>
      <c:valAx>
        <c:axId val="77861248"/>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74304128"/>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0</c:v>
                </c:pt>
                <c:pt idx="2">
                  <c:v>0</c:v>
                </c:pt>
                <c:pt idx="3">
                  <c:v>0</c:v>
                </c:pt>
                <c:pt idx="4">
                  <c:v>5</c:v>
                </c:pt>
                <c:pt idx="5">
                  <c:v>0</c:v>
                </c:pt>
                <c:pt idx="6">
                  <c:v>2</c:v>
                </c:pt>
                <c:pt idx="7">
                  <c:v>0</c:v>
                </c:pt>
                <c:pt idx="8">
                  <c:v>1</c:v>
                </c:pt>
                <c:pt idx="9">
                  <c:v>0</c:v>
                </c:pt>
              </c:numCache>
            </c:numRef>
          </c:val>
        </c:ser>
        <c:dLbls>
          <c:showLegendKey val="0"/>
          <c:showVal val="0"/>
          <c:showCatName val="0"/>
          <c:showSerName val="0"/>
          <c:showPercent val="0"/>
          <c:showBubbleSize val="0"/>
        </c:dLbls>
        <c:gapWidth val="150"/>
        <c:shape val="box"/>
        <c:axId val="77912320"/>
        <c:axId val="77918208"/>
        <c:axId val="0"/>
      </c:bar3DChart>
      <c:catAx>
        <c:axId val="77912320"/>
        <c:scaling>
          <c:orientation val="minMax"/>
        </c:scaling>
        <c:delete val="0"/>
        <c:axPos val="b"/>
        <c:numFmt formatCode="General" sourceLinked="0"/>
        <c:majorTickMark val="none"/>
        <c:minorTickMark val="none"/>
        <c:tickLblPos val="nextTo"/>
        <c:crossAx val="77918208"/>
        <c:crosses val="autoZero"/>
        <c:auto val="1"/>
        <c:lblAlgn val="ctr"/>
        <c:lblOffset val="100"/>
        <c:noMultiLvlLbl val="0"/>
      </c:catAx>
      <c:valAx>
        <c:axId val="77918208"/>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77912320"/>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36"/>
          <c:y val="2.6016260162601633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50</c:v>
                </c:pt>
              </c:numCache>
            </c:numRef>
          </c:val>
        </c:ser>
        <c:dLbls>
          <c:showLegendKey val="0"/>
          <c:showVal val="0"/>
          <c:showCatName val="0"/>
          <c:showSerName val="0"/>
          <c:showPercent val="0"/>
          <c:showBubbleSize val="0"/>
        </c:dLbls>
        <c:gapWidth val="150"/>
        <c:shape val="box"/>
        <c:axId val="78014336"/>
        <c:axId val="78015872"/>
        <c:axId val="0"/>
      </c:bar3DChart>
      <c:catAx>
        <c:axId val="78014336"/>
        <c:scaling>
          <c:orientation val="minMax"/>
        </c:scaling>
        <c:delete val="0"/>
        <c:axPos val="b"/>
        <c:numFmt formatCode="General" sourceLinked="0"/>
        <c:majorTickMark val="none"/>
        <c:minorTickMark val="none"/>
        <c:tickLblPos val="nextTo"/>
        <c:crossAx val="78015872"/>
        <c:crosses val="autoZero"/>
        <c:auto val="1"/>
        <c:lblAlgn val="ctr"/>
        <c:lblOffset val="100"/>
        <c:noMultiLvlLbl val="0"/>
      </c:catAx>
      <c:valAx>
        <c:axId val="78015872"/>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7801433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SCUELA%20DE%20MICROBIOLOGIA/POA%202014/DIRECCION-%20Formato%20CME%202014-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Estudiantes"/>
      <sheetName val="Gestion Administrativa"/>
      <sheetName val="Gestion Academica"/>
      <sheetName val="Graduados"/>
      <sheetName val="Gestión del Conocimiento"/>
      <sheetName val="NIVEL DE ES Y  SISTEMA NACIONAL"/>
      <sheetName val="Gobernabilidad"/>
      <sheetName val="Lo Esencial"/>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5" dataDxfId="14">
  <autoFilter ref="B37:D55"/>
  <tableColumns count="3">
    <tableColumn id="1" name="Descripción" dataDxfId="13"/>
    <tableColumn id="2" name="Cantidad" dataDxfId="12"/>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0" dataDxfId="9">
  <autoFilter ref="B66:D78"/>
  <tableColumns count="3">
    <tableColumn id="1" name="Descripción" dataDxfId="8"/>
    <tableColumn id="2" name="Cantidad" dataDxfId="7"/>
    <tableColumn id="3" name="Montos" dataDxfId="6">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5">
  <autoFilter ref="B83:D101"/>
  <tableColumns count="3">
    <tableColumn id="1" name="Descripción " dataDxfId="4"/>
    <tableColumn id="2" name="Cantidad" dataDxfId="3"/>
    <tableColumn id="3" name="Montos" dataDxfId="2">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18"/>
      <c r="U2" s="518"/>
      <c r="V2" s="518"/>
      <c r="W2" s="518"/>
      <c r="X2" s="518"/>
      <c r="Y2" s="518"/>
      <c r="Z2" s="518"/>
      <c r="AA2" s="518"/>
      <c r="AB2" s="518"/>
      <c r="AC2" s="518" t="s">
        <v>25</v>
      </c>
      <c r="AD2" s="518"/>
      <c r="AE2" s="518"/>
      <c r="AF2" s="518"/>
      <c r="AG2" s="518"/>
      <c r="AH2" s="518"/>
      <c r="AI2" s="518"/>
      <c r="AJ2" s="518"/>
    </row>
    <row r="3" spans="2:36" ht="16.5" customHeight="1" x14ac:dyDescent="0.25">
      <c r="B3" s="33" t="s">
        <v>7</v>
      </c>
      <c r="C3" s="33"/>
      <c r="D3" s="33"/>
      <c r="E3" s="33"/>
      <c r="F3" s="33"/>
      <c r="G3" s="33"/>
      <c r="H3" s="33"/>
      <c r="I3" s="33"/>
      <c r="J3" s="33"/>
      <c r="K3" s="33"/>
      <c r="L3" s="33"/>
      <c r="M3" s="33"/>
      <c r="N3" s="33"/>
      <c r="O3" s="33"/>
      <c r="P3" s="33"/>
      <c r="Q3" s="33"/>
      <c r="R3" s="33"/>
      <c r="S3" s="33"/>
      <c r="T3" s="518"/>
      <c r="U3" s="518"/>
      <c r="V3" s="518"/>
      <c r="W3" s="518"/>
      <c r="X3" s="518"/>
      <c r="Y3" s="518"/>
      <c r="Z3" s="518"/>
      <c r="AA3" s="518"/>
      <c r="AB3" s="518"/>
      <c r="AC3" s="518" t="s">
        <v>7</v>
      </c>
      <c r="AD3" s="518"/>
      <c r="AE3" s="518"/>
      <c r="AF3" s="518"/>
      <c r="AG3" s="518"/>
      <c r="AH3" s="518"/>
      <c r="AI3" s="518"/>
      <c r="AJ3" s="518"/>
    </row>
    <row r="4" spans="2:36" ht="12.75" customHeight="1" x14ac:dyDescent="0.25">
      <c r="B4" s="33" t="s">
        <v>36</v>
      </c>
      <c r="C4" s="33"/>
      <c r="D4" s="33"/>
      <c r="E4" s="33"/>
      <c r="F4" s="33"/>
      <c r="G4" s="33"/>
      <c r="H4" s="33"/>
      <c r="I4" s="33"/>
      <c r="J4" s="33"/>
      <c r="K4" s="33"/>
      <c r="L4" s="33"/>
      <c r="M4" s="33"/>
      <c r="N4" s="33"/>
      <c r="O4" s="33"/>
      <c r="P4" s="33"/>
      <c r="Q4" s="33"/>
      <c r="R4" s="33"/>
      <c r="S4" s="33"/>
      <c r="T4" s="518"/>
      <c r="U4" s="518"/>
      <c r="V4" s="518"/>
      <c r="W4" s="518"/>
      <c r="X4" s="518"/>
      <c r="Y4" s="518"/>
      <c r="Z4" s="518"/>
      <c r="AA4" s="518"/>
      <c r="AB4" s="518"/>
      <c r="AC4" s="518" t="s">
        <v>36</v>
      </c>
      <c r="AD4" s="518"/>
      <c r="AE4" s="518"/>
      <c r="AF4" s="518"/>
      <c r="AG4" s="518"/>
      <c r="AH4" s="518"/>
      <c r="AI4" s="518"/>
      <c r="AJ4" s="518"/>
    </row>
    <row r="5" spans="2:36" ht="15.75" x14ac:dyDescent="0.25">
      <c r="B5" s="2"/>
      <c r="C5" s="2"/>
      <c r="D5" s="2"/>
    </row>
    <row r="6" spans="2:36" ht="16.5" thickBot="1" x14ac:dyDescent="0.3">
      <c r="B6" s="2"/>
      <c r="C6" s="2"/>
      <c r="D6" s="2"/>
    </row>
    <row r="7" spans="2:36" ht="75.75" customHeight="1" x14ac:dyDescent="0.25">
      <c r="B7" s="513" t="s">
        <v>20</v>
      </c>
      <c r="C7" s="513" t="s">
        <v>38</v>
      </c>
      <c r="D7" s="513" t="s">
        <v>39</v>
      </c>
      <c r="E7" s="515" t="s">
        <v>40</v>
      </c>
      <c r="F7" s="513" t="s">
        <v>37</v>
      </c>
      <c r="G7" s="515" t="s">
        <v>9</v>
      </c>
      <c r="H7" s="517" t="s">
        <v>0</v>
      </c>
      <c r="I7" s="517" t="s">
        <v>8</v>
      </c>
      <c r="J7" s="517" t="s">
        <v>16</v>
      </c>
      <c r="K7" s="517"/>
      <c r="L7" s="517" t="s">
        <v>13</v>
      </c>
      <c r="M7" s="517"/>
      <c r="N7" s="517"/>
      <c r="O7" s="517"/>
      <c r="P7" s="517"/>
      <c r="Q7" s="517"/>
      <c r="R7" s="517"/>
      <c r="S7" s="517"/>
      <c r="T7" s="513" t="s">
        <v>14</v>
      </c>
      <c r="U7" s="517" t="s">
        <v>18</v>
      </c>
      <c r="V7" s="517" t="s">
        <v>26</v>
      </c>
      <c r="W7" s="517"/>
      <c r="X7" s="517" t="s">
        <v>15</v>
      </c>
      <c r="Y7" s="517" t="s">
        <v>17</v>
      </c>
      <c r="Z7" s="517"/>
      <c r="AA7" s="517" t="s">
        <v>22</v>
      </c>
      <c r="AB7" s="517" t="s">
        <v>32</v>
      </c>
      <c r="AC7" s="519" t="s">
        <v>31</v>
      </c>
      <c r="AD7" s="519"/>
      <c r="AE7" s="519"/>
      <c r="AF7" s="519"/>
      <c r="AG7" s="517" t="s">
        <v>28</v>
      </c>
      <c r="AH7" s="517" t="s">
        <v>29</v>
      </c>
      <c r="AI7" s="517" t="s">
        <v>1</v>
      </c>
      <c r="AJ7" s="517" t="s">
        <v>2</v>
      </c>
    </row>
    <row r="8" spans="2:36" ht="15.75" customHeight="1" x14ac:dyDescent="0.25">
      <c r="B8" s="514"/>
      <c r="C8" s="514"/>
      <c r="D8" s="514"/>
      <c r="E8" s="516"/>
      <c r="F8" s="514"/>
      <c r="G8" s="516"/>
      <c r="H8" s="512"/>
      <c r="I8" s="512"/>
      <c r="J8" s="512" t="s">
        <v>33</v>
      </c>
      <c r="K8" s="512" t="s">
        <v>19</v>
      </c>
      <c r="L8" s="520" t="s">
        <v>3</v>
      </c>
      <c r="M8" s="520"/>
      <c r="N8" s="520" t="s">
        <v>4</v>
      </c>
      <c r="O8" s="520"/>
      <c r="P8" s="520" t="s">
        <v>5</v>
      </c>
      <c r="Q8" s="520"/>
      <c r="R8" s="520" t="s">
        <v>6</v>
      </c>
      <c r="S8" s="520"/>
      <c r="T8" s="514"/>
      <c r="U8" s="512"/>
      <c r="V8" s="512" t="s">
        <v>23</v>
      </c>
      <c r="W8" s="512" t="s">
        <v>21</v>
      </c>
      <c r="X8" s="512"/>
      <c r="Y8" s="512" t="s">
        <v>23</v>
      </c>
      <c r="Z8" s="512" t="s">
        <v>21</v>
      </c>
      <c r="AA8" s="512"/>
      <c r="AB8" s="512"/>
      <c r="AC8" s="14" t="s">
        <v>3</v>
      </c>
      <c r="AD8" s="14" t="s">
        <v>4</v>
      </c>
      <c r="AE8" s="14" t="s">
        <v>5</v>
      </c>
      <c r="AF8" s="14" t="s">
        <v>6</v>
      </c>
      <c r="AG8" s="512"/>
      <c r="AH8" s="512"/>
      <c r="AI8" s="512"/>
      <c r="AJ8" s="512"/>
    </row>
    <row r="9" spans="2:36" ht="78.75" x14ac:dyDescent="0.25">
      <c r="B9" s="514"/>
      <c r="C9" s="514"/>
      <c r="D9" s="514"/>
      <c r="E9" s="516"/>
      <c r="F9" s="514"/>
      <c r="G9" s="516"/>
      <c r="H9" s="512"/>
      <c r="I9" s="512"/>
      <c r="J9" s="512"/>
      <c r="K9" s="512"/>
      <c r="L9" s="32" t="s">
        <v>11</v>
      </c>
      <c r="M9" s="32" t="s">
        <v>12</v>
      </c>
      <c r="N9" s="32" t="s">
        <v>11</v>
      </c>
      <c r="O9" s="32" t="s">
        <v>12</v>
      </c>
      <c r="P9" s="32" t="s">
        <v>11</v>
      </c>
      <c r="Q9" s="32" t="s">
        <v>12</v>
      </c>
      <c r="R9" s="32" t="s">
        <v>11</v>
      </c>
      <c r="S9" s="32" t="s">
        <v>12</v>
      </c>
      <c r="T9" s="514"/>
      <c r="U9" s="512"/>
      <c r="V9" s="512"/>
      <c r="W9" s="512"/>
      <c r="X9" s="512"/>
      <c r="Y9" s="512"/>
      <c r="Z9" s="512"/>
      <c r="AA9" s="512"/>
      <c r="AB9" s="512"/>
      <c r="AC9" s="14" t="s">
        <v>24</v>
      </c>
      <c r="AD9" s="14" t="s">
        <v>24</v>
      </c>
      <c r="AE9" s="14" t="s">
        <v>24</v>
      </c>
      <c r="AF9" s="14" t="s">
        <v>24</v>
      </c>
      <c r="AG9" s="512"/>
      <c r="AH9" s="512"/>
      <c r="AI9" s="512"/>
      <c r="AJ9" s="512"/>
    </row>
    <row r="10" spans="2:36" ht="136.5" customHeight="1" x14ac:dyDescent="0.25">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10" t="s">
        <v>10</v>
      </c>
      <c r="K31" s="511"/>
      <c r="L31" s="508"/>
      <c r="M31" s="509"/>
      <c r="N31" s="508"/>
      <c r="O31" s="509"/>
      <c r="P31" s="508"/>
      <c r="Q31" s="509"/>
      <c r="R31" s="508"/>
      <c r="S31" s="509"/>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A4" zoomScale="86" zoomScaleNormal="86" zoomScaleSheetLayoutView="80" workbookViewId="0">
      <selection activeCell="C24" sqref="C24"/>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482</v>
      </c>
      <c r="D2" s="124" t="s">
        <v>1371</v>
      </c>
      <c r="E2" s="124" t="s">
        <v>1373</v>
      </c>
      <c r="F2" s="124" t="s">
        <v>483</v>
      </c>
      <c r="G2" s="162" t="s">
        <v>1374</v>
      </c>
      <c r="H2" s="124" t="s">
        <v>1375</v>
      </c>
      <c r="I2" s="124" t="s">
        <v>1376</v>
      </c>
      <c r="J2" s="124" t="s">
        <v>1472</v>
      </c>
      <c r="K2" s="124" t="s">
        <v>1377</v>
      </c>
      <c r="L2" s="124" t="s">
        <v>1378</v>
      </c>
      <c r="M2" s="124" t="s">
        <v>1379</v>
      </c>
      <c r="N2" s="124" t="s">
        <v>1380</v>
      </c>
      <c r="O2" s="124" t="s">
        <v>1381</v>
      </c>
      <c r="R2" s="124" t="s">
        <v>138</v>
      </c>
      <c r="S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399</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9" t="s">
        <v>53</v>
      </c>
      <c r="D10" s="110">
        <f>SUM(F17:F51)</f>
        <v>0</v>
      </c>
      <c r="F10" s="70"/>
      <c r="G10" s="79"/>
      <c r="H10" s="70"/>
      <c r="I10" s="70"/>
    </row>
    <row r="11" spans="1:555" x14ac:dyDescent="0.25">
      <c r="C11" s="70"/>
      <c r="D11" s="31"/>
      <c r="E11" s="95"/>
      <c r="F11" s="95"/>
      <c r="G11" s="95"/>
      <c r="H11" s="76"/>
      <c r="I11" s="76"/>
      <c r="J11" s="76"/>
      <c r="K11" s="114"/>
    </row>
    <row r="12" spans="1:555" ht="15.75" x14ac:dyDescent="0.25">
      <c r="B12" s="95"/>
      <c r="C12" s="324" t="s">
        <v>402</v>
      </c>
      <c r="D12" s="209" t="s">
        <v>492</v>
      </c>
      <c r="E12" s="95"/>
      <c r="F12" s="95"/>
      <c r="G12" s="95"/>
      <c r="H12" s="76"/>
      <c r="I12" s="76"/>
      <c r="J12" s="76"/>
      <c r="K12" s="114"/>
    </row>
    <row r="13" spans="1:555" ht="18.75" x14ac:dyDescent="0.25">
      <c r="B13" s="95"/>
      <c r="C13" s="218"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5"/>
      <c r="F13" s="95"/>
      <c r="G13" s="95"/>
      <c r="H13" s="76"/>
      <c r="I13" s="76"/>
      <c r="J13" s="76"/>
      <c r="K13" s="114"/>
    </row>
    <row r="14" spans="1:555" x14ac:dyDescent="0.25">
      <c r="B14" s="95"/>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420</v>
      </c>
      <c r="K16" s="135" t="s">
        <v>421</v>
      </c>
      <c r="L16" s="135" t="s">
        <v>126</v>
      </c>
    </row>
    <row r="17" spans="3:12" x14ac:dyDescent="0.25">
      <c r="C17" s="143" t="s">
        <v>129</v>
      </c>
      <c r="D17" s="160"/>
      <c r="E17" s="117">
        <v>784000</v>
      </c>
      <c r="F17" s="99">
        <f t="shared" ref="F17:F51" si="0">D17*E17</f>
        <v>0</v>
      </c>
      <c r="G17" s="163" t="s">
        <v>138</v>
      </c>
      <c r="H17" s="144"/>
      <c r="I17" s="132" t="e">
        <f>VLOOKUP(H17,Presupuesto!$B$11:$C$565,2,0)</f>
        <v>#N/A</v>
      </c>
      <c r="J17" s="228" t="s">
        <v>1472</v>
      </c>
      <c r="K17" s="100" t="s">
        <v>404</v>
      </c>
      <c r="L17" s="100"/>
    </row>
    <row r="18" spans="3:12" x14ac:dyDescent="0.25">
      <c r="C18" s="143" t="s">
        <v>85</v>
      </c>
      <c r="D18" s="160"/>
      <c r="E18" s="125">
        <v>100000</v>
      </c>
      <c r="F18" s="99">
        <f t="shared" si="0"/>
        <v>0</v>
      </c>
      <c r="G18" s="163"/>
      <c r="H18" s="144">
        <v>42500</v>
      </c>
      <c r="I18" s="132" t="e">
        <f>VLOOKUP(H18,Presupuesto!$B$11:$C$565,2,0)</f>
        <v>#N/A</v>
      </c>
      <c r="J18" s="100" t="str">
        <f t="shared" ref="J18:J50" si="1">$J$17</f>
        <v>Posgrado</v>
      </c>
      <c r="K18" s="100" t="s">
        <v>422</v>
      </c>
      <c r="L18" s="100"/>
    </row>
    <row r="19" spans="3:12" x14ac:dyDescent="0.25">
      <c r="C19" s="143" t="s">
        <v>86</v>
      </c>
      <c r="D19" s="160"/>
      <c r="E19" s="125">
        <v>50000</v>
      </c>
      <c r="F19" s="99">
        <f t="shared" si="0"/>
        <v>0</v>
      </c>
      <c r="G19" s="163"/>
      <c r="H19" s="144">
        <v>42500</v>
      </c>
      <c r="I19" s="132" t="e">
        <f>VLOOKUP(H19,Presupuesto!$B$11:$C$565,2,0)</f>
        <v>#N/A</v>
      </c>
      <c r="J19" s="100" t="str">
        <f t="shared" si="1"/>
        <v>Posgrado</v>
      </c>
      <c r="K19" s="100" t="s">
        <v>422</v>
      </c>
      <c r="L19" s="100"/>
    </row>
    <row r="20" spans="3:12" x14ac:dyDescent="0.25">
      <c r="C20" s="143" t="s">
        <v>130</v>
      </c>
      <c r="D20" s="160"/>
      <c r="E20" s="125">
        <v>40</v>
      </c>
      <c r="F20" s="99">
        <f t="shared" si="0"/>
        <v>0</v>
      </c>
      <c r="G20" s="163"/>
      <c r="H20" s="144">
        <v>42500</v>
      </c>
      <c r="I20" s="132" t="e">
        <f>VLOOKUP(H20,Presupuesto!$B$11:$C$565,2,0)</f>
        <v>#N/A</v>
      </c>
      <c r="J20" s="100" t="str">
        <f t="shared" si="1"/>
        <v>Posgrado</v>
      </c>
      <c r="K20" s="100" t="s">
        <v>422</v>
      </c>
      <c r="L20" s="100"/>
    </row>
    <row r="21" spans="3:12" x14ac:dyDescent="0.25">
      <c r="C21" s="143" t="s">
        <v>128</v>
      </c>
      <c r="D21" s="160"/>
      <c r="E21" s="125">
        <v>5745</v>
      </c>
      <c r="F21" s="99">
        <f t="shared" si="0"/>
        <v>0</v>
      </c>
      <c r="G21" s="163"/>
      <c r="H21" s="144">
        <v>42500</v>
      </c>
      <c r="I21" s="132" t="e">
        <f>VLOOKUP(H21,Presupuesto!$B$11:$C$565,2,0)</f>
        <v>#N/A</v>
      </c>
      <c r="J21" s="100" t="str">
        <f t="shared" si="1"/>
        <v>Posgrado</v>
      </c>
      <c r="K21" s="100" t="s">
        <v>422</v>
      </c>
      <c r="L21" s="100"/>
    </row>
    <row r="22" spans="3:12" x14ac:dyDescent="0.25">
      <c r="C22" s="143" t="s">
        <v>131</v>
      </c>
      <c r="D22" s="160"/>
      <c r="E22" s="125">
        <v>30000</v>
      </c>
      <c r="F22" s="99">
        <f t="shared" si="0"/>
        <v>0</v>
      </c>
      <c r="G22" s="163"/>
      <c r="H22" s="144">
        <v>42500</v>
      </c>
      <c r="I22" s="132" t="e">
        <f>VLOOKUP(H22,Presupuesto!$B$11:$C$565,2,0)</f>
        <v>#N/A</v>
      </c>
      <c r="J22" s="100" t="str">
        <f t="shared" si="1"/>
        <v>Posgrado</v>
      </c>
      <c r="K22" s="100" t="s">
        <v>411</v>
      </c>
      <c r="L22" s="100"/>
    </row>
    <row r="23" spans="3:12" x14ac:dyDescent="0.25">
      <c r="C23" s="143" t="s">
        <v>131</v>
      </c>
      <c r="D23" s="160"/>
      <c r="E23" s="125">
        <v>30000</v>
      </c>
      <c r="F23" s="99">
        <f t="shared" si="0"/>
        <v>0</v>
      </c>
      <c r="G23" s="163"/>
      <c r="H23" s="144">
        <v>42500</v>
      </c>
      <c r="I23" s="132" t="e">
        <f>VLOOKUP(H23,Presupuesto!$B$11:$C$565,2,0)</f>
        <v>#N/A</v>
      </c>
      <c r="J23" s="100" t="str">
        <f t="shared" si="1"/>
        <v>Posgrado</v>
      </c>
      <c r="K23" s="100" t="s">
        <v>422</v>
      </c>
      <c r="L23" s="100"/>
    </row>
    <row r="24" spans="3:12" x14ac:dyDescent="0.25">
      <c r="C24" s="143"/>
      <c r="D24" s="160"/>
      <c r="E24" s="125"/>
      <c r="F24" s="99">
        <f t="shared" si="0"/>
        <v>0</v>
      </c>
      <c r="G24" s="163"/>
      <c r="H24" s="144">
        <v>35600</v>
      </c>
      <c r="I24" s="132" t="e">
        <f>VLOOKUP(H24,Presupuesto!$B$11:$C$565,2,0)</f>
        <v>#N/A</v>
      </c>
      <c r="J24" s="100" t="str">
        <f t="shared" si="1"/>
        <v>Posgrado</v>
      </c>
      <c r="K24" s="100" t="s">
        <v>422</v>
      </c>
      <c r="L24" s="100"/>
    </row>
    <row r="25" spans="3:12" x14ac:dyDescent="0.25">
      <c r="C25" s="143"/>
      <c r="D25" s="160"/>
      <c r="E25" s="125"/>
      <c r="F25" s="99">
        <f t="shared" si="0"/>
        <v>0</v>
      </c>
      <c r="G25" s="163"/>
      <c r="H25" s="144"/>
      <c r="I25" s="132" t="e">
        <f>VLOOKUP(H25,Presupuesto!$B$11:$C$565,2,0)</f>
        <v>#N/A</v>
      </c>
      <c r="J25" s="100" t="str">
        <f t="shared" si="1"/>
        <v>Posgrado</v>
      </c>
      <c r="K25" s="100" t="s">
        <v>422</v>
      </c>
      <c r="L25" s="100"/>
    </row>
    <row r="26" spans="3:12" x14ac:dyDescent="0.25">
      <c r="C26" s="143"/>
      <c r="D26" s="160"/>
      <c r="E26" s="125"/>
      <c r="F26" s="99">
        <f t="shared" si="0"/>
        <v>0</v>
      </c>
      <c r="G26" s="163"/>
      <c r="H26" s="144"/>
      <c r="I26" s="132" t="e">
        <f>VLOOKUP(H26,Presupuesto!$B$11:$C$565,2,0)</f>
        <v>#N/A</v>
      </c>
      <c r="J26" s="100" t="str">
        <f t="shared" si="1"/>
        <v>Posgrado</v>
      </c>
      <c r="K26" s="100" t="s">
        <v>422</v>
      </c>
      <c r="L26" s="100"/>
    </row>
    <row r="27" spans="3:12" x14ac:dyDescent="0.25">
      <c r="C27" s="143"/>
      <c r="D27" s="160"/>
      <c r="E27" s="125"/>
      <c r="F27" s="99">
        <f t="shared" si="0"/>
        <v>0</v>
      </c>
      <c r="G27" s="163"/>
      <c r="H27" s="144"/>
      <c r="I27" s="132" t="e">
        <f>VLOOKUP(H27,Presupuesto!$B$11:$C$565,2,0)</f>
        <v>#N/A</v>
      </c>
      <c r="J27" s="100" t="str">
        <f t="shared" si="1"/>
        <v>Posgrado</v>
      </c>
      <c r="K27" s="100" t="s">
        <v>422</v>
      </c>
      <c r="L27" s="100"/>
    </row>
    <row r="28" spans="3:12" x14ac:dyDescent="0.25">
      <c r="C28" s="143"/>
      <c r="D28" s="160"/>
      <c r="E28" s="125"/>
      <c r="F28" s="99">
        <f t="shared" si="0"/>
        <v>0</v>
      </c>
      <c r="G28" s="163"/>
      <c r="H28" s="144"/>
      <c r="I28" s="132" t="e">
        <f>VLOOKUP(H28,Presupuesto!$B$11:$C$565,2,0)</f>
        <v>#N/A</v>
      </c>
      <c r="J28" s="100" t="str">
        <f t="shared" si="1"/>
        <v>Posgrado</v>
      </c>
      <c r="K28" s="100" t="s">
        <v>422</v>
      </c>
      <c r="L28" s="100"/>
    </row>
    <row r="29" spans="3:12" x14ac:dyDescent="0.25">
      <c r="C29" s="143"/>
      <c r="D29" s="160"/>
      <c r="E29" s="125"/>
      <c r="F29" s="99">
        <f t="shared" si="0"/>
        <v>0</v>
      </c>
      <c r="G29" s="163"/>
      <c r="H29" s="144"/>
      <c r="I29" s="132" t="e">
        <f>VLOOKUP(H29,Presupuesto!$B$11:$C$565,2,0)</f>
        <v>#N/A</v>
      </c>
      <c r="J29" s="100" t="str">
        <f t="shared" si="1"/>
        <v>Posgrado</v>
      </c>
      <c r="K29" s="100" t="s">
        <v>422</v>
      </c>
      <c r="L29" s="100"/>
    </row>
    <row r="30" spans="3:12" x14ac:dyDescent="0.25">
      <c r="C30" s="143"/>
      <c r="D30" s="160"/>
      <c r="E30" s="125"/>
      <c r="F30" s="99">
        <f t="shared" si="0"/>
        <v>0</v>
      </c>
      <c r="G30" s="163"/>
      <c r="H30" s="144"/>
      <c r="I30" s="132" t="e">
        <f>VLOOKUP(H30,Presupuesto!$B$11:$C$565,2,0)</f>
        <v>#N/A</v>
      </c>
      <c r="J30" s="100" t="str">
        <f t="shared" si="1"/>
        <v>Posgrado</v>
      </c>
      <c r="K30" s="100" t="s">
        <v>422</v>
      </c>
      <c r="L30" s="100"/>
    </row>
    <row r="31" spans="3:12" x14ac:dyDescent="0.25">
      <c r="C31" s="143"/>
      <c r="D31" s="160"/>
      <c r="E31" s="125"/>
      <c r="F31" s="99">
        <f t="shared" si="0"/>
        <v>0</v>
      </c>
      <c r="G31" s="163"/>
      <c r="H31" s="144"/>
      <c r="I31" s="132" t="e">
        <f>VLOOKUP(H31,Presupuesto!$B$11:$C$565,2,0)</f>
        <v>#N/A</v>
      </c>
      <c r="J31" s="100" t="str">
        <f t="shared" si="1"/>
        <v>Posgrado</v>
      </c>
      <c r="K31" s="100" t="s">
        <v>422</v>
      </c>
      <c r="L31" s="100"/>
    </row>
    <row r="32" spans="3:12" x14ac:dyDescent="0.25">
      <c r="C32" s="143"/>
      <c r="D32" s="160"/>
      <c r="E32" s="125"/>
      <c r="F32" s="99">
        <f t="shared" si="0"/>
        <v>0</v>
      </c>
      <c r="G32" s="163"/>
      <c r="H32" s="144"/>
      <c r="I32" s="132" t="e">
        <f>VLOOKUP(H32,Presupuesto!$B$11:$C$565,2,0)</f>
        <v>#N/A</v>
      </c>
      <c r="J32" s="100" t="str">
        <f t="shared" si="1"/>
        <v>Posgrado</v>
      </c>
      <c r="K32" s="100" t="s">
        <v>422</v>
      </c>
      <c r="L32" s="100"/>
    </row>
    <row r="33" spans="3:12" x14ac:dyDescent="0.25">
      <c r="C33" s="143"/>
      <c r="D33" s="160"/>
      <c r="E33" s="125"/>
      <c r="F33" s="99">
        <f t="shared" si="0"/>
        <v>0</v>
      </c>
      <c r="G33" s="163"/>
      <c r="H33" s="144"/>
      <c r="I33" s="132" t="e">
        <f>VLOOKUP(H33,Presupuesto!$B$11:$C$565,2,0)</f>
        <v>#N/A</v>
      </c>
      <c r="J33" s="100" t="str">
        <f t="shared" si="1"/>
        <v>Posgrado</v>
      </c>
      <c r="K33" s="100" t="s">
        <v>422</v>
      </c>
      <c r="L33" s="100"/>
    </row>
    <row r="34" spans="3:12" x14ac:dyDescent="0.25">
      <c r="C34" s="143"/>
      <c r="D34" s="160"/>
      <c r="E34" s="125"/>
      <c r="F34" s="99">
        <f t="shared" si="0"/>
        <v>0</v>
      </c>
      <c r="G34" s="163"/>
      <c r="H34" s="144"/>
      <c r="I34" s="132" t="e">
        <f>VLOOKUP(H34,Presupuesto!$B$11:$C$565,2,0)</f>
        <v>#N/A</v>
      </c>
      <c r="J34" s="100" t="str">
        <f t="shared" si="1"/>
        <v>Posgrado</v>
      </c>
      <c r="K34" s="100" t="s">
        <v>422</v>
      </c>
      <c r="L34" s="100"/>
    </row>
    <row r="35" spans="3:12" x14ac:dyDescent="0.25">
      <c r="C35" s="143"/>
      <c r="D35" s="160"/>
      <c r="E35" s="125"/>
      <c r="F35" s="99">
        <f t="shared" si="0"/>
        <v>0</v>
      </c>
      <c r="G35" s="163"/>
      <c r="H35" s="144"/>
      <c r="I35" s="132" t="e">
        <f>VLOOKUP(H35,Presupuesto!$B$11:$C$565,2,0)</f>
        <v>#N/A</v>
      </c>
      <c r="J35" s="100" t="str">
        <f t="shared" si="1"/>
        <v>Posgrado</v>
      </c>
      <c r="K35" s="100" t="s">
        <v>422</v>
      </c>
      <c r="L35" s="100"/>
    </row>
    <row r="36" spans="3:12" x14ac:dyDescent="0.25">
      <c r="C36" s="143"/>
      <c r="D36" s="160"/>
      <c r="E36" s="125"/>
      <c r="F36" s="99">
        <f t="shared" si="0"/>
        <v>0</v>
      </c>
      <c r="G36" s="163"/>
      <c r="H36" s="144"/>
      <c r="I36" s="132" t="e">
        <f>VLOOKUP(H36,Presupuesto!$B$11:$C$565,2,0)</f>
        <v>#N/A</v>
      </c>
      <c r="J36" s="100" t="str">
        <f t="shared" si="1"/>
        <v>Posgrado</v>
      </c>
      <c r="K36" s="100" t="s">
        <v>422</v>
      </c>
      <c r="L36" s="100"/>
    </row>
    <row r="37" spans="3:12" x14ac:dyDescent="0.25">
      <c r="C37" s="143"/>
      <c r="D37" s="160"/>
      <c r="E37" s="125"/>
      <c r="F37" s="99">
        <f t="shared" si="0"/>
        <v>0</v>
      </c>
      <c r="G37" s="163"/>
      <c r="H37" s="144"/>
      <c r="I37" s="132" t="e">
        <f>VLOOKUP(H37,Presupuesto!$B$11:$C$565,2,0)</f>
        <v>#N/A</v>
      </c>
      <c r="J37" s="100" t="str">
        <f t="shared" si="1"/>
        <v>Posgrado</v>
      </c>
      <c r="K37" s="100" t="s">
        <v>422</v>
      </c>
      <c r="L37" s="100"/>
    </row>
    <row r="38" spans="3:12" x14ac:dyDescent="0.25">
      <c r="C38" s="143"/>
      <c r="D38" s="160"/>
      <c r="E38" s="125"/>
      <c r="F38" s="99">
        <f t="shared" si="0"/>
        <v>0</v>
      </c>
      <c r="G38" s="163"/>
      <c r="H38" s="144"/>
      <c r="I38" s="132" t="e">
        <f>VLOOKUP(H38,Presupuesto!$B$11:$C$565,2,0)</f>
        <v>#N/A</v>
      </c>
      <c r="J38" s="100" t="str">
        <f t="shared" si="1"/>
        <v>Posgrado</v>
      </c>
      <c r="K38" s="100" t="s">
        <v>422</v>
      </c>
      <c r="L38" s="100"/>
    </row>
    <row r="39" spans="3:12" x14ac:dyDescent="0.25">
      <c r="C39" s="145"/>
      <c r="D39" s="160"/>
      <c r="E39" s="120"/>
      <c r="F39" s="99">
        <f t="shared" si="0"/>
        <v>0</v>
      </c>
      <c r="G39" s="163"/>
      <c r="H39" s="146"/>
      <c r="I39" s="132" t="e">
        <f>VLOOKUP(H39,Presupuesto!$B$11:$C$565,2,0)</f>
        <v>#N/A</v>
      </c>
      <c r="J39" s="100" t="str">
        <f t="shared" si="1"/>
        <v>Posgrado</v>
      </c>
      <c r="K39" s="100" t="s">
        <v>422</v>
      </c>
      <c r="L39" s="100"/>
    </row>
    <row r="40" spans="3:12" x14ac:dyDescent="0.25">
      <c r="C40" s="145"/>
      <c r="D40" s="160"/>
      <c r="E40" s="120"/>
      <c r="F40" s="99">
        <f t="shared" si="0"/>
        <v>0</v>
      </c>
      <c r="G40" s="163"/>
      <c r="H40" s="146"/>
      <c r="I40" s="132" t="e">
        <f>VLOOKUP(H40,Presupuesto!$B$11:$C$565,2,0)</f>
        <v>#N/A</v>
      </c>
      <c r="J40" s="100" t="str">
        <f t="shared" si="1"/>
        <v>Posgrado</v>
      </c>
      <c r="K40" s="100" t="s">
        <v>422</v>
      </c>
      <c r="L40" s="100"/>
    </row>
    <row r="41" spans="3:12" x14ac:dyDescent="0.25">
      <c r="C41" s="145"/>
      <c r="D41" s="160"/>
      <c r="E41" s="120"/>
      <c r="F41" s="99">
        <f t="shared" si="0"/>
        <v>0</v>
      </c>
      <c r="G41" s="163"/>
      <c r="H41" s="146"/>
      <c r="I41" s="132" t="e">
        <f>VLOOKUP(H41,Presupuesto!$B$11:$C$565,2,0)</f>
        <v>#N/A</v>
      </c>
      <c r="J41" s="100" t="str">
        <f t="shared" si="1"/>
        <v>Posgrado</v>
      </c>
      <c r="K41" s="100" t="s">
        <v>422</v>
      </c>
      <c r="L41" s="100"/>
    </row>
    <row r="42" spans="3:12" x14ac:dyDescent="0.25">
      <c r="C42" s="145"/>
      <c r="D42" s="160"/>
      <c r="E42" s="120"/>
      <c r="F42" s="99">
        <f t="shared" si="0"/>
        <v>0</v>
      </c>
      <c r="G42" s="163"/>
      <c r="H42" s="146"/>
      <c r="I42" s="132" t="e">
        <f>VLOOKUP(H42,Presupuesto!$B$11:$C$565,2,0)</f>
        <v>#N/A</v>
      </c>
      <c r="J42" s="100" t="str">
        <f t="shared" si="1"/>
        <v>Posgrado</v>
      </c>
      <c r="K42" s="100" t="s">
        <v>422</v>
      </c>
      <c r="L42" s="100"/>
    </row>
    <row r="43" spans="3:12" x14ac:dyDescent="0.25">
      <c r="C43" s="145"/>
      <c r="D43" s="160"/>
      <c r="E43" s="120"/>
      <c r="F43" s="99">
        <f t="shared" si="0"/>
        <v>0</v>
      </c>
      <c r="G43" s="163"/>
      <c r="H43" s="146"/>
      <c r="I43" s="132" t="e">
        <f>VLOOKUP(H43,Presupuesto!$B$11:$C$565,2,0)</f>
        <v>#N/A</v>
      </c>
      <c r="J43" s="100" t="str">
        <f t="shared" si="1"/>
        <v>Posgrado</v>
      </c>
      <c r="K43" s="100" t="s">
        <v>422</v>
      </c>
      <c r="L43" s="100"/>
    </row>
    <row r="44" spans="3:12" x14ac:dyDescent="0.25">
      <c r="C44" s="145"/>
      <c r="D44" s="160"/>
      <c r="E44" s="120"/>
      <c r="F44" s="99">
        <f t="shared" si="0"/>
        <v>0</v>
      </c>
      <c r="G44" s="163"/>
      <c r="H44" s="146"/>
      <c r="I44" s="132" t="e">
        <f>VLOOKUP(H44,Presupuesto!$B$11:$C$565,2,0)</f>
        <v>#N/A</v>
      </c>
      <c r="J44" s="100" t="str">
        <f t="shared" si="1"/>
        <v>Posgrado</v>
      </c>
      <c r="K44" s="100" t="s">
        <v>422</v>
      </c>
      <c r="L44" s="100"/>
    </row>
    <row r="45" spans="3:12" x14ac:dyDescent="0.25">
      <c r="C45" s="145"/>
      <c r="D45" s="160"/>
      <c r="E45" s="120"/>
      <c r="F45" s="99">
        <f t="shared" si="0"/>
        <v>0</v>
      </c>
      <c r="G45" s="163"/>
      <c r="H45" s="146"/>
      <c r="I45" s="132" t="e">
        <f>VLOOKUP(H45,Presupuesto!$B$11:$C$565,2,0)</f>
        <v>#N/A</v>
      </c>
      <c r="J45" s="100" t="str">
        <f t="shared" si="1"/>
        <v>Posgrado</v>
      </c>
      <c r="K45" s="100" t="s">
        <v>422</v>
      </c>
      <c r="L45" s="100"/>
    </row>
    <row r="46" spans="3:12" x14ac:dyDescent="0.25">
      <c r="C46" s="145"/>
      <c r="D46" s="160"/>
      <c r="E46" s="120"/>
      <c r="F46" s="99">
        <f t="shared" si="0"/>
        <v>0</v>
      </c>
      <c r="G46" s="163"/>
      <c r="H46" s="146"/>
      <c r="I46" s="132" t="e">
        <f>VLOOKUP(H46,Presupuesto!$B$11:$C$565,2,0)</f>
        <v>#N/A</v>
      </c>
      <c r="J46" s="100" t="str">
        <f t="shared" si="1"/>
        <v>Posgrado</v>
      </c>
      <c r="K46" s="100" t="s">
        <v>422</v>
      </c>
      <c r="L46" s="100"/>
    </row>
    <row r="47" spans="3:12" x14ac:dyDescent="0.25">
      <c r="C47" s="147"/>
      <c r="D47" s="160"/>
      <c r="E47" s="120"/>
      <c r="F47" s="99">
        <f t="shared" si="0"/>
        <v>0</v>
      </c>
      <c r="G47" s="163"/>
      <c r="H47" s="148"/>
      <c r="I47" s="132" t="e">
        <f>VLOOKUP(H47,Presupuesto!$B$11:$C$565,2,0)</f>
        <v>#N/A</v>
      </c>
      <c r="J47" s="100" t="str">
        <f t="shared" si="1"/>
        <v>Posgrado</v>
      </c>
      <c r="K47" s="100" t="s">
        <v>413</v>
      </c>
      <c r="L47" s="100"/>
    </row>
    <row r="48" spans="3:12" x14ac:dyDescent="0.25">
      <c r="C48" s="147"/>
      <c r="D48" s="160"/>
      <c r="E48" s="120"/>
      <c r="F48" s="99">
        <f t="shared" si="0"/>
        <v>0</v>
      </c>
      <c r="G48" s="163"/>
      <c r="H48" s="148"/>
      <c r="I48" s="132" t="e">
        <f>VLOOKUP(H48,Presupuesto!$B$11:$C$565,2,0)</f>
        <v>#N/A</v>
      </c>
      <c r="J48" s="100" t="str">
        <f t="shared" si="1"/>
        <v>Posgrado</v>
      </c>
      <c r="K48" s="100" t="s">
        <v>422</v>
      </c>
      <c r="L48" s="100"/>
    </row>
    <row r="49" spans="3:12" x14ac:dyDescent="0.25">
      <c r="C49" s="147"/>
      <c r="D49" s="160"/>
      <c r="E49" s="120"/>
      <c r="F49" s="99">
        <f t="shared" si="0"/>
        <v>0</v>
      </c>
      <c r="G49" s="163"/>
      <c r="H49" s="148"/>
      <c r="I49" s="132" t="e">
        <f>VLOOKUP(H49,Presupuesto!$B$11:$C$565,2,0)</f>
        <v>#N/A</v>
      </c>
      <c r="J49" s="100" t="str">
        <f t="shared" si="1"/>
        <v>Posgrado</v>
      </c>
      <c r="K49" s="100" t="s">
        <v>422</v>
      </c>
      <c r="L49" s="100"/>
    </row>
    <row r="50" spans="3:12" x14ac:dyDescent="0.25">
      <c r="C50" s="147"/>
      <c r="D50" s="160"/>
      <c r="E50" s="120"/>
      <c r="F50" s="99">
        <f t="shared" si="0"/>
        <v>0</v>
      </c>
      <c r="G50" s="163"/>
      <c r="H50" s="148"/>
      <c r="I50" s="132" t="e">
        <f>VLOOKUP(H50,Presupuesto!$B$11:$C$565,2,0)</f>
        <v>#N/A</v>
      </c>
      <c r="J50" s="100" t="str">
        <f t="shared" si="1"/>
        <v>Posgrado</v>
      </c>
      <c r="K50" s="100" t="s">
        <v>422</v>
      </c>
      <c r="L50" s="100"/>
    </row>
    <row r="51" spans="3:12" ht="15.75" thickBot="1" x14ac:dyDescent="0.3">
      <c r="C51" s="149"/>
      <c r="D51" s="232"/>
      <c r="E51" s="105"/>
      <c r="F51" s="107">
        <f t="shared" si="0"/>
        <v>0</v>
      </c>
      <c r="G51" s="164"/>
      <c r="H51" s="150"/>
      <c r="I51" s="134" t="e">
        <f>VLOOKUP(H51,Presupuesto!$B$11:$C$565,2,0)</f>
        <v>#N/A</v>
      </c>
      <c r="J51" s="108" t="str">
        <f t="shared" ref="J51" si="2">$J$20</f>
        <v>Posgrado</v>
      </c>
      <c r="K51" s="126" t="s">
        <v>404</v>
      </c>
      <c r="L51" s="108"/>
    </row>
    <row r="52" spans="3:12" x14ac:dyDescent="0.25">
      <c r="F52" s="92"/>
      <c r="G52" s="91"/>
      <c r="H52" s="92"/>
      <c r="I52" s="92"/>
    </row>
  </sheetData>
  <dataValidations count="6">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 J51">
      <formula1>$A$2:$O$2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8:J50">
      <formula1>$A$2:$O$2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G60" sqref="G60"/>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0.7109375" style="87" bestFit="1" customWidth="1"/>
    <col min="5" max="5" width="28.28515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482</v>
      </c>
      <c r="D2" s="124" t="s">
        <v>1371</v>
      </c>
      <c r="E2" s="124" t="s">
        <v>1373</v>
      </c>
      <c r="F2" s="124" t="s">
        <v>483</v>
      </c>
      <c r="G2" s="162" t="s">
        <v>1374</v>
      </c>
      <c r="H2" s="124" t="s">
        <v>1375</v>
      </c>
      <c r="I2" s="124" t="s">
        <v>1376</v>
      </c>
      <c r="J2" s="124" t="s">
        <v>1472</v>
      </c>
      <c r="K2" s="124" t="s">
        <v>1377</v>
      </c>
      <c r="L2" s="124" t="s">
        <v>1378</v>
      </c>
      <c r="M2" s="124" t="s">
        <v>1379</v>
      </c>
      <c r="N2" s="124" t="s">
        <v>1380</v>
      </c>
      <c r="O2" s="124" t="s">
        <v>1381</v>
      </c>
      <c r="R2" s="124" t="s">
        <v>138</v>
      </c>
      <c r="S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430</v>
      </c>
      <c r="D5" s="201">
        <f>SUMIF(C:C,$C$10,D:D)</f>
        <v>690000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110">
        <f>SUM(F17:F51)</f>
        <v>690000</v>
      </c>
      <c r="G10" s="79"/>
      <c r="H10" s="70"/>
      <c r="I10" s="70"/>
    </row>
    <row r="11" spans="1:555" x14ac:dyDescent="0.25">
      <c r="G11" s="79"/>
      <c r="H11" s="70"/>
      <c r="I11" s="70"/>
    </row>
    <row r="12" spans="1:555" x14ac:dyDescent="0.25">
      <c r="F12" s="70"/>
      <c r="G12" s="79"/>
      <c r="H12" s="70"/>
      <c r="I12" s="70"/>
    </row>
    <row r="13" spans="1:555" ht="15.75" x14ac:dyDescent="0.25">
      <c r="C13" s="324" t="s">
        <v>402</v>
      </c>
      <c r="D13" s="209" t="s">
        <v>1914</v>
      </c>
      <c r="F13" s="70"/>
      <c r="G13" s="79"/>
      <c r="H13" s="70"/>
      <c r="I13" s="70"/>
    </row>
    <row r="14" spans="1:555" ht="18.75" x14ac:dyDescent="0.25">
      <c r="C14" s="525" t="s">
        <v>1894</v>
      </c>
      <c r="D14" s="525"/>
      <c r="E14" s="525"/>
      <c r="F14" s="70"/>
      <c r="G14" s="79"/>
      <c r="H14" s="70"/>
      <c r="I14" s="70"/>
    </row>
    <row r="15" spans="1:555" ht="42.75" thickBot="1" x14ac:dyDescent="0.3">
      <c r="C15" s="526" t="s">
        <v>1923</v>
      </c>
      <c r="D15" s="526"/>
      <c r="F15" s="95"/>
      <c r="G15" s="76"/>
      <c r="H15" s="76"/>
      <c r="I15" s="76"/>
      <c r="L15" s="236"/>
      <c r="M15" s="237"/>
      <c r="N15" s="236"/>
      <c r="O15" s="236"/>
      <c r="P15" s="239" t="s">
        <v>480</v>
      </c>
      <c r="Q15" s="239" t="s">
        <v>481</v>
      </c>
    </row>
    <row r="16" spans="1:555" ht="30.75" thickBot="1" x14ac:dyDescent="0.3">
      <c r="C16" s="131" t="s">
        <v>44</v>
      </c>
      <c r="D16" s="131" t="s">
        <v>55</v>
      </c>
      <c r="E16" s="138" t="s">
        <v>57</v>
      </c>
      <c r="F16" s="137" t="s">
        <v>27</v>
      </c>
      <c r="G16" s="135" t="s">
        <v>140</v>
      </c>
      <c r="H16" s="138" t="s">
        <v>46</v>
      </c>
      <c r="I16" s="135" t="s">
        <v>141</v>
      </c>
      <c r="J16" s="135" t="s">
        <v>420</v>
      </c>
      <c r="K16" s="135" t="s">
        <v>421</v>
      </c>
      <c r="L16" s="233" t="s">
        <v>21</v>
      </c>
      <c r="M16" s="233" t="s">
        <v>55</v>
      </c>
      <c r="N16" s="234" t="s">
        <v>478</v>
      </c>
      <c r="O16" s="235" t="s">
        <v>479</v>
      </c>
      <c r="P16" s="238">
        <v>0.7</v>
      </c>
      <c r="Q16" s="238">
        <v>0.3</v>
      </c>
    </row>
    <row r="17" spans="3:17" x14ac:dyDescent="0.25">
      <c r="C17" s="230" t="s">
        <v>450</v>
      </c>
      <c r="D17" s="231"/>
      <c r="E17" s="229">
        <f>HLOOKUP(C17,$AH$2:$BU$3,2,0)</f>
        <v>620</v>
      </c>
      <c r="F17" s="99">
        <f t="shared" ref="F17:F51" si="0">D17*E17</f>
        <v>0</v>
      </c>
      <c r="G17" s="163"/>
      <c r="H17" s="144"/>
      <c r="I17" s="132" t="e">
        <f>VLOOKUP(H17,Presupuesto!$B$11:$C$565,2,0)</f>
        <v>#N/A</v>
      </c>
      <c r="J17" s="228" t="s">
        <v>1472</v>
      </c>
      <c r="K17" s="100" t="s">
        <v>404</v>
      </c>
      <c r="L17" s="143"/>
      <c r="M17" s="160"/>
      <c r="N17" s="125"/>
      <c r="O17" s="99">
        <f t="shared" ref="O17:O51" si="1">M17*N17</f>
        <v>0</v>
      </c>
      <c r="P17" s="99">
        <f>$O17*P$16</f>
        <v>0</v>
      </c>
      <c r="Q17" s="99">
        <f t="shared" ref="Q17:Q51" si="2">$O17*Q$16</f>
        <v>0</v>
      </c>
    </row>
    <row r="18" spans="3:17" x14ac:dyDescent="0.25">
      <c r="C18" s="143" t="s">
        <v>1614</v>
      </c>
      <c r="D18" s="460">
        <v>2400</v>
      </c>
      <c r="E18" s="125">
        <v>100</v>
      </c>
      <c r="F18" s="99">
        <f t="shared" si="0"/>
        <v>240000</v>
      </c>
      <c r="G18" s="163" t="s">
        <v>1460</v>
      </c>
      <c r="H18" s="193" t="s">
        <v>968</v>
      </c>
      <c r="I18" s="132" t="str">
        <f>VLOOKUP(H18,Presupuesto!$B$11:$C$565,2,0)</f>
        <v>OTROS RESPUESTOS Y ACCESORIOS MENORES</v>
      </c>
      <c r="J18" s="100" t="s">
        <v>1377</v>
      </c>
      <c r="K18" s="100" t="s">
        <v>422</v>
      </c>
      <c r="L18" s="143" t="s">
        <v>1615</v>
      </c>
      <c r="M18" s="160">
        <v>2400</v>
      </c>
      <c r="N18" s="125">
        <v>100</v>
      </c>
      <c r="O18" s="99">
        <f t="shared" si="1"/>
        <v>240000</v>
      </c>
      <c r="P18" s="99">
        <f t="shared" ref="P18:P37" si="3">$O18*P$16</f>
        <v>168000</v>
      </c>
      <c r="Q18" s="99">
        <f t="shared" si="2"/>
        <v>72000</v>
      </c>
    </row>
    <row r="19" spans="3:17" x14ac:dyDescent="0.25">
      <c r="C19" s="143" t="s">
        <v>1614</v>
      </c>
      <c r="D19" s="460">
        <v>2000</v>
      </c>
      <c r="E19" s="125">
        <v>100</v>
      </c>
      <c r="F19" s="99">
        <f t="shared" si="0"/>
        <v>200000</v>
      </c>
      <c r="G19" s="163" t="s">
        <v>1460</v>
      </c>
      <c r="H19" s="193" t="s">
        <v>335</v>
      </c>
      <c r="I19" s="132" t="str">
        <f>VLOOKUP(H19,Presupuesto!$B$11:$C$565,2,0)</f>
        <v>PRODUCTOS QUIMICOS</v>
      </c>
      <c r="J19" s="100" t="s">
        <v>1377</v>
      </c>
      <c r="K19" s="100" t="s">
        <v>408</v>
      </c>
      <c r="L19" s="143" t="s">
        <v>1615</v>
      </c>
      <c r="M19" s="160">
        <v>2000</v>
      </c>
      <c r="N19" s="125">
        <v>100</v>
      </c>
      <c r="O19" s="99">
        <f t="shared" si="1"/>
        <v>200000</v>
      </c>
      <c r="P19" s="99">
        <f t="shared" si="3"/>
        <v>140000</v>
      </c>
      <c r="Q19" s="99">
        <f t="shared" si="2"/>
        <v>60000</v>
      </c>
    </row>
    <row r="20" spans="3:17" x14ac:dyDescent="0.25">
      <c r="C20" s="143" t="s">
        <v>1614</v>
      </c>
      <c r="D20" s="460">
        <v>500</v>
      </c>
      <c r="E20" s="125">
        <v>100</v>
      </c>
      <c r="F20" s="99">
        <v>50000</v>
      </c>
      <c r="G20" s="163" t="s">
        <v>1460</v>
      </c>
      <c r="H20" s="193" t="s">
        <v>1010</v>
      </c>
      <c r="I20" s="132" t="str">
        <f>VLOOKUP(H20,Presupuesto!$B$11:$C$565,2,0)</f>
        <v>MAQUINARIA Y EQUIPO DE PRODUCCION</v>
      </c>
      <c r="J20" s="100" t="s">
        <v>1377</v>
      </c>
      <c r="K20" s="100" t="s">
        <v>410</v>
      </c>
      <c r="L20" s="143" t="s">
        <v>1615</v>
      </c>
      <c r="M20" s="160">
        <v>500</v>
      </c>
      <c r="N20" s="125">
        <v>100</v>
      </c>
      <c r="O20" s="99">
        <f t="shared" si="1"/>
        <v>50000</v>
      </c>
      <c r="P20" s="99">
        <f t="shared" si="3"/>
        <v>35000</v>
      </c>
      <c r="Q20" s="99">
        <f t="shared" si="2"/>
        <v>15000</v>
      </c>
    </row>
    <row r="21" spans="3:17" x14ac:dyDescent="0.25">
      <c r="C21" s="143" t="s">
        <v>1614</v>
      </c>
      <c r="D21" s="460">
        <v>2000</v>
      </c>
      <c r="E21" s="125">
        <v>100</v>
      </c>
      <c r="F21" s="99">
        <f t="shared" si="0"/>
        <v>200000</v>
      </c>
      <c r="G21" s="163" t="s">
        <v>1460</v>
      </c>
      <c r="H21" s="193" t="s">
        <v>834</v>
      </c>
      <c r="I21" s="132" t="str">
        <f>VLOOKUP(H21,Presupuesto!$B$11:$C$565,2,0)</f>
        <v>PRODUCTOS PAPEL Y CARTON</v>
      </c>
      <c r="J21" s="100" t="s">
        <v>1377</v>
      </c>
      <c r="K21" s="100" t="s">
        <v>411</v>
      </c>
      <c r="L21" s="143" t="s">
        <v>1616</v>
      </c>
      <c r="M21" s="160">
        <v>2000</v>
      </c>
      <c r="N21" s="125">
        <v>100</v>
      </c>
      <c r="O21" s="99">
        <f t="shared" si="1"/>
        <v>200000</v>
      </c>
      <c r="P21" s="99">
        <f t="shared" si="3"/>
        <v>140000</v>
      </c>
      <c r="Q21" s="99">
        <f t="shared" si="2"/>
        <v>60000</v>
      </c>
    </row>
    <row r="22" spans="3:17" hidden="1" x14ac:dyDescent="0.25">
      <c r="C22" s="143"/>
      <c r="D22" s="160"/>
      <c r="E22" s="125"/>
      <c r="F22" s="99">
        <f t="shared" si="0"/>
        <v>0</v>
      </c>
      <c r="G22" s="163"/>
      <c r="H22" s="144"/>
      <c r="I22" s="132" t="e">
        <f>VLOOKUP(H22,Presupuesto!$B$11:$C$565,2,0)</f>
        <v>#N/A</v>
      </c>
      <c r="J22" s="100" t="str">
        <f t="shared" ref="J22:J50" si="4">$J$17</f>
        <v>Posgrado</v>
      </c>
      <c r="K22" s="100" t="s">
        <v>411</v>
      </c>
      <c r="L22" s="143"/>
      <c r="M22" s="160"/>
      <c r="N22" s="125"/>
      <c r="O22" s="99">
        <f t="shared" si="1"/>
        <v>0</v>
      </c>
      <c r="P22" s="99">
        <f t="shared" si="3"/>
        <v>0</v>
      </c>
      <c r="Q22" s="99">
        <f t="shared" si="2"/>
        <v>0</v>
      </c>
    </row>
    <row r="23" spans="3:17" hidden="1" x14ac:dyDescent="0.25">
      <c r="C23" s="143"/>
      <c r="D23" s="160"/>
      <c r="E23" s="125"/>
      <c r="F23" s="99">
        <f t="shared" si="0"/>
        <v>0</v>
      </c>
      <c r="G23" s="163"/>
      <c r="H23" s="144"/>
      <c r="I23" s="132" t="e">
        <f>VLOOKUP(H23,Presupuesto!$B$11:$C$565,2,0)</f>
        <v>#N/A</v>
      </c>
      <c r="J23" s="100" t="str">
        <f t="shared" si="4"/>
        <v>Posgrado</v>
      </c>
      <c r="K23" s="100" t="s">
        <v>422</v>
      </c>
      <c r="L23" s="143"/>
      <c r="M23" s="160"/>
      <c r="N23" s="125"/>
      <c r="O23" s="99">
        <f t="shared" si="1"/>
        <v>0</v>
      </c>
      <c r="P23" s="99">
        <f t="shared" si="3"/>
        <v>0</v>
      </c>
      <c r="Q23" s="99">
        <f t="shared" si="2"/>
        <v>0</v>
      </c>
    </row>
    <row r="24" spans="3:17" hidden="1" x14ac:dyDescent="0.25">
      <c r="C24" s="143"/>
      <c r="D24" s="160"/>
      <c r="E24" s="125"/>
      <c r="F24" s="99">
        <f t="shared" si="0"/>
        <v>0</v>
      </c>
      <c r="G24" s="163"/>
      <c r="H24" s="144"/>
      <c r="I24" s="132" t="e">
        <f>VLOOKUP(H24,Presupuesto!$B$11:$C$565,2,0)</f>
        <v>#N/A</v>
      </c>
      <c r="J24" s="100" t="str">
        <f t="shared" si="4"/>
        <v>Posgrado</v>
      </c>
      <c r="K24" s="100" t="s">
        <v>422</v>
      </c>
      <c r="L24" s="143"/>
      <c r="M24" s="160"/>
      <c r="N24" s="125"/>
      <c r="O24" s="99">
        <f t="shared" si="1"/>
        <v>0</v>
      </c>
      <c r="P24" s="99">
        <f t="shared" si="3"/>
        <v>0</v>
      </c>
      <c r="Q24" s="99">
        <f t="shared" si="2"/>
        <v>0</v>
      </c>
    </row>
    <row r="25" spans="3:17" hidden="1" x14ac:dyDescent="0.25">
      <c r="C25" s="143"/>
      <c r="D25" s="160"/>
      <c r="E25" s="125"/>
      <c r="F25" s="99">
        <f t="shared" si="0"/>
        <v>0</v>
      </c>
      <c r="G25" s="163"/>
      <c r="H25" s="144"/>
      <c r="I25" s="132" t="e">
        <f>VLOOKUP(H25,Presupuesto!$B$11:$C$565,2,0)</f>
        <v>#N/A</v>
      </c>
      <c r="J25" s="100" t="str">
        <f t="shared" si="4"/>
        <v>Posgrado</v>
      </c>
      <c r="K25" s="100" t="s">
        <v>422</v>
      </c>
      <c r="L25" s="143"/>
      <c r="M25" s="160"/>
      <c r="N25" s="125"/>
      <c r="O25" s="99">
        <f t="shared" si="1"/>
        <v>0</v>
      </c>
      <c r="P25" s="99">
        <f t="shared" si="3"/>
        <v>0</v>
      </c>
      <c r="Q25" s="99">
        <f t="shared" si="2"/>
        <v>0</v>
      </c>
    </row>
    <row r="26" spans="3:17" hidden="1" x14ac:dyDescent="0.25">
      <c r="C26" s="143"/>
      <c r="D26" s="160"/>
      <c r="E26" s="125"/>
      <c r="F26" s="99">
        <f t="shared" si="0"/>
        <v>0</v>
      </c>
      <c r="G26" s="163"/>
      <c r="H26" s="144"/>
      <c r="I26" s="132" t="e">
        <f>VLOOKUP(H26,Presupuesto!$B$11:$C$565,2,0)</f>
        <v>#N/A</v>
      </c>
      <c r="J26" s="100" t="str">
        <f t="shared" si="4"/>
        <v>Posgrado</v>
      </c>
      <c r="K26" s="100" t="s">
        <v>422</v>
      </c>
      <c r="L26" s="143"/>
      <c r="M26" s="160"/>
      <c r="N26" s="125"/>
      <c r="O26" s="99">
        <f t="shared" si="1"/>
        <v>0</v>
      </c>
      <c r="P26" s="99">
        <f t="shared" si="3"/>
        <v>0</v>
      </c>
      <c r="Q26" s="99">
        <f t="shared" si="2"/>
        <v>0</v>
      </c>
    </row>
    <row r="27" spans="3:17" hidden="1" x14ac:dyDescent="0.25">
      <c r="C27" s="143"/>
      <c r="D27" s="160"/>
      <c r="E27" s="125"/>
      <c r="F27" s="99">
        <f t="shared" si="0"/>
        <v>0</v>
      </c>
      <c r="G27" s="163"/>
      <c r="H27" s="144"/>
      <c r="I27" s="132" t="e">
        <f>VLOOKUP(H27,Presupuesto!$B$11:$C$565,2,0)</f>
        <v>#N/A</v>
      </c>
      <c r="J27" s="100" t="str">
        <f t="shared" si="4"/>
        <v>Posgrado</v>
      </c>
      <c r="K27" s="100" t="s">
        <v>422</v>
      </c>
      <c r="L27" s="143"/>
      <c r="M27" s="160"/>
      <c r="N27" s="125"/>
      <c r="O27" s="99">
        <f t="shared" si="1"/>
        <v>0</v>
      </c>
      <c r="P27" s="99">
        <f t="shared" si="3"/>
        <v>0</v>
      </c>
      <c r="Q27" s="99">
        <f t="shared" si="2"/>
        <v>0</v>
      </c>
    </row>
    <row r="28" spans="3:17" hidden="1" x14ac:dyDescent="0.25">
      <c r="C28" s="143"/>
      <c r="D28" s="160"/>
      <c r="E28" s="125"/>
      <c r="F28" s="99">
        <f t="shared" si="0"/>
        <v>0</v>
      </c>
      <c r="G28" s="163"/>
      <c r="H28" s="144"/>
      <c r="I28" s="132" t="e">
        <f>VLOOKUP(H28,Presupuesto!$B$11:$C$565,2,0)</f>
        <v>#N/A</v>
      </c>
      <c r="J28" s="100" t="str">
        <f t="shared" si="4"/>
        <v>Posgrado</v>
      </c>
      <c r="K28" s="100" t="s">
        <v>422</v>
      </c>
      <c r="L28" s="143"/>
      <c r="M28" s="160"/>
      <c r="N28" s="125"/>
      <c r="O28" s="99">
        <f t="shared" si="1"/>
        <v>0</v>
      </c>
      <c r="P28" s="99">
        <f t="shared" si="3"/>
        <v>0</v>
      </c>
      <c r="Q28" s="99">
        <f t="shared" si="2"/>
        <v>0</v>
      </c>
    </row>
    <row r="29" spans="3:17" hidden="1" x14ac:dyDescent="0.25">
      <c r="C29" s="143"/>
      <c r="D29" s="160"/>
      <c r="E29" s="125"/>
      <c r="F29" s="99">
        <f t="shared" si="0"/>
        <v>0</v>
      </c>
      <c r="G29" s="163"/>
      <c r="H29" s="144"/>
      <c r="I29" s="132" t="e">
        <f>VLOOKUP(H29,Presupuesto!$B$11:$C$565,2,0)</f>
        <v>#N/A</v>
      </c>
      <c r="J29" s="100" t="str">
        <f t="shared" si="4"/>
        <v>Posgrado</v>
      </c>
      <c r="K29" s="100" t="s">
        <v>422</v>
      </c>
      <c r="L29" s="143"/>
      <c r="M29" s="160"/>
      <c r="N29" s="125"/>
      <c r="O29" s="99">
        <f t="shared" si="1"/>
        <v>0</v>
      </c>
      <c r="P29" s="99">
        <f t="shared" si="3"/>
        <v>0</v>
      </c>
      <c r="Q29" s="99">
        <f t="shared" si="2"/>
        <v>0</v>
      </c>
    </row>
    <row r="30" spans="3:17" hidden="1" x14ac:dyDescent="0.25">
      <c r="C30" s="143"/>
      <c r="D30" s="160"/>
      <c r="E30" s="125"/>
      <c r="F30" s="99">
        <f t="shared" si="0"/>
        <v>0</v>
      </c>
      <c r="G30" s="163"/>
      <c r="H30" s="144"/>
      <c r="I30" s="132" t="e">
        <f>VLOOKUP(H30,Presupuesto!$B$11:$C$565,2,0)</f>
        <v>#N/A</v>
      </c>
      <c r="J30" s="100" t="str">
        <f t="shared" si="4"/>
        <v>Posgrado</v>
      </c>
      <c r="K30" s="100" t="s">
        <v>422</v>
      </c>
      <c r="L30" s="143"/>
      <c r="M30" s="160"/>
      <c r="N30" s="125"/>
      <c r="O30" s="99">
        <f t="shared" si="1"/>
        <v>0</v>
      </c>
      <c r="P30" s="99">
        <f t="shared" si="3"/>
        <v>0</v>
      </c>
      <c r="Q30" s="99">
        <f t="shared" si="2"/>
        <v>0</v>
      </c>
    </row>
    <row r="31" spans="3:17" hidden="1" x14ac:dyDescent="0.25">
      <c r="C31" s="143"/>
      <c r="D31" s="160"/>
      <c r="E31" s="125"/>
      <c r="F31" s="99">
        <f t="shared" si="0"/>
        <v>0</v>
      </c>
      <c r="G31" s="163"/>
      <c r="H31" s="144"/>
      <c r="I31" s="132" t="e">
        <f>VLOOKUP(H31,Presupuesto!$B$11:$C$565,2,0)</f>
        <v>#N/A</v>
      </c>
      <c r="J31" s="100" t="str">
        <f t="shared" si="4"/>
        <v>Posgrado</v>
      </c>
      <c r="K31" s="100" t="s">
        <v>422</v>
      </c>
      <c r="L31" s="143"/>
      <c r="M31" s="160"/>
      <c r="N31" s="125"/>
      <c r="O31" s="99">
        <f t="shared" si="1"/>
        <v>0</v>
      </c>
      <c r="P31" s="99">
        <f t="shared" si="3"/>
        <v>0</v>
      </c>
      <c r="Q31" s="99">
        <f t="shared" si="2"/>
        <v>0</v>
      </c>
    </row>
    <row r="32" spans="3:17" hidden="1" x14ac:dyDescent="0.25">
      <c r="C32" s="143"/>
      <c r="D32" s="160"/>
      <c r="E32" s="125"/>
      <c r="F32" s="99">
        <f t="shared" si="0"/>
        <v>0</v>
      </c>
      <c r="G32" s="163"/>
      <c r="H32" s="144"/>
      <c r="I32" s="132" t="e">
        <f>VLOOKUP(H32,Presupuesto!$B$11:$C$565,2,0)</f>
        <v>#N/A</v>
      </c>
      <c r="J32" s="100" t="str">
        <f t="shared" si="4"/>
        <v>Posgrado</v>
      </c>
      <c r="K32" s="100" t="s">
        <v>422</v>
      </c>
      <c r="L32" s="143"/>
      <c r="M32" s="160"/>
      <c r="N32" s="125"/>
      <c r="O32" s="99">
        <f t="shared" si="1"/>
        <v>0</v>
      </c>
      <c r="P32" s="99">
        <f t="shared" si="3"/>
        <v>0</v>
      </c>
      <c r="Q32" s="99">
        <f t="shared" si="2"/>
        <v>0</v>
      </c>
    </row>
    <row r="33" spans="3:17" hidden="1" x14ac:dyDescent="0.25">
      <c r="C33" s="143"/>
      <c r="D33" s="160"/>
      <c r="E33" s="125"/>
      <c r="F33" s="99">
        <f t="shared" si="0"/>
        <v>0</v>
      </c>
      <c r="G33" s="163"/>
      <c r="H33" s="144"/>
      <c r="I33" s="132" t="e">
        <f>VLOOKUP(H33,Presupuesto!$B$11:$C$565,2,0)</f>
        <v>#N/A</v>
      </c>
      <c r="J33" s="100" t="str">
        <f t="shared" si="4"/>
        <v>Posgrado</v>
      </c>
      <c r="K33" s="100" t="s">
        <v>422</v>
      </c>
      <c r="L33" s="143"/>
      <c r="M33" s="160"/>
      <c r="N33" s="125"/>
      <c r="O33" s="99">
        <f t="shared" si="1"/>
        <v>0</v>
      </c>
      <c r="P33" s="99">
        <f t="shared" si="3"/>
        <v>0</v>
      </c>
      <c r="Q33" s="99">
        <f t="shared" si="2"/>
        <v>0</v>
      </c>
    </row>
    <row r="34" spans="3:17" hidden="1" x14ac:dyDescent="0.25">
      <c r="C34" s="143"/>
      <c r="D34" s="160"/>
      <c r="E34" s="125"/>
      <c r="F34" s="99">
        <f t="shared" si="0"/>
        <v>0</v>
      </c>
      <c r="G34" s="163"/>
      <c r="H34" s="144"/>
      <c r="I34" s="132" t="e">
        <f>VLOOKUP(H34,Presupuesto!$B$11:$C$565,2,0)</f>
        <v>#N/A</v>
      </c>
      <c r="J34" s="100" t="str">
        <f t="shared" si="4"/>
        <v>Posgrado</v>
      </c>
      <c r="K34" s="100" t="s">
        <v>422</v>
      </c>
      <c r="L34" s="143"/>
      <c r="M34" s="160"/>
      <c r="N34" s="125"/>
      <c r="O34" s="99">
        <f t="shared" si="1"/>
        <v>0</v>
      </c>
      <c r="P34" s="99">
        <f t="shared" si="3"/>
        <v>0</v>
      </c>
      <c r="Q34" s="99">
        <f t="shared" si="2"/>
        <v>0</v>
      </c>
    </row>
    <row r="35" spans="3:17" hidden="1" x14ac:dyDescent="0.25">
      <c r="C35" s="143"/>
      <c r="D35" s="160"/>
      <c r="E35" s="125"/>
      <c r="F35" s="99">
        <f t="shared" si="0"/>
        <v>0</v>
      </c>
      <c r="G35" s="163"/>
      <c r="H35" s="144"/>
      <c r="I35" s="132" t="e">
        <f>VLOOKUP(H35,Presupuesto!$B$11:$C$565,2,0)</f>
        <v>#N/A</v>
      </c>
      <c r="J35" s="100" t="str">
        <f t="shared" si="4"/>
        <v>Posgrado</v>
      </c>
      <c r="K35" s="100" t="s">
        <v>422</v>
      </c>
      <c r="L35" s="143"/>
      <c r="M35" s="160"/>
      <c r="N35" s="125"/>
      <c r="O35" s="99">
        <f t="shared" si="1"/>
        <v>0</v>
      </c>
      <c r="P35" s="99">
        <f t="shared" si="3"/>
        <v>0</v>
      </c>
      <c r="Q35" s="99">
        <f t="shared" si="2"/>
        <v>0</v>
      </c>
    </row>
    <row r="36" spans="3:17" hidden="1" x14ac:dyDescent="0.25">
      <c r="C36" s="143"/>
      <c r="D36" s="160"/>
      <c r="E36" s="125"/>
      <c r="F36" s="99">
        <f t="shared" si="0"/>
        <v>0</v>
      </c>
      <c r="G36" s="163"/>
      <c r="H36" s="144"/>
      <c r="I36" s="132" t="e">
        <f>VLOOKUP(H36,Presupuesto!$B$11:$C$565,2,0)</f>
        <v>#N/A</v>
      </c>
      <c r="J36" s="100" t="str">
        <f t="shared" si="4"/>
        <v>Posgrado</v>
      </c>
      <c r="K36" s="100" t="s">
        <v>422</v>
      </c>
      <c r="L36" s="143"/>
      <c r="M36" s="160"/>
      <c r="N36" s="125"/>
      <c r="O36" s="99">
        <f t="shared" si="1"/>
        <v>0</v>
      </c>
      <c r="P36" s="99">
        <f t="shared" si="3"/>
        <v>0</v>
      </c>
      <c r="Q36" s="99">
        <f t="shared" si="2"/>
        <v>0</v>
      </c>
    </row>
    <row r="37" spans="3:17" hidden="1" x14ac:dyDescent="0.25">
      <c r="C37" s="143"/>
      <c r="D37" s="160"/>
      <c r="E37" s="125"/>
      <c r="F37" s="99">
        <f t="shared" si="0"/>
        <v>0</v>
      </c>
      <c r="G37" s="163"/>
      <c r="H37" s="144"/>
      <c r="I37" s="132" t="e">
        <f>VLOOKUP(H37,Presupuesto!$B$11:$C$565,2,0)</f>
        <v>#N/A</v>
      </c>
      <c r="J37" s="100" t="str">
        <f t="shared" si="4"/>
        <v>Posgrado</v>
      </c>
      <c r="K37" s="100" t="s">
        <v>422</v>
      </c>
      <c r="L37" s="143"/>
      <c r="M37" s="160"/>
      <c r="N37" s="125"/>
      <c r="O37" s="99">
        <f t="shared" si="1"/>
        <v>0</v>
      </c>
      <c r="P37" s="99">
        <f t="shared" si="3"/>
        <v>0</v>
      </c>
      <c r="Q37" s="99">
        <f t="shared" si="2"/>
        <v>0</v>
      </c>
    </row>
    <row r="38" spans="3:17" hidden="1" x14ac:dyDescent="0.25">
      <c r="C38" s="143"/>
      <c r="D38" s="160"/>
      <c r="E38" s="125"/>
      <c r="F38" s="99">
        <f t="shared" si="0"/>
        <v>0</v>
      </c>
      <c r="G38" s="163"/>
      <c r="H38" s="144"/>
      <c r="I38" s="132" t="e">
        <f>VLOOKUP(H38,Presupuesto!$B$11:$C$565,2,0)</f>
        <v>#N/A</v>
      </c>
      <c r="J38" s="100" t="str">
        <f t="shared" si="4"/>
        <v>Posgrado</v>
      </c>
      <c r="K38" s="100" t="s">
        <v>422</v>
      </c>
      <c r="L38" s="143"/>
      <c r="M38" s="160"/>
      <c r="N38" s="125"/>
      <c r="O38" s="99">
        <f t="shared" si="1"/>
        <v>0</v>
      </c>
      <c r="P38" s="99">
        <f t="shared" ref="P38:P51" si="5">$O38*P$16</f>
        <v>0</v>
      </c>
      <c r="Q38" s="99">
        <f t="shared" si="2"/>
        <v>0</v>
      </c>
    </row>
    <row r="39" spans="3:17" hidden="1" x14ac:dyDescent="0.25">
      <c r="C39" s="145"/>
      <c r="D39" s="153"/>
      <c r="E39" s="120"/>
      <c r="F39" s="99">
        <f t="shared" si="0"/>
        <v>0</v>
      </c>
      <c r="G39" s="163"/>
      <c r="H39" s="146"/>
      <c r="I39" s="132" t="e">
        <f>VLOOKUP(H39,Presupuesto!$B$11:$C$565,2,0)</f>
        <v>#N/A</v>
      </c>
      <c r="J39" s="100" t="str">
        <f t="shared" si="4"/>
        <v>Posgrado</v>
      </c>
      <c r="K39" s="100" t="s">
        <v>422</v>
      </c>
      <c r="L39" s="145"/>
      <c r="M39" s="153"/>
      <c r="N39" s="120"/>
      <c r="O39" s="99">
        <f t="shared" si="1"/>
        <v>0</v>
      </c>
      <c r="P39" s="99">
        <f t="shared" si="5"/>
        <v>0</v>
      </c>
      <c r="Q39" s="99">
        <f t="shared" si="2"/>
        <v>0</v>
      </c>
    </row>
    <row r="40" spans="3:17" hidden="1" x14ac:dyDescent="0.25">
      <c r="C40" s="145"/>
      <c r="D40" s="153"/>
      <c r="E40" s="120"/>
      <c r="F40" s="99">
        <f t="shared" si="0"/>
        <v>0</v>
      </c>
      <c r="G40" s="163"/>
      <c r="H40" s="146"/>
      <c r="I40" s="132" t="e">
        <f>VLOOKUP(H40,Presupuesto!$B$11:$C$565,2,0)</f>
        <v>#N/A</v>
      </c>
      <c r="J40" s="100" t="str">
        <f t="shared" si="4"/>
        <v>Posgrado</v>
      </c>
      <c r="K40" s="100" t="s">
        <v>422</v>
      </c>
      <c r="L40" s="145"/>
      <c r="M40" s="153"/>
      <c r="N40" s="120"/>
      <c r="O40" s="99">
        <f t="shared" si="1"/>
        <v>0</v>
      </c>
      <c r="P40" s="99">
        <f t="shared" si="5"/>
        <v>0</v>
      </c>
      <c r="Q40" s="99">
        <f t="shared" si="2"/>
        <v>0</v>
      </c>
    </row>
    <row r="41" spans="3:17" hidden="1" x14ac:dyDescent="0.25">
      <c r="C41" s="145"/>
      <c r="D41" s="153"/>
      <c r="E41" s="120"/>
      <c r="F41" s="99">
        <f t="shared" si="0"/>
        <v>0</v>
      </c>
      <c r="G41" s="163"/>
      <c r="H41" s="146"/>
      <c r="I41" s="132" t="e">
        <f>VLOOKUP(H41,Presupuesto!$B$11:$C$565,2,0)</f>
        <v>#N/A</v>
      </c>
      <c r="J41" s="100" t="str">
        <f t="shared" si="4"/>
        <v>Posgrado</v>
      </c>
      <c r="K41" s="100" t="s">
        <v>422</v>
      </c>
      <c r="L41" s="145"/>
      <c r="M41" s="153"/>
      <c r="N41" s="120"/>
      <c r="O41" s="99">
        <f t="shared" si="1"/>
        <v>0</v>
      </c>
      <c r="P41" s="99">
        <f t="shared" si="5"/>
        <v>0</v>
      </c>
      <c r="Q41" s="99">
        <f t="shared" si="2"/>
        <v>0</v>
      </c>
    </row>
    <row r="42" spans="3:17" hidden="1" x14ac:dyDescent="0.25">
      <c r="C42" s="145"/>
      <c r="D42" s="153"/>
      <c r="E42" s="120"/>
      <c r="F42" s="99">
        <f t="shared" si="0"/>
        <v>0</v>
      </c>
      <c r="G42" s="163"/>
      <c r="H42" s="146"/>
      <c r="I42" s="132" t="e">
        <f>VLOOKUP(H42,Presupuesto!$B$11:$C$565,2,0)</f>
        <v>#N/A</v>
      </c>
      <c r="J42" s="100" t="str">
        <f t="shared" si="4"/>
        <v>Posgrado</v>
      </c>
      <c r="K42" s="100" t="s">
        <v>422</v>
      </c>
      <c r="L42" s="145"/>
      <c r="M42" s="153"/>
      <c r="N42" s="120"/>
      <c r="O42" s="99">
        <f t="shared" si="1"/>
        <v>0</v>
      </c>
      <c r="P42" s="99">
        <f t="shared" si="5"/>
        <v>0</v>
      </c>
      <c r="Q42" s="99">
        <f t="shared" si="2"/>
        <v>0</v>
      </c>
    </row>
    <row r="43" spans="3:17" hidden="1" x14ac:dyDescent="0.25">
      <c r="C43" s="145"/>
      <c r="D43" s="153"/>
      <c r="E43" s="120"/>
      <c r="F43" s="99">
        <f t="shared" si="0"/>
        <v>0</v>
      </c>
      <c r="G43" s="163"/>
      <c r="H43" s="146"/>
      <c r="I43" s="132" t="e">
        <f>VLOOKUP(H43,Presupuesto!$B$11:$C$565,2,0)</f>
        <v>#N/A</v>
      </c>
      <c r="J43" s="100" t="str">
        <f t="shared" si="4"/>
        <v>Posgrado</v>
      </c>
      <c r="K43" s="100" t="s">
        <v>422</v>
      </c>
      <c r="L43" s="145"/>
      <c r="M43" s="153"/>
      <c r="N43" s="120"/>
      <c r="O43" s="99">
        <f t="shared" si="1"/>
        <v>0</v>
      </c>
      <c r="P43" s="99">
        <f t="shared" si="5"/>
        <v>0</v>
      </c>
      <c r="Q43" s="99">
        <f t="shared" si="2"/>
        <v>0</v>
      </c>
    </row>
    <row r="44" spans="3:17" hidden="1" x14ac:dyDescent="0.25">
      <c r="C44" s="145"/>
      <c r="D44" s="153"/>
      <c r="E44" s="120"/>
      <c r="F44" s="99">
        <f t="shared" si="0"/>
        <v>0</v>
      </c>
      <c r="G44" s="163"/>
      <c r="H44" s="146"/>
      <c r="I44" s="132" t="e">
        <f>VLOOKUP(H44,Presupuesto!$B$11:$C$565,2,0)</f>
        <v>#N/A</v>
      </c>
      <c r="J44" s="100" t="str">
        <f t="shared" si="4"/>
        <v>Posgrado</v>
      </c>
      <c r="K44" s="100" t="s">
        <v>422</v>
      </c>
      <c r="L44" s="145"/>
      <c r="M44" s="153"/>
      <c r="N44" s="120"/>
      <c r="O44" s="99">
        <f t="shared" si="1"/>
        <v>0</v>
      </c>
      <c r="P44" s="99">
        <f t="shared" si="5"/>
        <v>0</v>
      </c>
      <c r="Q44" s="99">
        <f t="shared" si="2"/>
        <v>0</v>
      </c>
    </row>
    <row r="45" spans="3:17" hidden="1" x14ac:dyDescent="0.25">
      <c r="C45" s="145"/>
      <c r="D45" s="153"/>
      <c r="E45" s="120"/>
      <c r="F45" s="99">
        <f t="shared" si="0"/>
        <v>0</v>
      </c>
      <c r="G45" s="163"/>
      <c r="H45" s="146"/>
      <c r="I45" s="132" t="e">
        <f>VLOOKUP(H45,Presupuesto!$B$11:$C$565,2,0)</f>
        <v>#N/A</v>
      </c>
      <c r="J45" s="100" t="str">
        <f t="shared" si="4"/>
        <v>Posgrado</v>
      </c>
      <c r="K45" s="100" t="s">
        <v>422</v>
      </c>
      <c r="L45" s="145"/>
      <c r="M45" s="153"/>
      <c r="N45" s="120"/>
      <c r="O45" s="99">
        <f t="shared" si="1"/>
        <v>0</v>
      </c>
      <c r="P45" s="99">
        <f t="shared" si="5"/>
        <v>0</v>
      </c>
      <c r="Q45" s="99">
        <f t="shared" si="2"/>
        <v>0</v>
      </c>
    </row>
    <row r="46" spans="3:17" hidden="1" x14ac:dyDescent="0.25">
      <c r="C46" s="145"/>
      <c r="D46" s="153"/>
      <c r="E46" s="120"/>
      <c r="F46" s="99">
        <f t="shared" si="0"/>
        <v>0</v>
      </c>
      <c r="G46" s="163"/>
      <c r="H46" s="146"/>
      <c r="I46" s="132" t="e">
        <f>VLOOKUP(H46,Presupuesto!$B$11:$C$565,2,0)</f>
        <v>#N/A</v>
      </c>
      <c r="J46" s="100" t="str">
        <f t="shared" si="4"/>
        <v>Posgrado</v>
      </c>
      <c r="K46" s="100" t="s">
        <v>422</v>
      </c>
      <c r="L46" s="145"/>
      <c r="M46" s="153"/>
      <c r="N46" s="120"/>
      <c r="O46" s="99">
        <f t="shared" si="1"/>
        <v>0</v>
      </c>
      <c r="P46" s="99">
        <f t="shared" si="5"/>
        <v>0</v>
      </c>
      <c r="Q46" s="99">
        <f t="shared" si="2"/>
        <v>0</v>
      </c>
    </row>
    <row r="47" spans="3:17" hidden="1" x14ac:dyDescent="0.25">
      <c r="C47" s="147"/>
      <c r="D47" s="153"/>
      <c r="E47" s="120"/>
      <c r="F47" s="99">
        <f t="shared" si="0"/>
        <v>0</v>
      </c>
      <c r="G47" s="163"/>
      <c r="H47" s="148"/>
      <c r="I47" s="132" t="e">
        <f>VLOOKUP(H47,Presupuesto!$B$11:$C$565,2,0)</f>
        <v>#N/A</v>
      </c>
      <c r="J47" s="100" t="str">
        <f t="shared" si="4"/>
        <v>Posgrado</v>
      </c>
      <c r="K47" s="100" t="s">
        <v>413</v>
      </c>
      <c r="L47" s="147"/>
      <c r="M47" s="153"/>
      <c r="N47" s="120"/>
      <c r="O47" s="99">
        <f t="shared" si="1"/>
        <v>0</v>
      </c>
      <c r="P47" s="99">
        <f t="shared" si="5"/>
        <v>0</v>
      </c>
      <c r="Q47" s="99">
        <f t="shared" si="2"/>
        <v>0</v>
      </c>
    </row>
    <row r="48" spans="3:17" hidden="1" x14ac:dyDescent="0.25">
      <c r="C48" s="147"/>
      <c r="D48" s="153"/>
      <c r="E48" s="120"/>
      <c r="F48" s="99">
        <f t="shared" si="0"/>
        <v>0</v>
      </c>
      <c r="G48" s="163"/>
      <c r="H48" s="148"/>
      <c r="I48" s="132" t="e">
        <f>VLOOKUP(H48,Presupuesto!$B$11:$C$565,2,0)</f>
        <v>#N/A</v>
      </c>
      <c r="J48" s="100" t="str">
        <f t="shared" si="4"/>
        <v>Posgrado</v>
      </c>
      <c r="K48" s="100" t="s">
        <v>422</v>
      </c>
      <c r="L48" s="147"/>
      <c r="M48" s="153"/>
      <c r="N48" s="120"/>
      <c r="O48" s="99">
        <f t="shared" si="1"/>
        <v>0</v>
      </c>
      <c r="P48" s="99">
        <f t="shared" si="5"/>
        <v>0</v>
      </c>
      <c r="Q48" s="99">
        <f t="shared" si="2"/>
        <v>0</v>
      </c>
    </row>
    <row r="49" spans="3:17" hidden="1" x14ac:dyDescent="0.25">
      <c r="C49" s="147"/>
      <c r="D49" s="153"/>
      <c r="E49" s="120"/>
      <c r="F49" s="99">
        <f t="shared" si="0"/>
        <v>0</v>
      </c>
      <c r="G49" s="163"/>
      <c r="H49" s="148"/>
      <c r="I49" s="132" t="e">
        <f>VLOOKUP(H49,Presupuesto!$B$11:$C$565,2,0)</f>
        <v>#N/A</v>
      </c>
      <c r="J49" s="100" t="str">
        <f t="shared" si="4"/>
        <v>Posgrado</v>
      </c>
      <c r="K49" s="100" t="s">
        <v>422</v>
      </c>
      <c r="L49" s="147"/>
      <c r="M49" s="153"/>
      <c r="N49" s="120"/>
      <c r="O49" s="99">
        <f t="shared" si="1"/>
        <v>0</v>
      </c>
      <c r="P49" s="99">
        <f t="shared" si="5"/>
        <v>0</v>
      </c>
      <c r="Q49" s="99">
        <f t="shared" si="2"/>
        <v>0</v>
      </c>
    </row>
    <row r="50" spans="3:17" hidden="1" x14ac:dyDescent="0.25">
      <c r="C50" s="147"/>
      <c r="D50" s="153"/>
      <c r="E50" s="120"/>
      <c r="F50" s="99">
        <f t="shared" si="0"/>
        <v>0</v>
      </c>
      <c r="G50" s="163"/>
      <c r="H50" s="148"/>
      <c r="I50" s="132" t="e">
        <f>VLOOKUP(H50,Presupuesto!$B$11:$C$565,2,0)</f>
        <v>#N/A</v>
      </c>
      <c r="J50" s="100" t="str">
        <f t="shared" si="4"/>
        <v>Posgrado</v>
      </c>
      <c r="K50" s="100" t="s">
        <v>422</v>
      </c>
      <c r="L50" s="147"/>
      <c r="M50" s="153"/>
      <c r="N50" s="120"/>
      <c r="O50" s="99">
        <f t="shared" si="1"/>
        <v>0</v>
      </c>
      <c r="P50" s="99">
        <f t="shared" si="5"/>
        <v>0</v>
      </c>
      <c r="Q50" s="99">
        <f t="shared" si="2"/>
        <v>0</v>
      </c>
    </row>
    <row r="51" spans="3:17" ht="15.75" thickBot="1" x14ac:dyDescent="0.3">
      <c r="C51" s="149"/>
      <c r="D51" s="161"/>
      <c r="E51" s="105"/>
      <c r="F51" s="107">
        <f t="shared" si="0"/>
        <v>0</v>
      </c>
      <c r="G51" s="164"/>
      <c r="H51" s="150"/>
      <c r="I51" s="134" t="e">
        <f>VLOOKUP(H51,Presupuesto!$B$11:$C$565,2,0)</f>
        <v>#N/A</v>
      </c>
      <c r="J51" s="108" t="str">
        <f t="shared" ref="J51" si="6">$J$20</f>
        <v>Gestión Administrativa y  financiera en apoyo al Desarrollo Académico</v>
      </c>
      <c r="K51" s="126" t="s">
        <v>404</v>
      </c>
      <c r="L51" s="149"/>
      <c r="M51" s="161"/>
      <c r="N51" s="105"/>
      <c r="O51" s="107">
        <f t="shared" si="1"/>
        <v>0</v>
      </c>
      <c r="P51" s="107">
        <f t="shared" si="5"/>
        <v>0</v>
      </c>
      <c r="Q51" s="107">
        <f t="shared" si="2"/>
        <v>0</v>
      </c>
    </row>
    <row r="52" spans="3:17" x14ac:dyDescent="0.25">
      <c r="G52" s="87"/>
    </row>
    <row r="53" spans="3:17" x14ac:dyDescent="0.25">
      <c r="G53" s="87"/>
    </row>
    <row r="54" spans="3:17" x14ac:dyDescent="0.25">
      <c r="G54" s="87"/>
    </row>
    <row r="55" spans="3:17" x14ac:dyDescent="0.25">
      <c r="G55" s="87"/>
    </row>
    <row r="56" spans="3:17" x14ac:dyDescent="0.25">
      <c r="G56" s="87"/>
    </row>
    <row r="57" spans="3:17" x14ac:dyDescent="0.25">
      <c r="G57" s="87"/>
    </row>
    <row r="58" spans="3:17" x14ac:dyDescent="0.25">
      <c r="G58" s="87"/>
    </row>
    <row r="59" spans="3:17" x14ac:dyDescent="0.25">
      <c r="G59" s="87"/>
    </row>
    <row r="60" spans="3:17" x14ac:dyDescent="0.25">
      <c r="G60" s="87"/>
    </row>
    <row r="61" spans="3:17" x14ac:dyDescent="0.25">
      <c r="G61" s="87"/>
    </row>
    <row r="62" spans="3:17" x14ac:dyDescent="0.25">
      <c r="G62" s="87"/>
    </row>
    <row r="63" spans="3:17" x14ac:dyDescent="0.25">
      <c r="G63" s="87"/>
    </row>
    <row r="64" spans="3:17" x14ac:dyDescent="0.25">
      <c r="G64" s="87"/>
    </row>
    <row r="65" spans="7:7" x14ac:dyDescent="0.25">
      <c r="G65" s="87"/>
    </row>
    <row r="66" spans="7:7" x14ac:dyDescent="0.25">
      <c r="G66" s="87"/>
    </row>
    <row r="67" spans="7:7" x14ac:dyDescent="0.25">
      <c r="G67" s="87"/>
    </row>
    <row r="68" spans="7:7" x14ac:dyDescent="0.25">
      <c r="G68" s="87"/>
    </row>
    <row r="69" spans="7:7" x14ac:dyDescent="0.25">
      <c r="G69" s="87"/>
    </row>
    <row r="70" spans="7:7" x14ac:dyDescent="0.25">
      <c r="G70" s="87"/>
    </row>
    <row r="71" spans="7:7" x14ac:dyDescent="0.25">
      <c r="G71" s="87"/>
    </row>
    <row r="72" spans="7:7" x14ac:dyDescent="0.25">
      <c r="G72" s="87"/>
    </row>
    <row r="73" spans="7:7" x14ac:dyDescent="0.25">
      <c r="G73" s="87"/>
    </row>
    <row r="74" spans="7:7" x14ac:dyDescent="0.25">
      <c r="G74" s="87"/>
    </row>
    <row r="75" spans="7:7" x14ac:dyDescent="0.25">
      <c r="G75" s="87"/>
    </row>
    <row r="76" spans="7:7" x14ac:dyDescent="0.25">
      <c r="G76" s="87"/>
    </row>
    <row r="77" spans="7:7" x14ac:dyDescent="0.25">
      <c r="G77" s="87"/>
    </row>
    <row r="78" spans="7:7" x14ac:dyDescent="0.25">
      <c r="G78" s="87"/>
    </row>
    <row r="79" spans="7:7" x14ac:dyDescent="0.25">
      <c r="G79" s="87"/>
    </row>
    <row r="80" spans="7:7" x14ac:dyDescent="0.25">
      <c r="G80" s="87"/>
    </row>
    <row r="81" spans="7:7" x14ac:dyDescent="0.25">
      <c r="G81" s="87"/>
    </row>
    <row r="82" spans="7:7" x14ac:dyDescent="0.25">
      <c r="G82" s="87"/>
    </row>
    <row r="83" spans="7:7" x14ac:dyDescent="0.25">
      <c r="G83" s="87"/>
    </row>
    <row r="84" spans="7:7" x14ac:dyDescent="0.25">
      <c r="G84" s="87"/>
    </row>
    <row r="85" spans="7:7" x14ac:dyDescent="0.25">
      <c r="G85" s="87"/>
    </row>
    <row r="86" spans="7:7" x14ac:dyDescent="0.25">
      <c r="G86" s="87"/>
    </row>
    <row r="87" spans="7:7" x14ac:dyDescent="0.25">
      <c r="G87" s="87"/>
    </row>
    <row r="88" spans="7:7" x14ac:dyDescent="0.25">
      <c r="G88" s="87"/>
    </row>
    <row r="89" spans="7:7" x14ac:dyDescent="0.25">
      <c r="G89" s="87"/>
    </row>
    <row r="90" spans="7:7" x14ac:dyDescent="0.25">
      <c r="G90" s="87"/>
    </row>
    <row r="91" spans="7:7" x14ac:dyDescent="0.25">
      <c r="G91" s="87"/>
    </row>
    <row r="92" spans="7:7" x14ac:dyDescent="0.25">
      <c r="G92" s="87"/>
    </row>
    <row r="93" spans="7:7" x14ac:dyDescent="0.25">
      <c r="G93" s="87"/>
    </row>
    <row r="94" spans="7:7" x14ac:dyDescent="0.25">
      <c r="G94" s="87"/>
    </row>
    <row r="95" spans="7:7" x14ac:dyDescent="0.25">
      <c r="G95" s="87"/>
    </row>
    <row r="96" spans="7:7" x14ac:dyDescent="0.25">
      <c r="G96" s="87"/>
    </row>
    <row r="97" spans="7:7" x14ac:dyDescent="0.25">
      <c r="G97" s="87"/>
    </row>
    <row r="98" spans="7:7" x14ac:dyDescent="0.25">
      <c r="G98" s="87"/>
    </row>
    <row r="99" spans="7:7" x14ac:dyDescent="0.25">
      <c r="G99" s="87"/>
    </row>
    <row r="100" spans="7:7" x14ac:dyDescent="0.25">
      <c r="G100" s="87"/>
    </row>
    <row r="101" spans="7:7" x14ac:dyDescent="0.25">
      <c r="G101" s="87"/>
    </row>
    <row r="102" spans="7:7" x14ac:dyDescent="0.25">
      <c r="G102" s="87"/>
    </row>
    <row r="103" spans="7:7" x14ac:dyDescent="0.25">
      <c r="G103" s="87"/>
    </row>
    <row r="104" spans="7:7" x14ac:dyDescent="0.25">
      <c r="G104" s="87"/>
    </row>
    <row r="105" spans="7:7" x14ac:dyDescent="0.25">
      <c r="G105" s="87"/>
    </row>
    <row r="106" spans="7:7" x14ac:dyDescent="0.25">
      <c r="G106" s="87"/>
    </row>
    <row r="107" spans="7:7" x14ac:dyDescent="0.25">
      <c r="G107" s="87"/>
    </row>
  </sheetData>
  <mergeCells count="2">
    <mergeCell ref="C14:E14"/>
    <mergeCell ref="C15:D15"/>
  </mergeCells>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topLeftCell="B1" zoomScale="60" zoomScaleNormal="60" workbookViewId="0">
      <pane ySplit="7" topLeftCell="A8" activePane="bottomLeft" state="frozen"/>
      <selection activeCell="M8" sqref="M8"/>
      <selection pane="bottomLeft" activeCell="I38" sqref="I38"/>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6.5703125" style="87" bestFit="1" customWidth="1"/>
    <col min="13" max="14" width="12.7109375" style="87" bestFit="1" customWidth="1"/>
    <col min="15" max="15" width="15.28515625" style="87" customWidth="1"/>
    <col min="16" max="16" width="18.28515625" style="87" customWidth="1"/>
    <col min="17" max="20" width="14.140625" style="87" customWidth="1"/>
    <col min="21" max="21" width="17" style="87" customWidth="1"/>
    <col min="22" max="16384" width="11.5703125" style="87"/>
  </cols>
  <sheetData>
    <row r="1" spans="1:21" ht="18" customHeight="1" x14ac:dyDescent="0.25">
      <c r="B1" s="215"/>
      <c r="C1" s="215"/>
      <c r="D1" s="215"/>
      <c r="E1" s="251"/>
      <c r="G1" s="216" t="s">
        <v>1356</v>
      </c>
      <c r="H1" s="215"/>
      <c r="I1" s="215"/>
      <c r="J1" s="215"/>
      <c r="K1" s="215"/>
      <c r="L1" s="215"/>
      <c r="M1" s="215"/>
      <c r="N1" s="215"/>
      <c r="O1" s="215"/>
      <c r="P1" s="215"/>
      <c r="Q1" s="215"/>
      <c r="R1" s="215"/>
      <c r="S1" s="215"/>
      <c r="T1" s="215"/>
      <c r="U1" s="215"/>
    </row>
    <row r="2" spans="1:21" ht="18" customHeight="1" x14ac:dyDescent="0.25">
      <c r="A2" s="332" t="s">
        <v>1355</v>
      </c>
      <c r="B2" s="215"/>
      <c r="C2" s="215"/>
      <c r="D2" s="215"/>
      <c r="E2" s="251"/>
      <c r="G2" s="216"/>
      <c r="H2" s="215"/>
      <c r="I2" s="215"/>
      <c r="J2" s="215"/>
      <c r="K2" s="215"/>
      <c r="L2" s="215"/>
      <c r="M2" s="215"/>
      <c r="N2" s="215"/>
      <c r="O2" s="215"/>
      <c r="P2" s="215"/>
      <c r="Q2" s="215"/>
      <c r="R2" s="215"/>
      <c r="S2" s="215"/>
      <c r="T2" s="215"/>
      <c r="U2" s="215"/>
    </row>
    <row r="3" spans="1:21" ht="18" customHeight="1" x14ac:dyDescent="0.25">
      <c r="A3" s="332" t="s">
        <v>1357</v>
      </c>
      <c r="B3" s="215"/>
      <c r="C3" s="215"/>
      <c r="D3" s="215"/>
      <c r="E3" s="251"/>
      <c r="G3" s="216"/>
      <c r="H3" s="215"/>
      <c r="I3" s="215"/>
      <c r="J3" s="215"/>
      <c r="K3" s="215"/>
      <c r="L3" s="215"/>
      <c r="M3" s="215"/>
      <c r="N3" s="215"/>
      <c r="O3" s="215"/>
      <c r="P3" s="215"/>
      <c r="Q3" s="215"/>
      <c r="R3" s="215"/>
      <c r="S3" s="215"/>
      <c r="T3" s="215"/>
      <c r="U3" s="215"/>
    </row>
    <row r="4" spans="1:21" ht="18" customHeight="1" x14ac:dyDescent="0.25">
      <c r="A4" s="332" t="s">
        <v>1386</v>
      </c>
      <c r="B4" s="215"/>
      <c r="C4" s="215"/>
      <c r="D4" s="215"/>
      <c r="E4" s="251"/>
      <c r="G4" s="216"/>
      <c r="H4" s="215"/>
      <c r="I4" s="215"/>
      <c r="J4" s="215"/>
      <c r="K4" s="215"/>
      <c r="L4" s="215"/>
      <c r="M4" s="215"/>
      <c r="N4" s="215"/>
      <c r="O4" s="215"/>
      <c r="P4" s="215"/>
      <c r="Q4" s="215"/>
      <c r="R4" s="215"/>
      <c r="S4" s="215"/>
      <c r="T4" s="215"/>
      <c r="U4" s="215"/>
    </row>
    <row r="5" spans="1:21" ht="14.45" customHeight="1" x14ac:dyDescent="0.25">
      <c r="A5" s="527" t="s">
        <v>100</v>
      </c>
      <c r="B5" s="529" t="s">
        <v>115</v>
      </c>
      <c r="C5" s="554" t="s">
        <v>89</v>
      </c>
      <c r="D5" s="554" t="s">
        <v>90</v>
      </c>
      <c r="E5" s="545" t="s">
        <v>402</v>
      </c>
      <c r="F5" s="554" t="s">
        <v>91</v>
      </c>
      <c r="G5" s="548" t="s">
        <v>103</v>
      </c>
      <c r="H5" s="557"/>
      <c r="I5" s="557"/>
      <c r="J5" s="557"/>
      <c r="K5" s="557"/>
      <c r="L5" s="557"/>
      <c r="M5" s="557"/>
      <c r="N5" s="549"/>
      <c r="O5" s="550" t="s">
        <v>104</v>
      </c>
      <c r="P5" s="551"/>
      <c r="Q5" s="529" t="s">
        <v>105</v>
      </c>
      <c r="R5" s="529" t="s">
        <v>106</v>
      </c>
      <c r="S5" s="529" t="s">
        <v>113</v>
      </c>
      <c r="T5" s="529" t="s">
        <v>112</v>
      </c>
      <c r="U5" s="542" t="s">
        <v>92</v>
      </c>
    </row>
    <row r="6" spans="1:21" ht="14.45" customHeight="1" x14ac:dyDescent="0.25">
      <c r="A6" s="527"/>
      <c r="B6" s="527"/>
      <c r="C6" s="555"/>
      <c r="D6" s="555"/>
      <c r="E6" s="546"/>
      <c r="F6" s="555"/>
      <c r="G6" s="548" t="s">
        <v>107</v>
      </c>
      <c r="H6" s="549"/>
      <c r="I6" s="548" t="s">
        <v>108</v>
      </c>
      <c r="J6" s="549"/>
      <c r="K6" s="548" t="s">
        <v>109</v>
      </c>
      <c r="L6" s="549"/>
      <c r="M6" s="548" t="s">
        <v>110</v>
      </c>
      <c r="N6" s="549"/>
      <c r="O6" s="552"/>
      <c r="P6" s="553"/>
      <c r="Q6" s="527"/>
      <c r="R6" s="527"/>
      <c r="S6" s="527"/>
      <c r="T6" s="527"/>
      <c r="U6" s="543"/>
    </row>
    <row r="7" spans="1:21" ht="25.5" x14ac:dyDescent="0.25">
      <c r="A7" s="528"/>
      <c r="B7" s="528"/>
      <c r="C7" s="556"/>
      <c r="D7" s="556"/>
      <c r="E7" s="547"/>
      <c r="F7" s="556"/>
      <c r="G7" s="255" t="s">
        <v>111</v>
      </c>
      <c r="H7" s="255" t="s">
        <v>12</v>
      </c>
      <c r="I7" s="255" t="s">
        <v>111</v>
      </c>
      <c r="J7" s="255" t="s">
        <v>12</v>
      </c>
      <c r="K7" s="255" t="s">
        <v>111</v>
      </c>
      <c r="L7" s="255" t="s">
        <v>12</v>
      </c>
      <c r="M7" s="255" t="s">
        <v>111</v>
      </c>
      <c r="N7" s="255" t="s">
        <v>12</v>
      </c>
      <c r="O7" s="255" t="s">
        <v>111</v>
      </c>
      <c r="P7" s="255" t="s">
        <v>12</v>
      </c>
      <c r="Q7" s="528"/>
      <c r="R7" s="528"/>
      <c r="S7" s="528"/>
      <c r="T7" s="528"/>
      <c r="U7" s="544"/>
    </row>
    <row r="8" spans="1:21" ht="15.75" hidden="1" x14ac:dyDescent="0.25">
      <c r="A8" s="536" t="s">
        <v>1387</v>
      </c>
      <c r="B8" s="533" t="s">
        <v>1388</v>
      </c>
      <c r="C8" s="348"/>
      <c r="D8" s="348"/>
      <c r="E8" s="71"/>
      <c r="F8" s="71"/>
      <c r="G8" s="210"/>
      <c r="H8" s="211"/>
      <c r="I8" s="210"/>
      <c r="J8" s="211"/>
      <c r="K8" s="210"/>
      <c r="L8" s="211"/>
      <c r="M8" s="210"/>
      <c r="N8" s="211"/>
      <c r="O8" s="71"/>
      <c r="P8" s="240"/>
      <c r="Q8" s="71"/>
      <c r="R8" s="71"/>
      <c r="S8" s="71"/>
      <c r="T8" s="71"/>
      <c r="U8" s="71"/>
    </row>
    <row r="9" spans="1:21" ht="58.5" customHeight="1" x14ac:dyDescent="0.25">
      <c r="A9" s="537"/>
      <c r="B9" s="534"/>
      <c r="C9" s="539" t="s">
        <v>1501</v>
      </c>
      <c r="D9" s="348" t="s">
        <v>1499</v>
      </c>
      <c r="E9" s="71" t="s">
        <v>1502</v>
      </c>
      <c r="F9" s="71" t="s">
        <v>1500</v>
      </c>
      <c r="G9" s="210"/>
      <c r="H9" s="211"/>
      <c r="I9" s="210">
        <v>1</v>
      </c>
      <c r="J9" s="211">
        <f>+'1. TALLERES SEMINARIOS'!D10</f>
        <v>11087.5</v>
      </c>
      <c r="K9" s="210"/>
      <c r="L9" s="211"/>
      <c r="M9" s="210"/>
      <c r="N9" s="211"/>
      <c r="O9" s="210">
        <f>+G9+I9+K9+M9</f>
        <v>1</v>
      </c>
      <c r="P9" s="240">
        <f>+H9+J9+L9+N9</f>
        <v>11087.5</v>
      </c>
      <c r="Q9" s="71" t="s">
        <v>1513</v>
      </c>
      <c r="R9" s="71" t="s">
        <v>1509</v>
      </c>
      <c r="S9" s="71" t="s">
        <v>1505</v>
      </c>
      <c r="T9" s="71" t="s">
        <v>1512</v>
      </c>
      <c r="U9" s="71" t="s">
        <v>1507</v>
      </c>
    </row>
    <row r="10" spans="1:21" ht="141.75" customHeight="1" x14ac:dyDescent="0.25">
      <c r="A10" s="537"/>
      <c r="B10" s="534"/>
      <c r="C10" s="540"/>
      <c r="D10" s="348"/>
      <c r="E10" s="71" t="s">
        <v>1516</v>
      </c>
      <c r="F10" s="71" t="s">
        <v>1504</v>
      </c>
      <c r="G10" s="210"/>
      <c r="H10" s="211"/>
      <c r="I10" s="210">
        <v>0.5</v>
      </c>
      <c r="J10" s="699">
        <v>0</v>
      </c>
      <c r="K10" s="210">
        <v>0.5</v>
      </c>
      <c r="L10" s="699">
        <v>0</v>
      </c>
      <c r="M10" s="210"/>
      <c r="N10" s="211"/>
      <c r="O10" s="210">
        <f t="shared" ref="O10:O11" si="0">+G10+I10+K10+M10</f>
        <v>1</v>
      </c>
      <c r="P10" s="240">
        <f t="shared" ref="P10:P11" si="1">+H10+J10+L10+N10</f>
        <v>0</v>
      </c>
      <c r="Q10" s="71" t="s">
        <v>1514</v>
      </c>
      <c r="R10" s="71" t="s">
        <v>1509</v>
      </c>
      <c r="S10" s="71" t="s">
        <v>1506</v>
      </c>
      <c r="T10" s="71" t="s">
        <v>1512</v>
      </c>
      <c r="U10" s="71" t="s">
        <v>1507</v>
      </c>
    </row>
    <row r="11" spans="1:21" ht="157.5" x14ac:dyDescent="0.25">
      <c r="A11" s="537"/>
      <c r="B11" s="534"/>
      <c r="C11" s="541"/>
      <c r="D11" s="348"/>
      <c r="E11" s="71" t="s">
        <v>1517</v>
      </c>
      <c r="F11" s="71" t="s">
        <v>1508</v>
      </c>
      <c r="G11" s="210"/>
      <c r="H11" s="211"/>
      <c r="I11" s="210"/>
      <c r="J11" s="211"/>
      <c r="K11" s="210">
        <v>0.5</v>
      </c>
      <c r="L11" s="211"/>
      <c r="M11" s="210">
        <v>0.5</v>
      </c>
      <c r="N11" s="211"/>
      <c r="O11" s="210">
        <f t="shared" si="0"/>
        <v>1</v>
      </c>
      <c r="P11" s="240">
        <f t="shared" si="1"/>
        <v>0</v>
      </c>
      <c r="Q11" s="71" t="s">
        <v>1515</v>
      </c>
      <c r="R11" s="71" t="s">
        <v>1509</v>
      </c>
      <c r="S11" s="71" t="s">
        <v>1510</v>
      </c>
      <c r="T11" s="71" t="s">
        <v>1512</v>
      </c>
      <c r="U11" s="71" t="s">
        <v>1511</v>
      </c>
    </row>
    <row r="12" spans="1:21" ht="15.75" hidden="1" x14ac:dyDescent="0.25">
      <c r="A12" s="537"/>
      <c r="B12" s="534"/>
      <c r="C12" s="348"/>
      <c r="D12" s="348"/>
      <c r="E12" s="71"/>
      <c r="F12" s="71" t="s">
        <v>1503</v>
      </c>
      <c r="G12" s="210"/>
      <c r="H12" s="211"/>
      <c r="I12" s="210"/>
      <c r="J12" s="211"/>
      <c r="K12" s="210"/>
      <c r="L12" s="211"/>
      <c r="M12" s="210"/>
      <c r="N12" s="211"/>
      <c r="O12" s="71"/>
      <c r="P12" s="240"/>
      <c r="Q12" s="71"/>
      <c r="R12" s="71"/>
      <c r="S12" s="71"/>
      <c r="T12" s="71"/>
      <c r="U12" s="71"/>
    </row>
    <row r="13" spans="1:21" ht="15.75" hidden="1" x14ac:dyDescent="0.25">
      <c r="A13" s="537"/>
      <c r="B13" s="534"/>
      <c r="C13" s="348"/>
      <c r="D13" s="348"/>
      <c r="E13" s="71"/>
      <c r="F13" s="71"/>
      <c r="G13" s="210"/>
      <c r="H13" s="211"/>
      <c r="I13" s="210"/>
      <c r="J13" s="211"/>
      <c r="K13" s="210"/>
      <c r="L13" s="211"/>
      <c r="M13" s="210"/>
      <c r="N13" s="211"/>
      <c r="O13" s="71"/>
      <c r="P13" s="240"/>
      <c r="Q13" s="71"/>
      <c r="R13" s="71"/>
      <c r="S13" s="71"/>
      <c r="T13" s="71"/>
      <c r="U13" s="71"/>
    </row>
    <row r="14" spans="1:21" ht="15.75" hidden="1" x14ac:dyDescent="0.25">
      <c r="A14" s="537"/>
      <c r="B14" s="534"/>
      <c r="C14" s="348"/>
      <c r="D14" s="348"/>
      <c r="E14" s="71"/>
      <c r="F14" s="71"/>
      <c r="G14" s="210"/>
      <c r="H14" s="211"/>
      <c r="I14" s="210"/>
      <c r="J14" s="211"/>
      <c r="K14" s="210"/>
      <c r="L14" s="211"/>
      <c r="M14" s="210"/>
      <c r="N14" s="211"/>
      <c r="O14" s="71"/>
      <c r="P14" s="240"/>
      <c r="Q14" s="71"/>
      <c r="R14" s="71"/>
      <c r="S14" s="71"/>
      <c r="T14" s="71"/>
      <c r="U14" s="71"/>
    </row>
    <row r="15" spans="1:21" ht="15.75" hidden="1" x14ac:dyDescent="0.25">
      <c r="A15" s="537"/>
      <c r="B15" s="534"/>
      <c r="C15" s="348"/>
      <c r="D15" s="348"/>
      <c r="E15" s="71"/>
      <c r="F15" s="71"/>
      <c r="G15" s="210"/>
      <c r="H15" s="211"/>
      <c r="I15" s="210"/>
      <c r="J15" s="211"/>
      <c r="K15" s="210"/>
      <c r="L15" s="211"/>
      <c r="M15" s="210"/>
      <c r="N15" s="211"/>
      <c r="O15" s="71"/>
      <c r="P15" s="240"/>
      <c r="Q15" s="71"/>
      <c r="R15" s="71"/>
      <c r="S15" s="71"/>
      <c r="T15" s="71"/>
      <c r="U15" s="71"/>
    </row>
    <row r="16" spans="1:21" ht="15.75" hidden="1" x14ac:dyDescent="0.25">
      <c r="A16" s="537"/>
      <c r="B16" s="534"/>
      <c r="C16" s="348"/>
      <c r="D16" s="348"/>
      <c r="E16" s="71"/>
      <c r="F16" s="71"/>
      <c r="G16" s="210"/>
      <c r="H16" s="211"/>
      <c r="I16" s="210"/>
      <c r="J16" s="211"/>
      <c r="K16" s="210"/>
      <c r="L16" s="211"/>
      <c r="M16" s="210"/>
      <c r="N16" s="211"/>
      <c r="O16" s="71"/>
      <c r="P16" s="240"/>
      <c r="Q16" s="212"/>
      <c r="R16" s="71"/>
      <c r="S16" s="71"/>
      <c r="T16" s="71"/>
      <c r="U16" s="71"/>
    </row>
    <row r="17" spans="1:21" ht="15.75" hidden="1" x14ac:dyDescent="0.25">
      <c r="A17" s="538"/>
      <c r="B17" s="535"/>
      <c r="C17" s="348"/>
      <c r="D17" s="348"/>
      <c r="E17" s="71"/>
      <c r="F17" s="71"/>
      <c r="G17" s="210"/>
      <c r="H17" s="211"/>
      <c r="I17" s="210"/>
      <c r="J17" s="211"/>
      <c r="K17" s="210"/>
      <c r="L17" s="211"/>
      <c r="M17" s="210"/>
      <c r="N17" s="211"/>
      <c r="O17" s="71"/>
      <c r="P17" s="240"/>
      <c r="Q17" s="212"/>
      <c r="R17" s="71"/>
      <c r="S17" s="71"/>
      <c r="T17" s="71"/>
      <c r="U17" s="71"/>
    </row>
    <row r="18" spans="1:21" ht="15.75" hidden="1" x14ac:dyDescent="0.25">
      <c r="A18" s="530" t="s">
        <v>1389</v>
      </c>
      <c r="B18" s="530" t="s">
        <v>1388</v>
      </c>
      <c r="C18" s="402"/>
      <c r="D18" s="348"/>
      <c r="E18" s="71"/>
      <c r="F18" s="71"/>
      <c r="G18" s="71"/>
      <c r="H18" s="403"/>
      <c r="I18" s="71"/>
      <c r="J18" s="71"/>
      <c r="K18" s="71"/>
      <c r="L18" s="403"/>
      <c r="M18" s="71"/>
      <c r="N18" s="71"/>
      <c r="O18" s="71"/>
      <c r="P18" s="240"/>
      <c r="Q18" s="71"/>
      <c r="R18" s="71"/>
      <c r="S18" s="71"/>
      <c r="T18" s="71"/>
      <c r="U18" s="71"/>
    </row>
    <row r="19" spans="1:21" ht="15.75" hidden="1" x14ac:dyDescent="0.25">
      <c r="A19" s="531"/>
      <c r="B19" s="531"/>
      <c r="C19" s="402"/>
      <c r="D19" s="348"/>
      <c r="E19" s="71"/>
      <c r="F19" s="71"/>
      <c r="G19" s="71"/>
      <c r="H19" s="403"/>
      <c r="I19" s="71"/>
      <c r="J19" s="71"/>
      <c r="K19" s="71"/>
      <c r="L19" s="403"/>
      <c r="M19" s="71"/>
      <c r="N19" s="71"/>
      <c r="O19" s="71"/>
      <c r="P19" s="240"/>
      <c r="Q19" s="71"/>
      <c r="R19" s="71"/>
      <c r="S19" s="71"/>
      <c r="T19" s="71"/>
      <c r="U19" s="71"/>
    </row>
    <row r="20" spans="1:21" ht="15.75" hidden="1" x14ac:dyDescent="0.25">
      <c r="A20" s="531"/>
      <c r="B20" s="531"/>
      <c r="C20" s="402"/>
      <c r="D20" s="348"/>
      <c r="E20" s="71"/>
      <c r="F20" s="71"/>
      <c r="G20" s="71"/>
      <c r="H20" s="403"/>
      <c r="I20" s="71"/>
      <c r="J20" s="71"/>
      <c r="K20" s="71"/>
      <c r="L20" s="403"/>
      <c r="M20" s="71"/>
      <c r="N20" s="71"/>
      <c r="O20" s="71"/>
      <c r="P20" s="240"/>
      <c r="Q20" s="71"/>
      <c r="R20" s="71"/>
      <c r="S20" s="71"/>
      <c r="T20" s="71"/>
      <c r="U20" s="71"/>
    </row>
    <row r="21" spans="1:21" ht="15.75" hidden="1" x14ac:dyDescent="0.25">
      <c r="A21" s="531"/>
      <c r="B21" s="531"/>
      <c r="C21" s="402"/>
      <c r="D21" s="348"/>
      <c r="E21" s="71"/>
      <c r="F21" s="71"/>
      <c r="G21" s="71"/>
      <c r="H21" s="403"/>
      <c r="I21" s="71"/>
      <c r="J21" s="71"/>
      <c r="K21" s="71"/>
      <c r="L21" s="403"/>
      <c r="M21" s="71"/>
      <c r="N21" s="71"/>
      <c r="O21" s="71"/>
      <c r="P21" s="240"/>
      <c r="Q21" s="71"/>
      <c r="R21" s="71"/>
      <c r="S21" s="71"/>
      <c r="T21" s="71"/>
      <c r="U21" s="71"/>
    </row>
    <row r="22" spans="1:21" ht="15.75" hidden="1" x14ac:dyDescent="0.25">
      <c r="A22" s="531"/>
      <c r="B22" s="531"/>
      <c r="C22" s="402"/>
      <c r="D22" s="348"/>
      <c r="E22" s="71"/>
      <c r="F22" s="71"/>
      <c r="G22" s="71"/>
      <c r="H22" s="403"/>
      <c r="I22" s="71"/>
      <c r="J22" s="71"/>
      <c r="K22" s="71"/>
      <c r="L22" s="403"/>
      <c r="M22" s="71"/>
      <c r="N22" s="71"/>
      <c r="O22" s="71"/>
      <c r="P22" s="240"/>
      <c r="Q22" s="71"/>
      <c r="R22" s="71"/>
      <c r="S22" s="71"/>
      <c r="T22" s="71"/>
      <c r="U22" s="71"/>
    </row>
    <row r="23" spans="1:21" ht="15.75" hidden="1" x14ac:dyDescent="0.25">
      <c r="A23" s="531"/>
      <c r="B23" s="531"/>
      <c r="C23" s="402"/>
      <c r="D23" s="348"/>
      <c r="E23" s="71"/>
      <c r="F23" s="71"/>
      <c r="G23" s="71"/>
      <c r="H23" s="403"/>
      <c r="I23" s="71"/>
      <c r="J23" s="71"/>
      <c r="K23" s="71"/>
      <c r="L23" s="403"/>
      <c r="M23" s="71"/>
      <c r="N23" s="71"/>
      <c r="O23" s="71"/>
      <c r="P23" s="240"/>
      <c r="Q23" s="71"/>
      <c r="R23" s="71"/>
      <c r="S23" s="71"/>
      <c r="T23" s="71"/>
      <c r="U23" s="71"/>
    </row>
    <row r="24" spans="1:21" ht="15.75" hidden="1" x14ac:dyDescent="0.25">
      <c r="A24" s="531"/>
      <c r="B24" s="531"/>
      <c r="C24" s="402"/>
      <c r="D24" s="348"/>
      <c r="E24" s="71"/>
      <c r="F24" s="71"/>
      <c r="G24" s="210"/>
      <c r="H24" s="71"/>
      <c r="I24" s="71"/>
      <c r="J24" s="71"/>
      <c r="K24" s="71"/>
      <c r="L24" s="71"/>
      <c r="M24" s="71"/>
      <c r="N24" s="71"/>
      <c r="O24" s="71"/>
      <c r="P24" s="240"/>
      <c r="Q24" s="71"/>
      <c r="R24" s="71"/>
      <c r="S24" s="71"/>
      <c r="T24" s="71"/>
      <c r="U24" s="71"/>
    </row>
    <row r="25" spans="1:21" ht="15.75" hidden="1" x14ac:dyDescent="0.25">
      <c r="A25" s="531"/>
      <c r="B25" s="531"/>
      <c r="C25" s="402"/>
      <c r="D25" s="402"/>
      <c r="E25" s="71"/>
      <c r="F25" s="71"/>
      <c r="G25" s="71"/>
      <c r="H25" s="71"/>
      <c r="I25" s="71"/>
      <c r="J25" s="71"/>
      <c r="K25" s="71"/>
      <c r="L25" s="71"/>
      <c r="M25" s="71"/>
      <c r="N25" s="71"/>
      <c r="O25" s="71"/>
      <c r="P25" s="240"/>
      <c r="Q25" s="71"/>
      <c r="R25" s="71"/>
      <c r="S25" s="71"/>
      <c r="T25" s="71"/>
      <c r="U25" s="71"/>
    </row>
    <row r="26" spans="1:21" ht="15.75" hidden="1" x14ac:dyDescent="0.25">
      <c r="A26" s="532"/>
      <c r="B26" s="532"/>
      <c r="C26" s="402"/>
      <c r="D26" s="402"/>
      <c r="E26" s="71"/>
      <c r="F26" s="71"/>
      <c r="G26" s="71"/>
      <c r="H26" s="71"/>
      <c r="I26" s="71"/>
      <c r="J26" s="71"/>
      <c r="K26" s="71"/>
      <c r="L26" s="71"/>
      <c r="M26" s="71"/>
      <c r="N26" s="71"/>
      <c r="O26" s="71"/>
      <c r="P26" s="240"/>
      <c r="Q26" s="71"/>
      <c r="R26" s="71"/>
      <c r="S26" s="71"/>
      <c r="T26" s="71"/>
      <c r="U26" s="72"/>
    </row>
    <row r="27" spans="1:21" ht="15.6" customHeight="1" x14ac:dyDescent="0.25">
      <c r="A27" s="310"/>
      <c r="B27" s="311"/>
      <c r="C27" s="310" t="s">
        <v>1364</v>
      </c>
      <c r="D27" s="311"/>
      <c r="E27" s="311"/>
      <c r="F27" s="312"/>
      <c r="G27" s="241">
        <f t="shared" ref="G27:P27" si="2">SUM(G8:G26)</f>
        <v>0</v>
      </c>
      <c r="H27" s="241">
        <f t="shared" si="2"/>
        <v>0</v>
      </c>
      <c r="I27" s="241">
        <f t="shared" si="2"/>
        <v>1.5</v>
      </c>
      <c r="J27" s="241">
        <f t="shared" si="2"/>
        <v>11087.5</v>
      </c>
      <c r="K27" s="241">
        <f t="shared" si="2"/>
        <v>1</v>
      </c>
      <c r="L27" s="241">
        <f t="shared" si="2"/>
        <v>0</v>
      </c>
      <c r="M27" s="241">
        <f t="shared" si="2"/>
        <v>0.5</v>
      </c>
      <c r="N27" s="241">
        <f t="shared" si="2"/>
        <v>0</v>
      </c>
      <c r="O27" s="241">
        <f t="shared" si="2"/>
        <v>3</v>
      </c>
      <c r="P27" s="241">
        <f t="shared" si="2"/>
        <v>11087.5</v>
      </c>
      <c r="Q27" s="214"/>
      <c r="R27" s="214"/>
      <c r="S27" s="214"/>
      <c r="T27" s="214"/>
      <c r="U27" s="217"/>
    </row>
    <row r="28" spans="1:21" x14ac:dyDescent="0.25">
      <c r="E28" s="87"/>
    </row>
    <row r="29" spans="1:21" x14ac:dyDescent="0.25">
      <c r="E29" s="87"/>
    </row>
    <row r="30" spans="1:21" x14ac:dyDescent="0.25">
      <c r="E30" s="87"/>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row r="88" spans="5:5" x14ac:dyDescent="0.25">
      <c r="E88" s="87"/>
    </row>
    <row r="89" spans="5:5" x14ac:dyDescent="0.25">
      <c r="E89" s="87"/>
    </row>
    <row r="90" spans="5:5" x14ac:dyDescent="0.25">
      <c r="E90" s="87"/>
    </row>
  </sheetData>
  <mergeCells count="22">
    <mergeCell ref="C9:C1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8:B26"/>
    <mergeCell ref="B8:B17"/>
    <mergeCell ref="A8:A17"/>
    <mergeCell ref="A18:A2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0"/>
  <sheetViews>
    <sheetView showGridLines="0" topLeftCell="E1" zoomScale="70" zoomScaleNormal="70" workbookViewId="0">
      <pane ySplit="6" topLeftCell="A16" activePane="bottomLeft" state="frozen"/>
      <selection sqref="A1:V1"/>
      <selection pane="bottomLeft" activeCell="L16" sqref="L16"/>
    </sheetView>
  </sheetViews>
  <sheetFormatPr baseColWidth="10" defaultColWidth="12.5703125" defaultRowHeight="12" x14ac:dyDescent="0.25"/>
  <cols>
    <col min="1" max="1" width="35.140625" style="275" customWidth="1"/>
    <col min="2" max="2" width="48.140625" style="266" customWidth="1"/>
    <col min="3" max="3" width="32.42578125" style="266" customWidth="1"/>
    <col min="4" max="4" width="32.7109375" style="266" customWidth="1"/>
    <col min="5" max="5" width="27.42578125" style="276" customWidth="1"/>
    <col min="6" max="6" width="36.42578125" style="266" customWidth="1"/>
    <col min="7" max="7" width="15.28515625" style="266" customWidth="1"/>
    <col min="8" max="8" width="15.85546875" style="266" customWidth="1"/>
    <col min="9" max="9" width="15.28515625" style="266" customWidth="1"/>
    <col min="10" max="10" width="15.42578125" style="266" customWidth="1"/>
    <col min="11" max="11" width="15.28515625" style="266" customWidth="1"/>
    <col min="12" max="12" width="14.85546875" style="266" customWidth="1"/>
    <col min="13" max="13" width="15.28515625" style="266" customWidth="1"/>
    <col min="14" max="14" width="17.5703125" style="266" customWidth="1"/>
    <col min="15" max="15" width="15.28515625" style="266" customWidth="1"/>
    <col min="16" max="16" width="16.28515625" style="266" bestFit="1" customWidth="1"/>
    <col min="17" max="20" width="14.28515625" style="266" customWidth="1"/>
    <col min="21" max="21" width="15.7109375" style="266" customWidth="1"/>
    <col min="22" max="16384" width="12.5703125" style="266"/>
  </cols>
  <sheetData>
    <row r="1" spans="1:21" s="258" customFormat="1" ht="18.75" x14ac:dyDescent="0.25">
      <c r="B1" s="304"/>
      <c r="C1" s="304"/>
      <c r="D1" s="304"/>
      <c r="E1" s="304"/>
      <c r="F1" s="304"/>
      <c r="G1" s="304" t="s">
        <v>1393</v>
      </c>
      <c r="H1" s="304"/>
      <c r="I1" s="304"/>
      <c r="J1" s="304"/>
      <c r="K1" s="304"/>
      <c r="L1" s="304"/>
      <c r="M1" s="304"/>
      <c r="N1" s="304"/>
      <c r="O1" s="304"/>
      <c r="P1" s="304"/>
      <c r="Q1" s="304"/>
      <c r="R1" s="304"/>
      <c r="S1" s="304"/>
      <c r="T1" s="304"/>
      <c r="U1" s="304"/>
    </row>
    <row r="2" spans="1:21" s="258" customFormat="1" ht="18.75" x14ac:dyDescent="0.25">
      <c r="A2" s="333" t="s">
        <v>1355</v>
      </c>
      <c r="B2" s="304"/>
      <c r="C2" s="304"/>
      <c r="D2" s="304"/>
      <c r="E2" s="304"/>
      <c r="F2" s="304"/>
      <c r="G2" s="304"/>
      <c r="H2" s="304"/>
      <c r="I2" s="304"/>
      <c r="J2" s="304"/>
      <c r="K2" s="304"/>
      <c r="L2" s="304"/>
      <c r="M2" s="304"/>
      <c r="N2" s="304"/>
      <c r="O2" s="304"/>
      <c r="P2" s="304"/>
      <c r="Q2" s="304"/>
      <c r="R2" s="304"/>
      <c r="S2" s="304"/>
      <c r="T2" s="304"/>
      <c r="U2" s="304"/>
    </row>
    <row r="3" spans="1:21" s="258" customFormat="1" ht="21" customHeight="1" x14ac:dyDescent="0.25">
      <c r="A3" s="259" t="s">
        <v>1390</v>
      </c>
      <c r="B3" s="260"/>
      <c r="C3" s="260"/>
      <c r="D3" s="260"/>
      <c r="E3" s="261"/>
      <c r="F3" s="260"/>
      <c r="G3" s="260"/>
      <c r="H3" s="260"/>
      <c r="I3" s="260"/>
      <c r="J3" s="260"/>
      <c r="K3" s="260"/>
      <c r="L3" s="260"/>
      <c r="M3" s="260"/>
      <c r="N3" s="260"/>
      <c r="O3" s="260"/>
      <c r="P3" s="260"/>
      <c r="Q3" s="260"/>
      <c r="R3" s="260"/>
      <c r="S3" s="260"/>
      <c r="T3" s="260"/>
      <c r="U3" s="260"/>
    </row>
    <row r="4" spans="1:21" s="67" customFormat="1" ht="23.25" customHeight="1" x14ac:dyDescent="0.25">
      <c r="A4" s="529" t="s">
        <v>100</v>
      </c>
      <c r="B4" s="529" t="s">
        <v>115</v>
      </c>
      <c r="C4" s="554" t="s">
        <v>89</v>
      </c>
      <c r="D4" s="554" t="s">
        <v>90</v>
      </c>
      <c r="E4" s="545" t="s">
        <v>402</v>
      </c>
      <c r="F4" s="554" t="s">
        <v>91</v>
      </c>
      <c r="G4" s="548" t="s">
        <v>103</v>
      </c>
      <c r="H4" s="557"/>
      <c r="I4" s="557"/>
      <c r="J4" s="557"/>
      <c r="K4" s="557"/>
      <c r="L4" s="557"/>
      <c r="M4" s="557"/>
      <c r="N4" s="549"/>
      <c r="O4" s="550" t="s">
        <v>104</v>
      </c>
      <c r="P4" s="551"/>
      <c r="Q4" s="529" t="s">
        <v>105</v>
      </c>
      <c r="R4" s="529" t="s">
        <v>106</v>
      </c>
      <c r="S4" s="529" t="s">
        <v>113</v>
      </c>
      <c r="T4" s="529" t="s">
        <v>112</v>
      </c>
      <c r="U4" s="542" t="s">
        <v>92</v>
      </c>
    </row>
    <row r="5" spans="1:21" s="67" customFormat="1" ht="15" customHeight="1" x14ac:dyDescent="0.25">
      <c r="A5" s="527"/>
      <c r="B5" s="527"/>
      <c r="C5" s="555"/>
      <c r="D5" s="555"/>
      <c r="E5" s="546"/>
      <c r="F5" s="555"/>
      <c r="G5" s="548" t="s">
        <v>107</v>
      </c>
      <c r="H5" s="549"/>
      <c r="I5" s="548" t="s">
        <v>108</v>
      </c>
      <c r="J5" s="549"/>
      <c r="K5" s="548" t="s">
        <v>109</v>
      </c>
      <c r="L5" s="549"/>
      <c r="M5" s="548" t="s">
        <v>110</v>
      </c>
      <c r="N5" s="549"/>
      <c r="O5" s="552"/>
      <c r="P5" s="553"/>
      <c r="Q5" s="527"/>
      <c r="R5" s="527"/>
      <c r="S5" s="527"/>
      <c r="T5" s="527"/>
      <c r="U5" s="543"/>
    </row>
    <row r="6" spans="1:21" s="67" customFormat="1" ht="24" customHeight="1" x14ac:dyDescent="0.25">
      <c r="A6" s="528"/>
      <c r="B6" s="528"/>
      <c r="C6" s="556"/>
      <c r="D6" s="556"/>
      <c r="E6" s="547"/>
      <c r="F6" s="556"/>
      <c r="G6" s="255" t="s">
        <v>111</v>
      </c>
      <c r="H6" s="255" t="s">
        <v>12</v>
      </c>
      <c r="I6" s="255" t="s">
        <v>111</v>
      </c>
      <c r="J6" s="255" t="s">
        <v>12</v>
      </c>
      <c r="K6" s="255" t="s">
        <v>111</v>
      </c>
      <c r="L6" s="255" t="s">
        <v>12</v>
      </c>
      <c r="M6" s="255" t="s">
        <v>111</v>
      </c>
      <c r="N6" s="255" t="s">
        <v>12</v>
      </c>
      <c r="O6" s="255" t="s">
        <v>111</v>
      </c>
      <c r="P6" s="255" t="s">
        <v>12</v>
      </c>
      <c r="Q6" s="528"/>
      <c r="R6" s="528"/>
      <c r="S6" s="528"/>
      <c r="T6" s="528"/>
      <c r="U6" s="544"/>
    </row>
    <row r="7" spans="1:21" ht="126" x14ac:dyDescent="0.25">
      <c r="A7" s="558" t="s">
        <v>1391</v>
      </c>
      <c r="B7" s="558" t="s">
        <v>1478</v>
      </c>
      <c r="C7" s="329" t="s">
        <v>1621</v>
      </c>
      <c r="D7" s="329" t="s">
        <v>1620</v>
      </c>
      <c r="E7" s="329" t="s">
        <v>1618</v>
      </c>
      <c r="F7" s="329" t="s">
        <v>1617</v>
      </c>
      <c r="G7" s="263"/>
      <c r="H7" s="263"/>
      <c r="I7" s="264"/>
      <c r="J7" s="265"/>
      <c r="K7" s="263">
        <v>2</v>
      </c>
      <c r="L7" s="240">
        <v>0</v>
      </c>
      <c r="M7" s="264"/>
      <c r="N7" s="240"/>
      <c r="O7" s="263">
        <v>2</v>
      </c>
      <c r="P7" s="240">
        <v>0</v>
      </c>
      <c r="Q7" s="263"/>
      <c r="R7" s="263" t="s">
        <v>1628</v>
      </c>
      <c r="S7" s="263" t="s">
        <v>1622</v>
      </c>
      <c r="T7" s="263" t="s">
        <v>1692</v>
      </c>
      <c r="U7" s="329" t="s">
        <v>1623</v>
      </c>
    </row>
    <row r="8" spans="1:21" ht="126" x14ac:dyDescent="0.25">
      <c r="A8" s="559"/>
      <c r="B8" s="559"/>
      <c r="C8" s="329" t="s">
        <v>1624</v>
      </c>
      <c r="D8" s="329" t="s">
        <v>1625</v>
      </c>
      <c r="E8" s="329" t="s">
        <v>1626</v>
      </c>
      <c r="F8" s="329" t="s">
        <v>1627</v>
      </c>
      <c r="G8" s="263"/>
      <c r="H8" s="263"/>
      <c r="I8" s="264">
        <v>0.5</v>
      </c>
      <c r="J8" s="265">
        <v>0</v>
      </c>
      <c r="K8" s="264">
        <v>0.5</v>
      </c>
      <c r="L8" s="240">
        <v>0</v>
      </c>
      <c r="M8" s="264"/>
      <c r="N8" s="240"/>
      <c r="O8" s="264">
        <v>1</v>
      </c>
      <c r="P8" s="240">
        <v>0</v>
      </c>
      <c r="Q8" s="263"/>
      <c r="R8" s="263" t="s">
        <v>1628</v>
      </c>
      <c r="S8" s="263" t="s">
        <v>1622</v>
      </c>
      <c r="T8" s="263" t="s">
        <v>1692</v>
      </c>
      <c r="U8" s="329" t="s">
        <v>1623</v>
      </c>
    </row>
    <row r="9" spans="1:21" ht="122.25" customHeight="1" x14ac:dyDescent="0.25">
      <c r="A9" s="559"/>
      <c r="B9" s="559"/>
      <c r="C9" s="464" t="s">
        <v>1687</v>
      </c>
      <c r="D9" s="329" t="s">
        <v>1688</v>
      </c>
      <c r="E9" s="329" t="s">
        <v>1689</v>
      </c>
      <c r="F9" s="329" t="s">
        <v>1690</v>
      </c>
      <c r="G9" s="263"/>
      <c r="H9" s="263"/>
      <c r="I9" s="264">
        <v>1</v>
      </c>
      <c r="J9" s="265">
        <v>0</v>
      </c>
      <c r="K9" s="263"/>
      <c r="L9" s="240"/>
      <c r="M9" s="264"/>
      <c r="N9" s="240"/>
      <c r="O9" s="264">
        <v>1</v>
      </c>
      <c r="P9" s="240">
        <v>0</v>
      </c>
      <c r="Q9" s="263"/>
      <c r="R9" s="263" t="s">
        <v>1628</v>
      </c>
      <c r="S9" s="263" t="s">
        <v>1691</v>
      </c>
      <c r="T9" s="263" t="s">
        <v>1692</v>
      </c>
      <c r="U9" s="329" t="s">
        <v>1693</v>
      </c>
    </row>
    <row r="10" spans="1:21" ht="15.75" hidden="1" x14ac:dyDescent="0.25">
      <c r="A10" s="559"/>
      <c r="B10" s="559"/>
      <c r="C10" s="329"/>
      <c r="D10" s="329"/>
      <c r="E10" s="329"/>
      <c r="F10" s="329"/>
      <c r="G10" s="263"/>
      <c r="H10" s="263"/>
      <c r="I10" s="264"/>
      <c r="J10" s="265"/>
      <c r="K10" s="263"/>
      <c r="L10" s="240"/>
      <c r="M10" s="264"/>
      <c r="N10" s="240"/>
      <c r="O10" s="263"/>
      <c r="P10" s="240"/>
      <c r="Q10" s="263"/>
      <c r="R10" s="263"/>
      <c r="S10" s="263"/>
      <c r="T10" s="263"/>
      <c r="U10" s="329"/>
    </row>
    <row r="11" spans="1:21" ht="15.75" hidden="1" x14ac:dyDescent="0.25">
      <c r="A11" s="559"/>
      <c r="B11" s="559"/>
      <c r="C11" s="329"/>
      <c r="D11" s="329"/>
      <c r="E11" s="329"/>
      <c r="F11" s="329"/>
      <c r="G11" s="263"/>
      <c r="H11" s="263"/>
      <c r="I11" s="264"/>
      <c r="J11" s="265"/>
      <c r="K11" s="263"/>
      <c r="L11" s="240"/>
      <c r="M11" s="264"/>
      <c r="N11" s="240"/>
      <c r="O11" s="263"/>
      <c r="P11" s="240"/>
      <c r="Q11" s="263"/>
      <c r="R11" s="263"/>
      <c r="S11" s="263"/>
      <c r="T11" s="263"/>
      <c r="U11" s="329"/>
    </row>
    <row r="12" spans="1:21" ht="15.75" hidden="1" x14ac:dyDescent="0.25">
      <c r="A12" s="559"/>
      <c r="B12" s="560"/>
      <c r="C12" s="329"/>
      <c r="D12" s="329"/>
      <c r="E12" s="329"/>
      <c r="F12" s="329"/>
      <c r="G12" s="263"/>
      <c r="H12" s="263"/>
      <c r="I12" s="264"/>
      <c r="J12" s="265"/>
      <c r="K12" s="263"/>
      <c r="L12" s="240"/>
      <c r="M12" s="264"/>
      <c r="N12" s="240"/>
      <c r="O12" s="263"/>
      <c r="P12" s="240"/>
      <c r="Q12" s="263"/>
      <c r="R12" s="263"/>
      <c r="S12" s="263"/>
      <c r="T12" s="263"/>
      <c r="U12" s="329"/>
    </row>
    <row r="13" spans="1:21" ht="141.75" x14ac:dyDescent="0.25">
      <c r="A13" s="559"/>
      <c r="B13" s="558" t="s">
        <v>1479</v>
      </c>
      <c r="C13" s="329" t="s">
        <v>1619</v>
      </c>
      <c r="D13" s="329" t="s">
        <v>1635</v>
      </c>
      <c r="E13" s="329" t="s">
        <v>1629</v>
      </c>
      <c r="F13" s="329" t="s">
        <v>1630</v>
      </c>
      <c r="G13" s="263"/>
      <c r="H13" s="263"/>
      <c r="I13" s="264"/>
      <c r="J13" s="265"/>
      <c r="K13" s="684">
        <v>100</v>
      </c>
      <c r="L13" s="685">
        <v>30000</v>
      </c>
      <c r="M13" s="264"/>
      <c r="N13" s="240"/>
      <c r="O13" s="264">
        <v>1</v>
      </c>
      <c r="P13" s="240"/>
      <c r="Q13" s="263"/>
      <c r="R13" s="263" t="s">
        <v>1631</v>
      </c>
      <c r="S13" s="263" t="s">
        <v>1632</v>
      </c>
      <c r="T13" s="263" t="s">
        <v>1633</v>
      </c>
      <c r="U13" s="329" t="s">
        <v>1634</v>
      </c>
    </row>
    <row r="14" spans="1:21" ht="173.25" x14ac:dyDescent="0.25">
      <c r="A14" s="559"/>
      <c r="B14" s="559"/>
      <c r="C14" s="329" t="s">
        <v>1638</v>
      </c>
      <c r="D14" s="329" t="s">
        <v>1639</v>
      </c>
      <c r="E14" s="329" t="s">
        <v>1636</v>
      </c>
      <c r="F14" s="329" t="s">
        <v>1637</v>
      </c>
      <c r="G14" s="263"/>
      <c r="H14" s="263"/>
      <c r="I14" s="686">
        <v>0.5</v>
      </c>
      <c r="J14" s="687">
        <v>20000</v>
      </c>
      <c r="K14" s="686">
        <v>0.5</v>
      </c>
      <c r="L14" s="685">
        <v>20000</v>
      </c>
      <c r="M14" s="264"/>
      <c r="N14" s="240"/>
      <c r="O14" s="264">
        <v>1</v>
      </c>
      <c r="P14" s="240"/>
      <c r="Q14" s="263"/>
      <c r="R14" s="263" t="s">
        <v>1631</v>
      </c>
      <c r="S14" s="263" t="s">
        <v>1640</v>
      </c>
      <c r="T14" s="263" t="s">
        <v>1641</v>
      </c>
      <c r="U14" s="329" t="s">
        <v>1699</v>
      </c>
    </row>
    <row r="15" spans="1:21" ht="210" x14ac:dyDescent="0.25">
      <c r="A15" s="559"/>
      <c r="B15" s="559"/>
      <c r="C15" s="464" t="s">
        <v>1694</v>
      </c>
      <c r="D15" s="329" t="s">
        <v>1701</v>
      </c>
      <c r="E15" s="329" t="s">
        <v>1689</v>
      </c>
      <c r="F15" s="329" t="s">
        <v>1702</v>
      </c>
      <c r="G15" s="263"/>
      <c r="H15" s="263"/>
      <c r="I15" s="264">
        <v>0.5</v>
      </c>
      <c r="J15" s="265">
        <v>0</v>
      </c>
      <c r="K15" s="264">
        <v>1</v>
      </c>
      <c r="L15" s="240">
        <v>0</v>
      </c>
      <c r="M15" s="264"/>
      <c r="N15" s="240"/>
      <c r="O15" s="264">
        <v>1</v>
      </c>
      <c r="P15" s="240">
        <v>0</v>
      </c>
      <c r="Q15" s="263"/>
      <c r="R15" s="263" t="s">
        <v>1696</v>
      </c>
      <c r="S15" s="263" t="s">
        <v>1697</v>
      </c>
      <c r="T15" s="263" t="s">
        <v>1698</v>
      </c>
      <c r="U15" s="465" t="s">
        <v>1695</v>
      </c>
    </row>
    <row r="16" spans="1:21" ht="220.5" x14ac:dyDescent="0.25">
      <c r="A16" s="559"/>
      <c r="B16" s="559"/>
      <c r="C16" s="329" t="s">
        <v>1711</v>
      </c>
      <c r="D16" s="329" t="s">
        <v>1710</v>
      </c>
      <c r="E16" s="329" t="s">
        <v>1704</v>
      </c>
      <c r="F16" s="404" t="s">
        <v>1712</v>
      </c>
      <c r="G16" s="263"/>
      <c r="H16" s="263"/>
      <c r="I16" s="264">
        <v>0.5</v>
      </c>
      <c r="J16" s="681">
        <f>+'1. TALLERES SEMINARIOS'!D49/2</f>
        <v>6550</v>
      </c>
      <c r="K16" s="264">
        <v>1</v>
      </c>
      <c r="L16" s="240">
        <f>+'1. TALLERES SEMINARIOS'!D49/2</f>
        <v>6550</v>
      </c>
      <c r="M16" s="263"/>
      <c r="N16" s="240"/>
      <c r="O16" s="264">
        <v>1</v>
      </c>
      <c r="P16" s="240">
        <f>+H16+J16+L16+N16</f>
        <v>13100</v>
      </c>
      <c r="Q16" s="268"/>
      <c r="R16" s="268" t="s">
        <v>1715</v>
      </c>
      <c r="S16" s="268" t="s">
        <v>1716</v>
      </c>
      <c r="T16" s="263" t="s">
        <v>1714</v>
      </c>
      <c r="U16" s="466" t="s">
        <v>1713</v>
      </c>
    </row>
    <row r="17" spans="1:21" ht="15.75" hidden="1" x14ac:dyDescent="0.25">
      <c r="A17" s="559"/>
      <c r="B17" s="559"/>
      <c r="C17" s="329"/>
      <c r="D17" s="329"/>
      <c r="E17" s="329"/>
      <c r="F17" s="404"/>
      <c r="G17" s="263"/>
      <c r="H17" s="263"/>
      <c r="I17" s="263"/>
      <c r="J17" s="263"/>
      <c r="K17" s="263"/>
      <c r="L17" s="240"/>
      <c r="M17" s="263"/>
      <c r="N17" s="240"/>
      <c r="O17" s="263"/>
      <c r="P17" s="240"/>
      <c r="Q17" s="268"/>
      <c r="R17" s="268"/>
      <c r="S17" s="268"/>
      <c r="T17" s="268"/>
      <c r="U17" s="329"/>
    </row>
    <row r="18" spans="1:21" ht="15.75" hidden="1" x14ac:dyDescent="0.25">
      <c r="A18" s="559"/>
      <c r="B18" s="560"/>
      <c r="C18" s="329"/>
      <c r="D18" s="329"/>
      <c r="E18" s="329"/>
      <c r="F18" s="329"/>
      <c r="G18" s="263"/>
      <c r="H18" s="405"/>
      <c r="I18" s="263"/>
      <c r="J18" s="405"/>
      <c r="K18" s="263"/>
      <c r="L18" s="240"/>
      <c r="M18" s="263"/>
      <c r="N18" s="240"/>
      <c r="O18" s="263"/>
      <c r="P18" s="240"/>
      <c r="Q18" s="263"/>
      <c r="R18" s="263"/>
      <c r="S18" s="263"/>
      <c r="T18" s="263"/>
      <c r="U18" s="329"/>
    </row>
    <row r="19" spans="1:21" ht="15.75" hidden="1" x14ac:dyDescent="0.25">
      <c r="A19" s="559"/>
      <c r="B19" s="558" t="s">
        <v>1480</v>
      </c>
      <c r="C19" s="329"/>
      <c r="D19" s="329"/>
      <c r="E19" s="329"/>
      <c r="F19" s="329"/>
      <c r="G19" s="263"/>
      <c r="H19" s="405"/>
      <c r="I19" s="263"/>
      <c r="J19" s="405"/>
      <c r="K19" s="263"/>
      <c r="L19" s="240"/>
      <c r="M19" s="263"/>
      <c r="N19" s="240"/>
      <c r="O19" s="263"/>
      <c r="P19" s="240"/>
      <c r="Q19" s="263"/>
      <c r="R19" s="263"/>
      <c r="S19" s="263"/>
      <c r="T19" s="263"/>
      <c r="U19" s="329"/>
    </row>
    <row r="20" spans="1:21" ht="15.75" hidden="1" x14ac:dyDescent="0.25">
      <c r="A20" s="559"/>
      <c r="B20" s="559"/>
      <c r="C20" s="329"/>
      <c r="D20" s="329"/>
      <c r="E20" s="329"/>
      <c r="F20" s="263"/>
      <c r="G20" s="264"/>
      <c r="H20" s="263"/>
      <c r="I20" s="264"/>
      <c r="J20" s="263"/>
      <c r="K20" s="264"/>
      <c r="L20" s="240"/>
      <c r="M20" s="264"/>
      <c r="N20" s="240"/>
      <c r="O20" s="264"/>
      <c r="P20" s="240"/>
      <c r="Q20" s="263"/>
      <c r="R20" s="263"/>
      <c r="S20" s="263"/>
      <c r="T20" s="263"/>
      <c r="U20" s="263"/>
    </row>
    <row r="21" spans="1:21" ht="15.75" hidden="1" x14ac:dyDescent="0.25">
      <c r="A21" s="559"/>
      <c r="B21" s="559"/>
      <c r="C21" s="329"/>
      <c r="D21" s="329"/>
      <c r="E21" s="329"/>
      <c r="F21" s="263"/>
      <c r="G21" s="264"/>
      <c r="H21" s="263"/>
      <c r="I21" s="264"/>
      <c r="J21" s="263"/>
      <c r="K21" s="264"/>
      <c r="L21" s="240"/>
      <c r="M21" s="264"/>
      <c r="N21" s="240"/>
      <c r="O21" s="264"/>
      <c r="P21" s="240"/>
      <c r="Q21" s="263"/>
      <c r="R21" s="263"/>
      <c r="S21" s="263"/>
      <c r="T21" s="263"/>
      <c r="U21" s="263"/>
    </row>
    <row r="22" spans="1:21" ht="15.75" hidden="1" x14ac:dyDescent="0.25">
      <c r="A22" s="559"/>
      <c r="B22" s="559"/>
      <c r="C22" s="329"/>
      <c r="D22" s="329"/>
      <c r="E22" s="329"/>
      <c r="F22" s="263"/>
      <c r="G22" s="264"/>
      <c r="H22" s="263"/>
      <c r="I22" s="264"/>
      <c r="J22" s="263"/>
      <c r="K22" s="264"/>
      <c r="L22" s="240"/>
      <c r="M22" s="264"/>
      <c r="N22" s="240"/>
      <c r="O22" s="264"/>
      <c r="P22" s="240"/>
      <c r="Q22" s="263"/>
      <c r="R22" s="263"/>
      <c r="S22" s="263"/>
      <c r="T22" s="263"/>
      <c r="U22" s="263"/>
    </row>
    <row r="23" spans="1:21" ht="15.75" hidden="1" x14ac:dyDescent="0.25">
      <c r="A23" s="559"/>
      <c r="B23" s="559"/>
      <c r="C23" s="329"/>
      <c r="D23" s="329"/>
      <c r="E23" s="329"/>
      <c r="F23" s="263"/>
      <c r="G23" s="264"/>
      <c r="H23" s="263"/>
      <c r="I23" s="264"/>
      <c r="J23" s="263"/>
      <c r="K23" s="264"/>
      <c r="L23" s="240"/>
      <c r="M23" s="264"/>
      <c r="N23" s="240"/>
      <c r="O23" s="264"/>
      <c r="P23" s="240"/>
      <c r="Q23" s="263"/>
      <c r="R23" s="263"/>
      <c r="S23" s="263"/>
      <c r="T23" s="263"/>
      <c r="U23" s="263"/>
    </row>
    <row r="24" spans="1:21" ht="15.75" hidden="1" x14ac:dyDescent="0.25">
      <c r="A24" s="559"/>
      <c r="B24" s="559"/>
      <c r="C24" s="329"/>
      <c r="D24" s="329"/>
      <c r="E24" s="329"/>
      <c r="F24" s="263"/>
      <c r="G24" s="264"/>
      <c r="H24" s="263"/>
      <c r="I24" s="264"/>
      <c r="J24" s="263"/>
      <c r="K24" s="264"/>
      <c r="L24" s="240"/>
      <c r="M24" s="264"/>
      <c r="N24" s="240"/>
      <c r="O24" s="264"/>
      <c r="P24" s="240"/>
      <c r="Q24" s="263"/>
      <c r="R24" s="263"/>
      <c r="S24" s="263"/>
      <c r="T24" s="263"/>
      <c r="U24" s="263"/>
    </row>
    <row r="25" spans="1:21" ht="15.75" hidden="1" x14ac:dyDescent="0.25">
      <c r="A25" s="559"/>
      <c r="B25" s="559"/>
      <c r="C25" s="262"/>
      <c r="D25" s="329"/>
      <c r="E25" s="329"/>
      <c r="F25" s="329"/>
      <c r="G25" s="264"/>
      <c r="H25" s="267"/>
      <c r="I25" s="264"/>
      <c r="J25" s="267"/>
      <c r="K25" s="264"/>
      <c r="L25" s="240"/>
      <c r="M25" s="264"/>
      <c r="N25" s="240"/>
      <c r="O25" s="263"/>
      <c r="P25" s="240"/>
      <c r="Q25" s="263"/>
      <c r="R25" s="263"/>
      <c r="S25" s="263"/>
      <c r="T25" s="263"/>
      <c r="U25" s="329"/>
    </row>
    <row r="26" spans="1:21" ht="15.75" hidden="1" x14ac:dyDescent="0.25">
      <c r="A26" s="559"/>
      <c r="B26" s="560"/>
      <c r="C26" s="262"/>
      <c r="D26" s="329"/>
      <c r="E26" s="329"/>
      <c r="F26" s="292"/>
      <c r="G26" s="264"/>
      <c r="H26" s="263"/>
      <c r="I26" s="264"/>
      <c r="J26" s="263"/>
      <c r="K26" s="264"/>
      <c r="L26" s="240"/>
      <c r="M26" s="264"/>
      <c r="N26" s="240"/>
      <c r="O26" s="264"/>
      <c r="P26" s="240"/>
      <c r="Q26" s="263"/>
      <c r="R26" s="263"/>
      <c r="S26" s="263"/>
      <c r="T26" s="263"/>
      <c r="U26" s="329"/>
    </row>
    <row r="27" spans="1:21" ht="15.75" hidden="1" customHeight="1" x14ac:dyDescent="0.25">
      <c r="A27" s="559"/>
      <c r="B27" s="561" t="s">
        <v>1481</v>
      </c>
      <c r="C27" s="262"/>
      <c r="D27" s="329"/>
      <c r="E27" s="329"/>
      <c r="F27" s="329"/>
      <c r="G27" s="263"/>
      <c r="H27" s="263"/>
      <c r="I27" s="213"/>
      <c r="J27" s="263"/>
      <c r="K27" s="263"/>
      <c r="L27" s="240"/>
      <c r="M27" s="263"/>
      <c r="N27" s="240"/>
      <c r="O27" s="213"/>
      <c r="P27" s="240"/>
      <c r="Q27" s="263"/>
      <c r="R27" s="263"/>
      <c r="S27" s="263"/>
      <c r="T27" s="263"/>
      <c r="U27" s="329"/>
    </row>
    <row r="28" spans="1:21" ht="15.75" hidden="1" x14ac:dyDescent="0.25">
      <c r="A28" s="559"/>
      <c r="B28" s="561"/>
      <c r="C28" s="262"/>
      <c r="D28" s="329"/>
      <c r="E28" s="329"/>
      <c r="F28" s="329"/>
      <c r="G28" s="263"/>
      <c r="H28" s="263"/>
      <c r="I28" s="213"/>
      <c r="J28" s="263"/>
      <c r="K28" s="263"/>
      <c r="L28" s="240"/>
      <c r="M28" s="263"/>
      <c r="N28" s="240"/>
      <c r="O28" s="213"/>
      <c r="P28" s="240"/>
      <c r="Q28" s="263"/>
      <c r="R28" s="263"/>
      <c r="S28" s="263"/>
      <c r="T28" s="263"/>
      <c r="U28" s="329"/>
    </row>
    <row r="29" spans="1:21" ht="15.75" hidden="1" x14ac:dyDescent="0.25">
      <c r="A29" s="559"/>
      <c r="B29" s="561"/>
      <c r="C29" s="262"/>
      <c r="D29" s="329"/>
      <c r="E29" s="329"/>
      <c r="F29" s="329"/>
      <c r="G29" s="263"/>
      <c r="H29" s="263"/>
      <c r="I29" s="213"/>
      <c r="J29" s="263"/>
      <c r="K29" s="263"/>
      <c r="L29" s="240"/>
      <c r="M29" s="263"/>
      <c r="N29" s="240"/>
      <c r="O29" s="213"/>
      <c r="P29" s="240"/>
      <c r="Q29" s="263"/>
      <c r="R29" s="263"/>
      <c r="S29" s="263"/>
      <c r="T29" s="263"/>
      <c r="U29" s="329"/>
    </row>
    <row r="30" spans="1:21" ht="15.75" hidden="1" x14ac:dyDescent="0.25">
      <c r="A30" s="559"/>
      <c r="B30" s="561"/>
      <c r="C30" s="262"/>
      <c r="D30" s="329"/>
      <c r="E30" s="329"/>
      <c r="F30" s="329"/>
      <c r="G30" s="263"/>
      <c r="H30" s="263"/>
      <c r="I30" s="213"/>
      <c r="J30" s="263"/>
      <c r="K30" s="263"/>
      <c r="L30" s="240"/>
      <c r="M30" s="263"/>
      <c r="N30" s="240"/>
      <c r="O30" s="213"/>
      <c r="P30" s="240"/>
      <c r="Q30" s="263"/>
      <c r="R30" s="263"/>
      <c r="S30" s="263"/>
      <c r="T30" s="263"/>
      <c r="U30" s="329"/>
    </row>
    <row r="31" spans="1:21" ht="15.75" hidden="1" x14ac:dyDescent="0.25">
      <c r="A31" s="559"/>
      <c r="B31" s="561"/>
      <c r="C31" s="262"/>
      <c r="D31" s="329"/>
      <c r="E31" s="329"/>
      <c r="F31" s="329"/>
      <c r="G31" s="263"/>
      <c r="H31" s="263"/>
      <c r="I31" s="213"/>
      <c r="J31" s="263"/>
      <c r="K31" s="263"/>
      <c r="L31" s="240"/>
      <c r="M31" s="263"/>
      <c r="N31" s="240"/>
      <c r="O31" s="213"/>
      <c r="P31" s="240"/>
      <c r="Q31" s="263"/>
      <c r="R31" s="263"/>
      <c r="S31" s="263"/>
      <c r="T31" s="263"/>
      <c r="U31" s="329"/>
    </row>
    <row r="32" spans="1:21" ht="15.75" hidden="1" x14ac:dyDescent="0.25">
      <c r="A32" s="559"/>
      <c r="B32" s="561"/>
      <c r="C32" s="262"/>
      <c r="D32" s="329"/>
      <c r="E32" s="329"/>
      <c r="F32" s="329"/>
      <c r="G32" s="263"/>
      <c r="H32" s="263"/>
      <c r="I32" s="213"/>
      <c r="J32" s="263"/>
      <c r="K32" s="263"/>
      <c r="L32" s="240"/>
      <c r="M32" s="263"/>
      <c r="N32" s="240"/>
      <c r="O32" s="213"/>
      <c r="P32" s="240"/>
      <c r="Q32" s="263"/>
      <c r="R32" s="263"/>
      <c r="S32" s="263"/>
      <c r="T32" s="263"/>
      <c r="U32" s="329"/>
    </row>
    <row r="33" spans="1:21" ht="15.75" hidden="1" x14ac:dyDescent="0.25">
      <c r="A33" s="559"/>
      <c r="B33" s="561"/>
      <c r="C33" s="262"/>
      <c r="D33" s="329"/>
      <c r="E33" s="329"/>
      <c r="F33" s="329"/>
      <c r="G33" s="263"/>
      <c r="H33" s="263"/>
      <c r="I33" s="213"/>
      <c r="J33" s="263"/>
      <c r="K33" s="263"/>
      <c r="L33" s="240"/>
      <c r="M33" s="263"/>
      <c r="N33" s="240"/>
      <c r="O33" s="213"/>
      <c r="P33" s="240"/>
      <c r="Q33" s="263"/>
      <c r="R33" s="263"/>
      <c r="S33" s="263"/>
      <c r="T33" s="263"/>
      <c r="U33" s="329"/>
    </row>
    <row r="34" spans="1:21" ht="15.75" hidden="1" x14ac:dyDescent="0.25">
      <c r="A34" s="559"/>
      <c r="B34" s="561"/>
      <c r="C34" s="262"/>
      <c r="D34" s="329"/>
      <c r="E34" s="329"/>
      <c r="F34" s="329"/>
      <c r="G34" s="263"/>
      <c r="H34" s="263"/>
      <c r="I34" s="213"/>
      <c r="J34" s="263"/>
      <c r="K34" s="263"/>
      <c r="L34" s="240"/>
      <c r="M34" s="263"/>
      <c r="N34" s="240"/>
      <c r="O34" s="213"/>
      <c r="P34" s="240"/>
      <c r="Q34" s="263"/>
      <c r="R34" s="263"/>
      <c r="S34" s="263"/>
      <c r="T34" s="263"/>
      <c r="U34" s="329"/>
    </row>
    <row r="35" spans="1:21" ht="15.75" hidden="1" x14ac:dyDescent="0.25">
      <c r="A35" s="559"/>
      <c r="B35" s="561"/>
      <c r="C35" s="262"/>
      <c r="D35" s="329"/>
      <c r="E35" s="329"/>
      <c r="F35" s="329"/>
      <c r="G35" s="263"/>
      <c r="H35" s="263"/>
      <c r="I35" s="213"/>
      <c r="J35" s="263"/>
      <c r="K35" s="263"/>
      <c r="L35" s="240"/>
      <c r="M35" s="263"/>
      <c r="N35" s="240"/>
      <c r="O35" s="213"/>
      <c r="P35" s="240"/>
      <c r="Q35" s="263"/>
      <c r="R35" s="263"/>
      <c r="S35" s="263"/>
      <c r="T35" s="263"/>
      <c r="U35" s="329"/>
    </row>
    <row r="36" spans="1:21" ht="94.5" x14ac:dyDescent="0.25">
      <c r="A36" s="559"/>
      <c r="B36" s="561" t="s">
        <v>1482</v>
      </c>
      <c r="C36" s="262" t="s">
        <v>1703</v>
      </c>
      <c r="D36" s="329" t="s">
        <v>1700</v>
      </c>
      <c r="E36" s="329" t="s">
        <v>1704</v>
      </c>
      <c r="F36" s="329" t="s">
        <v>1705</v>
      </c>
      <c r="G36" s="264">
        <v>0.5</v>
      </c>
      <c r="H36" s="263">
        <v>0</v>
      </c>
      <c r="I36" s="213">
        <v>0.75</v>
      </c>
      <c r="J36" s="263">
        <v>0</v>
      </c>
      <c r="K36" s="264">
        <v>1</v>
      </c>
      <c r="L36" s="240">
        <v>0</v>
      </c>
      <c r="M36" s="263"/>
      <c r="N36" s="240"/>
      <c r="O36" s="213">
        <v>1</v>
      </c>
      <c r="P36" s="240">
        <v>0</v>
      </c>
      <c r="Q36" s="263"/>
      <c r="R36" s="263" t="s">
        <v>1706</v>
      </c>
      <c r="S36" s="263" t="s">
        <v>1707</v>
      </c>
      <c r="T36" s="263" t="s">
        <v>1708</v>
      </c>
      <c r="U36" s="329" t="s">
        <v>1709</v>
      </c>
    </row>
    <row r="37" spans="1:21" ht="15.75" hidden="1" x14ac:dyDescent="0.25">
      <c r="A37" s="559"/>
      <c r="B37" s="561"/>
      <c r="C37" s="329"/>
      <c r="D37" s="329"/>
      <c r="E37" s="329"/>
      <c r="F37" s="329"/>
      <c r="G37" s="263"/>
      <c r="H37" s="263"/>
      <c r="I37" s="213"/>
      <c r="J37" s="263"/>
      <c r="K37" s="263"/>
      <c r="L37" s="240"/>
      <c r="M37" s="263"/>
      <c r="N37" s="240"/>
      <c r="O37" s="213"/>
      <c r="P37" s="240"/>
      <c r="Q37" s="263"/>
      <c r="R37" s="263"/>
      <c r="S37" s="263"/>
      <c r="T37" s="263"/>
      <c r="U37" s="329"/>
    </row>
    <row r="38" spans="1:21" ht="15.75" hidden="1" x14ac:dyDescent="0.25">
      <c r="A38" s="559"/>
      <c r="B38" s="561"/>
      <c r="C38" s="329"/>
      <c r="D38" s="329"/>
      <c r="E38" s="329"/>
      <c r="F38" s="329"/>
      <c r="G38" s="263"/>
      <c r="H38" s="263"/>
      <c r="I38" s="213"/>
      <c r="J38" s="263"/>
      <c r="K38" s="263"/>
      <c r="L38" s="240"/>
      <c r="M38" s="263"/>
      <c r="N38" s="240"/>
      <c r="O38" s="213"/>
      <c r="P38" s="240"/>
      <c r="Q38" s="263"/>
      <c r="R38" s="263"/>
      <c r="S38" s="263"/>
      <c r="T38" s="263"/>
      <c r="U38" s="329"/>
    </row>
    <row r="39" spans="1:21" ht="15.75" hidden="1" x14ac:dyDescent="0.25">
      <c r="A39" s="559"/>
      <c r="B39" s="561"/>
      <c r="C39" s="329"/>
      <c r="D39" s="329"/>
      <c r="E39" s="329"/>
      <c r="F39" s="329"/>
      <c r="G39" s="263"/>
      <c r="H39" s="263"/>
      <c r="I39" s="213"/>
      <c r="J39" s="263"/>
      <c r="K39" s="263"/>
      <c r="L39" s="240"/>
      <c r="M39" s="263"/>
      <c r="N39" s="240"/>
      <c r="O39" s="213"/>
      <c r="P39" s="240"/>
      <c r="Q39" s="263"/>
      <c r="R39" s="263"/>
      <c r="S39" s="263"/>
      <c r="T39" s="263"/>
      <c r="U39" s="329"/>
    </row>
    <row r="40" spans="1:21" ht="15.75" hidden="1" x14ac:dyDescent="0.25">
      <c r="A40" s="559"/>
      <c r="B40" s="561"/>
      <c r="C40" s="329"/>
      <c r="D40" s="329"/>
      <c r="E40" s="329"/>
      <c r="F40" s="329"/>
      <c r="G40" s="263"/>
      <c r="H40" s="263"/>
      <c r="I40" s="213"/>
      <c r="J40" s="263"/>
      <c r="K40" s="263"/>
      <c r="L40" s="240"/>
      <c r="M40" s="263"/>
      <c r="N40" s="240"/>
      <c r="O40" s="213"/>
      <c r="P40" s="240"/>
      <c r="Q40" s="263"/>
      <c r="R40" s="263"/>
      <c r="S40" s="263"/>
      <c r="T40" s="263"/>
      <c r="U40" s="329"/>
    </row>
    <row r="41" spans="1:21" ht="15.75" hidden="1" x14ac:dyDescent="0.25">
      <c r="A41" s="559"/>
      <c r="B41" s="561"/>
      <c r="C41" s="329"/>
      <c r="D41" s="329"/>
      <c r="E41" s="329"/>
      <c r="F41" s="329"/>
      <c r="G41" s="263"/>
      <c r="H41" s="263"/>
      <c r="I41" s="213"/>
      <c r="J41" s="263"/>
      <c r="K41" s="263"/>
      <c r="L41" s="240"/>
      <c r="M41" s="263"/>
      <c r="N41" s="240"/>
      <c r="O41" s="213"/>
      <c r="P41" s="240"/>
      <c r="Q41" s="263"/>
      <c r="R41" s="263"/>
      <c r="S41" s="263"/>
      <c r="T41" s="263"/>
      <c r="U41" s="329"/>
    </row>
    <row r="42" spans="1:21" ht="15.75" hidden="1" x14ac:dyDescent="0.25">
      <c r="A42" s="559"/>
      <c r="B42" s="561"/>
      <c r="C42" s="329"/>
      <c r="D42" s="329"/>
      <c r="E42" s="329"/>
      <c r="F42" s="329"/>
      <c r="G42" s="263"/>
      <c r="H42" s="263"/>
      <c r="I42" s="213"/>
      <c r="J42" s="263"/>
      <c r="K42" s="263"/>
      <c r="L42" s="240"/>
      <c r="M42" s="263"/>
      <c r="N42" s="240"/>
      <c r="O42" s="213"/>
      <c r="P42" s="240"/>
      <c r="Q42" s="263"/>
      <c r="R42" s="263"/>
      <c r="S42" s="263"/>
      <c r="T42" s="263"/>
      <c r="U42" s="329"/>
    </row>
    <row r="43" spans="1:21" ht="15.75" hidden="1" x14ac:dyDescent="0.25">
      <c r="A43" s="559"/>
      <c r="B43" s="561"/>
      <c r="C43" s="329"/>
      <c r="D43" s="329"/>
      <c r="E43" s="329"/>
      <c r="F43" s="329"/>
      <c r="G43" s="263"/>
      <c r="H43" s="263"/>
      <c r="I43" s="213"/>
      <c r="J43" s="263"/>
      <c r="K43" s="263"/>
      <c r="L43" s="240"/>
      <c r="M43" s="263"/>
      <c r="N43" s="240"/>
      <c r="O43" s="213"/>
      <c r="P43" s="240"/>
      <c r="Q43" s="263"/>
      <c r="R43" s="263"/>
      <c r="S43" s="263"/>
      <c r="T43" s="263"/>
      <c r="U43" s="329"/>
    </row>
    <row r="44" spans="1:21" ht="15.75" x14ac:dyDescent="0.25">
      <c r="A44" s="307"/>
      <c r="B44" s="308"/>
      <c r="C44" s="307" t="s">
        <v>1392</v>
      </c>
      <c r="D44" s="308"/>
      <c r="E44" s="308"/>
      <c r="F44" s="309"/>
      <c r="G44" s="269">
        <f t="shared" ref="G44:P44" si="0">SUM(G7:G28)</f>
        <v>0</v>
      </c>
      <c r="H44" s="270">
        <f t="shared" si="0"/>
        <v>0</v>
      </c>
      <c r="I44" s="269">
        <f t="shared" si="0"/>
        <v>3</v>
      </c>
      <c r="J44" s="269">
        <f t="shared" si="0"/>
        <v>26550</v>
      </c>
      <c r="K44" s="269">
        <f t="shared" si="0"/>
        <v>105</v>
      </c>
      <c r="L44" s="270">
        <f t="shared" si="0"/>
        <v>56550</v>
      </c>
      <c r="M44" s="269">
        <f t="shared" si="0"/>
        <v>0</v>
      </c>
      <c r="N44" s="269">
        <f t="shared" si="0"/>
        <v>0</v>
      </c>
      <c r="O44" s="269">
        <f t="shared" si="0"/>
        <v>8</v>
      </c>
      <c r="P44" s="269">
        <f t="shared" si="0"/>
        <v>13100</v>
      </c>
      <c r="Q44" s="271"/>
      <c r="R44" s="271"/>
      <c r="S44" s="271"/>
      <c r="T44" s="271"/>
      <c r="U44" s="271"/>
    </row>
    <row r="45" spans="1:21" ht="15.75" x14ac:dyDescent="0.25">
      <c r="A45" s="272"/>
      <c r="B45" s="273"/>
      <c r="C45" s="273"/>
      <c r="D45" s="273"/>
      <c r="E45" s="274"/>
      <c r="F45" s="273"/>
      <c r="G45" s="273"/>
      <c r="H45" s="273"/>
      <c r="I45" s="273"/>
      <c r="J45" s="273"/>
      <c r="K45" s="273"/>
      <c r="L45" s="273"/>
      <c r="M45" s="273"/>
      <c r="N45" s="273"/>
      <c r="O45" s="273"/>
      <c r="P45" s="273"/>
      <c r="Q45" s="273"/>
      <c r="R45" s="273"/>
      <c r="S45" s="273"/>
      <c r="T45" s="273"/>
      <c r="U45" s="273"/>
    </row>
    <row r="46" spans="1:21" ht="15.75" x14ac:dyDescent="0.25">
      <c r="A46" s="272"/>
      <c r="B46" s="273"/>
      <c r="C46" s="273"/>
      <c r="D46" s="273"/>
      <c r="E46" s="274"/>
      <c r="F46" s="273"/>
      <c r="G46" s="273"/>
      <c r="H46" s="273"/>
      <c r="I46" s="273"/>
      <c r="J46" s="273"/>
      <c r="K46" s="273"/>
      <c r="L46" s="273"/>
      <c r="M46" s="273"/>
      <c r="N46" s="273"/>
      <c r="O46" s="273"/>
      <c r="P46" s="273"/>
      <c r="Q46" s="273"/>
      <c r="R46" s="273"/>
      <c r="S46" s="273"/>
      <c r="T46" s="273"/>
      <c r="U46" s="273"/>
    </row>
    <row r="47" spans="1:21" ht="15.75" x14ac:dyDescent="0.25">
      <c r="A47" s="272"/>
      <c r="B47" s="273"/>
      <c r="C47" s="273"/>
      <c r="D47" s="273"/>
      <c r="E47" s="274"/>
      <c r="F47" s="273"/>
      <c r="G47" s="273"/>
      <c r="H47" s="273"/>
      <c r="I47" s="273"/>
      <c r="J47" s="273"/>
      <c r="K47" s="273"/>
      <c r="L47" s="273"/>
      <c r="M47" s="273"/>
      <c r="N47" s="273"/>
      <c r="O47" s="273"/>
      <c r="P47" s="273"/>
      <c r="Q47" s="273"/>
      <c r="R47" s="273"/>
      <c r="S47" s="273"/>
      <c r="T47" s="273"/>
      <c r="U47" s="273"/>
    </row>
    <row r="48" spans="1:21" ht="15.75" x14ac:dyDescent="0.25">
      <c r="A48" s="272"/>
      <c r="B48" s="273"/>
      <c r="C48" s="273"/>
      <c r="D48" s="273"/>
      <c r="E48" s="274"/>
      <c r="F48" s="273"/>
      <c r="G48" s="273"/>
      <c r="H48" s="273"/>
      <c r="I48" s="273"/>
      <c r="J48" s="273"/>
      <c r="K48" s="273"/>
      <c r="L48" s="273"/>
      <c r="M48" s="273"/>
      <c r="N48" s="273"/>
      <c r="O48" s="273"/>
      <c r="P48" s="273"/>
      <c r="Q48" s="273"/>
      <c r="R48" s="273"/>
      <c r="S48" s="273"/>
      <c r="T48" s="273"/>
      <c r="U48" s="273"/>
    </row>
    <row r="49" spans="1:21" ht="15.75" x14ac:dyDescent="0.25">
      <c r="A49" s="272"/>
      <c r="B49" s="273"/>
      <c r="C49" s="273"/>
      <c r="D49" s="273"/>
      <c r="E49" s="274"/>
      <c r="F49" s="273"/>
      <c r="G49" s="273"/>
      <c r="H49" s="273"/>
      <c r="I49" s="273"/>
      <c r="J49" s="273"/>
      <c r="K49" s="273"/>
      <c r="L49" s="273"/>
      <c r="M49" s="273"/>
      <c r="N49" s="273"/>
      <c r="O49" s="273"/>
      <c r="P49" s="273"/>
      <c r="Q49" s="273"/>
      <c r="R49" s="273"/>
      <c r="S49" s="273"/>
      <c r="T49" s="273"/>
      <c r="U49" s="273"/>
    </row>
    <row r="50" spans="1:21" ht="15.75" x14ac:dyDescent="0.25">
      <c r="A50" s="272"/>
      <c r="B50" s="273"/>
      <c r="C50" s="273"/>
      <c r="D50" s="273"/>
      <c r="E50" s="274"/>
      <c r="F50" s="273"/>
      <c r="G50" s="273"/>
      <c r="H50" s="273"/>
      <c r="I50" s="273"/>
      <c r="J50" s="273"/>
      <c r="K50" s="273"/>
      <c r="L50" s="273"/>
      <c r="M50" s="273"/>
      <c r="N50" s="273"/>
      <c r="O50" s="273"/>
      <c r="P50" s="273"/>
      <c r="Q50" s="273"/>
      <c r="R50" s="273"/>
      <c r="S50" s="273"/>
      <c r="T50" s="273"/>
      <c r="U50" s="273"/>
    </row>
    <row r="51" spans="1:21" ht="15.75" x14ac:dyDescent="0.25">
      <c r="A51" s="272"/>
      <c r="B51" s="273"/>
      <c r="C51" s="273"/>
      <c r="D51" s="273"/>
      <c r="E51" s="274"/>
      <c r="F51" s="273"/>
      <c r="G51" s="273"/>
      <c r="H51" s="273"/>
      <c r="I51" s="273"/>
      <c r="J51" s="273"/>
      <c r="K51" s="273"/>
      <c r="L51" s="273"/>
      <c r="M51" s="273"/>
      <c r="N51" s="273"/>
      <c r="O51" s="273"/>
      <c r="P51" s="273"/>
      <c r="Q51" s="273"/>
      <c r="R51" s="273"/>
      <c r="S51" s="273"/>
      <c r="T51" s="273"/>
      <c r="U51" s="273"/>
    </row>
    <row r="52" spans="1:21" ht="15.75" x14ac:dyDescent="0.25">
      <c r="A52" s="272"/>
      <c r="B52" s="273"/>
      <c r="C52" s="273"/>
      <c r="D52" s="273"/>
      <c r="E52" s="274"/>
      <c r="F52" s="273"/>
      <c r="G52" s="273"/>
      <c r="H52" s="273"/>
      <c r="I52" s="273"/>
      <c r="J52" s="273"/>
      <c r="K52" s="273"/>
      <c r="L52" s="273"/>
      <c r="M52" s="273"/>
      <c r="N52" s="273"/>
      <c r="O52" s="273"/>
      <c r="P52" s="273"/>
      <c r="Q52" s="273"/>
      <c r="R52" s="273"/>
      <c r="S52" s="273"/>
      <c r="T52" s="273"/>
      <c r="U52" s="273"/>
    </row>
    <row r="53" spans="1:21" ht="15.75" x14ac:dyDescent="0.25">
      <c r="A53" s="272"/>
      <c r="B53" s="273"/>
      <c r="C53" s="273"/>
      <c r="D53" s="273"/>
      <c r="E53" s="274"/>
      <c r="F53" s="273"/>
      <c r="G53" s="273"/>
      <c r="H53" s="273"/>
      <c r="I53" s="273"/>
      <c r="J53" s="273"/>
      <c r="K53" s="273"/>
      <c r="L53" s="273"/>
      <c r="M53" s="273"/>
      <c r="N53" s="273"/>
      <c r="O53" s="273"/>
      <c r="P53" s="273"/>
      <c r="Q53" s="273"/>
      <c r="R53" s="273"/>
      <c r="S53" s="273"/>
      <c r="T53" s="273"/>
      <c r="U53" s="273"/>
    </row>
    <row r="54" spans="1:21" ht="15.75" x14ac:dyDescent="0.25">
      <c r="A54" s="272"/>
      <c r="B54" s="273"/>
      <c r="C54" s="273"/>
      <c r="D54" s="273"/>
      <c r="E54" s="274"/>
      <c r="F54" s="273"/>
      <c r="G54" s="273"/>
      <c r="H54" s="273"/>
      <c r="I54" s="273"/>
      <c r="J54" s="273"/>
      <c r="K54" s="273"/>
      <c r="L54" s="273"/>
      <c r="M54" s="273"/>
      <c r="N54" s="273"/>
      <c r="O54" s="273"/>
      <c r="P54" s="273"/>
      <c r="Q54" s="273"/>
      <c r="R54" s="273"/>
      <c r="S54" s="273"/>
      <c r="T54" s="273"/>
      <c r="U54" s="273"/>
    </row>
    <row r="55" spans="1:21" ht="15.75" x14ac:dyDescent="0.25">
      <c r="A55" s="272"/>
      <c r="B55" s="273"/>
      <c r="C55" s="273"/>
      <c r="D55" s="273"/>
      <c r="E55" s="274"/>
      <c r="F55" s="273"/>
      <c r="G55" s="273"/>
      <c r="H55" s="273"/>
      <c r="I55" s="273"/>
      <c r="J55" s="273"/>
      <c r="K55" s="273"/>
      <c r="L55" s="273"/>
      <c r="M55" s="273"/>
      <c r="N55" s="273"/>
      <c r="O55" s="273"/>
      <c r="P55" s="273"/>
      <c r="Q55" s="273"/>
      <c r="R55" s="273"/>
      <c r="S55" s="273"/>
      <c r="T55" s="273"/>
      <c r="U55" s="273"/>
    </row>
    <row r="56" spans="1:21" ht="15.75" x14ac:dyDescent="0.25">
      <c r="A56" s="272"/>
      <c r="B56" s="273"/>
      <c r="C56" s="273"/>
      <c r="D56" s="273"/>
      <c r="E56" s="274"/>
      <c r="F56" s="273"/>
      <c r="G56" s="273"/>
      <c r="H56" s="273"/>
      <c r="I56" s="273"/>
      <c r="J56" s="273"/>
      <c r="K56" s="273"/>
      <c r="L56" s="273"/>
      <c r="M56" s="273"/>
      <c r="N56" s="273"/>
      <c r="O56" s="273"/>
      <c r="P56" s="273"/>
      <c r="Q56" s="273"/>
      <c r="R56" s="273"/>
      <c r="S56" s="273"/>
      <c r="T56" s="273"/>
      <c r="U56" s="273"/>
    </row>
    <row r="57" spans="1:21" ht="15.75" x14ac:dyDescent="0.25">
      <c r="A57" s="272"/>
      <c r="B57" s="273"/>
      <c r="C57" s="273"/>
      <c r="D57" s="273"/>
      <c r="E57" s="274"/>
      <c r="F57" s="273"/>
      <c r="G57" s="273"/>
      <c r="H57" s="273"/>
      <c r="I57" s="273"/>
      <c r="J57" s="273"/>
      <c r="K57" s="273"/>
      <c r="L57" s="273"/>
      <c r="M57" s="273"/>
      <c r="N57" s="273"/>
      <c r="O57" s="273"/>
      <c r="P57" s="273"/>
      <c r="Q57" s="273"/>
      <c r="R57" s="273"/>
      <c r="S57" s="273"/>
      <c r="T57" s="273"/>
      <c r="U57" s="273"/>
    </row>
    <row r="58" spans="1:21" ht="15.75" x14ac:dyDescent="0.25">
      <c r="A58" s="272"/>
      <c r="B58" s="273"/>
      <c r="C58" s="273"/>
      <c r="D58" s="273"/>
      <c r="E58" s="274"/>
      <c r="F58" s="273"/>
      <c r="G58" s="273"/>
      <c r="H58" s="273"/>
      <c r="I58" s="273"/>
      <c r="J58" s="273"/>
      <c r="K58" s="273"/>
      <c r="L58" s="273"/>
      <c r="M58" s="273"/>
      <c r="N58" s="273"/>
      <c r="O58" s="273"/>
      <c r="P58" s="273"/>
      <c r="Q58" s="273"/>
      <c r="R58" s="273"/>
      <c r="S58" s="273"/>
      <c r="T58" s="273"/>
      <c r="U58" s="273"/>
    </row>
    <row r="59" spans="1:21" ht="15.75" x14ac:dyDescent="0.25">
      <c r="A59" s="272"/>
      <c r="B59" s="273"/>
      <c r="C59" s="273"/>
      <c r="D59" s="273"/>
      <c r="E59" s="274"/>
      <c r="F59" s="273"/>
      <c r="G59" s="273"/>
      <c r="H59" s="273"/>
      <c r="I59" s="273"/>
      <c r="J59" s="273"/>
      <c r="K59" s="273"/>
      <c r="L59" s="273"/>
      <c r="M59" s="273"/>
      <c r="N59" s="273"/>
      <c r="O59" s="273"/>
      <c r="P59" s="273"/>
      <c r="Q59" s="273"/>
      <c r="R59" s="273"/>
      <c r="S59" s="273"/>
      <c r="T59" s="273"/>
      <c r="U59" s="273"/>
    </row>
    <row r="60" spans="1:21" ht="15.75" x14ac:dyDescent="0.25">
      <c r="A60" s="272"/>
      <c r="B60" s="273"/>
      <c r="C60" s="273"/>
      <c r="D60" s="273"/>
      <c r="E60" s="274"/>
      <c r="F60" s="273"/>
      <c r="G60" s="273"/>
      <c r="H60" s="273"/>
      <c r="I60" s="273"/>
      <c r="J60" s="273"/>
      <c r="K60" s="273"/>
      <c r="L60" s="273"/>
      <c r="M60" s="273"/>
      <c r="N60" s="273"/>
      <c r="O60" s="273"/>
      <c r="P60" s="273"/>
      <c r="Q60" s="273"/>
      <c r="R60" s="273"/>
      <c r="S60" s="273"/>
      <c r="T60" s="273"/>
      <c r="U60" s="273"/>
    </row>
    <row r="61" spans="1:21" ht="15.75" x14ac:dyDescent="0.25">
      <c r="A61" s="272"/>
      <c r="B61" s="273"/>
      <c r="C61" s="273"/>
      <c r="D61" s="273"/>
      <c r="E61" s="274"/>
      <c r="F61" s="273"/>
      <c r="G61" s="273"/>
      <c r="H61" s="273"/>
      <c r="I61" s="273"/>
      <c r="J61" s="273"/>
      <c r="K61" s="273"/>
      <c r="L61" s="273"/>
      <c r="M61" s="273"/>
      <c r="N61" s="273"/>
      <c r="O61" s="273"/>
      <c r="P61" s="273"/>
      <c r="Q61" s="273"/>
      <c r="R61" s="273"/>
      <c r="S61" s="273"/>
      <c r="T61" s="273"/>
      <c r="U61" s="273"/>
    </row>
    <row r="62" spans="1:21" ht="15.75" x14ac:dyDescent="0.25">
      <c r="A62" s="272"/>
      <c r="B62" s="273"/>
      <c r="C62" s="273"/>
      <c r="D62" s="273"/>
      <c r="E62" s="274"/>
      <c r="F62" s="273"/>
      <c r="G62" s="273"/>
      <c r="H62" s="273"/>
      <c r="I62" s="273"/>
      <c r="J62" s="273"/>
      <c r="K62" s="273"/>
      <c r="L62" s="273"/>
      <c r="M62" s="273"/>
      <c r="N62" s="273"/>
      <c r="O62" s="273"/>
      <c r="P62" s="273"/>
      <c r="Q62" s="273"/>
      <c r="R62" s="273"/>
      <c r="S62" s="273"/>
      <c r="T62" s="273"/>
      <c r="U62" s="273"/>
    </row>
    <row r="63" spans="1:21" ht="15.75" x14ac:dyDescent="0.25">
      <c r="A63" s="272"/>
      <c r="B63" s="273"/>
      <c r="C63" s="273"/>
      <c r="D63" s="273"/>
      <c r="E63" s="274"/>
      <c r="F63" s="273"/>
      <c r="G63" s="273"/>
      <c r="H63" s="273"/>
      <c r="I63" s="273"/>
      <c r="J63" s="273"/>
      <c r="K63" s="273"/>
      <c r="L63" s="273"/>
      <c r="M63" s="273"/>
      <c r="N63" s="273"/>
      <c r="O63" s="273"/>
      <c r="P63" s="273"/>
      <c r="Q63" s="273"/>
      <c r="R63" s="273"/>
      <c r="S63" s="273"/>
      <c r="T63" s="273"/>
      <c r="U63" s="273"/>
    </row>
    <row r="64" spans="1:21" ht="15.75" x14ac:dyDescent="0.25">
      <c r="A64" s="272"/>
      <c r="B64" s="273"/>
      <c r="C64" s="273"/>
      <c r="D64" s="273"/>
      <c r="E64" s="274"/>
      <c r="F64" s="273"/>
      <c r="G64" s="273"/>
      <c r="H64" s="273"/>
      <c r="I64" s="273"/>
      <c r="J64" s="273"/>
      <c r="K64" s="273"/>
      <c r="L64" s="273"/>
      <c r="M64" s="273"/>
      <c r="N64" s="273"/>
      <c r="O64" s="273"/>
      <c r="P64" s="273"/>
      <c r="Q64" s="273"/>
      <c r="R64" s="273"/>
      <c r="S64" s="273"/>
      <c r="T64" s="273"/>
      <c r="U64" s="273"/>
    </row>
    <row r="65" spans="1:21" ht="15.75" x14ac:dyDescent="0.25">
      <c r="A65" s="272"/>
      <c r="B65" s="273"/>
      <c r="C65" s="273"/>
      <c r="D65" s="273"/>
      <c r="E65" s="274"/>
      <c r="F65" s="273"/>
      <c r="G65" s="273"/>
      <c r="H65" s="273"/>
      <c r="I65" s="273"/>
      <c r="J65" s="273"/>
      <c r="K65" s="273"/>
      <c r="L65" s="273"/>
      <c r="M65" s="273"/>
      <c r="N65" s="273"/>
      <c r="O65" s="273"/>
      <c r="P65" s="273"/>
      <c r="Q65" s="273"/>
      <c r="R65" s="273"/>
      <c r="S65" s="273"/>
      <c r="T65" s="273"/>
      <c r="U65" s="273"/>
    </row>
    <row r="66" spans="1:21" ht="15.75" x14ac:dyDescent="0.25">
      <c r="A66" s="272"/>
      <c r="B66" s="273"/>
      <c r="C66" s="273"/>
      <c r="D66" s="273"/>
      <c r="E66" s="274"/>
      <c r="F66" s="273"/>
      <c r="G66" s="273"/>
      <c r="H66" s="273"/>
      <c r="I66" s="273"/>
      <c r="J66" s="273"/>
      <c r="K66" s="273"/>
      <c r="L66" s="273"/>
      <c r="M66" s="273"/>
      <c r="N66" s="273"/>
      <c r="O66" s="273"/>
      <c r="P66" s="273"/>
      <c r="Q66" s="273"/>
      <c r="R66" s="273"/>
      <c r="S66" s="273"/>
      <c r="T66" s="273"/>
      <c r="U66" s="273"/>
    </row>
    <row r="67" spans="1:21" ht="15.75" x14ac:dyDescent="0.25">
      <c r="A67" s="272"/>
      <c r="B67" s="273"/>
      <c r="C67" s="273"/>
      <c r="D67" s="273"/>
      <c r="E67" s="274"/>
      <c r="F67" s="273"/>
      <c r="G67" s="273"/>
      <c r="H67" s="273"/>
      <c r="I67" s="273"/>
      <c r="J67" s="273"/>
      <c r="K67" s="273"/>
      <c r="L67" s="273"/>
      <c r="M67" s="273"/>
      <c r="N67" s="273"/>
      <c r="O67" s="273"/>
      <c r="P67" s="273"/>
      <c r="Q67" s="273"/>
      <c r="R67" s="273"/>
      <c r="S67" s="273"/>
      <c r="T67" s="273"/>
      <c r="U67" s="273"/>
    </row>
    <row r="68" spans="1:21" ht="15.75" x14ac:dyDescent="0.25">
      <c r="A68" s="272"/>
      <c r="B68" s="273"/>
      <c r="C68" s="273"/>
      <c r="D68" s="273"/>
      <c r="E68" s="274"/>
      <c r="F68" s="273"/>
      <c r="G68" s="273"/>
      <c r="H68" s="273"/>
      <c r="I68" s="273"/>
      <c r="J68" s="273"/>
      <c r="K68" s="273"/>
      <c r="L68" s="273"/>
      <c r="M68" s="273"/>
      <c r="N68" s="273"/>
      <c r="O68" s="273"/>
      <c r="P68" s="273"/>
      <c r="Q68" s="273"/>
      <c r="R68" s="273"/>
      <c r="S68" s="273"/>
      <c r="T68" s="273"/>
      <c r="U68" s="273"/>
    </row>
    <row r="69" spans="1:21" ht="15.75" x14ac:dyDescent="0.25">
      <c r="A69" s="272"/>
      <c r="B69" s="273"/>
      <c r="C69" s="273"/>
      <c r="D69" s="273"/>
      <c r="E69" s="274"/>
      <c r="F69" s="273"/>
      <c r="G69" s="273"/>
      <c r="H69" s="273"/>
      <c r="I69" s="273"/>
      <c r="J69" s="273"/>
      <c r="K69" s="273"/>
      <c r="L69" s="273"/>
      <c r="M69" s="273"/>
      <c r="N69" s="273"/>
      <c r="O69" s="273"/>
      <c r="P69" s="273"/>
      <c r="Q69" s="273"/>
      <c r="R69" s="273"/>
      <c r="S69" s="273"/>
      <c r="T69" s="273"/>
      <c r="U69" s="273"/>
    </row>
    <row r="70" spans="1:21" ht="15.75" x14ac:dyDescent="0.25">
      <c r="A70" s="272"/>
      <c r="B70" s="273"/>
      <c r="C70" s="273"/>
      <c r="D70" s="273"/>
      <c r="E70" s="274"/>
      <c r="F70" s="273"/>
      <c r="G70" s="273"/>
      <c r="H70" s="273"/>
      <c r="I70" s="273"/>
      <c r="J70" s="273"/>
      <c r="K70" s="273"/>
      <c r="L70" s="273"/>
      <c r="M70" s="273"/>
      <c r="N70" s="273"/>
      <c r="O70" s="273"/>
      <c r="P70" s="273"/>
      <c r="Q70" s="273"/>
      <c r="R70" s="273"/>
      <c r="S70" s="273"/>
      <c r="T70" s="273"/>
      <c r="U70" s="273"/>
    </row>
    <row r="71" spans="1:21" ht="15.75" x14ac:dyDescent="0.25">
      <c r="A71" s="272"/>
      <c r="B71" s="273"/>
      <c r="C71" s="273"/>
      <c r="D71" s="273"/>
      <c r="E71" s="274"/>
      <c r="F71" s="273"/>
      <c r="G71" s="273"/>
      <c r="H71" s="273"/>
      <c r="I71" s="273"/>
      <c r="J71" s="273"/>
      <c r="K71" s="273"/>
      <c r="L71" s="273"/>
      <c r="M71" s="273"/>
      <c r="N71" s="273"/>
      <c r="O71" s="273"/>
      <c r="P71" s="273"/>
      <c r="Q71" s="273"/>
      <c r="R71" s="273"/>
      <c r="S71" s="273"/>
      <c r="T71" s="273"/>
      <c r="U71" s="273"/>
    </row>
    <row r="72" spans="1:21" ht="15.75" x14ac:dyDescent="0.25">
      <c r="A72" s="272"/>
      <c r="B72" s="273"/>
      <c r="C72" s="273"/>
      <c r="D72" s="273"/>
      <c r="E72" s="274"/>
      <c r="F72" s="273"/>
      <c r="G72" s="273"/>
      <c r="H72" s="273"/>
      <c r="I72" s="273"/>
      <c r="J72" s="273"/>
      <c r="K72" s="273"/>
      <c r="L72" s="273"/>
      <c r="M72" s="273"/>
      <c r="N72" s="273"/>
      <c r="O72" s="273"/>
      <c r="P72" s="273"/>
      <c r="Q72" s="273"/>
      <c r="R72" s="273"/>
      <c r="S72" s="273"/>
      <c r="T72" s="273"/>
      <c r="U72" s="273"/>
    </row>
    <row r="73" spans="1:21" ht="15.75" x14ac:dyDescent="0.25">
      <c r="A73" s="272"/>
      <c r="B73" s="273"/>
      <c r="C73" s="273"/>
      <c r="D73" s="273"/>
      <c r="E73" s="274"/>
      <c r="F73" s="273"/>
      <c r="G73" s="273"/>
      <c r="H73" s="273"/>
      <c r="I73" s="273"/>
      <c r="J73" s="273"/>
      <c r="K73" s="273"/>
      <c r="L73" s="273"/>
      <c r="M73" s="273"/>
      <c r="N73" s="273"/>
      <c r="O73" s="273"/>
      <c r="P73" s="273"/>
      <c r="Q73" s="273"/>
      <c r="R73" s="273"/>
      <c r="S73" s="273"/>
      <c r="T73" s="273"/>
      <c r="U73" s="273"/>
    </row>
    <row r="74" spans="1:21" ht="15.75" x14ac:dyDescent="0.25">
      <c r="A74" s="272"/>
      <c r="B74" s="273"/>
      <c r="C74" s="273"/>
      <c r="D74" s="273"/>
      <c r="E74" s="274"/>
      <c r="F74" s="273"/>
      <c r="G74" s="273"/>
      <c r="H74" s="273"/>
      <c r="I74" s="273"/>
      <c r="J74" s="273"/>
      <c r="K74" s="273"/>
      <c r="L74" s="273"/>
      <c r="M74" s="273"/>
      <c r="N74" s="273"/>
      <c r="O74" s="273"/>
      <c r="P74" s="273"/>
      <c r="Q74" s="273"/>
      <c r="R74" s="273"/>
      <c r="S74" s="273"/>
      <c r="T74" s="273"/>
      <c r="U74" s="273"/>
    </row>
    <row r="75" spans="1:21" ht="15.75" x14ac:dyDescent="0.25">
      <c r="A75" s="272"/>
      <c r="B75" s="273"/>
      <c r="C75" s="273"/>
      <c r="D75" s="273"/>
      <c r="E75" s="274"/>
      <c r="F75" s="273"/>
      <c r="G75" s="273"/>
      <c r="H75" s="273"/>
      <c r="I75" s="273"/>
      <c r="J75" s="273"/>
      <c r="K75" s="273"/>
      <c r="L75" s="273"/>
      <c r="M75" s="273"/>
      <c r="N75" s="273"/>
      <c r="O75" s="273"/>
      <c r="P75" s="273"/>
      <c r="Q75" s="273"/>
      <c r="R75" s="273"/>
      <c r="S75" s="273"/>
      <c r="T75" s="273"/>
      <c r="U75" s="273"/>
    </row>
    <row r="76" spans="1:21" ht="15.75" x14ac:dyDescent="0.25">
      <c r="A76" s="272"/>
      <c r="B76" s="273"/>
      <c r="C76" s="273"/>
      <c r="D76" s="273"/>
      <c r="E76" s="274"/>
      <c r="F76" s="273"/>
      <c r="G76" s="273"/>
      <c r="H76" s="273"/>
      <c r="I76" s="273"/>
      <c r="J76" s="273"/>
      <c r="K76" s="273"/>
      <c r="L76" s="273"/>
      <c r="M76" s="273"/>
      <c r="N76" s="273"/>
      <c r="O76" s="273"/>
      <c r="P76" s="273"/>
      <c r="Q76" s="273"/>
      <c r="R76" s="273"/>
      <c r="S76" s="273"/>
      <c r="T76" s="273"/>
      <c r="U76" s="273"/>
    </row>
    <row r="92" spans="1:5" x14ac:dyDescent="0.25">
      <c r="A92" s="266"/>
      <c r="E92" s="266"/>
    </row>
    <row r="93" spans="1:5" x14ac:dyDescent="0.25">
      <c r="A93" s="266"/>
      <c r="E93" s="266"/>
    </row>
    <row r="94" spans="1:5" x14ac:dyDescent="0.25">
      <c r="A94" s="266"/>
      <c r="E94" s="266"/>
    </row>
    <row r="95" spans="1:5" x14ac:dyDescent="0.25">
      <c r="A95" s="266"/>
      <c r="E95" s="266"/>
    </row>
    <row r="96" spans="1:5" x14ac:dyDescent="0.25">
      <c r="A96" s="266"/>
      <c r="E96" s="266"/>
    </row>
    <row r="97" spans="1:5" x14ac:dyDescent="0.25">
      <c r="A97" s="266"/>
      <c r="E97" s="266"/>
    </row>
    <row r="98" spans="1:5" x14ac:dyDescent="0.25">
      <c r="A98" s="266"/>
      <c r="E98" s="266"/>
    </row>
    <row r="99" spans="1:5" x14ac:dyDescent="0.25">
      <c r="A99" s="266"/>
      <c r="E99" s="266"/>
    </row>
    <row r="100" spans="1:5" x14ac:dyDescent="0.25">
      <c r="A100" s="266"/>
      <c r="E100" s="266"/>
    </row>
    <row r="101" spans="1:5" x14ac:dyDescent="0.25">
      <c r="A101" s="266"/>
      <c r="E101" s="266"/>
    </row>
    <row r="102" spans="1:5" x14ac:dyDescent="0.25">
      <c r="A102" s="266"/>
      <c r="E102" s="266"/>
    </row>
    <row r="103" spans="1:5" x14ac:dyDescent="0.25">
      <c r="A103" s="266"/>
      <c r="E103" s="266"/>
    </row>
    <row r="104" spans="1:5" x14ac:dyDescent="0.25">
      <c r="A104" s="266"/>
      <c r="E104" s="266"/>
    </row>
    <row r="105" spans="1:5" x14ac:dyDescent="0.25">
      <c r="A105" s="266"/>
      <c r="E105" s="266"/>
    </row>
    <row r="106" spans="1:5" x14ac:dyDescent="0.25">
      <c r="A106" s="266"/>
      <c r="E106" s="266"/>
    </row>
    <row r="107" spans="1:5" x14ac:dyDescent="0.25">
      <c r="A107" s="266"/>
      <c r="E107" s="266"/>
    </row>
    <row r="108" spans="1:5" x14ac:dyDescent="0.25">
      <c r="A108" s="266"/>
      <c r="E108" s="266"/>
    </row>
    <row r="109" spans="1:5" x14ac:dyDescent="0.25">
      <c r="A109" s="266"/>
      <c r="E109" s="266"/>
    </row>
    <row r="110" spans="1:5" x14ac:dyDescent="0.25">
      <c r="A110" s="266"/>
      <c r="E110" s="266"/>
    </row>
    <row r="111" spans="1:5" x14ac:dyDescent="0.25">
      <c r="A111" s="266"/>
      <c r="E111" s="266"/>
    </row>
    <row r="112" spans="1:5" x14ac:dyDescent="0.25">
      <c r="A112" s="266"/>
      <c r="E112" s="266"/>
    </row>
    <row r="113" spans="1:5" x14ac:dyDescent="0.25">
      <c r="A113" s="266"/>
      <c r="E113" s="266"/>
    </row>
    <row r="114" spans="1:5" x14ac:dyDescent="0.25">
      <c r="A114" s="266"/>
      <c r="E114" s="266"/>
    </row>
    <row r="115" spans="1:5" x14ac:dyDescent="0.25">
      <c r="A115" s="266"/>
      <c r="E115" s="266"/>
    </row>
    <row r="116" spans="1:5" x14ac:dyDescent="0.25">
      <c r="A116" s="266"/>
      <c r="E116" s="266"/>
    </row>
    <row r="117" spans="1:5" x14ac:dyDescent="0.25">
      <c r="A117" s="266"/>
      <c r="E117" s="266"/>
    </row>
    <row r="118" spans="1:5" x14ac:dyDescent="0.25">
      <c r="A118" s="266"/>
      <c r="E118" s="266"/>
    </row>
    <row r="119" spans="1:5" x14ac:dyDescent="0.25">
      <c r="A119" s="266"/>
      <c r="E119" s="266"/>
    </row>
    <row r="120" spans="1:5" x14ac:dyDescent="0.25">
      <c r="A120" s="266"/>
      <c r="E120" s="266"/>
    </row>
    <row r="121" spans="1:5" x14ac:dyDescent="0.25">
      <c r="A121" s="266"/>
      <c r="E121" s="266"/>
    </row>
    <row r="122" spans="1:5" x14ac:dyDescent="0.25">
      <c r="A122" s="266"/>
      <c r="E122" s="266"/>
    </row>
    <row r="123" spans="1:5" x14ac:dyDescent="0.25">
      <c r="A123" s="266"/>
      <c r="E123" s="266"/>
    </row>
    <row r="124" spans="1:5" x14ac:dyDescent="0.25">
      <c r="A124" s="266"/>
      <c r="E124" s="266"/>
    </row>
    <row r="125" spans="1:5" x14ac:dyDescent="0.25">
      <c r="A125" s="266"/>
      <c r="E125" s="266"/>
    </row>
    <row r="126" spans="1:5" x14ac:dyDescent="0.25">
      <c r="A126" s="266"/>
      <c r="E126" s="266"/>
    </row>
    <row r="127" spans="1:5" x14ac:dyDescent="0.25">
      <c r="A127" s="266"/>
      <c r="E127" s="266"/>
    </row>
    <row r="128" spans="1:5" x14ac:dyDescent="0.25">
      <c r="A128" s="266"/>
      <c r="E128" s="266"/>
    </row>
    <row r="129" spans="1:5" x14ac:dyDescent="0.25">
      <c r="A129" s="266"/>
      <c r="E129" s="266"/>
    </row>
    <row r="130" spans="1:5" x14ac:dyDescent="0.25">
      <c r="A130" s="266"/>
      <c r="E130" s="266"/>
    </row>
    <row r="131" spans="1:5" x14ac:dyDescent="0.25">
      <c r="A131" s="266"/>
      <c r="E131" s="266"/>
    </row>
    <row r="132" spans="1:5" x14ac:dyDescent="0.25">
      <c r="A132" s="266"/>
      <c r="E132" s="266"/>
    </row>
    <row r="133" spans="1:5" x14ac:dyDescent="0.25">
      <c r="A133" s="266"/>
      <c r="E133" s="266"/>
    </row>
    <row r="134" spans="1:5" x14ac:dyDescent="0.25">
      <c r="A134" s="266"/>
      <c r="E134" s="266"/>
    </row>
    <row r="135" spans="1:5" x14ac:dyDescent="0.25">
      <c r="A135" s="266"/>
      <c r="E135" s="266"/>
    </row>
    <row r="136" spans="1:5" x14ac:dyDescent="0.25">
      <c r="A136" s="266"/>
      <c r="E136" s="266"/>
    </row>
    <row r="137" spans="1:5" x14ac:dyDescent="0.25">
      <c r="A137" s="266"/>
      <c r="E137" s="266"/>
    </row>
    <row r="138" spans="1:5" x14ac:dyDescent="0.25">
      <c r="A138" s="266"/>
      <c r="E138" s="266"/>
    </row>
    <row r="139" spans="1:5" x14ac:dyDescent="0.25">
      <c r="A139" s="266"/>
      <c r="E139" s="266"/>
    </row>
    <row r="140" spans="1:5" x14ac:dyDescent="0.25">
      <c r="A140" s="266"/>
      <c r="E140" s="266"/>
    </row>
    <row r="141" spans="1:5" x14ac:dyDescent="0.25">
      <c r="A141" s="266"/>
      <c r="E141" s="266"/>
    </row>
    <row r="142" spans="1:5" x14ac:dyDescent="0.25">
      <c r="A142" s="266"/>
      <c r="E142" s="266"/>
    </row>
    <row r="143" spans="1:5" x14ac:dyDescent="0.25">
      <c r="A143" s="266"/>
      <c r="E143" s="266"/>
    </row>
    <row r="144" spans="1:5" x14ac:dyDescent="0.25">
      <c r="A144" s="266"/>
      <c r="E144" s="266"/>
    </row>
    <row r="145" spans="1:5" x14ac:dyDescent="0.25">
      <c r="A145" s="266"/>
      <c r="E145" s="266"/>
    </row>
    <row r="146" spans="1:5" x14ac:dyDescent="0.25">
      <c r="A146" s="266"/>
      <c r="E146" s="266"/>
    </row>
    <row r="147" spans="1:5" x14ac:dyDescent="0.25">
      <c r="A147" s="266"/>
      <c r="E147" s="266"/>
    </row>
    <row r="148" spans="1:5" x14ac:dyDescent="0.25">
      <c r="A148" s="266"/>
      <c r="E148" s="266"/>
    </row>
    <row r="149" spans="1:5" x14ac:dyDescent="0.25">
      <c r="A149" s="266"/>
      <c r="E149" s="266"/>
    </row>
    <row r="150" spans="1:5" x14ac:dyDescent="0.25">
      <c r="A150" s="266"/>
      <c r="E150" s="266"/>
    </row>
    <row r="151" spans="1:5" x14ac:dyDescent="0.25">
      <c r="A151" s="266"/>
      <c r="E151" s="266"/>
    </row>
    <row r="152" spans="1:5" x14ac:dyDescent="0.25">
      <c r="A152" s="266"/>
      <c r="E152" s="266"/>
    </row>
    <row r="153" spans="1:5" x14ac:dyDescent="0.25">
      <c r="A153" s="266"/>
      <c r="E153" s="266"/>
    </row>
    <row r="154" spans="1:5" x14ac:dyDescent="0.25">
      <c r="A154" s="266"/>
      <c r="E154" s="266"/>
    </row>
    <row r="155" spans="1:5" x14ac:dyDescent="0.25">
      <c r="A155" s="266"/>
      <c r="E155" s="266"/>
    </row>
    <row r="156" spans="1:5" x14ac:dyDescent="0.25">
      <c r="A156" s="266"/>
      <c r="E156" s="266"/>
    </row>
    <row r="157" spans="1:5" x14ac:dyDescent="0.25">
      <c r="A157" s="266"/>
      <c r="E157" s="266"/>
    </row>
    <row r="158" spans="1:5" x14ac:dyDescent="0.25">
      <c r="A158" s="266"/>
      <c r="E158" s="266"/>
    </row>
    <row r="159" spans="1:5" x14ac:dyDescent="0.25">
      <c r="A159" s="266"/>
      <c r="E159" s="266"/>
    </row>
    <row r="160" spans="1:5" x14ac:dyDescent="0.25">
      <c r="A160" s="266"/>
      <c r="E160" s="266"/>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43"/>
    <mergeCell ref="B13:B18"/>
    <mergeCell ref="C4:C6"/>
    <mergeCell ref="B7:B12"/>
    <mergeCell ref="B19:B26"/>
    <mergeCell ref="B27:B35"/>
    <mergeCell ref="B36:B4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topLeftCell="E1" zoomScale="55" zoomScaleNormal="55" workbookViewId="0">
      <pane ySplit="7" topLeftCell="A44" activePane="bottomLeft" state="frozen"/>
      <selection activeCell="A7" sqref="A7"/>
      <selection pane="bottomLeft" activeCell="P45" sqref="P45"/>
    </sheetView>
  </sheetViews>
  <sheetFormatPr baseColWidth="10" defaultColWidth="11.42578125" defaultRowHeight="12.75" x14ac:dyDescent="0.25"/>
  <cols>
    <col min="1" max="1" width="25.5703125" style="277" customWidth="1"/>
    <col min="2" max="2" width="38.5703125" style="277" customWidth="1"/>
    <col min="3" max="4" width="27.42578125" style="277" customWidth="1"/>
    <col min="5" max="5" width="27.42578125" style="276" customWidth="1"/>
    <col min="6" max="6" width="27.42578125" style="277" customWidth="1"/>
    <col min="7" max="7" width="15.28515625" style="277" customWidth="1"/>
    <col min="8" max="8" width="16" style="277" customWidth="1"/>
    <col min="9" max="9" width="15.28515625" style="277" customWidth="1"/>
    <col min="10" max="10" width="18.5703125" style="277" customWidth="1"/>
    <col min="11" max="11" width="15.28515625" style="277" customWidth="1"/>
    <col min="12" max="12" width="15.85546875" style="277" customWidth="1"/>
    <col min="13" max="13" width="15.28515625" style="277" customWidth="1"/>
    <col min="14" max="14" width="15" style="277" customWidth="1"/>
    <col min="15" max="15" width="15.28515625" style="277" customWidth="1"/>
    <col min="16" max="16" width="17" style="277" bestFit="1" customWidth="1"/>
    <col min="17" max="17" width="14.28515625" style="277" customWidth="1"/>
    <col min="18" max="18" width="15.42578125" style="277" customWidth="1"/>
    <col min="19" max="20" width="14.28515625" style="275" customWidth="1"/>
    <col min="21" max="21" width="17" style="277" customWidth="1"/>
    <col min="22" max="16384" width="11.42578125" style="277"/>
  </cols>
  <sheetData>
    <row r="1" spans="1:27" ht="18.75" customHeight="1" x14ac:dyDescent="0.25">
      <c r="E1" s="304"/>
      <c r="G1" s="299" t="s">
        <v>94</v>
      </c>
      <c r="I1" s="299"/>
      <c r="J1" s="299"/>
      <c r="K1" s="299"/>
      <c r="L1" s="299"/>
      <c r="M1" s="299"/>
      <c r="N1" s="299"/>
      <c r="O1" s="299"/>
      <c r="P1" s="299"/>
      <c r="Q1" s="299"/>
      <c r="R1" s="299"/>
      <c r="S1" s="299"/>
      <c r="T1" s="299"/>
      <c r="U1" s="299"/>
      <c r="V1" s="299"/>
      <c r="W1" s="299"/>
      <c r="X1" s="299"/>
      <c r="Y1" s="299"/>
      <c r="Z1" s="299"/>
      <c r="AA1" s="299"/>
    </row>
    <row r="2" spans="1:27" ht="18.75" x14ac:dyDescent="0.25">
      <c r="A2" s="283" t="s">
        <v>1361</v>
      </c>
      <c r="E2" s="304"/>
      <c r="G2" s="299"/>
      <c r="I2" s="299"/>
      <c r="J2" s="299"/>
      <c r="K2" s="299"/>
      <c r="L2" s="299"/>
      <c r="M2" s="299"/>
      <c r="N2" s="299"/>
      <c r="O2" s="299"/>
      <c r="P2" s="299"/>
      <c r="Q2" s="299"/>
      <c r="R2" s="299"/>
      <c r="S2" s="299"/>
      <c r="T2" s="299"/>
      <c r="U2" s="299"/>
      <c r="V2" s="299"/>
      <c r="W2" s="299"/>
      <c r="X2" s="299"/>
      <c r="Y2" s="299"/>
      <c r="Z2" s="299"/>
      <c r="AA2" s="299"/>
    </row>
    <row r="3" spans="1:27" ht="18.75" x14ac:dyDescent="0.25">
      <c r="A3" s="340" t="s">
        <v>1394</v>
      </c>
      <c r="E3" s="304"/>
      <c r="G3" s="299"/>
      <c r="I3" s="299"/>
      <c r="J3" s="299"/>
      <c r="K3" s="299"/>
      <c r="L3" s="299"/>
      <c r="M3" s="299"/>
      <c r="N3" s="299"/>
      <c r="O3" s="299"/>
      <c r="P3" s="299"/>
      <c r="Q3" s="299"/>
      <c r="R3" s="299"/>
      <c r="S3" s="299"/>
      <c r="T3" s="299"/>
      <c r="U3" s="299"/>
      <c r="V3" s="299"/>
      <c r="W3" s="299"/>
      <c r="X3" s="299"/>
      <c r="Y3" s="299"/>
      <c r="Z3" s="299"/>
      <c r="AA3" s="299"/>
    </row>
    <row r="4" spans="1:27" ht="29.25" customHeight="1" x14ac:dyDescent="0.25">
      <c r="A4" s="340" t="s">
        <v>1395</v>
      </c>
      <c r="B4" s="283"/>
      <c r="C4" s="283"/>
      <c r="D4" s="283"/>
      <c r="E4" s="261"/>
      <c r="F4" s="283"/>
      <c r="G4" s="283"/>
      <c r="H4" s="283"/>
      <c r="I4" s="283"/>
      <c r="J4" s="283"/>
      <c r="K4" s="283"/>
      <c r="L4" s="283"/>
      <c r="M4" s="283"/>
      <c r="N4" s="283"/>
      <c r="O4" s="283"/>
      <c r="P4" s="283"/>
      <c r="Q4" s="283"/>
      <c r="R4" s="283"/>
      <c r="S4" s="283"/>
      <c r="T4" s="283"/>
      <c r="U4" s="283"/>
    </row>
    <row r="5" spans="1:27" s="66" customFormat="1" ht="23.25" customHeight="1" x14ac:dyDescent="0.25">
      <c r="A5" s="562" t="s">
        <v>100</v>
      </c>
      <c r="B5" s="529" t="s">
        <v>115</v>
      </c>
      <c r="C5" s="554" t="s">
        <v>89</v>
      </c>
      <c r="D5" s="554" t="s">
        <v>90</v>
      </c>
      <c r="E5" s="545" t="s">
        <v>402</v>
      </c>
      <c r="F5" s="554" t="s">
        <v>91</v>
      </c>
      <c r="G5" s="562" t="s">
        <v>103</v>
      </c>
      <c r="H5" s="562"/>
      <c r="I5" s="562"/>
      <c r="J5" s="562"/>
      <c r="K5" s="562"/>
      <c r="L5" s="562"/>
      <c r="M5" s="562"/>
      <c r="N5" s="562"/>
      <c r="O5" s="563" t="s">
        <v>104</v>
      </c>
      <c r="P5" s="563"/>
      <c r="Q5" s="529" t="s">
        <v>105</v>
      </c>
      <c r="R5" s="529" t="s">
        <v>106</v>
      </c>
      <c r="S5" s="529" t="s">
        <v>113</v>
      </c>
      <c r="T5" s="529" t="s">
        <v>112</v>
      </c>
      <c r="U5" s="542" t="s">
        <v>92</v>
      </c>
    </row>
    <row r="6" spans="1:27" s="66" customFormat="1" ht="15" customHeight="1" x14ac:dyDescent="0.25">
      <c r="A6" s="562"/>
      <c r="B6" s="527"/>
      <c r="C6" s="555"/>
      <c r="D6" s="555"/>
      <c r="E6" s="546"/>
      <c r="F6" s="555"/>
      <c r="G6" s="562" t="s">
        <v>107</v>
      </c>
      <c r="H6" s="562"/>
      <c r="I6" s="562" t="s">
        <v>108</v>
      </c>
      <c r="J6" s="562"/>
      <c r="K6" s="562" t="s">
        <v>109</v>
      </c>
      <c r="L6" s="562"/>
      <c r="M6" s="562" t="s">
        <v>110</v>
      </c>
      <c r="N6" s="562"/>
      <c r="O6" s="563"/>
      <c r="P6" s="563"/>
      <c r="Q6" s="527"/>
      <c r="R6" s="527"/>
      <c r="S6" s="527"/>
      <c r="T6" s="527"/>
      <c r="U6" s="543"/>
    </row>
    <row r="7" spans="1:27" s="66" customFormat="1" ht="24" customHeight="1" x14ac:dyDescent="0.25">
      <c r="A7" s="562"/>
      <c r="B7" s="528"/>
      <c r="C7" s="556"/>
      <c r="D7" s="556"/>
      <c r="E7" s="547"/>
      <c r="F7" s="556"/>
      <c r="G7" s="349" t="s">
        <v>111</v>
      </c>
      <c r="H7" s="349" t="s">
        <v>12</v>
      </c>
      <c r="I7" s="349" t="s">
        <v>111</v>
      </c>
      <c r="J7" s="349" t="s">
        <v>12</v>
      </c>
      <c r="K7" s="349" t="s">
        <v>111</v>
      </c>
      <c r="L7" s="349" t="s">
        <v>12</v>
      </c>
      <c r="M7" s="349" t="s">
        <v>111</v>
      </c>
      <c r="N7" s="349" t="s">
        <v>12</v>
      </c>
      <c r="O7" s="349" t="s">
        <v>111</v>
      </c>
      <c r="P7" s="349" t="s">
        <v>12</v>
      </c>
      <c r="Q7" s="528"/>
      <c r="R7" s="528"/>
      <c r="S7" s="528"/>
      <c r="T7" s="528"/>
      <c r="U7" s="544"/>
    </row>
    <row r="8" spans="1:27" ht="15.75" customHeight="1" x14ac:dyDescent="0.25">
      <c r="A8" s="321"/>
      <c r="B8" s="322"/>
      <c r="C8" s="322"/>
      <c r="D8" s="322"/>
      <c r="E8" s="322"/>
      <c r="F8" s="322"/>
      <c r="G8" s="322"/>
      <c r="H8" s="322"/>
      <c r="I8" s="321" t="s">
        <v>114</v>
      </c>
      <c r="J8" s="322"/>
      <c r="K8" s="322"/>
      <c r="L8" s="322"/>
      <c r="M8" s="322"/>
      <c r="N8" s="322"/>
      <c r="O8" s="322"/>
      <c r="P8" s="322"/>
      <c r="Q8" s="322"/>
      <c r="R8" s="322"/>
      <c r="S8" s="322"/>
      <c r="T8" s="322"/>
      <c r="U8" s="323"/>
    </row>
    <row r="9" spans="1:27" ht="148.5" customHeight="1" x14ac:dyDescent="0.25">
      <c r="A9" s="579" t="s">
        <v>1485</v>
      </c>
      <c r="B9" s="561" t="s">
        <v>1483</v>
      </c>
      <c r="C9" s="329" t="s">
        <v>1529</v>
      </c>
      <c r="D9" s="263" t="s">
        <v>1531</v>
      </c>
      <c r="E9" s="329" t="s">
        <v>1642</v>
      </c>
      <c r="F9" s="452" t="s">
        <v>1527</v>
      </c>
      <c r="G9" s="264"/>
      <c r="H9" s="408"/>
      <c r="I9" s="411">
        <v>0.5</v>
      </c>
      <c r="J9" s="408"/>
      <c r="K9" s="411">
        <v>1</v>
      </c>
      <c r="L9" s="408"/>
      <c r="M9" s="411"/>
      <c r="N9" s="408"/>
      <c r="O9" s="411">
        <v>1</v>
      </c>
      <c r="P9" s="409">
        <v>0</v>
      </c>
      <c r="Q9" s="408" t="s">
        <v>1553</v>
      </c>
      <c r="R9" s="408" t="s">
        <v>1555</v>
      </c>
      <c r="S9" s="263" t="s">
        <v>1554</v>
      </c>
      <c r="T9" s="263"/>
      <c r="U9" s="263" t="s">
        <v>1518</v>
      </c>
    </row>
    <row r="10" spans="1:27" ht="215.25" customHeight="1" x14ac:dyDescent="0.25">
      <c r="A10" s="580"/>
      <c r="B10" s="561"/>
      <c r="C10" s="329" t="s">
        <v>1530</v>
      </c>
      <c r="D10" s="263" t="s">
        <v>1533</v>
      </c>
      <c r="E10" s="329" t="s">
        <v>1643</v>
      </c>
      <c r="F10" s="452" t="s">
        <v>1528</v>
      </c>
      <c r="G10" s="264"/>
      <c r="H10" s="408"/>
      <c r="I10" s="411">
        <v>0.5</v>
      </c>
      <c r="J10" s="408"/>
      <c r="K10" s="411">
        <v>1</v>
      </c>
      <c r="L10" s="408"/>
      <c r="M10" s="411"/>
      <c r="N10" s="408"/>
      <c r="O10" s="411">
        <v>1</v>
      </c>
      <c r="P10" s="409">
        <v>0</v>
      </c>
      <c r="Q10" s="408"/>
      <c r="R10" s="408" t="s">
        <v>1556</v>
      </c>
      <c r="S10" s="263" t="s">
        <v>1557</v>
      </c>
      <c r="T10" s="263"/>
      <c r="U10" s="263" t="s">
        <v>1518</v>
      </c>
    </row>
    <row r="11" spans="1:27" ht="165" x14ac:dyDescent="0.25">
      <c r="A11" s="580"/>
      <c r="B11" s="561"/>
      <c r="C11" s="329" t="s">
        <v>1540</v>
      </c>
      <c r="D11" s="456" t="s">
        <v>1541</v>
      </c>
      <c r="E11" s="329" t="s">
        <v>1644</v>
      </c>
      <c r="F11" s="450" t="s">
        <v>1534</v>
      </c>
      <c r="G11" s="264"/>
      <c r="H11" s="408"/>
      <c r="I11" s="411">
        <v>0.5</v>
      </c>
      <c r="J11" s="408"/>
      <c r="K11" s="411"/>
      <c r="L11" s="408"/>
      <c r="M11" s="411"/>
      <c r="N11" s="408"/>
      <c r="O11" s="411">
        <v>1</v>
      </c>
      <c r="P11" s="409">
        <v>0</v>
      </c>
      <c r="Q11" s="408"/>
      <c r="R11" s="408" t="s">
        <v>1558</v>
      </c>
      <c r="S11" s="263" t="s">
        <v>1535</v>
      </c>
      <c r="T11" s="263"/>
      <c r="U11" s="263" t="s">
        <v>1518</v>
      </c>
    </row>
    <row r="12" spans="1:27" ht="131.25" customHeight="1" x14ac:dyDescent="0.25">
      <c r="A12" s="580"/>
      <c r="B12" s="561"/>
      <c r="C12" s="329" t="s">
        <v>1537</v>
      </c>
      <c r="D12" s="454" t="s">
        <v>1539</v>
      </c>
      <c r="E12" s="329" t="s">
        <v>1645</v>
      </c>
      <c r="F12" s="451" t="s">
        <v>1536</v>
      </c>
      <c r="G12" s="264"/>
      <c r="H12" s="408"/>
      <c r="I12" s="411"/>
      <c r="J12" s="408"/>
      <c r="K12" s="411"/>
      <c r="L12" s="408"/>
      <c r="M12" s="411"/>
      <c r="N12" s="408"/>
      <c r="O12" s="408"/>
      <c r="P12" s="409"/>
      <c r="Q12" s="408"/>
      <c r="R12" s="408"/>
      <c r="S12" s="263" t="s">
        <v>1538</v>
      </c>
      <c r="T12" s="263"/>
      <c r="U12" s="263"/>
    </row>
    <row r="13" spans="1:27" ht="131.25" hidden="1" customHeight="1" x14ac:dyDescent="0.25">
      <c r="A13" s="580"/>
      <c r="B13" s="561"/>
      <c r="C13" s="329"/>
      <c r="D13" s="263"/>
      <c r="E13" s="329"/>
      <c r="F13" s="329"/>
      <c r="G13" s="264"/>
      <c r="H13" s="413"/>
      <c r="I13" s="411"/>
      <c r="J13" s="408"/>
      <c r="K13" s="411"/>
      <c r="L13" s="408"/>
      <c r="M13" s="411"/>
      <c r="N13" s="408"/>
      <c r="O13" s="408"/>
      <c r="P13" s="409"/>
      <c r="Q13" s="408"/>
      <c r="R13" s="408"/>
      <c r="S13" s="263"/>
      <c r="T13" s="263"/>
      <c r="U13" s="263"/>
    </row>
    <row r="14" spans="1:27" ht="15.75" hidden="1" x14ac:dyDescent="0.25">
      <c r="A14" s="580"/>
      <c r="B14" s="561"/>
      <c r="C14" s="329"/>
      <c r="D14" s="263"/>
      <c r="E14" s="329"/>
      <c r="F14" s="329"/>
      <c r="G14" s="264"/>
      <c r="H14" s="413"/>
      <c r="I14" s="411"/>
      <c r="J14" s="408"/>
      <c r="K14" s="411"/>
      <c r="L14" s="408"/>
      <c r="M14" s="411"/>
      <c r="N14" s="408"/>
      <c r="O14" s="408"/>
      <c r="P14" s="409"/>
      <c r="Q14" s="408"/>
      <c r="R14" s="408"/>
      <c r="S14" s="263"/>
      <c r="T14" s="263"/>
      <c r="U14" s="263"/>
    </row>
    <row r="15" spans="1:27" ht="14.25" hidden="1" customHeight="1" x14ac:dyDescent="0.25">
      <c r="A15" s="580"/>
      <c r="B15" s="561"/>
      <c r="C15" s="329"/>
      <c r="D15" s="263"/>
      <c r="E15" s="329"/>
      <c r="F15" s="329"/>
      <c r="G15" s="264"/>
      <c r="H15" s="413"/>
      <c r="I15" s="411"/>
      <c r="J15" s="408"/>
      <c r="K15" s="411"/>
      <c r="L15" s="408"/>
      <c r="M15" s="411"/>
      <c r="N15" s="408"/>
      <c r="O15" s="408"/>
      <c r="P15" s="409"/>
      <c r="Q15" s="408"/>
      <c r="R15" s="408"/>
      <c r="S15" s="263"/>
      <c r="T15" s="263"/>
      <c r="U15" s="263"/>
    </row>
    <row r="16" spans="1:27" ht="15.75" hidden="1" x14ac:dyDescent="0.25">
      <c r="A16" s="580"/>
      <c r="B16" s="561"/>
      <c r="C16" s="329"/>
      <c r="D16" s="263"/>
      <c r="E16" s="329"/>
      <c r="F16" s="329"/>
      <c r="G16" s="264"/>
      <c r="H16" s="413"/>
      <c r="I16" s="411"/>
      <c r="J16" s="408"/>
      <c r="K16" s="411"/>
      <c r="L16" s="408"/>
      <c r="M16" s="411"/>
      <c r="N16" s="408"/>
      <c r="O16" s="408"/>
      <c r="P16" s="409"/>
      <c r="Q16" s="408"/>
      <c r="R16" s="408"/>
      <c r="S16" s="263"/>
      <c r="T16" s="263"/>
      <c r="U16" s="263"/>
    </row>
    <row r="17" spans="1:21" ht="15.75" hidden="1" x14ac:dyDescent="0.25">
      <c r="A17" s="581"/>
      <c r="B17" s="561"/>
      <c r="C17" s="329"/>
      <c r="D17" s="263"/>
      <c r="E17" s="329"/>
      <c r="F17" s="329"/>
      <c r="G17" s="264"/>
      <c r="H17" s="413"/>
      <c r="I17" s="411"/>
      <c r="J17" s="408"/>
      <c r="K17" s="411"/>
      <c r="L17" s="408"/>
      <c r="M17" s="411"/>
      <c r="N17" s="408"/>
      <c r="O17" s="408"/>
      <c r="P17" s="409"/>
      <c r="Q17" s="408"/>
      <c r="R17" s="408"/>
      <c r="S17" s="263"/>
      <c r="T17" s="263"/>
      <c r="U17" s="263"/>
    </row>
    <row r="18" spans="1:21" ht="136.5" customHeight="1" x14ac:dyDescent="0.25">
      <c r="A18" s="558" t="s">
        <v>1484</v>
      </c>
      <c r="B18" s="558" t="s">
        <v>1486</v>
      </c>
      <c r="C18" s="329" t="s">
        <v>1646</v>
      </c>
      <c r="D18" s="263" t="s">
        <v>1542</v>
      </c>
      <c r="E18" s="329" t="s">
        <v>1647</v>
      </c>
      <c r="F18" s="453" t="s">
        <v>1525</v>
      </c>
      <c r="G18" s="264">
        <v>0.5</v>
      </c>
      <c r="H18" s="408">
        <v>0</v>
      </c>
      <c r="I18" s="408"/>
      <c r="J18" s="408"/>
      <c r="K18" s="411">
        <v>0.5</v>
      </c>
      <c r="L18" s="408">
        <v>0</v>
      </c>
      <c r="M18" s="408"/>
      <c r="N18" s="408"/>
      <c r="O18" s="411">
        <v>1</v>
      </c>
      <c r="P18" s="409">
        <v>0</v>
      </c>
      <c r="Q18" s="408"/>
      <c r="R18" s="408" t="s">
        <v>1650</v>
      </c>
      <c r="S18" s="263" t="s">
        <v>1672</v>
      </c>
      <c r="T18" s="263" t="s">
        <v>1651</v>
      </c>
      <c r="U18" s="263" t="s">
        <v>1652</v>
      </c>
    </row>
    <row r="19" spans="1:21" ht="102" customHeight="1" x14ac:dyDescent="0.25">
      <c r="A19" s="559"/>
      <c r="B19" s="559"/>
      <c r="C19" s="571" t="s">
        <v>1648</v>
      </c>
      <c r="D19" s="574" t="s">
        <v>1543</v>
      </c>
      <c r="E19" s="571" t="s">
        <v>1649</v>
      </c>
      <c r="F19" s="582" t="s">
        <v>1526</v>
      </c>
      <c r="G19" s="574"/>
      <c r="H19" s="577"/>
      <c r="I19" s="577"/>
      <c r="J19" s="577"/>
      <c r="K19" s="586">
        <v>1</v>
      </c>
      <c r="L19" s="577">
        <v>0</v>
      </c>
      <c r="M19" s="577"/>
      <c r="N19" s="577"/>
      <c r="O19" s="586">
        <v>1</v>
      </c>
      <c r="P19" s="587">
        <v>0</v>
      </c>
      <c r="Q19" s="577"/>
      <c r="R19" s="577" t="s">
        <v>1670</v>
      </c>
      <c r="S19" s="574" t="s">
        <v>1671</v>
      </c>
      <c r="T19" s="574" t="s">
        <v>1651</v>
      </c>
      <c r="U19" s="574" t="s">
        <v>1653</v>
      </c>
    </row>
    <row r="20" spans="1:21" ht="15.75" customHeight="1" x14ac:dyDescent="0.25">
      <c r="A20" s="559"/>
      <c r="B20" s="559"/>
      <c r="C20" s="572"/>
      <c r="D20" s="575"/>
      <c r="E20" s="572"/>
      <c r="F20" s="583"/>
      <c r="G20" s="575"/>
      <c r="H20" s="585"/>
      <c r="I20" s="585"/>
      <c r="J20" s="585"/>
      <c r="K20" s="585"/>
      <c r="L20" s="585"/>
      <c r="M20" s="585"/>
      <c r="N20" s="585"/>
      <c r="O20" s="585"/>
      <c r="P20" s="588"/>
      <c r="Q20" s="585"/>
      <c r="R20" s="585"/>
      <c r="S20" s="575"/>
      <c r="T20" s="575"/>
      <c r="U20" s="575"/>
    </row>
    <row r="21" spans="1:21" ht="15.75" customHeight="1" x14ac:dyDescent="0.25">
      <c r="A21" s="559"/>
      <c r="B21" s="559"/>
      <c r="C21" s="572"/>
      <c r="D21" s="575"/>
      <c r="E21" s="572"/>
      <c r="F21" s="583"/>
      <c r="G21" s="575"/>
      <c r="H21" s="585"/>
      <c r="I21" s="585"/>
      <c r="J21" s="585"/>
      <c r="K21" s="585"/>
      <c r="L21" s="585"/>
      <c r="M21" s="585"/>
      <c r="N21" s="585"/>
      <c r="O21" s="585"/>
      <c r="P21" s="588"/>
      <c r="Q21" s="585"/>
      <c r="R21" s="585"/>
      <c r="S21" s="575"/>
      <c r="T21" s="575"/>
      <c r="U21" s="575"/>
    </row>
    <row r="22" spans="1:21" ht="15.75" customHeight="1" x14ac:dyDescent="0.25">
      <c r="A22" s="559"/>
      <c r="B22" s="559"/>
      <c r="C22" s="572"/>
      <c r="D22" s="575"/>
      <c r="E22" s="572"/>
      <c r="F22" s="583"/>
      <c r="G22" s="575"/>
      <c r="H22" s="585"/>
      <c r="I22" s="585"/>
      <c r="J22" s="585"/>
      <c r="K22" s="585"/>
      <c r="L22" s="585"/>
      <c r="M22" s="585"/>
      <c r="N22" s="585"/>
      <c r="O22" s="585"/>
      <c r="P22" s="588"/>
      <c r="Q22" s="585"/>
      <c r="R22" s="585"/>
      <c r="S22" s="575"/>
      <c r="T22" s="575"/>
      <c r="U22" s="575"/>
    </row>
    <row r="23" spans="1:21" ht="15.75" customHeight="1" x14ac:dyDescent="0.25">
      <c r="A23" s="559"/>
      <c r="B23" s="560"/>
      <c r="C23" s="573"/>
      <c r="D23" s="576"/>
      <c r="E23" s="573"/>
      <c r="F23" s="584"/>
      <c r="G23" s="576"/>
      <c r="H23" s="578"/>
      <c r="I23" s="578"/>
      <c r="J23" s="578"/>
      <c r="K23" s="578"/>
      <c r="L23" s="578"/>
      <c r="M23" s="578"/>
      <c r="N23" s="578"/>
      <c r="O23" s="578"/>
      <c r="P23" s="589"/>
      <c r="Q23" s="578"/>
      <c r="R23" s="578"/>
      <c r="S23" s="576"/>
      <c r="T23" s="576"/>
      <c r="U23" s="576"/>
    </row>
    <row r="24" spans="1:21" ht="15.75" hidden="1" customHeight="1" x14ac:dyDescent="0.25">
      <c r="A24" s="559"/>
      <c r="B24" s="558" t="s">
        <v>1487</v>
      </c>
      <c r="C24" s="329"/>
      <c r="D24" s="263"/>
      <c r="E24" s="329"/>
      <c r="F24" s="329"/>
      <c r="G24" s="264"/>
      <c r="H24" s="410"/>
      <c r="I24" s="411"/>
      <c r="J24" s="410"/>
      <c r="K24" s="411"/>
      <c r="L24" s="410"/>
      <c r="M24" s="411"/>
      <c r="N24" s="410"/>
      <c r="O24" s="408"/>
      <c r="P24" s="412"/>
      <c r="Q24" s="407"/>
      <c r="R24" s="407"/>
      <c r="S24" s="263"/>
      <c r="T24" s="263"/>
      <c r="U24" s="263"/>
    </row>
    <row r="25" spans="1:21" ht="15.75" hidden="1" x14ac:dyDescent="0.25">
      <c r="A25" s="559"/>
      <c r="B25" s="559"/>
      <c r="C25" s="329"/>
      <c r="D25" s="263"/>
      <c r="E25" s="329"/>
      <c r="F25" s="329"/>
      <c r="G25" s="264"/>
      <c r="H25" s="410"/>
      <c r="I25" s="411"/>
      <c r="J25" s="410"/>
      <c r="K25" s="411"/>
      <c r="L25" s="410"/>
      <c r="M25" s="411"/>
      <c r="N25" s="410"/>
      <c r="O25" s="408"/>
      <c r="P25" s="412"/>
      <c r="Q25" s="407"/>
      <c r="R25" s="407"/>
      <c r="S25" s="263"/>
      <c r="T25" s="263"/>
      <c r="U25" s="263"/>
    </row>
    <row r="26" spans="1:21" ht="15.75" hidden="1" x14ac:dyDescent="0.25">
      <c r="A26" s="559"/>
      <c r="B26" s="559"/>
      <c r="C26" s="329"/>
      <c r="D26" s="263"/>
      <c r="E26" s="329"/>
      <c r="F26" s="329"/>
      <c r="G26" s="264"/>
      <c r="H26" s="410"/>
      <c r="I26" s="411"/>
      <c r="J26" s="410"/>
      <c r="K26" s="411"/>
      <c r="L26" s="410"/>
      <c r="M26" s="411"/>
      <c r="N26" s="410"/>
      <c r="O26" s="408"/>
      <c r="P26" s="412"/>
      <c r="Q26" s="407"/>
      <c r="R26" s="407"/>
      <c r="S26" s="263"/>
      <c r="T26" s="263"/>
      <c r="U26" s="263"/>
    </row>
    <row r="27" spans="1:21" ht="15.75" hidden="1" x14ac:dyDescent="0.25">
      <c r="A27" s="559"/>
      <c r="B27" s="559"/>
      <c r="C27" s="329"/>
      <c r="D27" s="263"/>
      <c r="E27" s="329"/>
      <c r="F27" s="329"/>
      <c r="G27" s="263"/>
      <c r="H27" s="410"/>
      <c r="I27" s="408"/>
      <c r="J27" s="408"/>
      <c r="K27" s="408"/>
      <c r="L27" s="408"/>
      <c r="M27" s="408"/>
      <c r="N27" s="408"/>
      <c r="O27" s="408"/>
      <c r="P27" s="409"/>
      <c r="Q27" s="263"/>
      <c r="R27" s="263"/>
      <c r="S27" s="263"/>
      <c r="T27" s="263"/>
      <c r="U27" s="263"/>
    </row>
    <row r="28" spans="1:21" ht="15.75" hidden="1" x14ac:dyDescent="0.25">
      <c r="A28" s="559"/>
      <c r="B28" s="559"/>
      <c r="C28" s="329"/>
      <c r="D28" s="263"/>
      <c r="E28" s="329"/>
      <c r="F28" s="329"/>
      <c r="G28" s="263"/>
      <c r="H28" s="410"/>
      <c r="I28" s="408"/>
      <c r="J28" s="408"/>
      <c r="K28" s="408"/>
      <c r="L28" s="408"/>
      <c r="M28" s="408"/>
      <c r="N28" s="408"/>
      <c r="O28" s="408"/>
      <c r="P28" s="409"/>
      <c r="Q28" s="263"/>
      <c r="R28" s="263"/>
      <c r="S28" s="263"/>
      <c r="T28" s="263"/>
      <c r="U28" s="263"/>
    </row>
    <row r="29" spans="1:21" ht="15.75" hidden="1" x14ac:dyDescent="0.25">
      <c r="A29" s="559"/>
      <c r="B29" s="559"/>
      <c r="C29" s="329"/>
      <c r="D29" s="263"/>
      <c r="E29" s="329"/>
      <c r="F29" s="329"/>
      <c r="G29" s="263"/>
      <c r="H29" s="410"/>
      <c r="I29" s="408"/>
      <c r="J29" s="408"/>
      <c r="K29" s="408"/>
      <c r="L29" s="408"/>
      <c r="M29" s="408"/>
      <c r="N29" s="408"/>
      <c r="O29" s="408"/>
      <c r="P29" s="409"/>
      <c r="Q29" s="263"/>
      <c r="R29" s="263"/>
      <c r="S29" s="263"/>
      <c r="T29" s="263"/>
      <c r="U29" s="263"/>
    </row>
    <row r="30" spans="1:21" ht="128.25" customHeight="1" x14ac:dyDescent="0.25">
      <c r="A30" s="559"/>
      <c r="B30" s="561" t="s">
        <v>1488</v>
      </c>
      <c r="C30" s="329" t="s">
        <v>1654</v>
      </c>
      <c r="D30" s="263" t="s">
        <v>1523</v>
      </c>
      <c r="E30" s="329" t="s">
        <v>1655</v>
      </c>
      <c r="F30" s="461" t="s">
        <v>1524</v>
      </c>
      <c r="G30" s="263"/>
      <c r="H30" s="410"/>
      <c r="I30" s="411">
        <v>0.5</v>
      </c>
      <c r="J30" s="408">
        <v>0</v>
      </c>
      <c r="K30" s="682">
        <v>1</v>
      </c>
      <c r="L30" s="683">
        <v>20000</v>
      </c>
      <c r="M30" s="408"/>
      <c r="N30" s="408"/>
      <c r="O30" s="411">
        <v>1</v>
      </c>
      <c r="P30" s="409"/>
      <c r="Q30" s="263"/>
      <c r="R30" s="263" t="s">
        <v>1673</v>
      </c>
      <c r="S30" s="263" t="s">
        <v>1674</v>
      </c>
      <c r="T30" s="263" t="s">
        <v>1675</v>
      </c>
      <c r="U30" s="263" t="s">
        <v>1518</v>
      </c>
    </row>
    <row r="31" spans="1:21" ht="114.75" customHeight="1" x14ac:dyDescent="0.25">
      <c r="A31" s="559"/>
      <c r="B31" s="561"/>
      <c r="C31" s="329" t="s">
        <v>1656</v>
      </c>
      <c r="D31" s="263" t="s">
        <v>1523</v>
      </c>
      <c r="E31" s="329" t="s">
        <v>1657</v>
      </c>
      <c r="F31" s="462" t="s">
        <v>1658</v>
      </c>
      <c r="G31" s="263"/>
      <c r="H31" s="410"/>
      <c r="I31" s="408"/>
      <c r="J31" s="408"/>
      <c r="K31" s="411">
        <v>1</v>
      </c>
      <c r="L31" s="408">
        <v>0</v>
      </c>
      <c r="M31" s="408"/>
      <c r="N31" s="408"/>
      <c r="O31" s="411">
        <v>1</v>
      </c>
      <c r="P31" s="409">
        <v>0</v>
      </c>
      <c r="Q31" s="263"/>
      <c r="R31" s="263" t="s">
        <v>1673</v>
      </c>
      <c r="S31" s="263" t="s">
        <v>1678</v>
      </c>
      <c r="T31" s="263" t="s">
        <v>1679</v>
      </c>
      <c r="U31" s="263" t="s">
        <v>1680</v>
      </c>
    </row>
    <row r="32" spans="1:21" ht="130.5" customHeight="1" x14ac:dyDescent="0.25">
      <c r="A32" s="559"/>
      <c r="B32" s="561"/>
      <c r="C32" s="571" t="s">
        <v>1659</v>
      </c>
      <c r="D32" s="574" t="s">
        <v>1544</v>
      </c>
      <c r="E32" s="571" t="s">
        <v>1660</v>
      </c>
      <c r="F32" s="568" t="s">
        <v>1661</v>
      </c>
      <c r="G32" s="264">
        <v>0.25</v>
      </c>
      <c r="H32" s="410">
        <v>0</v>
      </c>
      <c r="I32" s="411">
        <v>0.5</v>
      </c>
      <c r="J32" s="408">
        <v>0</v>
      </c>
      <c r="K32" s="411">
        <v>0.75</v>
      </c>
      <c r="L32" s="408">
        <v>0</v>
      </c>
      <c r="M32" s="411">
        <v>1</v>
      </c>
      <c r="N32" s="408">
        <v>0</v>
      </c>
      <c r="O32" s="411">
        <v>1</v>
      </c>
      <c r="P32" s="409">
        <v>0</v>
      </c>
      <c r="Q32" s="263"/>
      <c r="R32" s="263" t="s">
        <v>1676</v>
      </c>
      <c r="S32" s="263" t="s">
        <v>1545</v>
      </c>
      <c r="T32" s="263" t="s">
        <v>1677</v>
      </c>
      <c r="U32" s="263" t="s">
        <v>1518</v>
      </c>
    </row>
    <row r="33" spans="1:21" ht="15.75" hidden="1" x14ac:dyDescent="0.25">
      <c r="A33" s="559"/>
      <c r="B33" s="561"/>
      <c r="C33" s="572"/>
      <c r="D33" s="575"/>
      <c r="E33" s="572"/>
      <c r="F33" s="569"/>
      <c r="G33" s="263"/>
      <c r="H33" s="410"/>
      <c r="I33" s="408"/>
      <c r="J33" s="408"/>
      <c r="K33" s="408"/>
      <c r="L33" s="408"/>
      <c r="M33" s="408"/>
      <c r="N33" s="408"/>
      <c r="O33" s="408"/>
      <c r="P33" s="409"/>
      <c r="Q33" s="263"/>
      <c r="R33" s="263"/>
      <c r="S33" s="263"/>
      <c r="T33" s="263"/>
      <c r="U33" s="263"/>
    </row>
    <row r="34" spans="1:21" ht="8.25" hidden="1" customHeight="1" x14ac:dyDescent="0.25">
      <c r="A34" s="559"/>
      <c r="B34" s="561"/>
      <c r="C34" s="573"/>
      <c r="D34" s="576"/>
      <c r="E34" s="573"/>
      <c r="F34" s="569"/>
      <c r="G34" s="263"/>
      <c r="H34" s="410"/>
      <c r="I34" s="408"/>
      <c r="J34" s="408"/>
      <c r="K34" s="408"/>
      <c r="L34" s="408"/>
      <c r="M34" s="408"/>
      <c r="N34" s="408"/>
      <c r="O34" s="408"/>
      <c r="P34" s="409"/>
      <c r="Q34" s="263"/>
      <c r="R34" s="263"/>
      <c r="S34" s="263"/>
      <c r="T34" s="263"/>
      <c r="U34" s="263"/>
    </row>
    <row r="35" spans="1:21" ht="45.75" hidden="1" customHeight="1" x14ac:dyDescent="0.25">
      <c r="A35" s="559"/>
      <c r="B35" s="561" t="s">
        <v>1489</v>
      </c>
      <c r="C35" s="329"/>
      <c r="D35" s="263"/>
      <c r="E35" s="329"/>
      <c r="F35" s="570"/>
      <c r="G35" s="263"/>
      <c r="H35" s="410"/>
      <c r="I35" s="408"/>
      <c r="J35" s="408"/>
      <c r="K35" s="408"/>
      <c r="L35" s="408"/>
      <c r="M35" s="408"/>
      <c r="N35" s="408"/>
      <c r="O35" s="408"/>
      <c r="P35" s="409"/>
      <c r="Q35" s="263"/>
      <c r="R35" s="263"/>
      <c r="S35" s="263"/>
      <c r="T35" s="263"/>
      <c r="U35" s="263"/>
    </row>
    <row r="36" spans="1:21" ht="15.75" hidden="1" x14ac:dyDescent="0.25">
      <c r="A36" s="559"/>
      <c r="B36" s="561"/>
      <c r="C36" s="329"/>
      <c r="D36" s="263"/>
      <c r="E36" s="329"/>
      <c r="F36" s="329"/>
      <c r="G36" s="263"/>
      <c r="H36" s="410"/>
      <c r="I36" s="408"/>
      <c r="J36" s="408"/>
      <c r="K36" s="408"/>
      <c r="L36" s="408"/>
      <c r="M36" s="408"/>
      <c r="N36" s="408"/>
      <c r="O36" s="408"/>
      <c r="P36" s="409"/>
      <c r="Q36" s="263"/>
      <c r="R36" s="263"/>
      <c r="S36" s="263"/>
      <c r="T36" s="263"/>
      <c r="U36" s="263"/>
    </row>
    <row r="37" spans="1:21" ht="15.75" hidden="1" x14ac:dyDescent="0.25">
      <c r="A37" s="559"/>
      <c r="B37" s="561"/>
      <c r="C37" s="329"/>
      <c r="D37" s="263"/>
      <c r="E37" s="329"/>
      <c r="F37" s="329"/>
      <c r="G37" s="263"/>
      <c r="H37" s="410"/>
      <c r="I37" s="408"/>
      <c r="J37" s="408"/>
      <c r="K37" s="408"/>
      <c r="L37" s="408"/>
      <c r="M37" s="408"/>
      <c r="N37" s="408"/>
      <c r="O37" s="408"/>
      <c r="P37" s="409"/>
      <c r="Q37" s="263"/>
      <c r="R37" s="263"/>
      <c r="S37" s="263"/>
      <c r="T37" s="263"/>
      <c r="U37" s="263"/>
    </row>
    <row r="38" spans="1:21" ht="15.75" hidden="1" x14ac:dyDescent="0.25">
      <c r="A38" s="559"/>
      <c r="B38" s="561"/>
      <c r="C38" s="329"/>
      <c r="D38" s="263"/>
      <c r="E38" s="329"/>
      <c r="F38" s="329"/>
      <c r="G38" s="263"/>
      <c r="H38" s="410"/>
      <c r="I38" s="408"/>
      <c r="J38" s="408"/>
      <c r="K38" s="408"/>
      <c r="L38" s="408"/>
      <c r="M38" s="408"/>
      <c r="N38" s="408"/>
      <c r="O38" s="408"/>
      <c r="P38" s="409"/>
      <c r="Q38" s="263"/>
      <c r="R38" s="263"/>
      <c r="S38" s="263"/>
      <c r="T38" s="263"/>
      <c r="U38" s="263"/>
    </row>
    <row r="39" spans="1:21" ht="94.5" x14ac:dyDescent="0.25">
      <c r="A39" s="559"/>
      <c r="B39" s="561" t="s">
        <v>1490</v>
      </c>
      <c r="C39" s="455" t="s">
        <v>1662</v>
      </c>
      <c r="D39" s="263" t="s">
        <v>1546</v>
      </c>
      <c r="E39" s="329" t="s">
        <v>1532</v>
      </c>
      <c r="F39" s="450" t="s">
        <v>1666</v>
      </c>
      <c r="G39" s="263"/>
      <c r="H39" s="410"/>
      <c r="I39" s="408"/>
      <c r="J39" s="408"/>
      <c r="K39" s="408">
        <v>1</v>
      </c>
      <c r="L39" s="408"/>
      <c r="M39" s="408"/>
      <c r="N39" s="408"/>
      <c r="O39" s="408"/>
      <c r="P39" s="409"/>
      <c r="Q39" s="263" t="s">
        <v>1521</v>
      </c>
      <c r="R39" s="263" t="s">
        <v>1522</v>
      </c>
      <c r="S39" s="263" t="s">
        <v>1520</v>
      </c>
      <c r="T39" s="263" t="s">
        <v>1519</v>
      </c>
      <c r="U39" s="263" t="s">
        <v>1518</v>
      </c>
    </row>
    <row r="40" spans="1:21" ht="15.75" hidden="1" x14ac:dyDescent="0.25">
      <c r="A40" s="559"/>
      <c r="B40" s="561"/>
      <c r="C40" s="329"/>
      <c r="D40" s="263"/>
      <c r="E40" s="329"/>
      <c r="F40" s="329"/>
      <c r="G40" s="263"/>
      <c r="H40" s="410"/>
      <c r="I40" s="408"/>
      <c r="J40" s="408"/>
      <c r="K40" s="408"/>
      <c r="L40" s="408"/>
      <c r="M40" s="408"/>
      <c r="N40" s="408"/>
      <c r="O40" s="408"/>
      <c r="P40" s="409"/>
      <c r="Q40" s="263"/>
      <c r="R40" s="263"/>
      <c r="S40" s="263"/>
      <c r="T40" s="263"/>
      <c r="U40" s="263"/>
    </row>
    <row r="41" spans="1:21" ht="15.75" hidden="1" x14ac:dyDescent="0.25">
      <c r="A41" s="559"/>
      <c r="B41" s="561"/>
      <c r="C41" s="329"/>
      <c r="D41" s="263"/>
      <c r="E41" s="329"/>
      <c r="F41" s="329"/>
      <c r="G41" s="263"/>
      <c r="H41" s="410"/>
      <c r="I41" s="408"/>
      <c r="J41" s="408"/>
      <c r="K41" s="408"/>
      <c r="L41" s="408"/>
      <c r="M41" s="408"/>
      <c r="N41" s="408"/>
      <c r="O41" s="408"/>
      <c r="P41" s="409"/>
      <c r="Q41" s="263"/>
      <c r="R41" s="263"/>
      <c r="S41" s="263"/>
      <c r="T41" s="263"/>
      <c r="U41" s="263"/>
    </row>
    <row r="42" spans="1:21" ht="15.75" hidden="1" x14ac:dyDescent="0.25">
      <c r="A42" s="559"/>
      <c r="B42" s="561"/>
      <c r="C42" s="329"/>
      <c r="D42" s="263"/>
      <c r="E42" s="329"/>
      <c r="F42" s="329"/>
      <c r="G42" s="263"/>
      <c r="H42" s="410"/>
      <c r="I42" s="408"/>
      <c r="J42" s="408"/>
      <c r="K42" s="408"/>
      <c r="L42" s="408"/>
      <c r="M42" s="408"/>
      <c r="N42" s="408"/>
      <c r="O42" s="408"/>
      <c r="P42" s="409"/>
      <c r="Q42" s="263"/>
      <c r="R42" s="263"/>
      <c r="S42" s="263"/>
      <c r="T42" s="263"/>
      <c r="U42" s="263"/>
    </row>
    <row r="43" spans="1:21" ht="15.75" hidden="1" x14ac:dyDescent="0.25">
      <c r="A43" s="559"/>
      <c r="B43" s="561"/>
      <c r="C43" s="329"/>
      <c r="D43" s="263"/>
      <c r="E43" s="329"/>
      <c r="F43" s="329"/>
      <c r="G43" s="263"/>
      <c r="H43" s="410"/>
      <c r="I43" s="408"/>
      <c r="J43" s="408"/>
      <c r="K43" s="408"/>
      <c r="L43" s="408"/>
      <c r="M43" s="408"/>
      <c r="N43" s="408"/>
      <c r="O43" s="408"/>
      <c r="P43" s="409"/>
      <c r="Q43" s="263"/>
      <c r="R43" s="263"/>
      <c r="S43" s="263"/>
      <c r="T43" s="263"/>
      <c r="U43" s="263"/>
    </row>
    <row r="44" spans="1:21" ht="120" x14ac:dyDescent="0.25">
      <c r="A44" s="558" t="s">
        <v>1485</v>
      </c>
      <c r="B44" s="561" t="s">
        <v>1491</v>
      </c>
      <c r="C44" s="490" t="s">
        <v>1663</v>
      </c>
      <c r="D44" s="489" t="s">
        <v>1550</v>
      </c>
      <c r="E44" s="490" t="s">
        <v>1667</v>
      </c>
      <c r="F44" s="491" t="s">
        <v>1549</v>
      </c>
      <c r="G44" s="492">
        <v>1</v>
      </c>
      <c r="H44" s="408">
        <v>0</v>
      </c>
      <c r="I44" s="411"/>
      <c r="J44" s="408"/>
      <c r="K44" s="411"/>
      <c r="L44" s="408"/>
      <c r="M44" s="411"/>
      <c r="N44" s="408"/>
      <c r="O44" s="408">
        <v>1</v>
      </c>
      <c r="P44" s="409">
        <v>0</v>
      </c>
      <c r="Q44" s="408"/>
      <c r="R44" s="408" t="s">
        <v>1682</v>
      </c>
      <c r="S44" s="263" t="s">
        <v>1681</v>
      </c>
      <c r="T44" s="263" t="s">
        <v>1519</v>
      </c>
      <c r="U44" s="263" t="s">
        <v>1518</v>
      </c>
    </row>
    <row r="45" spans="1:21" ht="122.25" customHeight="1" x14ac:dyDescent="0.25">
      <c r="A45" s="559"/>
      <c r="B45" s="561"/>
      <c r="C45" s="329" t="s">
        <v>1664</v>
      </c>
      <c r="D45" s="263" t="s">
        <v>1551</v>
      </c>
      <c r="E45" s="329" t="s">
        <v>1668</v>
      </c>
      <c r="F45" s="462" t="s">
        <v>1547</v>
      </c>
      <c r="G45" s="264"/>
      <c r="H45" s="463"/>
      <c r="I45" s="411">
        <v>1</v>
      </c>
      <c r="J45" s="683">
        <v>5000</v>
      </c>
      <c r="K45" s="411"/>
      <c r="L45" s="408"/>
      <c r="M45" s="411"/>
      <c r="N45" s="408"/>
      <c r="O45" s="411">
        <v>1</v>
      </c>
      <c r="P45" s="409"/>
      <c r="Q45" s="408"/>
      <c r="R45" s="408" t="s">
        <v>1683</v>
      </c>
      <c r="S45" s="263" t="s">
        <v>1684</v>
      </c>
      <c r="T45" s="263" t="s">
        <v>1519</v>
      </c>
      <c r="U45" s="263" t="s">
        <v>1518</v>
      </c>
    </row>
    <row r="46" spans="1:21" ht="192" customHeight="1" x14ac:dyDescent="0.25">
      <c r="A46" s="559"/>
      <c r="B46" s="561"/>
      <c r="C46" s="329" t="s">
        <v>1665</v>
      </c>
      <c r="D46" s="263" t="s">
        <v>1552</v>
      </c>
      <c r="E46" s="329" t="s">
        <v>1669</v>
      </c>
      <c r="F46" s="462" t="s">
        <v>1548</v>
      </c>
      <c r="G46" s="264">
        <v>1</v>
      </c>
      <c r="H46" s="408">
        <v>0</v>
      </c>
      <c r="I46" s="411"/>
      <c r="J46" s="408"/>
      <c r="K46" s="411"/>
      <c r="L46" s="408"/>
      <c r="M46" s="411"/>
      <c r="N46" s="408"/>
      <c r="O46" s="411">
        <v>1</v>
      </c>
      <c r="P46" s="409">
        <v>0</v>
      </c>
      <c r="Q46" s="408"/>
      <c r="R46" s="408" t="s">
        <v>1683</v>
      </c>
      <c r="S46" s="263" t="s">
        <v>1685</v>
      </c>
      <c r="T46" s="263" t="s">
        <v>1686</v>
      </c>
      <c r="U46" s="263" t="s">
        <v>1518</v>
      </c>
    </row>
    <row r="47" spans="1:21" ht="15.75" hidden="1" x14ac:dyDescent="0.25">
      <c r="A47" s="559"/>
      <c r="B47" s="561"/>
      <c r="C47" s="329"/>
      <c r="D47" s="263"/>
      <c r="E47" s="329"/>
      <c r="F47" s="329"/>
      <c r="G47" s="264"/>
      <c r="H47" s="408"/>
      <c r="I47" s="411"/>
      <c r="J47" s="408"/>
      <c r="K47" s="411"/>
      <c r="L47" s="408"/>
      <c r="M47" s="411"/>
      <c r="N47" s="408"/>
      <c r="O47" s="408"/>
      <c r="P47" s="409"/>
      <c r="Q47" s="408"/>
      <c r="R47" s="408"/>
      <c r="S47" s="263"/>
      <c r="T47" s="263"/>
      <c r="U47" s="263"/>
    </row>
    <row r="48" spans="1:21" ht="15.75" hidden="1" x14ac:dyDescent="0.25">
      <c r="A48" s="559"/>
      <c r="B48" s="561"/>
      <c r="C48" s="329"/>
      <c r="D48" s="263"/>
      <c r="E48" s="329"/>
      <c r="F48" s="329"/>
      <c r="G48" s="264"/>
      <c r="H48" s="408"/>
      <c r="I48" s="411"/>
      <c r="J48" s="408"/>
      <c r="K48" s="411"/>
      <c r="L48" s="408"/>
      <c r="M48" s="411"/>
      <c r="N48" s="408"/>
      <c r="O48" s="408"/>
      <c r="P48" s="409"/>
      <c r="Q48" s="408"/>
      <c r="R48" s="408"/>
      <c r="S48" s="263"/>
      <c r="T48" s="263"/>
      <c r="U48" s="263"/>
    </row>
    <row r="49" spans="1:21" ht="15.75" hidden="1" customHeight="1" x14ac:dyDescent="0.25">
      <c r="A49" s="559"/>
      <c r="B49" s="561" t="s">
        <v>1492</v>
      </c>
      <c r="C49" s="329"/>
      <c r="D49" s="263"/>
      <c r="E49" s="329"/>
      <c r="F49" s="329"/>
      <c r="G49" s="264"/>
      <c r="H49" s="408"/>
      <c r="I49" s="411"/>
      <c r="J49" s="408"/>
      <c r="K49" s="411"/>
      <c r="L49" s="408"/>
      <c r="M49" s="411"/>
      <c r="N49" s="408"/>
      <c r="O49" s="408"/>
      <c r="P49" s="409"/>
      <c r="Q49" s="408"/>
      <c r="R49" s="408"/>
      <c r="S49" s="263"/>
      <c r="T49" s="263"/>
      <c r="U49" s="263"/>
    </row>
    <row r="50" spans="1:21" ht="15.75" hidden="1" customHeight="1" x14ac:dyDescent="0.25">
      <c r="A50" s="559"/>
      <c r="B50" s="561"/>
      <c r="C50" s="329"/>
      <c r="D50" s="263"/>
      <c r="E50" s="329"/>
      <c r="F50" s="329"/>
      <c r="G50" s="264"/>
      <c r="H50" s="463"/>
      <c r="I50" s="411"/>
      <c r="J50" s="408"/>
      <c r="K50" s="411"/>
      <c r="L50" s="408"/>
      <c r="M50" s="411"/>
      <c r="N50" s="408"/>
      <c r="O50" s="408"/>
      <c r="P50" s="409"/>
      <c r="Q50" s="408"/>
      <c r="R50" s="408"/>
      <c r="S50" s="263"/>
      <c r="T50" s="263"/>
      <c r="U50" s="263"/>
    </row>
    <row r="51" spans="1:21" ht="15.75" hidden="1" customHeight="1" x14ac:dyDescent="0.25">
      <c r="A51" s="559"/>
      <c r="B51" s="561"/>
      <c r="C51" s="329"/>
      <c r="D51" s="263"/>
      <c r="E51" s="329"/>
      <c r="F51" s="329"/>
      <c r="G51" s="264"/>
      <c r="H51" s="408"/>
      <c r="I51" s="411"/>
      <c r="J51" s="408"/>
      <c r="K51" s="411"/>
      <c r="L51" s="408"/>
      <c r="M51" s="411"/>
      <c r="N51" s="408"/>
      <c r="O51" s="408"/>
      <c r="P51" s="409"/>
      <c r="Q51" s="408"/>
      <c r="R51" s="408"/>
      <c r="S51" s="263"/>
      <c r="T51" s="263"/>
      <c r="U51" s="263"/>
    </row>
    <row r="52" spans="1:21" ht="15.75" hidden="1" customHeight="1" x14ac:dyDescent="0.25">
      <c r="A52" s="559"/>
      <c r="B52" s="561" t="s">
        <v>1493</v>
      </c>
      <c r="C52" s="329"/>
      <c r="D52" s="263"/>
      <c r="E52" s="329"/>
      <c r="F52" s="329"/>
      <c r="G52" s="264"/>
      <c r="H52" s="463"/>
      <c r="I52" s="411"/>
      <c r="J52" s="408"/>
      <c r="K52" s="411"/>
      <c r="L52" s="408"/>
      <c r="M52" s="411"/>
      <c r="N52" s="408"/>
      <c r="O52" s="408"/>
      <c r="P52" s="409"/>
      <c r="Q52" s="408"/>
      <c r="R52" s="408"/>
      <c r="S52" s="263"/>
      <c r="T52" s="263"/>
      <c r="U52" s="263"/>
    </row>
    <row r="53" spans="1:21" ht="15.75" hidden="1" customHeight="1" x14ac:dyDescent="0.25">
      <c r="A53" s="559"/>
      <c r="B53" s="561"/>
      <c r="C53" s="329"/>
      <c r="D53" s="263"/>
      <c r="E53" s="329"/>
      <c r="F53" s="329"/>
      <c r="G53" s="264"/>
      <c r="H53" s="413"/>
      <c r="I53" s="411"/>
      <c r="J53" s="408"/>
      <c r="K53" s="411"/>
      <c r="L53" s="408"/>
      <c r="M53" s="411"/>
      <c r="N53" s="408"/>
      <c r="O53" s="408"/>
      <c r="P53" s="409"/>
      <c r="Q53" s="408"/>
      <c r="R53" s="408"/>
      <c r="S53" s="263"/>
      <c r="T53" s="263"/>
      <c r="U53" s="263"/>
    </row>
    <row r="54" spans="1:21" ht="15.75" hidden="1" customHeight="1" x14ac:dyDescent="0.25">
      <c r="A54" s="559"/>
      <c r="B54" s="561"/>
      <c r="C54" s="329"/>
      <c r="D54" s="263"/>
      <c r="E54" s="329"/>
      <c r="F54" s="329"/>
      <c r="G54" s="264"/>
      <c r="H54" s="413"/>
      <c r="I54" s="411"/>
      <c r="J54" s="408"/>
      <c r="K54" s="411"/>
      <c r="L54" s="408"/>
      <c r="M54" s="411"/>
      <c r="N54" s="408"/>
      <c r="O54" s="408"/>
      <c r="P54" s="409"/>
      <c r="Q54" s="408"/>
      <c r="R54" s="408"/>
      <c r="S54" s="263"/>
      <c r="T54" s="263"/>
      <c r="U54" s="263"/>
    </row>
    <row r="55" spans="1:21" ht="15.75" hidden="1" customHeight="1" x14ac:dyDescent="0.25">
      <c r="A55" s="559"/>
      <c r="B55" s="561"/>
      <c r="C55" s="329"/>
      <c r="D55" s="263"/>
      <c r="E55" s="329"/>
      <c r="F55" s="329"/>
      <c r="G55" s="264"/>
      <c r="H55" s="413"/>
      <c r="I55" s="411"/>
      <c r="J55" s="408"/>
      <c r="K55" s="411"/>
      <c r="L55" s="408"/>
      <c r="M55" s="411"/>
      <c r="N55" s="408"/>
      <c r="O55" s="408"/>
      <c r="P55" s="409"/>
      <c r="Q55" s="408"/>
      <c r="R55" s="408"/>
      <c r="S55" s="263"/>
      <c r="T55" s="263"/>
      <c r="U55" s="263"/>
    </row>
    <row r="56" spans="1:21" ht="15.75" hidden="1" customHeight="1" x14ac:dyDescent="0.25">
      <c r="A56" s="559"/>
      <c r="B56" s="561" t="s">
        <v>1494</v>
      </c>
      <c r="C56" s="329"/>
      <c r="D56" s="263"/>
      <c r="E56" s="329"/>
      <c r="F56" s="329"/>
      <c r="G56" s="264"/>
      <c r="H56" s="413"/>
      <c r="I56" s="411"/>
      <c r="J56" s="408"/>
      <c r="K56" s="411"/>
      <c r="L56" s="408"/>
      <c r="M56" s="411"/>
      <c r="N56" s="408"/>
      <c r="O56" s="408"/>
      <c r="P56" s="409"/>
      <c r="Q56" s="408"/>
      <c r="R56" s="408"/>
      <c r="S56" s="263"/>
      <c r="T56" s="263"/>
      <c r="U56" s="263"/>
    </row>
    <row r="57" spans="1:21" ht="15.75" hidden="1" customHeight="1" x14ac:dyDescent="0.25">
      <c r="A57" s="559"/>
      <c r="B57" s="561"/>
      <c r="C57" s="329"/>
      <c r="D57" s="263"/>
      <c r="E57" s="329"/>
      <c r="F57" s="329"/>
      <c r="G57" s="264"/>
      <c r="H57" s="413"/>
      <c r="I57" s="411"/>
      <c r="J57" s="408"/>
      <c r="K57" s="411"/>
      <c r="L57" s="408"/>
      <c r="M57" s="411"/>
      <c r="N57" s="408"/>
      <c r="O57" s="408"/>
      <c r="P57" s="409"/>
      <c r="Q57" s="408"/>
      <c r="R57" s="408"/>
      <c r="S57" s="263"/>
      <c r="T57" s="263"/>
      <c r="U57" s="263"/>
    </row>
    <row r="58" spans="1:21" ht="15.75" hidden="1" customHeight="1" x14ac:dyDescent="0.25">
      <c r="A58" s="559"/>
      <c r="B58" s="561"/>
      <c r="C58" s="329"/>
      <c r="D58" s="263"/>
      <c r="E58" s="329"/>
      <c r="F58" s="329"/>
      <c r="G58" s="264"/>
      <c r="H58" s="413"/>
      <c r="I58" s="411"/>
      <c r="J58" s="408"/>
      <c r="K58" s="411"/>
      <c r="L58" s="408"/>
      <c r="M58" s="411"/>
      <c r="N58" s="408"/>
      <c r="O58" s="408"/>
      <c r="P58" s="409"/>
      <c r="Q58" s="408"/>
      <c r="R58" s="408"/>
      <c r="S58" s="263"/>
      <c r="T58" s="263"/>
      <c r="U58" s="263"/>
    </row>
    <row r="59" spans="1:21" ht="15.75" hidden="1" customHeight="1" x14ac:dyDescent="0.25">
      <c r="A59" s="559"/>
      <c r="B59" s="561"/>
      <c r="C59" s="329"/>
      <c r="D59" s="263"/>
      <c r="E59" s="329"/>
      <c r="F59" s="329"/>
      <c r="G59" s="264"/>
      <c r="H59" s="413"/>
      <c r="I59" s="411"/>
      <c r="J59" s="408"/>
      <c r="K59" s="411"/>
      <c r="L59" s="408"/>
      <c r="M59" s="411"/>
      <c r="N59" s="408"/>
      <c r="O59" s="408"/>
      <c r="P59" s="409"/>
      <c r="Q59" s="408"/>
      <c r="R59" s="408"/>
      <c r="S59" s="263"/>
      <c r="T59" s="263"/>
      <c r="U59" s="263"/>
    </row>
    <row r="60" spans="1:21" ht="15.75" hidden="1" x14ac:dyDescent="0.25">
      <c r="A60" s="559"/>
      <c r="B60" s="561" t="s">
        <v>1495</v>
      </c>
      <c r="C60" s="329"/>
      <c r="D60" s="263"/>
      <c r="E60" s="329"/>
      <c r="F60" s="329"/>
      <c r="G60" s="264"/>
      <c r="H60" s="413"/>
      <c r="I60" s="411"/>
      <c r="J60" s="408"/>
      <c r="K60" s="411"/>
      <c r="L60" s="408"/>
      <c r="M60" s="411"/>
      <c r="N60" s="408"/>
      <c r="O60" s="408"/>
      <c r="P60" s="409"/>
      <c r="Q60" s="408"/>
      <c r="R60" s="408"/>
      <c r="S60" s="263"/>
      <c r="T60" s="263"/>
      <c r="U60" s="263"/>
    </row>
    <row r="61" spans="1:21" ht="15.75" hidden="1" x14ac:dyDescent="0.25">
      <c r="A61" s="559"/>
      <c r="B61" s="561"/>
      <c r="C61" s="329"/>
      <c r="D61" s="263"/>
      <c r="E61" s="329"/>
      <c r="F61" s="329"/>
      <c r="G61" s="264"/>
      <c r="H61" s="413"/>
      <c r="I61" s="411"/>
      <c r="J61" s="408"/>
      <c r="K61" s="411"/>
      <c r="L61" s="408"/>
      <c r="M61" s="411"/>
      <c r="N61" s="408"/>
      <c r="O61" s="408"/>
      <c r="P61" s="409"/>
      <c r="Q61" s="408"/>
      <c r="R61" s="408"/>
      <c r="S61" s="263"/>
      <c r="T61" s="263"/>
      <c r="U61" s="263"/>
    </row>
    <row r="62" spans="1:21" ht="15.75" hidden="1" x14ac:dyDescent="0.25">
      <c r="A62" s="559"/>
      <c r="B62" s="561"/>
      <c r="C62" s="329"/>
      <c r="D62" s="263"/>
      <c r="E62" s="329"/>
      <c r="F62" s="329"/>
      <c r="G62" s="264"/>
      <c r="H62" s="413"/>
      <c r="I62" s="411"/>
      <c r="J62" s="408"/>
      <c r="K62" s="411"/>
      <c r="L62" s="408"/>
      <c r="M62" s="411"/>
      <c r="N62" s="408"/>
      <c r="O62" s="408"/>
      <c r="P62" s="409"/>
      <c r="Q62" s="408"/>
      <c r="R62" s="408"/>
      <c r="S62" s="263"/>
      <c r="T62" s="263"/>
      <c r="U62" s="263"/>
    </row>
    <row r="63" spans="1:21" ht="15.75" hidden="1" x14ac:dyDescent="0.25">
      <c r="A63" s="559"/>
      <c r="B63" s="561"/>
      <c r="C63" s="329"/>
      <c r="D63" s="263"/>
      <c r="E63" s="329"/>
      <c r="F63" s="329"/>
      <c r="G63" s="264"/>
      <c r="H63" s="413"/>
      <c r="I63" s="411"/>
      <c r="J63" s="408"/>
      <c r="K63" s="411"/>
      <c r="L63" s="408"/>
      <c r="M63" s="411"/>
      <c r="N63" s="408"/>
      <c r="O63" s="408"/>
      <c r="P63" s="409"/>
      <c r="Q63" s="408"/>
      <c r="R63" s="408"/>
      <c r="S63" s="263"/>
      <c r="T63" s="263"/>
      <c r="U63" s="263"/>
    </row>
    <row r="64" spans="1:21" ht="15.75" hidden="1" customHeight="1" x14ac:dyDescent="0.25">
      <c r="A64" s="559"/>
      <c r="B64" s="565" t="s">
        <v>1496</v>
      </c>
      <c r="C64" s="329"/>
      <c r="D64" s="263"/>
      <c r="E64" s="329"/>
      <c r="F64" s="329"/>
      <c r="G64" s="264"/>
      <c r="H64" s="413"/>
      <c r="I64" s="411"/>
      <c r="J64" s="408"/>
      <c r="K64" s="411"/>
      <c r="L64" s="408"/>
      <c r="M64" s="411"/>
      <c r="N64" s="408"/>
      <c r="O64" s="408"/>
      <c r="P64" s="409"/>
      <c r="Q64" s="408"/>
      <c r="R64" s="408"/>
      <c r="S64" s="263"/>
      <c r="T64" s="263"/>
      <c r="U64" s="263"/>
    </row>
    <row r="65" spans="1:21" ht="15.75" hidden="1" customHeight="1" x14ac:dyDescent="0.25">
      <c r="A65" s="559"/>
      <c r="B65" s="566"/>
      <c r="C65" s="329"/>
      <c r="D65" s="263"/>
      <c r="E65" s="329"/>
      <c r="F65" s="329"/>
      <c r="G65" s="264"/>
      <c r="H65" s="413"/>
      <c r="I65" s="411"/>
      <c r="J65" s="408"/>
      <c r="K65" s="411"/>
      <c r="L65" s="408"/>
      <c r="M65" s="411"/>
      <c r="N65" s="408"/>
      <c r="O65" s="408"/>
      <c r="P65" s="409"/>
      <c r="Q65" s="408"/>
      <c r="R65" s="408"/>
      <c r="S65" s="263"/>
      <c r="T65" s="263"/>
      <c r="U65" s="263"/>
    </row>
    <row r="66" spans="1:21" ht="15.75" hidden="1" customHeight="1" x14ac:dyDescent="0.25">
      <c r="A66" s="559"/>
      <c r="B66" s="566"/>
      <c r="C66" s="329"/>
      <c r="D66" s="263"/>
      <c r="E66" s="329"/>
      <c r="F66" s="329"/>
      <c r="G66" s="264"/>
      <c r="H66" s="413"/>
      <c r="I66" s="411"/>
      <c r="J66" s="408"/>
      <c r="K66" s="411"/>
      <c r="L66" s="408"/>
      <c r="M66" s="411"/>
      <c r="N66" s="408"/>
      <c r="O66" s="408"/>
      <c r="P66" s="409"/>
      <c r="Q66" s="408"/>
      <c r="R66" s="408"/>
      <c r="S66" s="263"/>
      <c r="T66" s="263"/>
      <c r="U66" s="263"/>
    </row>
    <row r="67" spans="1:21" ht="18" hidden="1" customHeight="1" x14ac:dyDescent="0.25">
      <c r="A67" s="559"/>
      <c r="B67" s="567"/>
      <c r="C67" s="329"/>
      <c r="D67" s="263"/>
      <c r="E67" s="329"/>
      <c r="F67" s="329"/>
      <c r="G67" s="264"/>
      <c r="H67" s="413"/>
      <c r="I67" s="411"/>
      <c r="J67" s="408"/>
      <c r="K67" s="411"/>
      <c r="L67" s="408"/>
      <c r="M67" s="411"/>
      <c r="N67" s="408"/>
      <c r="O67" s="408"/>
      <c r="P67" s="409"/>
      <c r="Q67" s="408"/>
      <c r="R67" s="408"/>
      <c r="S67" s="263"/>
      <c r="T67" s="263"/>
      <c r="U67" s="263"/>
    </row>
    <row r="68" spans="1:21" ht="15.75" hidden="1" x14ac:dyDescent="0.25">
      <c r="A68" s="559"/>
      <c r="B68" s="564" t="s">
        <v>1497</v>
      </c>
      <c r="C68" s="329"/>
      <c r="D68" s="263"/>
      <c r="E68" s="329"/>
      <c r="F68" s="329"/>
      <c r="G68" s="264"/>
      <c r="H68" s="413"/>
      <c r="I68" s="411"/>
      <c r="J68" s="408"/>
      <c r="K68" s="411"/>
      <c r="L68" s="408"/>
      <c r="M68" s="411"/>
      <c r="N68" s="408"/>
      <c r="O68" s="408"/>
      <c r="P68" s="409"/>
      <c r="Q68" s="408"/>
      <c r="R68" s="408"/>
      <c r="S68" s="263"/>
      <c r="T68" s="263"/>
      <c r="U68" s="263"/>
    </row>
    <row r="69" spans="1:21" ht="15.75" hidden="1" x14ac:dyDescent="0.25">
      <c r="A69" s="559"/>
      <c r="B69" s="564"/>
      <c r="C69" s="329"/>
      <c r="D69" s="263"/>
      <c r="E69" s="329"/>
      <c r="F69" s="329"/>
      <c r="G69" s="264"/>
      <c r="H69" s="413"/>
      <c r="I69" s="411"/>
      <c r="J69" s="408"/>
      <c r="K69" s="411"/>
      <c r="L69" s="408"/>
      <c r="M69" s="411"/>
      <c r="N69" s="408"/>
      <c r="O69" s="408"/>
      <c r="P69" s="409"/>
      <c r="Q69" s="408"/>
      <c r="R69" s="408"/>
      <c r="S69" s="263"/>
      <c r="T69" s="263"/>
      <c r="U69" s="263"/>
    </row>
    <row r="70" spans="1:21" ht="15.75" hidden="1" x14ac:dyDescent="0.25">
      <c r="A70" s="559"/>
      <c r="B70" s="564"/>
      <c r="C70" s="329"/>
      <c r="D70" s="263"/>
      <c r="E70" s="329"/>
      <c r="F70" s="329"/>
      <c r="G70" s="264"/>
      <c r="H70" s="413"/>
      <c r="I70" s="411"/>
      <c r="J70" s="408"/>
      <c r="K70" s="411"/>
      <c r="L70" s="408"/>
      <c r="M70" s="411"/>
      <c r="N70" s="408"/>
      <c r="O70" s="408"/>
      <c r="P70" s="409"/>
      <c r="Q70" s="408"/>
      <c r="R70" s="408"/>
      <c r="S70" s="263"/>
      <c r="T70" s="263"/>
      <c r="U70" s="263"/>
    </row>
    <row r="71" spans="1:21" ht="15.75" hidden="1" customHeight="1" x14ac:dyDescent="0.25">
      <c r="A71" s="559"/>
      <c r="B71" s="565" t="s">
        <v>1498</v>
      </c>
      <c r="C71" s="329"/>
      <c r="D71" s="263"/>
      <c r="E71" s="329"/>
      <c r="F71" s="329"/>
      <c r="G71" s="264"/>
      <c r="H71" s="413"/>
      <c r="I71" s="411"/>
      <c r="J71" s="408"/>
      <c r="K71" s="411"/>
      <c r="L71" s="408"/>
      <c r="M71" s="411"/>
      <c r="N71" s="408"/>
      <c r="O71" s="408"/>
      <c r="P71" s="409"/>
      <c r="Q71" s="408"/>
      <c r="R71" s="408"/>
      <c r="S71" s="263"/>
      <c r="T71" s="263"/>
      <c r="U71" s="263"/>
    </row>
    <row r="72" spans="1:21" ht="15.75" hidden="1" customHeight="1" x14ac:dyDescent="0.25">
      <c r="A72" s="559"/>
      <c r="B72" s="566"/>
      <c r="C72" s="329"/>
      <c r="D72" s="263"/>
      <c r="E72" s="329"/>
      <c r="F72" s="329"/>
      <c r="G72" s="264"/>
      <c r="H72" s="413"/>
      <c r="I72" s="411"/>
      <c r="J72" s="408"/>
      <c r="K72" s="411"/>
      <c r="L72" s="408"/>
      <c r="M72" s="411"/>
      <c r="N72" s="408"/>
      <c r="O72" s="408"/>
      <c r="P72" s="409"/>
      <c r="Q72" s="408"/>
      <c r="R72" s="408"/>
      <c r="S72" s="263"/>
      <c r="T72" s="263"/>
      <c r="U72" s="263"/>
    </row>
    <row r="73" spans="1:21" ht="15.75" hidden="1" x14ac:dyDescent="0.25">
      <c r="A73" s="559"/>
      <c r="B73" s="567"/>
      <c r="C73" s="329"/>
      <c r="D73" s="263"/>
      <c r="E73" s="329"/>
      <c r="F73" s="329"/>
      <c r="G73" s="264"/>
      <c r="H73" s="413"/>
      <c r="I73" s="411"/>
      <c r="J73" s="408"/>
      <c r="K73" s="411"/>
      <c r="L73" s="408"/>
      <c r="M73" s="411"/>
      <c r="N73" s="408"/>
      <c r="O73" s="408"/>
      <c r="P73" s="409"/>
      <c r="Q73" s="408"/>
      <c r="R73" s="408"/>
      <c r="S73" s="263"/>
      <c r="T73" s="263"/>
      <c r="U73" s="263"/>
    </row>
    <row r="74" spans="1:21" s="275" customFormat="1" ht="15.75" x14ac:dyDescent="0.25">
      <c r="A74" s="307"/>
      <c r="B74" s="308"/>
      <c r="C74" s="307" t="s">
        <v>101</v>
      </c>
      <c r="D74" s="308"/>
      <c r="E74" s="308"/>
      <c r="F74" s="309"/>
      <c r="G74" s="278">
        <f t="shared" ref="G74:P74" si="0">SUM(G18:G73)</f>
        <v>2.75</v>
      </c>
      <c r="H74" s="278">
        <f t="shared" si="0"/>
        <v>0</v>
      </c>
      <c r="I74" s="278">
        <f t="shared" si="0"/>
        <v>2</v>
      </c>
      <c r="J74" s="278">
        <f t="shared" si="0"/>
        <v>5000</v>
      </c>
      <c r="K74" s="278">
        <f t="shared" si="0"/>
        <v>5.25</v>
      </c>
      <c r="L74" s="278">
        <f t="shared" si="0"/>
        <v>20000</v>
      </c>
      <c r="M74" s="278">
        <f t="shared" si="0"/>
        <v>1</v>
      </c>
      <c r="N74" s="278">
        <f t="shared" si="0"/>
        <v>0</v>
      </c>
      <c r="O74" s="278">
        <f t="shared" si="0"/>
        <v>8</v>
      </c>
      <c r="P74" s="278">
        <f t="shared" si="0"/>
        <v>0</v>
      </c>
      <c r="Q74" s="279"/>
      <c r="R74" s="279"/>
      <c r="S74" s="279"/>
      <c r="T74" s="279"/>
      <c r="U74" s="279"/>
    </row>
    <row r="75" spans="1:21" ht="15.75" x14ac:dyDescent="0.25">
      <c r="A75" s="275"/>
      <c r="B75" s="275"/>
      <c r="C75" s="275"/>
      <c r="D75" s="275"/>
      <c r="E75" s="274"/>
      <c r="F75" s="275"/>
      <c r="G75" s="275"/>
      <c r="S75" s="280"/>
      <c r="T75" s="280"/>
      <c r="U75" s="281"/>
    </row>
    <row r="76" spans="1:21" ht="15.75" x14ac:dyDescent="0.25">
      <c r="E76" s="274"/>
      <c r="S76" s="280"/>
      <c r="T76" s="280"/>
    </row>
    <row r="77" spans="1:21" ht="15.75" x14ac:dyDescent="0.25">
      <c r="E77" s="274"/>
      <c r="S77" s="280"/>
      <c r="T77" s="280"/>
    </row>
    <row r="78" spans="1:21" ht="15.75" x14ac:dyDescent="0.25">
      <c r="E78" s="274"/>
      <c r="S78" s="280"/>
      <c r="T78" s="280"/>
    </row>
    <row r="79" spans="1:21" ht="15.75" x14ac:dyDescent="0.25">
      <c r="E79" s="274"/>
      <c r="S79" s="280"/>
      <c r="T79" s="280"/>
    </row>
    <row r="80" spans="1:21" ht="15.75" x14ac:dyDescent="0.25">
      <c r="E80" s="274"/>
      <c r="S80" s="280"/>
      <c r="T80" s="280"/>
    </row>
    <row r="81" spans="5:20" ht="15.75" x14ac:dyDescent="0.25">
      <c r="E81" s="274"/>
      <c r="S81" s="280"/>
      <c r="T81" s="280"/>
    </row>
    <row r="82" spans="5:20" ht="15.75" x14ac:dyDescent="0.25">
      <c r="E82" s="274"/>
      <c r="S82" s="280"/>
      <c r="T82" s="280"/>
    </row>
    <row r="83" spans="5:20" ht="15.75" x14ac:dyDescent="0.25">
      <c r="E83" s="274"/>
      <c r="S83" s="280"/>
      <c r="T83" s="280"/>
    </row>
    <row r="84" spans="5:20" ht="15.75" x14ac:dyDescent="0.25">
      <c r="E84" s="274"/>
      <c r="S84" s="280"/>
      <c r="T84" s="280"/>
    </row>
    <row r="85" spans="5:20" ht="15.75" x14ac:dyDescent="0.25">
      <c r="E85" s="274"/>
      <c r="S85" s="280"/>
      <c r="T85" s="280"/>
    </row>
    <row r="86" spans="5:20" ht="15.75" x14ac:dyDescent="0.25">
      <c r="E86" s="274"/>
      <c r="S86" s="282"/>
      <c r="T86" s="282"/>
    </row>
    <row r="87" spans="5:20" ht="15.75" x14ac:dyDescent="0.25">
      <c r="E87" s="274"/>
      <c r="S87" s="280"/>
      <c r="T87" s="280"/>
    </row>
    <row r="88" spans="5:20" ht="15.75" x14ac:dyDescent="0.25">
      <c r="E88" s="274"/>
      <c r="S88" s="280"/>
      <c r="T88" s="280"/>
    </row>
    <row r="89" spans="5:20" ht="15.75" x14ac:dyDescent="0.25">
      <c r="E89" s="274"/>
      <c r="S89" s="280"/>
      <c r="T89" s="280"/>
    </row>
    <row r="90" spans="5:20" ht="15.75" x14ac:dyDescent="0.25">
      <c r="E90" s="274"/>
      <c r="S90" s="280"/>
      <c r="T90" s="280"/>
    </row>
    <row r="91" spans="5:20" ht="15.75" x14ac:dyDescent="0.25">
      <c r="E91" s="274"/>
      <c r="S91" s="280"/>
      <c r="T91" s="280"/>
    </row>
    <row r="92" spans="5:20" ht="15.75" x14ac:dyDescent="0.25">
      <c r="E92" s="274"/>
      <c r="S92" s="280"/>
      <c r="T92" s="280"/>
    </row>
    <row r="93" spans="5:20" ht="15.75" x14ac:dyDescent="0.25">
      <c r="E93" s="274"/>
      <c r="S93" s="280"/>
      <c r="T93" s="280"/>
    </row>
    <row r="94" spans="5:20" ht="15.75" x14ac:dyDescent="0.25">
      <c r="E94" s="274"/>
      <c r="S94" s="280"/>
      <c r="T94" s="280"/>
    </row>
    <row r="95" spans="5:20" ht="15.75" x14ac:dyDescent="0.25">
      <c r="E95" s="274"/>
      <c r="S95" s="280"/>
      <c r="T95" s="280"/>
    </row>
    <row r="96" spans="5:20" ht="15.75" x14ac:dyDescent="0.25">
      <c r="E96" s="274"/>
      <c r="S96" s="280"/>
      <c r="T96" s="280"/>
    </row>
    <row r="97" spans="5:20" ht="15.75" x14ac:dyDescent="0.25">
      <c r="E97" s="274"/>
      <c r="S97" s="280"/>
      <c r="T97" s="280"/>
    </row>
    <row r="98" spans="5:20" ht="15.75" x14ac:dyDescent="0.25">
      <c r="E98" s="274"/>
      <c r="S98" s="282"/>
      <c r="T98" s="282"/>
    </row>
    <row r="99" spans="5:20" ht="15.75" x14ac:dyDescent="0.25">
      <c r="E99" s="274"/>
      <c r="S99" s="280"/>
      <c r="T99" s="280"/>
    </row>
    <row r="100" spans="5:20" ht="15.75" x14ac:dyDescent="0.25">
      <c r="E100" s="274"/>
      <c r="S100" s="280"/>
      <c r="T100" s="280"/>
    </row>
    <row r="101" spans="5:20" ht="15.75" x14ac:dyDescent="0.25">
      <c r="E101" s="274"/>
      <c r="S101" s="280"/>
      <c r="T101" s="280"/>
    </row>
    <row r="102" spans="5:20" ht="15.75" x14ac:dyDescent="0.25">
      <c r="E102" s="274"/>
      <c r="S102" s="280"/>
      <c r="T102" s="280"/>
    </row>
    <row r="103" spans="5:20" ht="15.75" x14ac:dyDescent="0.25">
      <c r="E103" s="274"/>
      <c r="S103" s="280"/>
      <c r="T103" s="280"/>
    </row>
    <row r="104" spans="5:20" ht="15.75" x14ac:dyDescent="0.25">
      <c r="E104" s="274"/>
      <c r="S104" s="280"/>
      <c r="T104" s="280"/>
    </row>
    <row r="105" spans="5:20" ht="15.75" x14ac:dyDescent="0.25">
      <c r="E105" s="274"/>
      <c r="S105" s="280"/>
      <c r="T105" s="280"/>
    </row>
    <row r="106" spans="5:20" ht="15.75" x14ac:dyDescent="0.25">
      <c r="E106" s="274"/>
      <c r="S106" s="280"/>
      <c r="T106" s="280"/>
    </row>
    <row r="107" spans="5:20" ht="15.75" x14ac:dyDescent="0.25">
      <c r="E107" s="274"/>
      <c r="S107" s="282"/>
      <c r="T107" s="282"/>
    </row>
    <row r="108" spans="5:20" ht="15.75" x14ac:dyDescent="0.25">
      <c r="E108" s="274"/>
      <c r="S108" s="280"/>
      <c r="T108" s="280"/>
    </row>
    <row r="109" spans="5:20" ht="15.75" x14ac:dyDescent="0.25">
      <c r="E109" s="274"/>
      <c r="S109" s="280"/>
      <c r="T109" s="280"/>
    </row>
    <row r="110" spans="5:20" x14ac:dyDescent="0.25">
      <c r="S110" s="280"/>
      <c r="T110" s="280"/>
    </row>
    <row r="111" spans="5:20" x14ac:dyDescent="0.25">
      <c r="S111" s="280"/>
      <c r="T111" s="280"/>
    </row>
    <row r="112" spans="5:20" x14ac:dyDescent="0.25">
      <c r="S112" s="280"/>
      <c r="T112" s="280"/>
    </row>
    <row r="113" spans="5:20" x14ac:dyDescent="0.25">
      <c r="S113" s="280"/>
      <c r="T113" s="280"/>
    </row>
    <row r="114" spans="5:20" x14ac:dyDescent="0.25">
      <c r="S114" s="280"/>
      <c r="T114" s="280"/>
    </row>
    <row r="115" spans="5:20" ht="15.75" x14ac:dyDescent="0.25">
      <c r="S115" s="282"/>
      <c r="T115" s="282"/>
    </row>
    <row r="116" spans="5:20" x14ac:dyDescent="0.25">
      <c r="S116" s="280"/>
      <c r="T116" s="280"/>
    </row>
    <row r="117" spans="5:20" x14ac:dyDescent="0.25">
      <c r="S117" s="280"/>
      <c r="T117" s="280"/>
    </row>
    <row r="118" spans="5:20" x14ac:dyDescent="0.25">
      <c r="S118" s="280"/>
      <c r="T118" s="280"/>
    </row>
    <row r="119" spans="5:20" x14ac:dyDescent="0.25">
      <c r="S119" s="280"/>
      <c r="T119" s="280"/>
    </row>
    <row r="120" spans="5:20" x14ac:dyDescent="0.25">
      <c r="S120" s="280"/>
      <c r="T120" s="280"/>
    </row>
    <row r="121" spans="5:20" x14ac:dyDescent="0.25">
      <c r="S121" s="280"/>
      <c r="T121" s="280"/>
    </row>
    <row r="125" spans="5:20" x14ac:dyDescent="0.25">
      <c r="E125" s="266"/>
      <c r="S125" s="277"/>
      <c r="T125" s="277"/>
    </row>
    <row r="126" spans="5:20" x14ac:dyDescent="0.25">
      <c r="E126" s="266"/>
      <c r="S126" s="277"/>
      <c r="T126" s="277"/>
    </row>
    <row r="127" spans="5:20" x14ac:dyDescent="0.25">
      <c r="E127" s="266"/>
      <c r="S127" s="277"/>
      <c r="T127" s="277"/>
    </row>
    <row r="128" spans="5:20" x14ac:dyDescent="0.25">
      <c r="E128" s="266"/>
      <c r="S128" s="277"/>
      <c r="T128" s="277"/>
    </row>
    <row r="129" spans="5:20" x14ac:dyDescent="0.25">
      <c r="E129" s="266"/>
      <c r="S129" s="277"/>
      <c r="T129" s="277"/>
    </row>
    <row r="130" spans="5:20" x14ac:dyDescent="0.25">
      <c r="E130" s="266"/>
      <c r="S130" s="277"/>
      <c r="T130" s="277"/>
    </row>
    <row r="131" spans="5:20" x14ac:dyDescent="0.25">
      <c r="E131" s="266"/>
      <c r="S131" s="277"/>
      <c r="T131" s="277"/>
    </row>
    <row r="132" spans="5:20" x14ac:dyDescent="0.25">
      <c r="E132" s="266"/>
      <c r="S132" s="277"/>
      <c r="T132" s="277"/>
    </row>
    <row r="133" spans="5:20" x14ac:dyDescent="0.25">
      <c r="E133" s="266"/>
      <c r="S133" s="277"/>
      <c r="T133" s="277"/>
    </row>
    <row r="134" spans="5:20" x14ac:dyDescent="0.25">
      <c r="E134" s="266"/>
      <c r="S134" s="277"/>
      <c r="T134" s="277"/>
    </row>
    <row r="135" spans="5:20" x14ac:dyDescent="0.25">
      <c r="E135" s="266"/>
      <c r="S135" s="277"/>
      <c r="T135" s="277"/>
    </row>
    <row r="136" spans="5:20" x14ac:dyDescent="0.25">
      <c r="E136" s="266"/>
      <c r="S136" s="277"/>
      <c r="T136" s="277"/>
    </row>
    <row r="137" spans="5:20" x14ac:dyDescent="0.25">
      <c r="E137" s="266"/>
      <c r="S137" s="277"/>
      <c r="T137" s="277"/>
    </row>
    <row r="138" spans="5:20" x14ac:dyDescent="0.25">
      <c r="E138" s="266"/>
      <c r="S138" s="277"/>
      <c r="T138" s="277"/>
    </row>
    <row r="139" spans="5:20" x14ac:dyDescent="0.25">
      <c r="E139" s="266"/>
      <c r="S139" s="277"/>
      <c r="T139" s="277"/>
    </row>
    <row r="140" spans="5:20" x14ac:dyDescent="0.25">
      <c r="E140" s="266"/>
      <c r="S140" s="277"/>
      <c r="T140" s="277"/>
    </row>
    <row r="141" spans="5:20" x14ac:dyDescent="0.25">
      <c r="E141" s="266"/>
      <c r="S141" s="277"/>
      <c r="T141" s="277"/>
    </row>
    <row r="142" spans="5:20" x14ac:dyDescent="0.25">
      <c r="E142" s="266"/>
      <c r="S142" s="277"/>
      <c r="T142" s="277"/>
    </row>
    <row r="143" spans="5:20" x14ac:dyDescent="0.25">
      <c r="E143" s="266"/>
      <c r="S143" s="277"/>
      <c r="T143" s="277"/>
    </row>
    <row r="144" spans="5:20" x14ac:dyDescent="0.25">
      <c r="E144" s="266"/>
      <c r="S144" s="277"/>
      <c r="T144" s="277"/>
    </row>
    <row r="145" spans="5:20" x14ac:dyDescent="0.25">
      <c r="E145" s="266"/>
      <c r="S145" s="277"/>
      <c r="T145" s="277"/>
    </row>
    <row r="146" spans="5:20" x14ac:dyDescent="0.25">
      <c r="E146" s="266"/>
      <c r="S146" s="277"/>
      <c r="T146" s="277"/>
    </row>
    <row r="147" spans="5:20" x14ac:dyDescent="0.25">
      <c r="E147" s="266"/>
      <c r="S147" s="277"/>
      <c r="T147" s="277"/>
    </row>
    <row r="148" spans="5:20" x14ac:dyDescent="0.25">
      <c r="E148" s="266"/>
      <c r="S148" s="277"/>
      <c r="T148" s="277"/>
    </row>
    <row r="149" spans="5:20" x14ac:dyDescent="0.25">
      <c r="E149" s="266"/>
      <c r="S149" s="277"/>
      <c r="T149" s="277"/>
    </row>
    <row r="150" spans="5:20" x14ac:dyDescent="0.25">
      <c r="E150" s="266"/>
      <c r="S150" s="277"/>
      <c r="T150" s="277"/>
    </row>
    <row r="151" spans="5:20" x14ac:dyDescent="0.25">
      <c r="E151" s="266"/>
      <c r="S151" s="277"/>
      <c r="T151" s="277"/>
    </row>
    <row r="152" spans="5:20" x14ac:dyDescent="0.25">
      <c r="E152" s="266"/>
      <c r="S152" s="277"/>
      <c r="T152" s="277"/>
    </row>
    <row r="153" spans="5:20" x14ac:dyDescent="0.25">
      <c r="E153" s="266"/>
      <c r="S153" s="277"/>
      <c r="T153" s="277"/>
    </row>
    <row r="154" spans="5:20" x14ac:dyDescent="0.25">
      <c r="E154" s="266"/>
    </row>
    <row r="155" spans="5:20" x14ac:dyDescent="0.25">
      <c r="E155" s="266"/>
    </row>
    <row r="156" spans="5:20" x14ac:dyDescent="0.25">
      <c r="E156" s="266"/>
    </row>
    <row r="157" spans="5:20" x14ac:dyDescent="0.25">
      <c r="E157" s="266"/>
    </row>
    <row r="158" spans="5:20" x14ac:dyDescent="0.25">
      <c r="E158" s="266"/>
    </row>
    <row r="159" spans="5:20" x14ac:dyDescent="0.25">
      <c r="E159" s="266"/>
    </row>
    <row r="160" spans="5:20" x14ac:dyDescent="0.25">
      <c r="E160" s="266"/>
    </row>
    <row r="161" spans="5:5" x14ac:dyDescent="0.25">
      <c r="E161" s="266"/>
    </row>
    <row r="162" spans="5:5" x14ac:dyDescent="0.25">
      <c r="E162" s="266"/>
    </row>
    <row r="163" spans="5:5" x14ac:dyDescent="0.25">
      <c r="E163" s="266"/>
    </row>
    <row r="164" spans="5:5" x14ac:dyDescent="0.25">
      <c r="E164" s="266"/>
    </row>
    <row r="165" spans="5:5" x14ac:dyDescent="0.25">
      <c r="E165" s="266"/>
    </row>
    <row r="166" spans="5:5" x14ac:dyDescent="0.25">
      <c r="E166" s="266"/>
    </row>
    <row r="167" spans="5:5" x14ac:dyDescent="0.25">
      <c r="E167" s="266"/>
    </row>
    <row r="168" spans="5:5" x14ac:dyDescent="0.25">
      <c r="E168" s="266"/>
    </row>
    <row r="169" spans="5:5" x14ac:dyDescent="0.25">
      <c r="E169" s="266"/>
    </row>
    <row r="170" spans="5:5" x14ac:dyDescent="0.25">
      <c r="E170" s="266"/>
    </row>
    <row r="171" spans="5:5" x14ac:dyDescent="0.25">
      <c r="E171" s="266"/>
    </row>
    <row r="172" spans="5:5" x14ac:dyDescent="0.25">
      <c r="E172" s="266"/>
    </row>
    <row r="173" spans="5:5" x14ac:dyDescent="0.25">
      <c r="E173" s="266"/>
    </row>
    <row r="174" spans="5:5" x14ac:dyDescent="0.25">
      <c r="E174" s="266"/>
    </row>
    <row r="175" spans="5:5" x14ac:dyDescent="0.25">
      <c r="E175" s="266"/>
    </row>
    <row r="176" spans="5:5" x14ac:dyDescent="0.25">
      <c r="E176" s="266"/>
    </row>
    <row r="177" spans="5:5" x14ac:dyDescent="0.25">
      <c r="E177" s="266"/>
    </row>
    <row r="178" spans="5:5" x14ac:dyDescent="0.25">
      <c r="E178" s="266"/>
    </row>
    <row r="179" spans="5:5" x14ac:dyDescent="0.25">
      <c r="E179" s="266"/>
    </row>
    <row r="180" spans="5:5" x14ac:dyDescent="0.25">
      <c r="E180" s="266"/>
    </row>
    <row r="181" spans="5:5" x14ac:dyDescent="0.25">
      <c r="E181" s="266"/>
    </row>
    <row r="182" spans="5:5" x14ac:dyDescent="0.25">
      <c r="E182" s="266"/>
    </row>
    <row r="183" spans="5:5" x14ac:dyDescent="0.25">
      <c r="E183" s="266"/>
    </row>
    <row r="184" spans="5:5" x14ac:dyDescent="0.25">
      <c r="E184" s="266"/>
    </row>
    <row r="185" spans="5:5" x14ac:dyDescent="0.25">
      <c r="E185" s="266"/>
    </row>
    <row r="186" spans="5:5" x14ac:dyDescent="0.25">
      <c r="E186" s="266"/>
    </row>
    <row r="187" spans="5:5" x14ac:dyDescent="0.25">
      <c r="E187" s="266"/>
    </row>
    <row r="188" spans="5:5" x14ac:dyDescent="0.25">
      <c r="E188" s="266"/>
    </row>
    <row r="189" spans="5:5" x14ac:dyDescent="0.25">
      <c r="E189" s="266"/>
    </row>
    <row r="190" spans="5:5" x14ac:dyDescent="0.25">
      <c r="E190" s="266"/>
    </row>
    <row r="191" spans="5:5" x14ac:dyDescent="0.25">
      <c r="E191" s="266"/>
    </row>
    <row r="192" spans="5:5" x14ac:dyDescent="0.25">
      <c r="E192" s="266"/>
    </row>
    <row r="193" spans="5:5" x14ac:dyDescent="0.25">
      <c r="E193" s="266"/>
    </row>
  </sheetData>
  <mergeCells count="57">
    <mergeCell ref="R19:R23"/>
    <mergeCell ref="S19:S23"/>
    <mergeCell ref="U19:U23"/>
    <mergeCell ref="T19:T23"/>
    <mergeCell ref="M19:M23"/>
    <mergeCell ref="N19:N23"/>
    <mergeCell ref="O19:O23"/>
    <mergeCell ref="P19:P23"/>
    <mergeCell ref="Q19:Q23"/>
    <mergeCell ref="H19:H23"/>
    <mergeCell ref="I19:I23"/>
    <mergeCell ref="J19:J23"/>
    <mergeCell ref="K19:K23"/>
    <mergeCell ref="L19:L23"/>
    <mergeCell ref="C19:C23"/>
    <mergeCell ref="D19:D23"/>
    <mergeCell ref="E19:E23"/>
    <mergeCell ref="F19:F23"/>
    <mergeCell ref="G19:G23"/>
    <mergeCell ref="A5:A7"/>
    <mergeCell ref="A44:A73"/>
    <mergeCell ref="A18:A43"/>
    <mergeCell ref="B24:B29"/>
    <mergeCell ref="B30:B34"/>
    <mergeCell ref="B35:B38"/>
    <mergeCell ref="B39:B43"/>
    <mergeCell ref="B44:B48"/>
    <mergeCell ref="B9:B17"/>
    <mergeCell ref="A9:A17"/>
    <mergeCell ref="B49:B51"/>
    <mergeCell ref="B52:B55"/>
    <mergeCell ref="G6:H6"/>
    <mergeCell ref="I6:J6"/>
    <mergeCell ref="B68:B70"/>
    <mergeCell ref="B64:B67"/>
    <mergeCell ref="B71:B73"/>
    <mergeCell ref="B18:B23"/>
    <mergeCell ref="F32:F35"/>
    <mergeCell ref="C32:C34"/>
    <mergeCell ref="D32:D34"/>
    <mergeCell ref="E32:E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topLeftCell="D1" zoomScale="70" zoomScaleNormal="70" workbookViewId="0">
      <pane ySplit="6" topLeftCell="A7" activePane="bottomLeft" state="frozen"/>
      <selection activeCell="O6" sqref="O6"/>
      <selection pane="bottomLeft" activeCell="J9" sqref="J9"/>
    </sheetView>
  </sheetViews>
  <sheetFormatPr baseColWidth="10" defaultColWidth="11.42578125"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44" bestFit="1" customWidth="1"/>
    <col min="9" max="9" width="15.28515625" customWidth="1"/>
    <col min="10" max="10" width="18.85546875" style="244" customWidth="1"/>
    <col min="12" max="12" width="13.7109375" style="244" bestFit="1" customWidth="1"/>
    <col min="14" max="14" width="13.7109375" style="244" bestFit="1" customWidth="1"/>
    <col min="15" max="15" width="15.28515625" customWidth="1"/>
    <col min="16" max="16" width="18.28515625" style="244" customWidth="1"/>
    <col min="17" max="20" width="14.140625" customWidth="1"/>
    <col min="21" max="21" width="17" customWidth="1"/>
  </cols>
  <sheetData>
    <row r="1" spans="1:21" ht="18.75" x14ac:dyDescent="0.25">
      <c r="B1" s="299"/>
      <c r="C1" s="299"/>
      <c r="D1" s="299"/>
      <c r="E1" s="299"/>
      <c r="F1" s="299"/>
      <c r="G1" s="299" t="s">
        <v>488</v>
      </c>
      <c r="I1" s="299"/>
      <c r="J1" s="299"/>
      <c r="K1" s="299"/>
      <c r="L1" s="299"/>
      <c r="M1" s="299"/>
      <c r="N1" s="299"/>
      <c r="O1" s="299"/>
      <c r="P1" s="299"/>
      <c r="Q1" s="299"/>
      <c r="R1" s="299"/>
      <c r="S1" s="299"/>
      <c r="T1" s="299"/>
      <c r="U1" s="299"/>
    </row>
    <row r="2" spans="1:21" ht="18.75" x14ac:dyDescent="0.25">
      <c r="A2" s="341" t="s">
        <v>1360</v>
      </c>
      <c r="B2" s="299"/>
      <c r="C2" s="299"/>
      <c r="D2" s="299"/>
      <c r="E2" s="299"/>
      <c r="F2" s="299"/>
      <c r="G2" s="299"/>
      <c r="I2" s="299"/>
      <c r="J2" s="299"/>
      <c r="K2" s="299"/>
      <c r="L2" s="299"/>
      <c r="M2" s="299"/>
      <c r="N2" s="299"/>
      <c r="O2" s="299"/>
      <c r="P2" s="299"/>
      <c r="Q2" s="299"/>
      <c r="R2" s="299"/>
      <c r="S2" s="299"/>
      <c r="T2" s="299"/>
      <c r="U2" s="299"/>
    </row>
    <row r="3" spans="1:21" x14ac:dyDescent="0.25">
      <c r="A3" s="590" t="s">
        <v>1362</v>
      </c>
      <c r="B3" s="590"/>
      <c r="C3" s="590"/>
      <c r="D3" s="590"/>
      <c r="E3" s="590"/>
      <c r="F3" s="590"/>
      <c r="G3" s="590"/>
      <c r="H3" s="590"/>
      <c r="I3" s="590"/>
      <c r="J3" s="590"/>
      <c r="K3" s="590"/>
      <c r="L3" s="590"/>
      <c r="M3" s="590"/>
      <c r="N3" s="590"/>
      <c r="O3" s="590"/>
      <c r="P3" s="590"/>
      <c r="Q3" s="590"/>
      <c r="R3" s="590"/>
      <c r="S3" s="590"/>
      <c r="T3" s="590"/>
      <c r="U3" s="590"/>
    </row>
    <row r="4" spans="1:21" ht="15" customHeight="1" x14ac:dyDescent="0.25">
      <c r="A4" s="562" t="s">
        <v>100</v>
      </c>
      <c r="B4" s="529" t="s">
        <v>115</v>
      </c>
      <c r="C4" s="554" t="s">
        <v>89</v>
      </c>
      <c r="D4" s="554" t="s">
        <v>90</v>
      </c>
      <c r="E4" s="545" t="s">
        <v>402</v>
      </c>
      <c r="F4" s="554" t="s">
        <v>91</v>
      </c>
      <c r="G4" s="562" t="s">
        <v>103</v>
      </c>
      <c r="H4" s="562"/>
      <c r="I4" s="562"/>
      <c r="J4" s="562"/>
      <c r="K4" s="562"/>
      <c r="L4" s="562"/>
      <c r="M4" s="562"/>
      <c r="N4" s="562"/>
      <c r="O4" s="563" t="s">
        <v>104</v>
      </c>
      <c r="P4" s="563"/>
      <c r="Q4" s="529" t="s">
        <v>105</v>
      </c>
      <c r="R4" s="529" t="s">
        <v>106</v>
      </c>
      <c r="S4" s="529" t="s">
        <v>113</v>
      </c>
      <c r="T4" s="529" t="s">
        <v>112</v>
      </c>
      <c r="U4" s="542" t="s">
        <v>92</v>
      </c>
    </row>
    <row r="5" spans="1:21" x14ac:dyDescent="0.25">
      <c r="A5" s="562"/>
      <c r="B5" s="527"/>
      <c r="C5" s="555"/>
      <c r="D5" s="555"/>
      <c r="E5" s="546"/>
      <c r="F5" s="555"/>
      <c r="G5" s="562" t="s">
        <v>107</v>
      </c>
      <c r="H5" s="562"/>
      <c r="I5" s="562" t="s">
        <v>108</v>
      </c>
      <c r="J5" s="562"/>
      <c r="K5" s="562" t="s">
        <v>109</v>
      </c>
      <c r="L5" s="562"/>
      <c r="M5" s="562" t="s">
        <v>110</v>
      </c>
      <c r="N5" s="562"/>
      <c r="O5" s="563"/>
      <c r="P5" s="563"/>
      <c r="Q5" s="527"/>
      <c r="R5" s="527"/>
      <c r="S5" s="527"/>
      <c r="T5" s="527"/>
      <c r="U5" s="543"/>
    </row>
    <row r="6" spans="1:21" ht="25.5" x14ac:dyDescent="0.25">
      <c r="A6" s="562"/>
      <c r="B6" s="528"/>
      <c r="C6" s="556"/>
      <c r="D6" s="556"/>
      <c r="E6" s="547"/>
      <c r="F6" s="556"/>
      <c r="G6" s="255" t="s">
        <v>111</v>
      </c>
      <c r="H6" s="242" t="s">
        <v>12</v>
      </c>
      <c r="I6" s="255" t="s">
        <v>111</v>
      </c>
      <c r="J6" s="242" t="s">
        <v>12</v>
      </c>
      <c r="K6" s="255" t="s">
        <v>111</v>
      </c>
      <c r="L6" s="242" t="s">
        <v>12</v>
      </c>
      <c r="M6" s="255" t="s">
        <v>111</v>
      </c>
      <c r="N6" s="242" t="s">
        <v>12</v>
      </c>
      <c r="O6" s="255" t="s">
        <v>111</v>
      </c>
      <c r="P6" s="242" t="s">
        <v>12</v>
      </c>
      <c r="Q6" s="528"/>
      <c r="R6" s="528"/>
      <c r="S6" s="528"/>
      <c r="T6" s="528"/>
      <c r="U6" s="544"/>
    </row>
    <row r="7" spans="1:21" ht="93.75" customHeight="1" x14ac:dyDescent="0.25">
      <c r="A7" s="558" t="s">
        <v>1396</v>
      </c>
      <c r="B7" s="558" t="s">
        <v>1397</v>
      </c>
      <c r="C7" s="464" t="s">
        <v>1718</v>
      </c>
      <c r="D7" s="464" t="s">
        <v>1722</v>
      </c>
      <c r="E7" s="431" t="s">
        <v>1717</v>
      </c>
      <c r="F7" s="494" t="s">
        <v>1733</v>
      </c>
      <c r="G7" s="264">
        <v>0.1</v>
      </c>
      <c r="H7" s="240">
        <v>0</v>
      </c>
      <c r="I7" s="264">
        <v>0.2</v>
      </c>
      <c r="J7" s="240"/>
      <c r="K7" s="264">
        <v>0.3</v>
      </c>
      <c r="L7" s="240">
        <v>0</v>
      </c>
      <c r="M7" s="264">
        <v>0.4</v>
      </c>
      <c r="N7" s="240">
        <v>0</v>
      </c>
      <c r="O7" s="264">
        <v>0.4</v>
      </c>
      <c r="P7" s="240">
        <v>0</v>
      </c>
      <c r="Q7" s="263"/>
      <c r="R7" s="263" t="s">
        <v>1720</v>
      </c>
      <c r="S7" s="263" t="s">
        <v>1719</v>
      </c>
      <c r="T7" s="263" t="s">
        <v>1591</v>
      </c>
      <c r="U7" s="263" t="s">
        <v>1721</v>
      </c>
    </row>
    <row r="8" spans="1:21" ht="110.25" x14ac:dyDescent="0.25">
      <c r="A8" s="559"/>
      <c r="B8" s="559"/>
      <c r="C8" s="350" t="s">
        <v>1724</v>
      </c>
      <c r="D8" s="350" t="s">
        <v>1723</v>
      </c>
      <c r="E8" s="431" t="s">
        <v>1726</v>
      </c>
      <c r="F8" s="268" t="s">
        <v>1725</v>
      </c>
      <c r="G8" s="264">
        <v>0.1</v>
      </c>
      <c r="H8" s="240">
        <v>0</v>
      </c>
      <c r="I8" s="264">
        <v>0.4</v>
      </c>
      <c r="J8" s="685">
        <v>10000</v>
      </c>
      <c r="K8" s="686">
        <v>0.8</v>
      </c>
      <c r="L8" s="685">
        <v>10000</v>
      </c>
      <c r="M8" s="686">
        <v>1</v>
      </c>
      <c r="N8" s="685">
        <v>10000</v>
      </c>
      <c r="O8" s="264">
        <v>1</v>
      </c>
      <c r="P8" s="240"/>
      <c r="Q8" s="263"/>
      <c r="R8" s="263" t="s">
        <v>1727</v>
      </c>
      <c r="S8" s="263" t="s">
        <v>1729</v>
      </c>
      <c r="T8" s="263" t="s">
        <v>1591</v>
      </c>
      <c r="U8" s="467" t="s">
        <v>1728</v>
      </c>
    </row>
    <row r="9" spans="1:21" ht="110.25" x14ac:dyDescent="0.25">
      <c r="A9" s="559"/>
      <c r="B9" s="559"/>
      <c r="C9" s="350" t="s">
        <v>1731</v>
      </c>
      <c r="D9" s="464" t="s">
        <v>1730</v>
      </c>
      <c r="E9" s="431" t="s">
        <v>1732</v>
      </c>
      <c r="F9" s="263" t="s">
        <v>1734</v>
      </c>
      <c r="G9" s="264">
        <v>0.1</v>
      </c>
      <c r="H9" s="240">
        <v>0</v>
      </c>
      <c r="I9" s="264">
        <v>0.5</v>
      </c>
      <c r="J9" s="240">
        <v>0</v>
      </c>
      <c r="K9" s="264">
        <v>1</v>
      </c>
      <c r="L9" s="240">
        <v>0</v>
      </c>
      <c r="M9" s="264"/>
      <c r="N9" s="240"/>
      <c r="O9" s="264">
        <v>1</v>
      </c>
      <c r="P9" s="240">
        <v>0</v>
      </c>
      <c r="Q9" s="263"/>
      <c r="R9" s="263" t="s">
        <v>1735</v>
      </c>
      <c r="S9" s="263" t="s">
        <v>1729</v>
      </c>
      <c r="T9" s="263" t="s">
        <v>1591</v>
      </c>
      <c r="U9" s="467" t="s">
        <v>1728</v>
      </c>
    </row>
    <row r="10" spans="1:21" ht="84" customHeight="1" x14ac:dyDescent="0.25">
      <c r="A10" s="559"/>
      <c r="B10" s="559"/>
      <c r="C10" s="468" t="s">
        <v>1736</v>
      </c>
      <c r="D10" s="464" t="s">
        <v>1737</v>
      </c>
      <c r="E10" s="431" t="s">
        <v>1738</v>
      </c>
      <c r="F10" s="263" t="s">
        <v>1739</v>
      </c>
      <c r="G10" s="264">
        <v>1</v>
      </c>
      <c r="H10" s="240">
        <v>0</v>
      </c>
      <c r="I10" s="264"/>
      <c r="J10" s="240"/>
      <c r="K10" s="264"/>
      <c r="L10" s="240"/>
      <c r="M10" s="264"/>
      <c r="N10" s="240"/>
      <c r="O10" s="264">
        <v>1</v>
      </c>
      <c r="P10" s="240">
        <v>0</v>
      </c>
      <c r="Q10" s="263"/>
      <c r="R10" s="263" t="s">
        <v>1740</v>
      </c>
      <c r="S10" s="263" t="s">
        <v>1741</v>
      </c>
      <c r="T10" s="263" t="s">
        <v>1742</v>
      </c>
      <c r="U10" s="467" t="s">
        <v>1743</v>
      </c>
    </row>
    <row r="11" spans="1:21" ht="15.75" hidden="1" x14ac:dyDescent="0.25">
      <c r="A11" s="559"/>
      <c r="B11" s="559"/>
      <c r="C11" s="350"/>
      <c r="D11" s="350"/>
      <c r="E11" s="431"/>
      <c r="F11" s="263"/>
      <c r="G11" s="264"/>
      <c r="H11" s="240"/>
      <c r="I11" s="264"/>
      <c r="J11" s="240"/>
      <c r="K11" s="264"/>
      <c r="L11" s="240"/>
      <c r="M11" s="264"/>
      <c r="N11" s="240"/>
      <c r="O11" s="263"/>
      <c r="P11" s="240"/>
      <c r="Q11" s="263"/>
      <c r="R11" s="263"/>
      <c r="S11" s="263"/>
      <c r="T11" s="263"/>
      <c r="U11" s="263"/>
    </row>
    <row r="12" spans="1:21" ht="15.75" hidden="1" x14ac:dyDescent="0.25">
      <c r="A12" s="559"/>
      <c r="B12" s="559"/>
      <c r="C12" s="350"/>
      <c r="D12" s="350"/>
      <c r="E12" s="431"/>
      <c r="F12" s="263"/>
      <c r="G12" s="264"/>
      <c r="H12" s="240"/>
      <c r="I12" s="264"/>
      <c r="J12" s="240"/>
      <c r="K12" s="264"/>
      <c r="L12" s="240"/>
      <c r="M12" s="264"/>
      <c r="N12" s="240"/>
      <c r="O12" s="263"/>
      <c r="P12" s="240"/>
      <c r="Q12" s="263"/>
      <c r="R12" s="263"/>
      <c r="S12" s="263"/>
      <c r="T12" s="263"/>
      <c r="U12" s="263"/>
    </row>
    <row r="13" spans="1:21" ht="15.75" hidden="1" x14ac:dyDescent="0.25">
      <c r="A13" s="559"/>
      <c r="B13" s="559"/>
      <c r="C13" s="350"/>
      <c r="D13" s="350"/>
      <c r="E13" s="431"/>
      <c r="F13" s="263"/>
      <c r="G13" s="264"/>
      <c r="H13" s="240"/>
      <c r="I13" s="264"/>
      <c r="J13" s="240"/>
      <c r="K13" s="264"/>
      <c r="L13" s="240"/>
      <c r="M13" s="264"/>
      <c r="N13" s="240"/>
      <c r="O13" s="263"/>
      <c r="P13" s="240"/>
      <c r="Q13" s="263"/>
      <c r="R13" s="263"/>
      <c r="S13" s="263"/>
      <c r="T13" s="263"/>
      <c r="U13" s="263"/>
    </row>
    <row r="14" spans="1:21" ht="15.75" hidden="1" x14ac:dyDescent="0.25">
      <c r="A14" s="559"/>
      <c r="B14" s="559"/>
      <c r="C14" s="350"/>
      <c r="D14" s="350"/>
      <c r="E14" s="431"/>
      <c r="F14" s="263"/>
      <c r="G14" s="264"/>
      <c r="H14" s="240"/>
      <c r="I14" s="264"/>
      <c r="J14" s="240"/>
      <c r="K14" s="264"/>
      <c r="L14" s="240"/>
      <c r="M14" s="264"/>
      <c r="N14" s="240"/>
      <c r="O14" s="263"/>
      <c r="P14" s="240"/>
      <c r="Q14" s="263"/>
      <c r="R14" s="263"/>
      <c r="S14" s="263"/>
      <c r="T14" s="263"/>
      <c r="U14" s="263"/>
    </row>
    <row r="15" spans="1:21" ht="15.75" hidden="1" x14ac:dyDescent="0.25">
      <c r="A15" s="559"/>
      <c r="B15" s="559"/>
      <c r="C15" s="350"/>
      <c r="D15" s="350"/>
      <c r="E15" s="431"/>
      <c r="F15" s="263"/>
      <c r="G15" s="264"/>
      <c r="H15" s="240"/>
      <c r="I15" s="264"/>
      <c r="J15" s="240"/>
      <c r="K15" s="264"/>
      <c r="L15" s="240"/>
      <c r="M15" s="264"/>
      <c r="N15" s="240"/>
      <c r="O15" s="263"/>
      <c r="P15" s="240"/>
      <c r="Q15" s="263"/>
      <c r="R15" s="263"/>
      <c r="S15" s="263"/>
      <c r="T15" s="263"/>
      <c r="U15" s="263"/>
    </row>
    <row r="16" spans="1:21" ht="15.75" hidden="1" x14ac:dyDescent="0.25">
      <c r="A16" s="559"/>
      <c r="B16" s="559"/>
      <c r="C16" s="350"/>
      <c r="D16" s="350"/>
      <c r="E16" s="431"/>
      <c r="F16" s="268"/>
      <c r="G16" s="268"/>
      <c r="H16" s="285"/>
      <c r="I16" s="268"/>
      <c r="J16" s="285"/>
      <c r="K16" s="268"/>
      <c r="L16" s="285"/>
      <c r="M16" s="268"/>
      <c r="N16" s="285"/>
      <c r="O16" s="268"/>
      <c r="P16" s="285"/>
      <c r="Q16" s="268"/>
      <c r="R16" s="268"/>
      <c r="S16" s="268"/>
      <c r="T16" s="268"/>
      <c r="U16" s="268"/>
    </row>
    <row r="17" spans="1:21" ht="15.75" hidden="1" x14ac:dyDescent="0.25">
      <c r="A17" s="559"/>
      <c r="B17" s="559"/>
      <c r="C17" s="350"/>
      <c r="D17" s="350"/>
      <c r="E17" s="431"/>
      <c r="F17" s="263"/>
      <c r="G17" s="263"/>
      <c r="H17" s="240"/>
      <c r="I17" s="263"/>
      <c r="J17" s="240"/>
      <c r="K17" s="263"/>
      <c r="L17" s="240"/>
      <c r="M17" s="263"/>
      <c r="N17" s="240"/>
      <c r="O17" s="263"/>
      <c r="P17" s="240"/>
      <c r="Q17" s="286"/>
      <c r="R17" s="286"/>
      <c r="S17" s="286"/>
      <c r="T17" s="263"/>
      <c r="U17" s="287"/>
    </row>
    <row r="18" spans="1:21" ht="15.75" hidden="1" x14ac:dyDescent="0.25">
      <c r="A18" s="559"/>
      <c r="B18" s="559"/>
      <c r="C18" s="350"/>
      <c r="D18" s="350"/>
      <c r="E18" s="431"/>
      <c r="F18" s="268"/>
      <c r="G18" s="268"/>
      <c r="H18" s="285"/>
      <c r="I18" s="268"/>
      <c r="J18" s="285"/>
      <c r="K18" s="268"/>
      <c r="L18" s="285"/>
      <c r="M18" s="268"/>
      <c r="N18" s="285"/>
      <c r="O18" s="268"/>
      <c r="P18" s="285"/>
      <c r="Q18" s="268"/>
      <c r="R18" s="268"/>
      <c r="S18" s="268"/>
      <c r="T18" s="268"/>
      <c r="U18" s="268"/>
    </row>
    <row r="19" spans="1:21" ht="15.75" hidden="1" x14ac:dyDescent="0.25">
      <c r="A19" s="560"/>
      <c r="B19" s="560"/>
      <c r="C19" s="350"/>
      <c r="D19" s="350"/>
      <c r="E19" s="431"/>
      <c r="F19" s="263"/>
      <c r="G19" s="264"/>
      <c r="H19" s="240"/>
      <c r="I19" s="264"/>
      <c r="J19" s="240"/>
      <c r="K19" s="264"/>
      <c r="L19" s="240"/>
      <c r="M19" s="263"/>
      <c r="N19" s="240"/>
      <c r="O19" s="263"/>
      <c r="P19" s="240"/>
      <c r="Q19" s="263"/>
      <c r="R19" s="263"/>
      <c r="S19" s="263"/>
      <c r="T19" s="263"/>
      <c r="U19" s="263"/>
    </row>
    <row r="20" spans="1:21" ht="15.75" x14ac:dyDescent="0.25">
      <c r="A20" s="307"/>
      <c r="B20" s="308"/>
      <c r="C20" s="307" t="s">
        <v>1398</v>
      </c>
      <c r="D20" s="308"/>
      <c r="E20" s="308"/>
      <c r="F20" s="309"/>
      <c r="G20" s="278">
        <f t="shared" ref="G20:P20" si="0">SUM(G7:G19)</f>
        <v>1.3</v>
      </c>
      <c r="H20" s="288">
        <f t="shared" si="0"/>
        <v>0</v>
      </c>
      <c r="I20" s="278">
        <f t="shared" si="0"/>
        <v>1.1000000000000001</v>
      </c>
      <c r="J20" s="288">
        <f t="shared" si="0"/>
        <v>10000</v>
      </c>
      <c r="K20" s="278">
        <f t="shared" si="0"/>
        <v>2.1</v>
      </c>
      <c r="L20" s="288">
        <f t="shared" si="0"/>
        <v>10000</v>
      </c>
      <c r="M20" s="278">
        <f t="shared" si="0"/>
        <v>1.4</v>
      </c>
      <c r="N20" s="288">
        <f t="shared" si="0"/>
        <v>10000</v>
      </c>
      <c r="O20" s="288">
        <f t="shared" si="0"/>
        <v>3.4</v>
      </c>
      <c r="P20" s="288">
        <f t="shared" si="0"/>
        <v>0</v>
      </c>
      <c r="Q20" s="279"/>
      <c r="R20" s="279"/>
      <c r="S20" s="279"/>
      <c r="T20" s="279"/>
      <c r="U20" s="279"/>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topLeftCell="E1" zoomScale="73" zoomScaleNormal="73" workbookViewId="0">
      <pane ySplit="8" topLeftCell="A9" activePane="bottomLeft" state="frozen"/>
      <selection activeCell="A7" sqref="A7"/>
      <selection pane="bottomLeft" activeCell="E17" sqref="A15:XFD17"/>
    </sheetView>
  </sheetViews>
  <sheetFormatPr baseColWidth="10" defaultColWidth="11.42578125" defaultRowHeight="15" x14ac:dyDescent="0.25"/>
  <cols>
    <col min="1" max="1" width="21.7109375" customWidth="1"/>
    <col min="2" max="2" width="41.42578125" customWidth="1"/>
    <col min="3" max="6" width="27.42578125" customWidth="1"/>
    <col min="7" max="7" width="15.28515625" customWidth="1"/>
    <col min="8" max="8" width="13.7109375" style="244" bestFit="1" customWidth="1"/>
    <col min="9" max="9" width="15.28515625" customWidth="1"/>
    <col min="10" max="10" width="18.85546875" style="244" customWidth="1"/>
    <col min="12" max="12" width="12.140625" style="244" bestFit="1" customWidth="1"/>
    <col min="14" max="14" width="12.140625" style="244" bestFit="1" customWidth="1"/>
    <col min="15" max="15" width="15.28515625" customWidth="1"/>
    <col min="16" max="16" width="18.28515625" style="244" customWidth="1"/>
    <col min="17" max="20" width="14.140625" customWidth="1"/>
    <col min="21" max="21" width="21.7109375" customWidth="1"/>
  </cols>
  <sheetData>
    <row r="1" spans="1:27" ht="18.75" x14ac:dyDescent="0.25">
      <c r="G1" s="299" t="s">
        <v>1399</v>
      </c>
      <c r="I1" s="299"/>
      <c r="J1" s="299"/>
      <c r="K1" s="299"/>
      <c r="L1" s="299"/>
      <c r="M1" s="299"/>
      <c r="N1" s="299"/>
      <c r="O1" s="299"/>
      <c r="P1" s="299"/>
      <c r="Q1" s="299"/>
      <c r="R1" s="299"/>
      <c r="S1" s="299"/>
      <c r="T1" s="299"/>
      <c r="U1" s="299"/>
      <c r="V1" s="299"/>
      <c r="W1" s="299"/>
      <c r="X1" s="299"/>
      <c r="Y1" s="299"/>
      <c r="Z1" s="299"/>
      <c r="AA1" s="299"/>
    </row>
    <row r="2" spans="1:27" ht="18.75" x14ac:dyDescent="0.25">
      <c r="A2" s="338" t="s">
        <v>1360</v>
      </c>
      <c r="G2" s="299"/>
      <c r="I2" s="299"/>
      <c r="J2" s="299"/>
      <c r="K2" s="299"/>
      <c r="L2" s="299"/>
      <c r="M2" s="299"/>
      <c r="N2" s="299"/>
      <c r="O2" s="299"/>
      <c r="P2" s="299"/>
      <c r="Q2" s="299"/>
      <c r="R2" s="299"/>
      <c r="S2" s="299"/>
      <c r="T2" s="299"/>
      <c r="U2" s="299"/>
      <c r="V2" s="299"/>
      <c r="W2" s="299"/>
      <c r="X2" s="299"/>
      <c r="Y2" s="299"/>
      <c r="Z2" s="299"/>
      <c r="AA2" s="299"/>
    </row>
    <row r="3" spans="1:27" ht="18.75" x14ac:dyDescent="0.25">
      <c r="A3" s="339" t="s">
        <v>1407</v>
      </c>
      <c r="G3" s="299"/>
      <c r="I3" s="299"/>
      <c r="J3" s="299"/>
      <c r="K3" s="299"/>
      <c r="L3" s="299"/>
      <c r="M3" s="299"/>
      <c r="N3" s="299"/>
      <c r="O3" s="299"/>
      <c r="P3" s="299"/>
      <c r="Q3" s="299"/>
      <c r="R3" s="299"/>
      <c r="S3" s="299"/>
      <c r="T3" s="299"/>
      <c r="U3" s="299"/>
      <c r="V3" s="299"/>
      <c r="W3" s="299"/>
      <c r="X3" s="299"/>
      <c r="Y3" s="299"/>
      <c r="Z3" s="299"/>
      <c r="AA3" s="299"/>
    </row>
    <row r="4" spans="1:27" ht="18.75" x14ac:dyDescent="0.25">
      <c r="A4" s="339" t="s">
        <v>1406</v>
      </c>
      <c r="G4" s="299"/>
      <c r="I4" s="299"/>
      <c r="J4" s="299"/>
      <c r="K4" s="299"/>
      <c r="L4" s="299"/>
      <c r="M4" s="299"/>
      <c r="N4" s="299"/>
      <c r="O4" s="299"/>
      <c r="P4" s="299"/>
      <c r="Q4" s="299"/>
      <c r="R4" s="299"/>
      <c r="S4" s="299"/>
      <c r="T4" s="299"/>
      <c r="U4" s="299"/>
      <c r="V4" s="299"/>
      <c r="W4" s="299"/>
      <c r="X4" s="299"/>
      <c r="Y4" s="299"/>
      <c r="Z4" s="299"/>
      <c r="AA4" s="299"/>
    </row>
    <row r="5" spans="1:27" x14ac:dyDescent="0.25">
      <c r="A5" s="303" t="s">
        <v>1409</v>
      </c>
      <c r="B5" s="284"/>
      <c r="C5" s="284"/>
      <c r="D5" s="284"/>
      <c r="E5" s="284"/>
      <c r="F5" s="284"/>
      <c r="G5" s="284"/>
      <c r="H5" s="284"/>
      <c r="I5" s="284"/>
      <c r="J5" s="284"/>
      <c r="K5" s="284"/>
      <c r="L5" s="284"/>
      <c r="M5" s="284"/>
      <c r="N5" s="284"/>
      <c r="O5" s="284"/>
      <c r="P5" s="284"/>
      <c r="Q5" s="284"/>
      <c r="R5" s="284"/>
      <c r="S5" s="284"/>
      <c r="T5" s="284"/>
      <c r="U5" s="284"/>
    </row>
    <row r="6" spans="1:27" ht="15" customHeight="1" x14ac:dyDescent="0.25">
      <c r="A6" s="562" t="s">
        <v>100</v>
      </c>
      <c r="B6" s="529" t="s">
        <v>115</v>
      </c>
      <c r="C6" s="554" t="s">
        <v>89</v>
      </c>
      <c r="D6" s="554" t="s">
        <v>90</v>
      </c>
      <c r="E6" s="545" t="s">
        <v>402</v>
      </c>
      <c r="F6" s="554" t="s">
        <v>91</v>
      </c>
      <c r="G6" s="562" t="s">
        <v>103</v>
      </c>
      <c r="H6" s="562"/>
      <c r="I6" s="562"/>
      <c r="J6" s="562"/>
      <c r="K6" s="562"/>
      <c r="L6" s="562"/>
      <c r="M6" s="562"/>
      <c r="N6" s="562"/>
      <c r="O6" s="563" t="s">
        <v>104</v>
      </c>
      <c r="P6" s="563"/>
      <c r="Q6" s="529" t="s">
        <v>105</v>
      </c>
      <c r="R6" s="529" t="s">
        <v>106</v>
      </c>
      <c r="S6" s="529" t="s">
        <v>113</v>
      </c>
      <c r="T6" s="529" t="s">
        <v>112</v>
      </c>
      <c r="U6" s="542" t="s">
        <v>92</v>
      </c>
    </row>
    <row r="7" spans="1:27" x14ac:dyDescent="0.25">
      <c r="A7" s="562"/>
      <c r="B7" s="527"/>
      <c r="C7" s="555"/>
      <c r="D7" s="555"/>
      <c r="E7" s="546"/>
      <c r="F7" s="555"/>
      <c r="G7" s="562" t="s">
        <v>107</v>
      </c>
      <c r="H7" s="562"/>
      <c r="I7" s="562" t="s">
        <v>108</v>
      </c>
      <c r="J7" s="562"/>
      <c r="K7" s="562" t="s">
        <v>109</v>
      </c>
      <c r="L7" s="562"/>
      <c r="M7" s="562" t="s">
        <v>110</v>
      </c>
      <c r="N7" s="562"/>
      <c r="O7" s="563"/>
      <c r="P7" s="563"/>
      <c r="Q7" s="527"/>
      <c r="R7" s="527"/>
      <c r="S7" s="527"/>
      <c r="T7" s="527"/>
      <c r="U7" s="543"/>
    </row>
    <row r="8" spans="1:27" ht="25.5" x14ac:dyDescent="0.25">
      <c r="A8" s="562"/>
      <c r="B8" s="528"/>
      <c r="C8" s="556"/>
      <c r="D8" s="556"/>
      <c r="E8" s="547"/>
      <c r="F8" s="556"/>
      <c r="G8" s="255" t="s">
        <v>111</v>
      </c>
      <c r="H8" s="242" t="s">
        <v>12</v>
      </c>
      <c r="I8" s="255" t="s">
        <v>111</v>
      </c>
      <c r="J8" s="242" t="s">
        <v>12</v>
      </c>
      <c r="K8" s="255" t="s">
        <v>111</v>
      </c>
      <c r="L8" s="242" t="s">
        <v>12</v>
      </c>
      <c r="M8" s="255" t="s">
        <v>111</v>
      </c>
      <c r="N8" s="242" t="s">
        <v>12</v>
      </c>
      <c r="O8" s="255" t="s">
        <v>111</v>
      </c>
      <c r="P8" s="242" t="s">
        <v>12</v>
      </c>
      <c r="Q8" s="528"/>
      <c r="R8" s="528"/>
      <c r="S8" s="528"/>
      <c r="T8" s="528"/>
      <c r="U8" s="544"/>
    </row>
    <row r="9" spans="1:27" ht="15.75" customHeight="1" x14ac:dyDescent="0.25">
      <c r="A9" s="610" t="s">
        <v>1400</v>
      </c>
      <c r="B9" s="610" t="s">
        <v>1401</v>
      </c>
      <c r="C9" s="574" t="s">
        <v>1748</v>
      </c>
      <c r="D9" s="574" t="s">
        <v>1747</v>
      </c>
      <c r="E9" s="574" t="s">
        <v>1749</v>
      </c>
      <c r="F9" s="600" t="s">
        <v>1750</v>
      </c>
      <c r="G9" s="593">
        <v>0.05</v>
      </c>
      <c r="H9" s="595">
        <v>0</v>
      </c>
      <c r="I9" s="593">
        <v>0.1</v>
      </c>
      <c r="J9" s="595">
        <v>0</v>
      </c>
      <c r="K9" s="593">
        <v>0.15</v>
      </c>
      <c r="L9" s="595">
        <v>0</v>
      </c>
      <c r="M9" s="593">
        <v>0.25</v>
      </c>
      <c r="N9" s="595">
        <v>0</v>
      </c>
      <c r="O9" s="593">
        <v>0.25</v>
      </c>
      <c r="P9" s="595">
        <v>0</v>
      </c>
      <c r="Q9" s="599"/>
      <c r="R9" s="599" t="s">
        <v>1761</v>
      </c>
      <c r="S9" s="599" t="s">
        <v>1762</v>
      </c>
      <c r="T9" s="599" t="s">
        <v>1677</v>
      </c>
      <c r="U9" s="601" t="s">
        <v>1744</v>
      </c>
    </row>
    <row r="10" spans="1:27" ht="79.5" customHeight="1" x14ac:dyDescent="0.25">
      <c r="A10" s="611"/>
      <c r="B10" s="611"/>
      <c r="C10" s="575"/>
      <c r="D10" s="575"/>
      <c r="E10" s="576"/>
      <c r="F10" s="600"/>
      <c r="G10" s="594"/>
      <c r="H10" s="596"/>
      <c r="I10" s="594"/>
      <c r="J10" s="596"/>
      <c r="K10" s="594"/>
      <c r="L10" s="596"/>
      <c r="M10" s="594"/>
      <c r="N10" s="596"/>
      <c r="O10" s="594"/>
      <c r="P10" s="596"/>
      <c r="Q10" s="594"/>
      <c r="R10" s="594"/>
      <c r="S10" s="594"/>
      <c r="T10" s="594"/>
      <c r="U10" s="601"/>
    </row>
    <row r="11" spans="1:27" ht="15.75" customHeight="1" x14ac:dyDescent="0.25">
      <c r="A11" s="611"/>
      <c r="B11" s="611"/>
      <c r="C11" s="575"/>
      <c r="D11" s="575"/>
      <c r="E11" s="574" t="s">
        <v>1754</v>
      </c>
      <c r="F11" s="602" t="s">
        <v>1751</v>
      </c>
      <c r="G11" s="593">
        <v>0.25</v>
      </c>
      <c r="H11" s="595">
        <v>0</v>
      </c>
      <c r="I11" s="593">
        <v>0.25</v>
      </c>
      <c r="J11" s="595">
        <v>0</v>
      </c>
      <c r="K11" s="593">
        <v>0.25</v>
      </c>
      <c r="L11" s="595">
        <v>0</v>
      </c>
      <c r="M11" s="593">
        <v>0.25</v>
      </c>
      <c r="N11" s="597">
        <v>0</v>
      </c>
      <c r="O11" s="593">
        <v>1</v>
      </c>
      <c r="P11" s="595">
        <v>0</v>
      </c>
      <c r="Q11" s="599"/>
      <c r="R11" s="599" t="s">
        <v>1763</v>
      </c>
      <c r="S11" s="599" t="s">
        <v>1764</v>
      </c>
      <c r="T11" s="599" t="s">
        <v>1677</v>
      </c>
      <c r="U11" s="591" t="s">
        <v>1758</v>
      </c>
    </row>
    <row r="12" spans="1:27" ht="79.5" customHeight="1" x14ac:dyDescent="0.25">
      <c r="A12" s="611"/>
      <c r="B12" s="611"/>
      <c r="C12" s="576"/>
      <c r="D12" s="576"/>
      <c r="E12" s="576"/>
      <c r="F12" s="602"/>
      <c r="G12" s="594"/>
      <c r="H12" s="596"/>
      <c r="I12" s="594"/>
      <c r="J12" s="596"/>
      <c r="K12" s="594"/>
      <c r="L12" s="596"/>
      <c r="M12" s="594"/>
      <c r="N12" s="598"/>
      <c r="O12" s="594"/>
      <c r="P12" s="596"/>
      <c r="Q12" s="594"/>
      <c r="R12" s="594"/>
      <c r="S12" s="594"/>
      <c r="T12" s="594"/>
      <c r="U12" s="592"/>
    </row>
    <row r="13" spans="1:27" ht="145.5" customHeight="1" x14ac:dyDescent="0.25">
      <c r="A13" s="611"/>
      <c r="B13" s="611"/>
      <c r="C13" s="263" t="s">
        <v>1756</v>
      </c>
      <c r="D13" s="263" t="s">
        <v>1757</v>
      </c>
      <c r="E13" s="263" t="s">
        <v>1755</v>
      </c>
      <c r="F13" s="470" t="s">
        <v>1752</v>
      </c>
      <c r="G13" s="471">
        <v>0.33</v>
      </c>
      <c r="H13" s="285">
        <v>0</v>
      </c>
      <c r="I13" s="268"/>
      <c r="J13" s="285"/>
      <c r="K13" s="471">
        <v>0.33</v>
      </c>
      <c r="L13" s="285">
        <v>0</v>
      </c>
      <c r="M13" s="471">
        <v>0.34</v>
      </c>
      <c r="N13" s="285">
        <v>0</v>
      </c>
      <c r="O13" s="471">
        <v>1</v>
      </c>
      <c r="P13" s="285">
        <v>0</v>
      </c>
      <c r="Q13" s="268"/>
      <c r="R13" s="268" t="s">
        <v>1765</v>
      </c>
      <c r="S13" s="268" t="s">
        <v>1766</v>
      </c>
      <c r="T13" s="268" t="s">
        <v>1677</v>
      </c>
      <c r="U13" s="469" t="s">
        <v>1746</v>
      </c>
    </row>
    <row r="14" spans="1:27" ht="151.5" customHeight="1" x14ac:dyDescent="0.25">
      <c r="A14" s="611"/>
      <c r="B14" s="612"/>
      <c r="C14" s="263" t="s">
        <v>1759</v>
      </c>
      <c r="D14" s="263" t="s">
        <v>1760</v>
      </c>
      <c r="E14" s="263" t="s">
        <v>1770</v>
      </c>
      <c r="F14" s="600" t="s">
        <v>1753</v>
      </c>
      <c r="G14" s="471">
        <v>0.5</v>
      </c>
      <c r="H14" s="285">
        <v>0</v>
      </c>
      <c r="I14" s="471">
        <v>1</v>
      </c>
      <c r="J14" s="285">
        <v>0</v>
      </c>
      <c r="K14" s="268"/>
      <c r="L14" s="285"/>
      <c r="M14" s="268"/>
      <c r="N14" s="285"/>
      <c r="O14" s="471">
        <v>1</v>
      </c>
      <c r="P14" s="285">
        <v>0</v>
      </c>
      <c r="Q14" s="268"/>
      <c r="R14" s="268" t="s">
        <v>1767</v>
      </c>
      <c r="S14" s="268" t="s">
        <v>1768</v>
      </c>
      <c r="T14" s="268" t="s">
        <v>1677</v>
      </c>
      <c r="U14" s="603" t="s">
        <v>1745</v>
      </c>
    </row>
    <row r="15" spans="1:27" ht="15.75" hidden="1" x14ac:dyDescent="0.25">
      <c r="A15" s="611"/>
      <c r="B15" s="610" t="s">
        <v>1403</v>
      </c>
      <c r="C15" s="263"/>
      <c r="D15" s="263"/>
      <c r="E15" s="263"/>
      <c r="F15" s="600"/>
      <c r="G15" s="268"/>
      <c r="H15" s="285"/>
      <c r="I15" s="268"/>
      <c r="J15" s="285"/>
      <c r="K15" s="268"/>
      <c r="L15" s="285"/>
      <c r="M15" s="268"/>
      <c r="N15" s="285"/>
      <c r="O15" s="268"/>
      <c r="P15" s="285"/>
      <c r="Q15" s="268"/>
      <c r="R15" s="268"/>
      <c r="S15" s="268"/>
      <c r="T15" s="268"/>
      <c r="U15" s="604"/>
    </row>
    <row r="16" spans="1:27" ht="15.75" hidden="1" x14ac:dyDescent="0.25">
      <c r="A16" s="611"/>
      <c r="B16" s="611"/>
      <c r="C16" s="263"/>
      <c r="D16" s="263"/>
      <c r="E16" s="263"/>
      <c r="F16" s="600"/>
      <c r="G16" s="268"/>
      <c r="H16" s="285"/>
      <c r="I16" s="268"/>
      <c r="J16" s="285"/>
      <c r="K16" s="268"/>
      <c r="L16" s="285"/>
      <c r="M16" s="268"/>
      <c r="N16" s="285"/>
      <c r="O16" s="268"/>
      <c r="P16" s="285"/>
      <c r="Q16" s="268"/>
      <c r="R16" s="268"/>
      <c r="S16" s="268"/>
      <c r="T16" s="268"/>
      <c r="U16" s="604"/>
    </row>
    <row r="17" spans="1:21" ht="69" hidden="1" customHeight="1" x14ac:dyDescent="0.25">
      <c r="A17" s="611"/>
      <c r="B17" s="611"/>
      <c r="C17" s="263"/>
      <c r="D17" s="263"/>
      <c r="E17" s="263"/>
      <c r="F17" s="600"/>
      <c r="G17" s="268"/>
      <c r="H17" s="285"/>
      <c r="I17" s="268"/>
      <c r="J17" s="285"/>
      <c r="K17" s="268"/>
      <c r="L17" s="285"/>
      <c r="M17" s="268"/>
      <c r="N17" s="285"/>
      <c r="O17" s="268"/>
      <c r="P17" s="285"/>
      <c r="Q17" s="268"/>
      <c r="R17" s="268"/>
      <c r="S17" s="268"/>
      <c r="T17" s="268"/>
      <c r="U17" s="604"/>
    </row>
    <row r="18" spans="1:21" ht="15.75" hidden="1" x14ac:dyDescent="0.25">
      <c r="A18" s="611"/>
      <c r="B18" s="611"/>
      <c r="C18" s="263"/>
      <c r="D18" s="263"/>
      <c r="E18" s="263"/>
      <c r="F18" s="600"/>
      <c r="G18" s="268"/>
      <c r="H18" s="285"/>
      <c r="I18" s="268"/>
      <c r="J18" s="285"/>
      <c r="K18" s="268"/>
      <c r="L18" s="285"/>
      <c r="M18" s="268"/>
      <c r="N18" s="285"/>
      <c r="O18" s="268"/>
      <c r="P18" s="285"/>
      <c r="Q18" s="268"/>
      <c r="R18" s="268"/>
      <c r="S18" s="268"/>
      <c r="T18" s="268"/>
      <c r="U18" s="605"/>
    </row>
    <row r="19" spans="1:21" ht="15.75" hidden="1" x14ac:dyDescent="0.25">
      <c r="A19" s="611"/>
      <c r="B19" s="612"/>
      <c r="C19" s="263"/>
      <c r="D19" s="263"/>
      <c r="E19" s="263"/>
      <c r="F19" s="600"/>
      <c r="G19" s="263"/>
      <c r="H19" s="240"/>
      <c r="I19" s="263"/>
      <c r="J19" s="240"/>
      <c r="K19" s="263"/>
      <c r="L19" s="240"/>
      <c r="M19" s="263"/>
      <c r="N19" s="240"/>
      <c r="O19" s="263"/>
      <c r="P19" s="240"/>
      <c r="Q19" s="263"/>
      <c r="R19" s="263"/>
      <c r="S19" s="263"/>
      <c r="T19" s="263"/>
      <c r="U19" s="351"/>
    </row>
    <row r="20" spans="1:21" ht="15.75" hidden="1" x14ac:dyDescent="0.25">
      <c r="A20" s="611"/>
      <c r="B20" s="610" t="s">
        <v>1404</v>
      </c>
      <c r="C20" s="263"/>
      <c r="D20" s="263"/>
      <c r="E20" s="263"/>
      <c r="F20" s="600"/>
      <c r="G20" s="264"/>
      <c r="H20" s="415"/>
      <c r="I20" s="264"/>
      <c r="J20" s="415"/>
      <c r="K20" s="264"/>
      <c r="L20" s="240"/>
      <c r="M20" s="263"/>
      <c r="N20" s="240"/>
      <c r="O20" s="264"/>
      <c r="P20" s="415"/>
      <c r="Q20" s="263"/>
      <c r="R20" s="263"/>
      <c r="S20" s="263"/>
      <c r="T20" s="263"/>
      <c r="U20" s="263"/>
    </row>
    <row r="21" spans="1:21" ht="173.25" x14ac:dyDescent="0.25">
      <c r="A21" s="611"/>
      <c r="B21" s="611"/>
      <c r="C21" s="263" t="s">
        <v>1902</v>
      </c>
      <c r="D21" s="263" t="s">
        <v>1769</v>
      </c>
      <c r="E21" s="263" t="s">
        <v>1771</v>
      </c>
      <c r="F21" s="268" t="s">
        <v>1772</v>
      </c>
      <c r="G21" s="264"/>
      <c r="H21" s="415"/>
      <c r="I21" s="264"/>
      <c r="J21" s="415"/>
      <c r="K21" s="264">
        <v>0.5</v>
      </c>
      <c r="L21" s="240">
        <v>0</v>
      </c>
      <c r="M21" s="264">
        <v>1</v>
      </c>
      <c r="N21" s="240">
        <v>0</v>
      </c>
      <c r="O21" s="264">
        <v>1</v>
      </c>
      <c r="P21" s="415">
        <v>0</v>
      </c>
      <c r="Q21" s="263"/>
      <c r="R21" s="263" t="s">
        <v>1773</v>
      </c>
      <c r="S21" s="263" t="s">
        <v>1774</v>
      </c>
      <c r="T21" s="263" t="s">
        <v>1775</v>
      </c>
      <c r="U21" s="263" t="s">
        <v>1776</v>
      </c>
    </row>
    <row r="22" spans="1:21" ht="15.75" hidden="1" x14ac:dyDescent="0.25">
      <c r="A22" s="611"/>
      <c r="B22" s="611"/>
      <c r="C22" s="263"/>
      <c r="D22" s="263"/>
      <c r="E22" s="263"/>
      <c r="F22" s="268"/>
      <c r="G22" s="264"/>
      <c r="H22" s="415"/>
      <c r="I22" s="264"/>
      <c r="J22" s="415"/>
      <c r="K22" s="264"/>
      <c r="L22" s="240"/>
      <c r="M22" s="263"/>
      <c r="N22" s="240"/>
      <c r="O22" s="264"/>
      <c r="P22" s="415"/>
      <c r="Q22" s="263"/>
      <c r="R22" s="263"/>
      <c r="S22" s="263"/>
      <c r="T22" s="263"/>
      <c r="U22" s="263"/>
    </row>
    <row r="23" spans="1:21" ht="39" hidden="1" customHeight="1" x14ac:dyDescent="0.25">
      <c r="A23" s="611"/>
      <c r="B23" s="612"/>
      <c r="C23" s="263"/>
      <c r="D23" s="263"/>
      <c r="E23" s="263"/>
      <c r="F23" s="268"/>
      <c r="G23" s="264"/>
      <c r="H23" s="415"/>
      <c r="I23" s="264"/>
      <c r="J23" s="415"/>
      <c r="K23" s="264"/>
      <c r="L23" s="240"/>
      <c r="M23" s="263"/>
      <c r="N23" s="240"/>
      <c r="O23" s="264"/>
      <c r="P23" s="415"/>
      <c r="Q23" s="263"/>
      <c r="R23" s="263"/>
      <c r="S23" s="263"/>
      <c r="T23" s="263"/>
      <c r="U23" s="263"/>
    </row>
    <row r="24" spans="1:21" ht="15.75" hidden="1" x14ac:dyDescent="0.25">
      <c r="A24" s="611"/>
      <c r="B24" s="606" t="s">
        <v>1405</v>
      </c>
      <c r="C24" s="263"/>
      <c r="D24" s="263"/>
      <c r="E24" s="263"/>
      <c r="F24" s="268"/>
      <c r="G24" s="264"/>
      <c r="H24" s="415"/>
      <c r="I24" s="264"/>
      <c r="J24" s="415"/>
      <c r="K24" s="264"/>
      <c r="L24" s="240"/>
      <c r="M24" s="263"/>
      <c r="N24" s="240"/>
      <c r="O24" s="264"/>
      <c r="P24" s="415"/>
      <c r="Q24" s="263"/>
      <c r="R24" s="263"/>
      <c r="S24" s="263"/>
      <c r="T24" s="263"/>
      <c r="U24" s="263"/>
    </row>
    <row r="25" spans="1:21" ht="15.75" hidden="1" customHeight="1" x14ac:dyDescent="0.25">
      <c r="A25" s="611"/>
      <c r="B25" s="606"/>
      <c r="C25" s="263"/>
      <c r="D25" s="263"/>
      <c r="E25" s="263"/>
      <c r="F25" s="268"/>
      <c r="G25" s="264"/>
      <c r="H25" s="415"/>
      <c r="I25" s="264"/>
      <c r="J25" s="415"/>
      <c r="K25" s="264"/>
      <c r="L25" s="240"/>
      <c r="M25" s="263"/>
      <c r="N25" s="240"/>
      <c r="O25" s="264"/>
      <c r="P25" s="415"/>
      <c r="Q25" s="263"/>
      <c r="R25" s="263"/>
      <c r="S25" s="263"/>
      <c r="T25" s="263"/>
      <c r="U25" s="263"/>
    </row>
    <row r="26" spans="1:21" ht="15.75" hidden="1" x14ac:dyDescent="0.25">
      <c r="A26" s="611"/>
      <c r="B26" s="606"/>
      <c r="C26" s="263"/>
      <c r="D26" s="263"/>
      <c r="E26" s="263"/>
      <c r="F26" s="268"/>
      <c r="G26" s="264"/>
      <c r="H26" s="415"/>
      <c r="I26" s="264"/>
      <c r="J26" s="415"/>
      <c r="K26" s="264"/>
      <c r="L26" s="240"/>
      <c r="M26" s="263"/>
      <c r="N26" s="240"/>
      <c r="O26" s="264"/>
      <c r="P26" s="415"/>
      <c r="Q26" s="263"/>
      <c r="R26" s="263"/>
      <c r="S26" s="263"/>
      <c r="T26" s="263"/>
      <c r="U26" s="263"/>
    </row>
    <row r="27" spans="1:21" ht="15.75" hidden="1" x14ac:dyDescent="0.25">
      <c r="A27" s="611"/>
      <c r="B27" s="606"/>
      <c r="C27" s="263"/>
      <c r="D27" s="263"/>
      <c r="E27" s="263"/>
      <c r="F27" s="263"/>
      <c r="G27" s="263"/>
      <c r="H27" s="240"/>
      <c r="I27" s="263"/>
      <c r="J27" s="240"/>
      <c r="K27" s="263"/>
      <c r="L27" s="240"/>
      <c r="M27" s="263"/>
      <c r="N27" s="240"/>
      <c r="O27" s="263"/>
      <c r="P27" s="240"/>
      <c r="Q27" s="263"/>
      <c r="R27" s="263"/>
      <c r="S27" s="263"/>
      <c r="T27" s="263"/>
      <c r="U27" s="263"/>
    </row>
    <row r="28" spans="1:21" ht="15.75" hidden="1" x14ac:dyDescent="0.25">
      <c r="A28" s="612"/>
      <c r="B28" s="606"/>
      <c r="C28" s="263"/>
      <c r="D28" s="263"/>
      <c r="E28" s="263"/>
      <c r="F28" s="263"/>
      <c r="G28" s="263"/>
      <c r="H28" s="240"/>
      <c r="I28" s="263"/>
      <c r="J28" s="240"/>
      <c r="K28" s="263"/>
      <c r="L28" s="240"/>
      <c r="M28" s="263"/>
      <c r="N28" s="240"/>
      <c r="O28" s="263"/>
      <c r="P28" s="240"/>
      <c r="Q28" s="263"/>
      <c r="R28" s="263"/>
      <c r="S28" s="263"/>
      <c r="T28" s="263"/>
      <c r="U28" s="263"/>
    </row>
    <row r="29" spans="1:21" ht="15.75" x14ac:dyDescent="0.25">
      <c r="A29" s="607" t="s">
        <v>489</v>
      </c>
      <c r="B29" s="608"/>
      <c r="C29" s="608"/>
      <c r="D29" s="608"/>
      <c r="E29" s="608"/>
      <c r="F29" s="608"/>
      <c r="G29" s="608"/>
      <c r="H29" s="608"/>
      <c r="I29" s="608"/>
      <c r="J29" s="608"/>
      <c r="K29" s="608"/>
      <c r="L29" s="608"/>
      <c r="M29" s="608"/>
      <c r="N29" s="608"/>
      <c r="O29" s="608"/>
      <c r="P29" s="608"/>
      <c r="Q29" s="608"/>
      <c r="R29" s="608"/>
      <c r="S29" s="608"/>
      <c r="T29" s="608"/>
      <c r="U29" s="609"/>
    </row>
    <row r="30" spans="1:21" ht="138" customHeight="1" x14ac:dyDescent="0.25">
      <c r="A30" s="610" t="s">
        <v>1410</v>
      </c>
      <c r="B30" s="606" t="s">
        <v>1411</v>
      </c>
      <c r="C30" s="263" t="s">
        <v>1778</v>
      </c>
      <c r="D30" s="263" t="s">
        <v>1777</v>
      </c>
      <c r="E30" s="263" t="s">
        <v>1779</v>
      </c>
      <c r="F30" s="268" t="s">
        <v>1780</v>
      </c>
      <c r="G30" s="263"/>
      <c r="H30" s="240"/>
      <c r="I30" s="264">
        <v>0.1</v>
      </c>
      <c r="J30" s="240">
        <v>0</v>
      </c>
      <c r="K30" s="264">
        <v>0.15</v>
      </c>
      <c r="L30" s="240">
        <v>0</v>
      </c>
      <c r="M30" s="264">
        <v>0.2</v>
      </c>
      <c r="N30" s="240">
        <v>0</v>
      </c>
      <c r="O30" s="264">
        <v>0.2</v>
      </c>
      <c r="P30" s="240">
        <v>0</v>
      </c>
      <c r="Q30" s="263"/>
      <c r="R30" s="263" t="s">
        <v>1781</v>
      </c>
      <c r="S30" s="263" t="s">
        <v>1782</v>
      </c>
      <c r="T30" s="263" t="s">
        <v>1783</v>
      </c>
      <c r="U30" s="287" t="s">
        <v>1784</v>
      </c>
    </row>
    <row r="31" spans="1:21" ht="15.75" hidden="1" x14ac:dyDescent="0.25">
      <c r="A31" s="611"/>
      <c r="B31" s="606"/>
      <c r="C31" s="263"/>
      <c r="D31" s="263"/>
      <c r="E31" s="263"/>
      <c r="F31" s="268"/>
      <c r="G31" s="263"/>
      <c r="H31" s="240"/>
      <c r="I31" s="263"/>
      <c r="J31" s="240"/>
      <c r="K31" s="263"/>
      <c r="L31" s="240"/>
      <c r="M31" s="263"/>
      <c r="N31" s="240"/>
      <c r="O31" s="263"/>
      <c r="P31" s="240"/>
      <c r="Q31" s="263"/>
      <c r="R31" s="263"/>
      <c r="S31" s="263"/>
      <c r="T31" s="263"/>
      <c r="U31" s="287"/>
    </row>
    <row r="32" spans="1:21" ht="15.75" hidden="1" x14ac:dyDescent="0.25">
      <c r="A32" s="611"/>
      <c r="B32" s="606"/>
      <c r="C32" s="263"/>
      <c r="D32" s="263"/>
      <c r="E32" s="263"/>
      <c r="F32" s="268"/>
      <c r="G32" s="263"/>
      <c r="H32" s="240"/>
      <c r="I32" s="263"/>
      <c r="J32" s="240"/>
      <c r="K32" s="263"/>
      <c r="L32" s="240"/>
      <c r="M32" s="263"/>
      <c r="N32" s="240"/>
      <c r="O32" s="263"/>
      <c r="P32" s="240"/>
      <c r="Q32" s="263"/>
      <c r="R32" s="263"/>
      <c r="S32" s="263"/>
      <c r="T32" s="263"/>
      <c r="U32" s="287"/>
    </row>
    <row r="33" spans="1:21" ht="15.75" hidden="1" x14ac:dyDescent="0.25">
      <c r="A33" s="611"/>
      <c r="B33" s="606"/>
      <c r="C33" s="263"/>
      <c r="D33" s="263"/>
      <c r="E33" s="263"/>
      <c r="F33" s="268"/>
      <c r="G33" s="263"/>
      <c r="H33" s="240"/>
      <c r="I33" s="263"/>
      <c r="J33" s="240"/>
      <c r="K33" s="263"/>
      <c r="L33" s="240"/>
      <c r="M33" s="263"/>
      <c r="N33" s="240"/>
      <c r="O33" s="263"/>
      <c r="P33" s="240"/>
      <c r="Q33" s="263"/>
      <c r="R33" s="263"/>
      <c r="S33" s="263"/>
      <c r="T33" s="263"/>
      <c r="U33" s="287"/>
    </row>
    <row r="34" spans="1:21" ht="15.75" hidden="1" x14ac:dyDescent="0.25">
      <c r="A34" s="611"/>
      <c r="B34" s="606"/>
      <c r="C34" s="263"/>
      <c r="D34" s="263"/>
      <c r="E34" s="263"/>
      <c r="F34" s="268"/>
      <c r="G34" s="263"/>
      <c r="H34" s="240"/>
      <c r="I34" s="263"/>
      <c r="J34" s="240"/>
      <c r="K34" s="263"/>
      <c r="L34" s="240"/>
      <c r="M34" s="263"/>
      <c r="N34" s="240"/>
      <c r="O34" s="263"/>
      <c r="P34" s="240"/>
      <c r="Q34" s="263"/>
      <c r="R34" s="263"/>
      <c r="S34" s="263"/>
      <c r="T34" s="263"/>
      <c r="U34" s="287"/>
    </row>
    <row r="35" spans="1:21" ht="75.75" hidden="1" customHeight="1" x14ac:dyDescent="0.25">
      <c r="A35" s="612"/>
      <c r="B35" s="606"/>
      <c r="C35" s="263"/>
      <c r="D35" s="263"/>
      <c r="E35" s="263"/>
      <c r="F35" s="268"/>
      <c r="G35" s="263"/>
      <c r="H35" s="240"/>
      <c r="I35" s="263"/>
      <c r="J35" s="240"/>
      <c r="K35" s="263"/>
      <c r="L35" s="240"/>
      <c r="M35" s="263"/>
      <c r="N35" s="240"/>
      <c r="O35" s="263"/>
      <c r="P35" s="240"/>
      <c r="Q35" s="263"/>
      <c r="R35" s="263"/>
      <c r="S35" s="263"/>
      <c r="T35" s="263"/>
      <c r="U35" s="287"/>
    </row>
    <row r="36" spans="1:21" ht="126" x14ac:dyDescent="0.25">
      <c r="A36" s="606" t="s">
        <v>1408</v>
      </c>
      <c r="B36" s="606" t="s">
        <v>1412</v>
      </c>
      <c r="C36" s="263" t="s">
        <v>1788</v>
      </c>
      <c r="D36" s="263" t="s">
        <v>1787</v>
      </c>
      <c r="E36" s="263" t="s">
        <v>1785</v>
      </c>
      <c r="F36" s="263" t="s">
        <v>1786</v>
      </c>
      <c r="G36" s="264">
        <v>1</v>
      </c>
      <c r="H36" s="240">
        <v>0</v>
      </c>
      <c r="I36" s="263"/>
      <c r="J36" s="240"/>
      <c r="K36" s="264"/>
      <c r="L36" s="240"/>
      <c r="M36" s="263"/>
      <c r="N36" s="240"/>
      <c r="O36" s="213">
        <v>1</v>
      </c>
      <c r="P36" s="240">
        <v>0</v>
      </c>
      <c r="Q36" s="263"/>
      <c r="R36" s="263" t="s">
        <v>1789</v>
      </c>
      <c r="S36" s="263" t="s">
        <v>1791</v>
      </c>
      <c r="T36" s="263" t="s">
        <v>1790</v>
      </c>
      <c r="U36" s="351" t="s">
        <v>1792</v>
      </c>
    </row>
    <row r="37" spans="1:21" ht="15.75" hidden="1" x14ac:dyDescent="0.25">
      <c r="A37" s="606"/>
      <c r="B37" s="606"/>
      <c r="C37" s="263"/>
      <c r="D37" s="263"/>
      <c r="E37" s="263"/>
      <c r="F37" s="263"/>
      <c r="G37" s="263"/>
      <c r="H37" s="240"/>
      <c r="I37" s="263"/>
      <c r="J37" s="240"/>
      <c r="K37" s="264"/>
      <c r="L37" s="240"/>
      <c r="M37" s="263"/>
      <c r="N37" s="240"/>
      <c r="O37" s="213"/>
      <c r="P37" s="240"/>
      <c r="Q37" s="263"/>
      <c r="R37" s="263"/>
      <c r="S37" s="263"/>
      <c r="T37" s="263"/>
      <c r="U37" s="351"/>
    </row>
    <row r="38" spans="1:21" ht="15.75" hidden="1" x14ac:dyDescent="0.25">
      <c r="A38" s="606"/>
      <c r="B38" s="606"/>
      <c r="C38" s="263"/>
      <c r="D38" s="263"/>
      <c r="E38" s="263"/>
      <c r="F38" s="263"/>
      <c r="G38" s="263"/>
      <c r="H38" s="240"/>
      <c r="I38" s="263"/>
      <c r="J38" s="240"/>
      <c r="K38" s="264"/>
      <c r="L38" s="240"/>
      <c r="M38" s="263"/>
      <c r="N38" s="240"/>
      <c r="O38" s="213"/>
      <c r="P38" s="240"/>
      <c r="Q38" s="263"/>
      <c r="R38" s="263"/>
      <c r="S38" s="263"/>
      <c r="T38" s="263"/>
      <c r="U38" s="351"/>
    </row>
    <row r="39" spans="1:21" ht="15.75" hidden="1" x14ac:dyDescent="0.25">
      <c r="A39" s="606"/>
      <c r="B39" s="606"/>
      <c r="C39" s="263"/>
      <c r="D39" s="263"/>
      <c r="E39" s="263"/>
      <c r="F39" s="263"/>
      <c r="G39" s="263"/>
      <c r="H39" s="240"/>
      <c r="I39" s="263"/>
      <c r="J39" s="240"/>
      <c r="K39" s="264"/>
      <c r="L39" s="240"/>
      <c r="M39" s="263"/>
      <c r="N39" s="240"/>
      <c r="O39" s="213"/>
      <c r="P39" s="240"/>
      <c r="Q39" s="263"/>
      <c r="R39" s="263"/>
      <c r="S39" s="263"/>
      <c r="T39" s="263"/>
      <c r="U39" s="351"/>
    </row>
    <row r="40" spans="1:21" ht="15.75" hidden="1" x14ac:dyDescent="0.25">
      <c r="A40" s="606"/>
      <c r="B40" s="606"/>
      <c r="C40" s="263"/>
      <c r="D40" s="263"/>
      <c r="E40" s="263"/>
      <c r="F40" s="263"/>
      <c r="G40" s="263"/>
      <c r="H40" s="240"/>
      <c r="I40" s="263"/>
      <c r="J40" s="240"/>
      <c r="K40" s="264"/>
      <c r="L40" s="240"/>
      <c r="M40" s="263"/>
      <c r="N40" s="240"/>
      <c r="O40" s="213"/>
      <c r="P40" s="240"/>
      <c r="Q40" s="263"/>
      <c r="R40" s="263"/>
      <c r="S40" s="263"/>
      <c r="T40" s="263"/>
      <c r="U40" s="351"/>
    </row>
    <row r="41" spans="1:21" ht="168.75" hidden="1" customHeight="1" x14ac:dyDescent="0.25">
      <c r="A41" s="606"/>
      <c r="B41" s="606"/>
      <c r="C41" s="263"/>
      <c r="D41" s="263"/>
      <c r="E41" s="263"/>
      <c r="F41" s="263"/>
      <c r="G41" s="263"/>
      <c r="H41" s="240"/>
      <c r="I41" s="263"/>
      <c r="J41" s="240"/>
      <c r="K41" s="263"/>
      <c r="L41" s="240"/>
      <c r="M41" s="264"/>
      <c r="N41" s="240"/>
      <c r="O41" s="213"/>
      <c r="P41" s="240"/>
      <c r="Q41" s="263"/>
      <c r="R41" s="263"/>
      <c r="S41" s="263"/>
      <c r="T41" s="263"/>
      <c r="U41" s="351"/>
    </row>
    <row r="42" spans="1:21" ht="15.75" x14ac:dyDescent="0.25">
      <c r="A42" s="307"/>
      <c r="B42" s="308"/>
      <c r="C42" s="308"/>
      <c r="D42" s="307" t="s">
        <v>1402</v>
      </c>
      <c r="E42" s="308"/>
      <c r="F42" s="309"/>
      <c r="G42" s="289">
        <f t="shared" ref="G42:P42" si="0">SUM(G9:G41)</f>
        <v>2.13</v>
      </c>
      <c r="H42" s="290">
        <f t="shared" si="0"/>
        <v>0</v>
      </c>
      <c r="I42" s="289">
        <f t="shared" si="0"/>
        <v>1.4500000000000002</v>
      </c>
      <c r="J42" s="290">
        <f t="shared" si="0"/>
        <v>0</v>
      </c>
      <c r="K42" s="289">
        <f t="shared" si="0"/>
        <v>1.38</v>
      </c>
      <c r="L42" s="290">
        <f t="shared" si="0"/>
        <v>0</v>
      </c>
      <c r="M42" s="289">
        <f t="shared" si="0"/>
        <v>2.04</v>
      </c>
      <c r="N42" s="290">
        <f t="shared" si="0"/>
        <v>0</v>
      </c>
      <c r="O42" s="290">
        <f t="shared" si="0"/>
        <v>5.45</v>
      </c>
      <c r="P42" s="290">
        <f t="shared" si="0"/>
        <v>0</v>
      </c>
      <c r="Q42" s="279"/>
      <c r="R42" s="279"/>
      <c r="S42" s="279"/>
      <c r="T42" s="279"/>
      <c r="U42" s="279"/>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65">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 ref="U9:U10"/>
    <mergeCell ref="F11:F12"/>
    <mergeCell ref="F14:F20"/>
    <mergeCell ref="U14:U18"/>
    <mergeCell ref="K9:K10"/>
    <mergeCell ref="S11:S12"/>
    <mergeCell ref="T11:T12"/>
    <mergeCell ref="E9:E10"/>
    <mergeCell ref="T9:T10"/>
    <mergeCell ref="S9:S10"/>
    <mergeCell ref="R9:R10"/>
    <mergeCell ref="Q9:Q10"/>
    <mergeCell ref="P9:P10"/>
    <mergeCell ref="O9:O10"/>
    <mergeCell ref="N9:N10"/>
    <mergeCell ref="M9:M10"/>
    <mergeCell ref="L9:L10"/>
    <mergeCell ref="G9:G10"/>
    <mergeCell ref="H9:H10"/>
    <mergeCell ref="I9:I10"/>
    <mergeCell ref="J9:J10"/>
    <mergeCell ref="F9:F10"/>
    <mergeCell ref="C9:C12"/>
    <mergeCell ref="D9:D12"/>
    <mergeCell ref="E11:E12"/>
    <mergeCell ref="U11:U12"/>
    <mergeCell ref="G11:G12"/>
    <mergeCell ref="H11:H12"/>
    <mergeCell ref="I11:I12"/>
    <mergeCell ref="J11:J12"/>
    <mergeCell ref="K11:K12"/>
    <mergeCell ref="L11:L12"/>
    <mergeCell ref="M11:M12"/>
    <mergeCell ref="N11:N12"/>
    <mergeCell ref="O11:O12"/>
    <mergeCell ref="P11:P12"/>
    <mergeCell ref="Q11:Q12"/>
    <mergeCell ref="R11:R12"/>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zoomScale="90" zoomScaleNormal="90" workbookViewId="0">
      <pane ySplit="6" topLeftCell="A7" activePane="bottomLeft" state="frozen"/>
      <selection activeCell="P6" sqref="P6"/>
      <selection pane="bottomLeft" activeCell="O7" sqref="O7"/>
    </sheetView>
  </sheetViews>
  <sheetFormatPr baseColWidth="10" defaultColWidth="11.42578125" defaultRowHeight="15" x14ac:dyDescent="0.25"/>
  <cols>
    <col min="1" max="1" width="21.7109375" customWidth="1"/>
    <col min="2" max="2" width="42.85546875" customWidth="1"/>
    <col min="3" max="6" width="27.42578125" customWidth="1"/>
    <col min="7" max="7" width="15.28515625" customWidth="1"/>
    <col min="8" max="8" width="12.140625" style="244" bestFit="1" customWidth="1"/>
    <col min="9" max="9" width="15.28515625" customWidth="1"/>
    <col min="10" max="10" width="12.140625" style="244" bestFit="1" customWidth="1"/>
    <col min="11" max="11" width="15.28515625" customWidth="1"/>
    <col min="12" max="12" width="12.140625" style="244" bestFit="1" customWidth="1"/>
    <col min="13" max="13" width="15.28515625" customWidth="1"/>
    <col min="14" max="14" width="11.5703125" style="244"/>
    <col min="15" max="15" width="15.28515625" customWidth="1"/>
    <col min="16" max="16" width="15.7109375" style="244" customWidth="1"/>
    <col min="17" max="20" width="14.28515625" customWidth="1"/>
    <col min="21" max="21" width="17" customWidth="1"/>
  </cols>
  <sheetData>
    <row r="1" spans="1:21" s="300" customFormat="1" ht="18" customHeight="1" x14ac:dyDescent="0.2">
      <c r="B1" s="299"/>
      <c r="C1" s="299"/>
      <c r="D1" s="299"/>
      <c r="E1" s="299"/>
      <c r="F1" s="299"/>
      <c r="G1" s="299" t="s">
        <v>119</v>
      </c>
      <c r="I1" s="299"/>
      <c r="J1" s="299"/>
      <c r="K1" s="299"/>
      <c r="L1" s="299"/>
      <c r="M1" s="299"/>
      <c r="N1" s="299"/>
      <c r="O1" s="299"/>
      <c r="P1" s="299"/>
      <c r="Q1" s="299"/>
      <c r="R1" s="299"/>
      <c r="S1" s="299"/>
      <c r="T1" s="299"/>
      <c r="U1" s="299"/>
    </row>
    <row r="2" spans="1:21" s="300" customFormat="1" ht="18" customHeight="1" x14ac:dyDescent="0.25">
      <c r="A2" s="342" t="s">
        <v>1363</v>
      </c>
      <c r="B2" s="299"/>
      <c r="C2" s="299"/>
      <c r="D2" s="299"/>
      <c r="E2" s="299"/>
      <c r="F2" s="299"/>
      <c r="G2" s="299"/>
      <c r="I2" s="299"/>
      <c r="J2" s="299"/>
      <c r="K2" s="299"/>
      <c r="L2" s="299"/>
      <c r="M2" s="299"/>
      <c r="N2" s="299"/>
      <c r="O2" s="299"/>
      <c r="P2" s="299"/>
      <c r="Q2" s="299"/>
      <c r="R2" s="299"/>
      <c r="S2" s="299"/>
      <c r="T2" s="299"/>
      <c r="U2" s="299"/>
    </row>
    <row r="3" spans="1:21" s="300" customFormat="1" ht="18.75" x14ac:dyDescent="0.2">
      <c r="A3" s="416" t="s">
        <v>1413</v>
      </c>
      <c r="B3" s="299"/>
      <c r="C3" s="299"/>
      <c r="D3" s="299"/>
      <c r="E3" s="299"/>
      <c r="F3" s="299"/>
      <c r="G3" s="299"/>
      <c r="I3" s="299"/>
      <c r="J3" s="299"/>
      <c r="K3" s="299"/>
      <c r="L3" s="299"/>
      <c r="M3" s="299"/>
      <c r="N3" s="299"/>
      <c r="O3" s="299"/>
      <c r="P3" s="299"/>
      <c r="Q3" s="299"/>
      <c r="R3" s="299"/>
      <c r="S3" s="299"/>
      <c r="T3" s="299"/>
      <c r="U3" s="299"/>
    </row>
    <row r="4" spans="1:21" s="66" customFormat="1" ht="15.75" customHeight="1" x14ac:dyDescent="0.25">
      <c r="A4" s="617" t="s">
        <v>100</v>
      </c>
      <c r="B4" s="617" t="s">
        <v>115</v>
      </c>
      <c r="C4" s="554" t="s">
        <v>89</v>
      </c>
      <c r="D4" s="554" t="s">
        <v>90</v>
      </c>
      <c r="E4" s="545" t="s">
        <v>402</v>
      </c>
      <c r="F4" s="554" t="s">
        <v>91</v>
      </c>
      <c r="G4" s="613" t="s">
        <v>103</v>
      </c>
      <c r="H4" s="614"/>
      <c r="I4" s="614"/>
      <c r="J4" s="614"/>
      <c r="K4" s="614"/>
      <c r="L4" s="614"/>
      <c r="M4" s="614"/>
      <c r="N4" s="615"/>
      <c r="O4" s="622" t="s">
        <v>104</v>
      </c>
      <c r="P4" s="623"/>
      <c r="Q4" s="529" t="s">
        <v>105</v>
      </c>
      <c r="R4" s="529" t="s">
        <v>106</v>
      </c>
      <c r="S4" s="529" t="s">
        <v>113</v>
      </c>
      <c r="T4" s="529" t="s">
        <v>112</v>
      </c>
      <c r="U4" s="542" t="s">
        <v>92</v>
      </c>
    </row>
    <row r="5" spans="1:21" s="66" customFormat="1" ht="15.75" x14ac:dyDescent="0.25">
      <c r="A5" s="618"/>
      <c r="B5" s="618"/>
      <c r="C5" s="555"/>
      <c r="D5" s="555"/>
      <c r="E5" s="546"/>
      <c r="F5" s="555"/>
      <c r="G5" s="613" t="s">
        <v>107</v>
      </c>
      <c r="H5" s="615"/>
      <c r="I5" s="613" t="s">
        <v>108</v>
      </c>
      <c r="J5" s="615"/>
      <c r="K5" s="613" t="s">
        <v>109</v>
      </c>
      <c r="L5" s="615"/>
      <c r="M5" s="613" t="s">
        <v>110</v>
      </c>
      <c r="N5" s="615"/>
      <c r="O5" s="624"/>
      <c r="P5" s="625"/>
      <c r="Q5" s="527"/>
      <c r="R5" s="527"/>
      <c r="S5" s="527"/>
      <c r="T5" s="527"/>
      <c r="U5" s="543"/>
    </row>
    <row r="6" spans="1:21" s="67" customFormat="1" ht="31.5" x14ac:dyDescent="0.25">
      <c r="A6" s="619"/>
      <c r="B6" s="619"/>
      <c r="C6" s="556"/>
      <c r="D6" s="556"/>
      <c r="E6" s="547"/>
      <c r="F6" s="556"/>
      <c r="G6" s="419" t="s">
        <v>111</v>
      </c>
      <c r="H6" s="420" t="s">
        <v>12</v>
      </c>
      <c r="I6" s="419" t="s">
        <v>111</v>
      </c>
      <c r="J6" s="420" t="s">
        <v>12</v>
      </c>
      <c r="K6" s="419" t="s">
        <v>111</v>
      </c>
      <c r="L6" s="420" t="s">
        <v>12</v>
      </c>
      <c r="M6" s="419" t="s">
        <v>111</v>
      </c>
      <c r="N6" s="420" t="s">
        <v>12</v>
      </c>
      <c r="O6" s="419" t="s">
        <v>111</v>
      </c>
      <c r="P6" s="420" t="s">
        <v>12</v>
      </c>
      <c r="Q6" s="528"/>
      <c r="R6" s="528"/>
      <c r="S6" s="528"/>
      <c r="T6" s="528"/>
      <c r="U6" s="544"/>
    </row>
    <row r="7" spans="1:21" ht="125.25" customHeight="1" x14ac:dyDescent="0.25">
      <c r="A7" s="616" t="s">
        <v>1414</v>
      </c>
      <c r="B7" s="616" t="s">
        <v>116</v>
      </c>
      <c r="C7" s="620" t="s">
        <v>1793</v>
      </c>
      <c r="D7" s="464" t="s">
        <v>1796</v>
      </c>
      <c r="E7" s="351" t="s">
        <v>1613</v>
      </c>
      <c r="F7" s="73" t="s">
        <v>1794</v>
      </c>
      <c r="G7" s="423">
        <v>0.05</v>
      </c>
      <c r="H7" s="417">
        <v>0</v>
      </c>
      <c r="I7" s="423">
        <v>0.1</v>
      </c>
      <c r="J7" s="417">
        <v>0</v>
      </c>
      <c r="K7" s="423">
        <v>0.15</v>
      </c>
      <c r="L7" s="417">
        <v>0</v>
      </c>
      <c r="M7" s="423">
        <v>0.2</v>
      </c>
      <c r="N7" s="417">
        <v>0</v>
      </c>
      <c r="O7" s="473">
        <v>0.2</v>
      </c>
      <c r="P7" s="406">
        <v>0</v>
      </c>
      <c r="Q7" s="408"/>
      <c r="R7" s="474" t="s">
        <v>1797</v>
      </c>
      <c r="S7" s="475" t="s">
        <v>1798</v>
      </c>
      <c r="T7" s="263" t="s">
        <v>1800</v>
      </c>
      <c r="U7" s="263" t="s">
        <v>1799</v>
      </c>
    </row>
    <row r="8" spans="1:21" ht="94.5" x14ac:dyDescent="0.25">
      <c r="A8" s="616"/>
      <c r="B8" s="616"/>
      <c r="C8" s="621"/>
      <c r="D8" s="351" t="s">
        <v>1801</v>
      </c>
      <c r="E8" s="351" t="s">
        <v>1795</v>
      </c>
      <c r="F8" s="73" t="s">
        <v>1802</v>
      </c>
      <c r="G8" s="414"/>
      <c r="H8" s="417"/>
      <c r="I8" s="414"/>
      <c r="J8" s="417"/>
      <c r="K8" s="697">
        <v>1</v>
      </c>
      <c r="L8" s="698">
        <v>25000</v>
      </c>
      <c r="M8" s="414"/>
      <c r="N8" s="417"/>
      <c r="O8" s="473">
        <v>1</v>
      </c>
      <c r="P8" s="476"/>
      <c r="Q8" s="408"/>
      <c r="R8" s="474" t="s">
        <v>1797</v>
      </c>
      <c r="S8" s="263" t="s">
        <v>1803</v>
      </c>
      <c r="T8" s="263" t="s">
        <v>1800</v>
      </c>
      <c r="U8" s="263" t="s">
        <v>1799</v>
      </c>
    </row>
    <row r="9" spans="1:21" ht="15.75" hidden="1" x14ac:dyDescent="0.25">
      <c r="A9" s="616"/>
      <c r="B9" s="616"/>
      <c r="C9" s="351"/>
      <c r="D9" s="351"/>
      <c r="E9" s="351"/>
      <c r="F9" s="73"/>
      <c r="G9" s="414"/>
      <c r="H9" s="417"/>
      <c r="I9" s="414"/>
      <c r="J9" s="417"/>
      <c r="K9" s="414"/>
      <c r="L9" s="417"/>
      <c r="M9" s="414"/>
      <c r="N9" s="417"/>
      <c r="O9" s="418"/>
      <c r="P9" s="406"/>
      <c r="Q9" s="408"/>
      <c r="R9" s="408"/>
      <c r="S9" s="263"/>
      <c r="T9" s="263"/>
      <c r="U9" s="263"/>
    </row>
    <row r="10" spans="1:21" ht="15.75" hidden="1" x14ac:dyDescent="0.25">
      <c r="A10" s="616"/>
      <c r="B10" s="616"/>
      <c r="C10" s="351"/>
      <c r="D10" s="351"/>
      <c r="E10" s="351"/>
      <c r="F10" s="73"/>
      <c r="G10" s="414"/>
      <c r="H10" s="417"/>
      <c r="I10" s="414"/>
      <c r="J10" s="417"/>
      <c r="K10" s="414"/>
      <c r="L10" s="417"/>
      <c r="M10" s="414"/>
      <c r="N10" s="417"/>
      <c r="O10" s="418"/>
      <c r="P10" s="406"/>
      <c r="Q10" s="408"/>
      <c r="R10" s="408"/>
      <c r="S10" s="263"/>
      <c r="T10" s="263"/>
      <c r="U10" s="263"/>
    </row>
    <row r="11" spans="1:21" ht="15.75" hidden="1" x14ac:dyDescent="0.25">
      <c r="A11" s="616"/>
      <c r="B11" s="616"/>
      <c r="C11" s="351"/>
      <c r="D11" s="351"/>
      <c r="E11" s="351"/>
      <c r="F11" s="73"/>
      <c r="G11" s="414"/>
      <c r="H11" s="417"/>
      <c r="I11" s="414"/>
      <c r="J11" s="417"/>
      <c r="K11" s="414"/>
      <c r="L11" s="417"/>
      <c r="M11" s="414"/>
      <c r="N11" s="417"/>
      <c r="O11" s="418"/>
      <c r="P11" s="406"/>
      <c r="Q11" s="408"/>
      <c r="R11" s="408"/>
      <c r="S11" s="263"/>
      <c r="T11" s="263"/>
      <c r="U11" s="263"/>
    </row>
    <row r="12" spans="1:21" ht="15.75" hidden="1" x14ac:dyDescent="0.25">
      <c r="A12" s="616"/>
      <c r="B12" s="616"/>
      <c r="C12" s="351"/>
      <c r="D12" s="351"/>
      <c r="E12" s="351"/>
      <c r="F12" s="73"/>
      <c r="G12" s="414"/>
      <c r="H12" s="417"/>
      <c r="I12" s="414"/>
      <c r="J12" s="417"/>
      <c r="K12" s="414"/>
      <c r="L12" s="417"/>
      <c r="M12" s="414"/>
      <c r="N12" s="417"/>
      <c r="O12" s="418"/>
      <c r="P12" s="406"/>
      <c r="Q12" s="408"/>
      <c r="R12" s="408"/>
      <c r="S12" s="263"/>
      <c r="T12" s="263"/>
      <c r="U12" s="263"/>
    </row>
    <row r="13" spans="1:21" ht="15.75" hidden="1" x14ac:dyDescent="0.25">
      <c r="A13" s="616"/>
      <c r="B13" s="616" t="s">
        <v>117</v>
      </c>
      <c r="C13" s="351"/>
      <c r="D13" s="351"/>
      <c r="E13" s="351"/>
      <c r="F13" s="73"/>
      <c r="G13" s="414"/>
      <c r="H13" s="417"/>
      <c r="I13" s="414"/>
      <c r="J13" s="417"/>
      <c r="K13" s="414"/>
      <c r="L13" s="417"/>
      <c r="M13" s="414"/>
      <c r="N13" s="417"/>
      <c r="O13" s="418"/>
      <c r="P13" s="406"/>
      <c r="Q13" s="408"/>
      <c r="R13" s="408"/>
      <c r="S13" s="263"/>
      <c r="T13" s="263"/>
      <c r="U13" s="263"/>
    </row>
    <row r="14" spans="1:21" ht="15.75" hidden="1" x14ac:dyDescent="0.25">
      <c r="A14" s="616"/>
      <c r="B14" s="616"/>
      <c r="C14" s="351"/>
      <c r="D14" s="351"/>
      <c r="E14" s="351"/>
      <c r="F14" s="73"/>
      <c r="G14" s="414"/>
      <c r="H14" s="417"/>
      <c r="I14" s="414"/>
      <c r="J14" s="417"/>
      <c r="K14" s="414"/>
      <c r="L14" s="417"/>
      <c r="M14" s="414"/>
      <c r="N14" s="417"/>
      <c r="O14" s="418"/>
      <c r="P14" s="406"/>
      <c r="Q14" s="408"/>
      <c r="R14" s="408"/>
      <c r="S14" s="263"/>
      <c r="T14" s="263"/>
      <c r="U14" s="263"/>
    </row>
    <row r="15" spans="1:21" ht="15.75" hidden="1" x14ac:dyDescent="0.25">
      <c r="A15" s="616"/>
      <c r="B15" s="616"/>
      <c r="C15" s="351"/>
      <c r="D15" s="351"/>
      <c r="E15" s="351"/>
      <c r="F15" s="73"/>
      <c r="G15" s="414"/>
      <c r="H15" s="417"/>
      <c r="I15" s="414"/>
      <c r="J15" s="417"/>
      <c r="K15" s="414"/>
      <c r="L15" s="417"/>
      <c r="M15" s="414"/>
      <c r="N15" s="417"/>
      <c r="O15" s="418"/>
      <c r="P15" s="406"/>
      <c r="Q15" s="408"/>
      <c r="R15" s="408"/>
      <c r="S15" s="263"/>
      <c r="T15" s="263"/>
      <c r="U15" s="263"/>
    </row>
    <row r="16" spans="1:21" ht="15.75" hidden="1" x14ac:dyDescent="0.25">
      <c r="A16" s="616"/>
      <c r="B16" s="616"/>
      <c r="C16" s="351"/>
      <c r="D16" s="351"/>
      <c r="E16" s="351"/>
      <c r="F16" s="73"/>
      <c r="G16" s="414"/>
      <c r="H16" s="417"/>
      <c r="I16" s="414"/>
      <c r="J16" s="417"/>
      <c r="K16" s="414"/>
      <c r="L16" s="417"/>
      <c r="M16" s="414"/>
      <c r="N16" s="417"/>
      <c r="O16" s="418"/>
      <c r="P16" s="406"/>
      <c r="Q16" s="408"/>
      <c r="R16" s="408"/>
      <c r="S16" s="263"/>
      <c r="T16" s="263"/>
      <c r="U16" s="263"/>
    </row>
    <row r="17" spans="1:21" ht="15.75" hidden="1" x14ac:dyDescent="0.25">
      <c r="A17" s="616"/>
      <c r="B17" s="616"/>
      <c r="C17" s="351"/>
      <c r="D17" s="351"/>
      <c r="E17" s="351"/>
      <c r="F17" s="73"/>
      <c r="G17" s="414"/>
      <c r="H17" s="417"/>
      <c r="I17" s="414"/>
      <c r="J17" s="417"/>
      <c r="K17" s="414"/>
      <c r="L17" s="417"/>
      <c r="M17" s="414"/>
      <c r="N17" s="417"/>
      <c r="O17" s="418"/>
      <c r="P17" s="406"/>
      <c r="Q17" s="408"/>
      <c r="R17" s="408"/>
      <c r="S17" s="263"/>
      <c r="T17" s="263"/>
      <c r="U17" s="263"/>
    </row>
    <row r="18" spans="1:21" ht="15.75" hidden="1" x14ac:dyDescent="0.25">
      <c r="A18" s="616"/>
      <c r="B18" s="616"/>
      <c r="C18" s="351"/>
      <c r="D18" s="351"/>
      <c r="E18" s="351"/>
      <c r="F18" s="73"/>
      <c r="G18" s="414"/>
      <c r="H18" s="417"/>
      <c r="I18" s="414"/>
      <c r="J18" s="417"/>
      <c r="K18" s="414"/>
      <c r="L18" s="417"/>
      <c r="M18" s="414"/>
      <c r="N18" s="417"/>
      <c r="O18" s="418"/>
      <c r="P18" s="406"/>
      <c r="Q18" s="408"/>
      <c r="R18" s="408"/>
      <c r="S18" s="263"/>
      <c r="T18" s="263"/>
      <c r="U18" s="263"/>
    </row>
    <row r="19" spans="1:21" ht="15.75" hidden="1" x14ac:dyDescent="0.25">
      <c r="A19" s="616"/>
      <c r="B19" s="616" t="s">
        <v>1415</v>
      </c>
      <c r="C19" s="351"/>
      <c r="D19" s="351"/>
      <c r="E19" s="351"/>
      <c r="F19" s="73"/>
      <c r="G19" s="414"/>
      <c r="H19" s="417"/>
      <c r="I19" s="414"/>
      <c r="J19" s="417"/>
      <c r="K19" s="414"/>
      <c r="L19" s="417"/>
      <c r="M19" s="414"/>
      <c r="N19" s="417"/>
      <c r="O19" s="418"/>
      <c r="P19" s="406"/>
      <c r="Q19" s="408"/>
      <c r="R19" s="408"/>
      <c r="S19" s="263"/>
      <c r="T19" s="263"/>
      <c r="U19" s="263"/>
    </row>
    <row r="20" spans="1:21" ht="15.75" hidden="1" x14ac:dyDescent="0.25">
      <c r="A20" s="616"/>
      <c r="B20" s="616"/>
      <c r="C20" s="351"/>
      <c r="D20" s="351"/>
      <c r="E20" s="351"/>
      <c r="F20" s="73"/>
      <c r="G20" s="414"/>
      <c r="H20" s="417"/>
      <c r="I20" s="414"/>
      <c r="J20" s="417"/>
      <c r="K20" s="414"/>
      <c r="L20" s="417"/>
      <c r="M20" s="414"/>
      <c r="N20" s="417"/>
      <c r="O20" s="418"/>
      <c r="P20" s="406"/>
      <c r="Q20" s="408"/>
      <c r="R20" s="408"/>
      <c r="S20" s="263"/>
      <c r="T20" s="263"/>
      <c r="U20" s="263"/>
    </row>
    <row r="21" spans="1:21" ht="15.75" hidden="1" x14ac:dyDescent="0.25">
      <c r="A21" s="616"/>
      <c r="B21" s="616"/>
      <c r="C21" s="351"/>
      <c r="D21" s="351"/>
      <c r="E21" s="351"/>
      <c r="F21" s="73"/>
      <c r="G21" s="414"/>
      <c r="H21" s="417"/>
      <c r="I21" s="414"/>
      <c r="J21" s="417"/>
      <c r="K21" s="414"/>
      <c r="L21" s="417"/>
      <c r="M21" s="414"/>
      <c r="N21" s="417"/>
      <c r="O21" s="418"/>
      <c r="P21" s="406"/>
      <c r="Q21" s="408"/>
      <c r="R21" s="408"/>
      <c r="S21" s="263"/>
      <c r="T21" s="263"/>
      <c r="U21" s="263"/>
    </row>
    <row r="22" spans="1:21" ht="15.75" hidden="1" x14ac:dyDescent="0.25">
      <c r="A22" s="616"/>
      <c r="B22" s="616"/>
      <c r="C22" s="351"/>
      <c r="D22" s="351"/>
      <c r="E22" s="351"/>
      <c r="F22" s="73"/>
      <c r="G22" s="414"/>
      <c r="H22" s="417"/>
      <c r="I22" s="414"/>
      <c r="J22" s="417"/>
      <c r="K22" s="414"/>
      <c r="L22" s="417"/>
      <c r="M22" s="414"/>
      <c r="N22" s="417"/>
      <c r="O22" s="418"/>
      <c r="P22" s="406"/>
      <c r="Q22" s="408"/>
      <c r="R22" s="408"/>
      <c r="S22" s="263"/>
      <c r="T22" s="263"/>
      <c r="U22" s="263"/>
    </row>
    <row r="23" spans="1:21" ht="15.75" hidden="1" x14ac:dyDescent="0.25">
      <c r="A23" s="616"/>
      <c r="B23" s="616"/>
      <c r="C23" s="74"/>
      <c r="D23" s="351"/>
      <c r="E23" s="351"/>
      <c r="F23" s="73"/>
      <c r="G23" s="414"/>
      <c r="H23" s="417"/>
      <c r="I23" s="414"/>
      <c r="J23" s="417"/>
      <c r="K23" s="414"/>
      <c r="L23" s="417"/>
      <c r="M23" s="414"/>
      <c r="N23" s="417"/>
      <c r="O23" s="418"/>
      <c r="P23" s="406"/>
      <c r="Q23" s="408"/>
      <c r="R23" s="408"/>
      <c r="S23" s="263"/>
      <c r="T23" s="263"/>
      <c r="U23" s="263"/>
    </row>
    <row r="24" spans="1:21" ht="15.75" hidden="1" x14ac:dyDescent="0.25">
      <c r="A24" s="616"/>
      <c r="B24" s="616"/>
      <c r="C24" s="74"/>
      <c r="D24" s="351"/>
      <c r="E24" s="351"/>
      <c r="F24" s="73"/>
      <c r="G24" s="414"/>
      <c r="H24" s="417"/>
      <c r="I24" s="414"/>
      <c r="J24" s="417"/>
      <c r="K24" s="414"/>
      <c r="L24" s="417"/>
      <c r="M24" s="414"/>
      <c r="N24" s="417"/>
      <c r="O24" s="418"/>
      <c r="P24" s="406"/>
      <c r="Q24" s="408"/>
      <c r="R24" s="408"/>
      <c r="S24" s="263"/>
      <c r="T24" s="263"/>
      <c r="U24" s="263"/>
    </row>
    <row r="25" spans="1:21" ht="15.75" hidden="1" x14ac:dyDescent="0.25">
      <c r="A25" s="616"/>
      <c r="B25" s="616"/>
      <c r="C25" s="351"/>
      <c r="D25" s="351"/>
      <c r="E25" s="351"/>
      <c r="F25" s="73"/>
      <c r="G25" s="414"/>
      <c r="H25" s="417"/>
      <c r="I25" s="414"/>
      <c r="J25" s="417"/>
      <c r="K25" s="414"/>
      <c r="L25" s="417"/>
      <c r="M25" s="414"/>
      <c r="N25" s="417"/>
      <c r="O25" s="418"/>
      <c r="P25" s="406"/>
      <c r="Q25" s="408"/>
      <c r="R25" s="408"/>
      <c r="S25" s="263"/>
      <c r="T25" s="263"/>
      <c r="U25" s="263"/>
    </row>
    <row r="26" spans="1:21" s="301" customFormat="1" ht="15.75" x14ac:dyDescent="0.2">
      <c r="A26" s="316"/>
      <c r="B26" s="317"/>
      <c r="C26" s="316" t="s">
        <v>118</v>
      </c>
      <c r="D26" s="317"/>
      <c r="E26" s="317"/>
      <c r="F26" s="318"/>
      <c r="G26" s="279">
        <f t="shared" ref="G26:P26" si="0">SUM(G7:G25)</f>
        <v>0.05</v>
      </c>
      <c r="H26" s="243">
        <f t="shared" si="0"/>
        <v>0</v>
      </c>
      <c r="I26" s="279">
        <f t="shared" si="0"/>
        <v>0.1</v>
      </c>
      <c r="J26" s="243">
        <f t="shared" si="0"/>
        <v>0</v>
      </c>
      <c r="K26" s="279">
        <f t="shared" si="0"/>
        <v>1.1499999999999999</v>
      </c>
      <c r="L26" s="243">
        <f t="shared" si="0"/>
        <v>25000</v>
      </c>
      <c r="M26" s="279">
        <f t="shared" si="0"/>
        <v>0.2</v>
      </c>
      <c r="N26" s="243">
        <f t="shared" si="0"/>
        <v>0</v>
      </c>
      <c r="O26" s="243">
        <f t="shared" si="0"/>
        <v>1.2</v>
      </c>
      <c r="P26" s="243">
        <f t="shared" si="0"/>
        <v>0</v>
      </c>
      <c r="Q26" s="279"/>
      <c r="R26" s="279"/>
      <c r="S26" s="279"/>
      <c r="T26" s="279"/>
      <c r="U26" s="279"/>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2">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 ref="C7:C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topLeftCell="E1" zoomScale="62" zoomScaleNormal="62" workbookViewId="0">
      <pane ySplit="5" topLeftCell="A6" activePane="bottomLeft" state="frozen"/>
      <selection activeCell="R5" sqref="R5"/>
      <selection pane="bottomLeft" activeCell="F7" sqref="F7"/>
    </sheetView>
  </sheetViews>
  <sheetFormatPr baseColWidth="10" defaultColWidth="11.42578125" defaultRowHeight="15" x14ac:dyDescent="0.25"/>
  <cols>
    <col min="1" max="2" width="35.7109375" customWidth="1"/>
    <col min="3" max="6" width="27.42578125" customWidth="1"/>
    <col min="7" max="7" width="15.28515625" customWidth="1"/>
    <col min="8" max="8" width="11.5703125" style="244"/>
    <col min="9" max="9" width="15.28515625" customWidth="1"/>
    <col min="10" max="10" width="18.85546875" style="244" customWidth="1"/>
    <col min="12" max="12" width="11.5703125" style="244"/>
    <col min="14" max="14" width="11.5703125" style="244"/>
    <col min="15" max="15" width="15.28515625" customWidth="1"/>
    <col min="16" max="16" width="18.28515625" style="244" customWidth="1"/>
    <col min="17" max="20" width="14.140625" customWidth="1"/>
    <col min="21" max="21" width="17" customWidth="1"/>
  </cols>
  <sheetData>
    <row r="1" spans="1:21" ht="18.75" x14ac:dyDescent="0.25">
      <c r="B1" s="299"/>
      <c r="C1" s="299"/>
      <c r="D1" s="299"/>
      <c r="E1" s="299"/>
      <c r="F1" s="299"/>
      <c r="G1" s="299" t="s">
        <v>491</v>
      </c>
      <c r="I1" s="299"/>
      <c r="J1" s="299"/>
      <c r="K1" s="299"/>
      <c r="L1" s="299"/>
      <c r="M1" s="299"/>
      <c r="N1" s="299"/>
      <c r="O1" s="299"/>
      <c r="P1" s="299"/>
      <c r="Q1" s="299"/>
      <c r="R1" s="299"/>
      <c r="S1" s="299"/>
      <c r="T1" s="299"/>
      <c r="U1" s="299"/>
    </row>
    <row r="2" spans="1:21" x14ac:dyDescent="0.25">
      <c r="A2" s="284" t="s">
        <v>1353</v>
      </c>
      <c r="B2" s="284"/>
      <c r="C2" s="284"/>
      <c r="D2" s="284"/>
      <c r="E2" s="284"/>
      <c r="F2" s="284"/>
      <c r="G2" s="284"/>
      <c r="H2" s="284"/>
      <c r="I2" s="284"/>
      <c r="J2" s="284"/>
      <c r="K2" s="284"/>
      <c r="L2" s="284"/>
      <c r="M2" s="284"/>
      <c r="N2" s="284"/>
      <c r="O2" s="284"/>
      <c r="P2" s="284"/>
      <c r="Q2" s="284"/>
      <c r="R2" s="284"/>
      <c r="S2" s="284"/>
      <c r="T2" s="284"/>
      <c r="U2" s="284"/>
    </row>
    <row r="3" spans="1:21" ht="15" customHeight="1" x14ac:dyDescent="0.25">
      <c r="A3" s="562" t="s">
        <v>100</v>
      </c>
      <c r="B3" s="529" t="s">
        <v>115</v>
      </c>
      <c r="C3" s="554" t="s">
        <v>89</v>
      </c>
      <c r="D3" s="554" t="s">
        <v>90</v>
      </c>
      <c r="E3" s="545" t="s">
        <v>402</v>
      </c>
      <c r="F3" s="554" t="s">
        <v>91</v>
      </c>
      <c r="G3" s="562" t="s">
        <v>103</v>
      </c>
      <c r="H3" s="562"/>
      <c r="I3" s="562"/>
      <c r="J3" s="562"/>
      <c r="K3" s="562"/>
      <c r="L3" s="562"/>
      <c r="M3" s="562"/>
      <c r="N3" s="562"/>
      <c r="O3" s="563" t="s">
        <v>104</v>
      </c>
      <c r="P3" s="563"/>
      <c r="Q3" s="529" t="s">
        <v>105</v>
      </c>
      <c r="R3" s="529" t="s">
        <v>106</v>
      </c>
      <c r="S3" s="529" t="s">
        <v>113</v>
      </c>
      <c r="T3" s="529" t="s">
        <v>112</v>
      </c>
      <c r="U3" s="542" t="s">
        <v>92</v>
      </c>
    </row>
    <row r="4" spans="1:21" ht="15" customHeight="1" x14ac:dyDescent="0.25">
      <c r="A4" s="562"/>
      <c r="B4" s="527"/>
      <c r="C4" s="555"/>
      <c r="D4" s="555"/>
      <c r="E4" s="546"/>
      <c r="F4" s="555"/>
      <c r="G4" s="562" t="s">
        <v>107</v>
      </c>
      <c r="H4" s="562"/>
      <c r="I4" s="562" t="s">
        <v>108</v>
      </c>
      <c r="J4" s="562"/>
      <c r="K4" s="562" t="s">
        <v>109</v>
      </c>
      <c r="L4" s="562"/>
      <c r="M4" s="562" t="s">
        <v>110</v>
      </c>
      <c r="N4" s="562"/>
      <c r="O4" s="563"/>
      <c r="P4" s="563"/>
      <c r="Q4" s="527"/>
      <c r="R4" s="527"/>
      <c r="S4" s="527"/>
      <c r="T4" s="527"/>
      <c r="U4" s="543"/>
    </row>
    <row r="5" spans="1:21" ht="25.5" x14ac:dyDescent="0.25">
      <c r="A5" s="562"/>
      <c r="B5" s="528"/>
      <c r="C5" s="556"/>
      <c r="D5" s="556"/>
      <c r="E5" s="547"/>
      <c r="F5" s="556"/>
      <c r="G5" s="255" t="s">
        <v>111</v>
      </c>
      <c r="H5" s="242" t="s">
        <v>12</v>
      </c>
      <c r="I5" s="255" t="s">
        <v>111</v>
      </c>
      <c r="J5" s="242" t="s">
        <v>12</v>
      </c>
      <c r="K5" s="255" t="s">
        <v>111</v>
      </c>
      <c r="L5" s="242" t="s">
        <v>12</v>
      </c>
      <c r="M5" s="255" t="s">
        <v>111</v>
      </c>
      <c r="N5" s="242" t="s">
        <v>12</v>
      </c>
      <c r="O5" s="255" t="s">
        <v>111</v>
      </c>
      <c r="P5" s="242" t="s">
        <v>12</v>
      </c>
      <c r="Q5" s="528"/>
      <c r="R5" s="528"/>
      <c r="S5" s="528"/>
      <c r="T5" s="528"/>
      <c r="U5" s="544"/>
    </row>
    <row r="6" spans="1:21" ht="299.25" x14ac:dyDescent="0.25">
      <c r="A6" s="606" t="s">
        <v>1453</v>
      </c>
      <c r="B6" s="610" t="s">
        <v>1354</v>
      </c>
      <c r="C6" s="74" t="s">
        <v>1829</v>
      </c>
      <c r="D6" s="483" t="s">
        <v>1824</v>
      </c>
      <c r="E6" s="351" t="s">
        <v>1830</v>
      </c>
      <c r="F6" s="464" t="s">
        <v>1828</v>
      </c>
      <c r="G6" s="421"/>
      <c r="H6" s="422"/>
      <c r="I6" s="421">
        <v>0.1</v>
      </c>
      <c r="J6" s="422">
        <v>0</v>
      </c>
      <c r="K6" s="421">
        <v>0.1</v>
      </c>
      <c r="L6" s="422">
        <v>0</v>
      </c>
      <c r="M6" s="421"/>
      <c r="N6" s="422"/>
      <c r="O6" s="421">
        <v>0.2</v>
      </c>
      <c r="P6" s="422">
        <v>0</v>
      </c>
      <c r="Q6" s="351"/>
      <c r="R6" s="351" t="s">
        <v>1839</v>
      </c>
      <c r="S6" s="483" t="s">
        <v>1832</v>
      </c>
      <c r="T6" s="351" t="s">
        <v>1840</v>
      </c>
      <c r="U6" s="626" t="s">
        <v>1831</v>
      </c>
    </row>
    <row r="7" spans="1:21" s="432" customFormat="1" ht="137.25" customHeight="1" x14ac:dyDescent="0.25">
      <c r="A7" s="606"/>
      <c r="B7" s="611"/>
      <c r="C7" s="74"/>
      <c r="D7" s="482" t="s">
        <v>1833</v>
      </c>
      <c r="E7" s="351" t="s">
        <v>1834</v>
      </c>
      <c r="F7" s="292" t="s">
        <v>1835</v>
      </c>
      <c r="G7" s="421"/>
      <c r="H7" s="422"/>
      <c r="I7" s="421"/>
      <c r="J7" s="422"/>
      <c r="K7" s="421">
        <v>0.5</v>
      </c>
      <c r="L7" s="422">
        <v>0</v>
      </c>
      <c r="M7" s="421">
        <v>1</v>
      </c>
      <c r="N7" s="422">
        <v>0</v>
      </c>
      <c r="O7" s="421">
        <v>1</v>
      </c>
      <c r="P7" s="422">
        <v>0</v>
      </c>
      <c r="Q7" s="351"/>
      <c r="R7" s="351" t="s">
        <v>1839</v>
      </c>
      <c r="S7" s="351" t="s">
        <v>1841</v>
      </c>
      <c r="T7" s="351" t="s">
        <v>1840</v>
      </c>
      <c r="U7" s="626"/>
    </row>
    <row r="8" spans="1:21" s="432" customFormat="1" ht="15.75" hidden="1" x14ac:dyDescent="0.25">
      <c r="A8" s="606"/>
      <c r="B8" s="611"/>
      <c r="C8" s="74"/>
      <c r="D8" s="351"/>
      <c r="E8" s="351"/>
      <c r="F8" s="292"/>
      <c r="G8" s="421"/>
      <c r="H8" s="422"/>
      <c r="I8" s="421"/>
      <c r="J8" s="422"/>
      <c r="K8" s="421"/>
      <c r="L8" s="422"/>
      <c r="M8" s="421"/>
      <c r="N8" s="422"/>
      <c r="O8" s="351"/>
      <c r="P8" s="422"/>
      <c r="Q8" s="351"/>
      <c r="R8" s="351"/>
      <c r="S8" s="351"/>
      <c r="T8" s="351"/>
      <c r="U8" s="626"/>
    </row>
    <row r="9" spans="1:21" ht="15.75" hidden="1" x14ac:dyDescent="0.25">
      <c r="A9" s="606"/>
      <c r="B9" s="611"/>
      <c r="C9" s="74"/>
      <c r="D9" s="351"/>
      <c r="E9" s="351"/>
      <c r="F9" s="292"/>
      <c r="G9" s="421"/>
      <c r="H9" s="422"/>
      <c r="I9" s="421"/>
      <c r="J9" s="422"/>
      <c r="K9" s="421"/>
      <c r="L9" s="422"/>
      <c r="M9" s="421"/>
      <c r="N9" s="422"/>
      <c r="O9" s="351"/>
      <c r="P9" s="422"/>
      <c r="Q9" s="351"/>
      <c r="R9" s="351"/>
      <c r="S9" s="351"/>
      <c r="T9" s="351"/>
      <c r="U9" s="626"/>
    </row>
    <row r="10" spans="1:21" ht="15.75" hidden="1" x14ac:dyDescent="0.25">
      <c r="A10" s="606"/>
      <c r="B10" s="611"/>
      <c r="C10" s="74"/>
      <c r="D10" s="351"/>
      <c r="E10" s="351"/>
      <c r="F10" s="292"/>
      <c r="G10" s="421"/>
      <c r="H10" s="422"/>
      <c r="I10" s="421"/>
      <c r="J10" s="422"/>
      <c r="K10" s="421"/>
      <c r="L10" s="422"/>
      <c r="M10" s="421"/>
      <c r="N10" s="422"/>
      <c r="O10" s="351"/>
      <c r="P10" s="422"/>
      <c r="Q10" s="351"/>
      <c r="R10" s="351"/>
      <c r="S10" s="351"/>
      <c r="T10" s="351"/>
      <c r="U10" s="351"/>
    </row>
    <row r="11" spans="1:21" ht="15.75" hidden="1" x14ac:dyDescent="0.25">
      <c r="A11" s="606"/>
      <c r="B11" s="612"/>
      <c r="C11" s="74"/>
      <c r="D11" s="351"/>
      <c r="E11" s="351"/>
      <c r="F11" s="292"/>
      <c r="G11" s="421"/>
      <c r="H11" s="422"/>
      <c r="I11" s="421"/>
      <c r="J11" s="422"/>
      <c r="K11" s="421"/>
      <c r="L11" s="422"/>
      <c r="M11" s="421"/>
      <c r="N11" s="422"/>
      <c r="O11" s="351"/>
      <c r="P11" s="422"/>
      <c r="Q11" s="351"/>
      <c r="R11" s="351"/>
      <c r="S11" s="351"/>
      <c r="T11" s="351"/>
      <c r="U11" s="351"/>
    </row>
    <row r="12" spans="1:21" ht="93" customHeight="1" x14ac:dyDescent="0.25">
      <c r="A12" s="611" t="s">
        <v>1454</v>
      </c>
      <c r="B12" s="610" t="s">
        <v>1455</v>
      </c>
      <c r="C12" s="472" t="s">
        <v>1836</v>
      </c>
      <c r="D12" s="331" t="s">
        <v>1837</v>
      </c>
      <c r="E12" s="331" t="s">
        <v>1823</v>
      </c>
      <c r="F12" s="472" t="s">
        <v>1847</v>
      </c>
      <c r="G12" s="421"/>
      <c r="H12" s="422"/>
      <c r="I12" s="421"/>
      <c r="J12" s="422"/>
      <c r="K12" s="421">
        <v>1</v>
      </c>
      <c r="L12" s="422">
        <v>0</v>
      </c>
      <c r="M12" s="421"/>
      <c r="N12" s="422"/>
      <c r="O12" s="421">
        <v>1</v>
      </c>
      <c r="P12" s="422">
        <v>0</v>
      </c>
      <c r="Q12" s="351"/>
      <c r="R12" s="351" t="s">
        <v>1842</v>
      </c>
      <c r="S12" s="351" t="s">
        <v>1843</v>
      </c>
      <c r="T12" s="351" t="s">
        <v>1844</v>
      </c>
      <c r="U12" s="477" t="s">
        <v>1838</v>
      </c>
    </row>
    <row r="13" spans="1:21" ht="15.75" hidden="1" x14ac:dyDescent="0.25">
      <c r="A13" s="611"/>
      <c r="B13" s="611"/>
      <c r="C13" s="74"/>
      <c r="D13" s="351"/>
      <c r="E13" s="351"/>
      <c r="F13" s="292"/>
      <c r="G13" s="421"/>
      <c r="H13" s="422"/>
      <c r="I13" s="421"/>
      <c r="J13" s="422"/>
      <c r="K13" s="421"/>
      <c r="L13" s="422"/>
      <c r="M13" s="421"/>
      <c r="N13" s="422"/>
      <c r="O13" s="351"/>
      <c r="P13" s="422"/>
      <c r="Q13" s="351"/>
      <c r="R13" s="351"/>
      <c r="S13" s="351"/>
      <c r="T13" s="351"/>
      <c r="U13" s="351"/>
    </row>
    <row r="14" spans="1:21" ht="15.75" hidden="1" x14ac:dyDescent="0.25">
      <c r="A14" s="611"/>
      <c r="B14" s="611"/>
      <c r="C14" s="74"/>
      <c r="D14" s="351"/>
      <c r="E14" s="351"/>
      <c r="F14" s="292"/>
      <c r="G14" s="421"/>
      <c r="H14" s="422"/>
      <c r="I14" s="421"/>
      <c r="J14" s="422"/>
      <c r="K14" s="421"/>
      <c r="L14" s="422"/>
      <c r="M14" s="421"/>
      <c r="N14" s="422"/>
      <c r="O14" s="351"/>
      <c r="P14" s="422"/>
      <c r="Q14" s="351"/>
      <c r="R14" s="351"/>
      <c r="S14" s="351"/>
      <c r="T14" s="351"/>
      <c r="U14" s="351"/>
    </row>
    <row r="15" spans="1:21" ht="15.75" hidden="1" x14ac:dyDescent="0.25">
      <c r="A15" s="611"/>
      <c r="B15" s="611"/>
      <c r="C15" s="74"/>
      <c r="D15" s="351"/>
      <c r="E15" s="351"/>
      <c r="F15" s="292"/>
      <c r="G15" s="421"/>
      <c r="H15" s="422"/>
      <c r="I15" s="421"/>
      <c r="J15" s="422"/>
      <c r="K15" s="421"/>
      <c r="L15" s="422"/>
      <c r="M15" s="421"/>
      <c r="N15" s="422"/>
      <c r="O15" s="351"/>
      <c r="P15" s="422"/>
      <c r="Q15" s="351"/>
      <c r="R15" s="351"/>
      <c r="S15" s="351"/>
      <c r="T15" s="351"/>
      <c r="U15" s="351"/>
    </row>
    <row r="16" spans="1:21" ht="15.75" hidden="1" x14ac:dyDescent="0.25">
      <c r="A16" s="611"/>
      <c r="B16" s="611"/>
      <c r="C16" s="74"/>
      <c r="D16" s="351"/>
      <c r="E16" s="351"/>
      <c r="F16" s="292"/>
      <c r="G16" s="421"/>
      <c r="H16" s="422"/>
      <c r="I16" s="421"/>
      <c r="J16" s="422"/>
      <c r="K16" s="421"/>
      <c r="L16" s="422"/>
      <c r="M16" s="421"/>
      <c r="N16" s="422"/>
      <c r="O16" s="351"/>
      <c r="P16" s="422"/>
      <c r="Q16" s="351"/>
      <c r="R16" s="351"/>
      <c r="S16" s="351"/>
      <c r="T16" s="351"/>
      <c r="U16" s="351"/>
    </row>
    <row r="17" spans="1:21" ht="15.75" hidden="1" x14ac:dyDescent="0.25">
      <c r="A17" s="611"/>
      <c r="B17" s="611"/>
      <c r="C17" s="74"/>
      <c r="D17" s="351"/>
      <c r="E17" s="351"/>
      <c r="F17" s="292"/>
      <c r="G17" s="421"/>
      <c r="H17" s="422"/>
      <c r="I17" s="421"/>
      <c r="J17" s="422"/>
      <c r="K17" s="421"/>
      <c r="L17" s="422"/>
      <c r="M17" s="421"/>
      <c r="N17" s="422"/>
      <c r="O17" s="351"/>
      <c r="P17" s="422"/>
      <c r="Q17" s="351"/>
      <c r="R17" s="351"/>
      <c r="S17" s="351"/>
      <c r="T17" s="351"/>
      <c r="U17" s="351"/>
    </row>
    <row r="18" spans="1:21" ht="15.75" hidden="1" x14ac:dyDescent="0.25">
      <c r="A18" s="612"/>
      <c r="B18" s="612"/>
      <c r="C18" s="74"/>
      <c r="D18" s="351"/>
      <c r="E18" s="351"/>
      <c r="F18" s="292"/>
      <c r="G18" s="421"/>
      <c r="H18" s="422"/>
      <c r="I18" s="421"/>
      <c r="J18" s="422"/>
      <c r="K18" s="421"/>
      <c r="L18" s="422"/>
      <c r="M18" s="421"/>
      <c r="N18" s="422"/>
      <c r="O18" s="351"/>
      <c r="P18" s="422"/>
      <c r="Q18" s="351"/>
      <c r="R18" s="351"/>
      <c r="S18" s="351"/>
      <c r="T18" s="351"/>
      <c r="U18" s="351"/>
    </row>
    <row r="19" spans="1:21" ht="222.75" customHeight="1" x14ac:dyDescent="0.25">
      <c r="A19" s="610" t="s">
        <v>1456</v>
      </c>
      <c r="B19" s="610" t="s">
        <v>1457</v>
      </c>
      <c r="C19" s="462" t="s">
        <v>1846</v>
      </c>
      <c r="D19" s="462" t="s">
        <v>1848</v>
      </c>
      <c r="E19" s="351" t="s">
        <v>1845</v>
      </c>
      <c r="F19" s="292" t="s">
        <v>1849</v>
      </c>
      <c r="G19" s="421"/>
      <c r="H19" s="422"/>
      <c r="I19" s="421">
        <v>0.3</v>
      </c>
      <c r="J19" s="422">
        <v>0</v>
      </c>
      <c r="K19" s="421">
        <v>0.6</v>
      </c>
      <c r="L19" s="422">
        <v>0</v>
      </c>
      <c r="M19" s="421">
        <v>1</v>
      </c>
      <c r="N19" s="422">
        <v>0</v>
      </c>
      <c r="O19" s="421">
        <v>1</v>
      </c>
      <c r="P19" s="422">
        <v>0</v>
      </c>
      <c r="Q19" s="351"/>
      <c r="R19" s="351" t="s">
        <v>1850</v>
      </c>
      <c r="S19" s="351" t="s">
        <v>1851</v>
      </c>
      <c r="T19" s="351" t="s">
        <v>1852</v>
      </c>
      <c r="U19" s="351" t="s">
        <v>1853</v>
      </c>
    </row>
    <row r="20" spans="1:21" s="432" customFormat="1" ht="15.75" hidden="1" x14ac:dyDescent="0.25">
      <c r="A20" s="611"/>
      <c r="B20" s="611"/>
      <c r="C20" s="74"/>
      <c r="D20" s="351"/>
      <c r="E20" s="351"/>
      <c r="F20" s="292"/>
      <c r="G20" s="421"/>
      <c r="H20" s="422"/>
      <c r="I20" s="421"/>
      <c r="J20" s="422"/>
      <c r="K20" s="421"/>
      <c r="L20" s="422"/>
      <c r="M20" s="421"/>
      <c r="N20" s="422"/>
      <c r="O20" s="351"/>
      <c r="P20" s="422"/>
      <c r="Q20" s="351"/>
      <c r="R20" s="351"/>
      <c r="S20" s="351"/>
      <c r="T20" s="351"/>
      <c r="U20" s="351"/>
    </row>
    <row r="21" spans="1:21" s="432" customFormat="1" ht="15.75" hidden="1" x14ac:dyDescent="0.25">
      <c r="A21" s="611"/>
      <c r="B21" s="611"/>
      <c r="C21" s="74"/>
      <c r="D21" s="351"/>
      <c r="E21" s="351"/>
      <c r="F21" s="292"/>
      <c r="G21" s="421"/>
      <c r="H21" s="422"/>
      <c r="I21" s="421"/>
      <c r="J21" s="422"/>
      <c r="K21" s="421"/>
      <c r="L21" s="422"/>
      <c r="M21" s="421"/>
      <c r="N21" s="422"/>
      <c r="O21" s="351"/>
      <c r="P21" s="422"/>
      <c r="Q21" s="351"/>
      <c r="R21" s="351"/>
      <c r="S21" s="351"/>
      <c r="T21" s="351"/>
      <c r="U21" s="351"/>
    </row>
    <row r="22" spans="1:21" s="432" customFormat="1" ht="15.75" hidden="1" x14ac:dyDescent="0.25">
      <c r="A22" s="611"/>
      <c r="B22" s="611"/>
      <c r="C22" s="74"/>
      <c r="D22" s="351"/>
      <c r="E22" s="351"/>
      <c r="F22" s="292"/>
      <c r="G22" s="421"/>
      <c r="H22" s="422"/>
      <c r="I22" s="421"/>
      <c r="J22" s="422"/>
      <c r="K22" s="421"/>
      <c r="L22" s="422"/>
      <c r="M22" s="421"/>
      <c r="N22" s="422"/>
      <c r="O22" s="351"/>
      <c r="P22" s="422"/>
      <c r="Q22" s="351"/>
      <c r="R22" s="351"/>
      <c r="S22" s="351"/>
      <c r="T22" s="351"/>
      <c r="U22" s="351"/>
    </row>
    <row r="23" spans="1:21" ht="15.75" hidden="1" x14ac:dyDescent="0.25">
      <c r="A23" s="611"/>
      <c r="B23" s="611"/>
      <c r="C23" s="74"/>
      <c r="D23" s="351"/>
      <c r="E23" s="351"/>
      <c r="F23" s="292"/>
      <c r="G23" s="421"/>
      <c r="H23" s="422"/>
      <c r="I23" s="421"/>
      <c r="J23" s="422"/>
      <c r="K23" s="421"/>
      <c r="L23" s="422"/>
      <c r="M23" s="421"/>
      <c r="N23" s="422"/>
      <c r="O23" s="351"/>
      <c r="P23" s="422"/>
      <c r="Q23" s="351"/>
      <c r="R23" s="351"/>
      <c r="S23" s="351"/>
      <c r="T23" s="351"/>
      <c r="U23" s="351"/>
    </row>
    <row r="24" spans="1:21" ht="15.75" hidden="1" x14ac:dyDescent="0.25">
      <c r="A24" s="611"/>
      <c r="B24" s="611"/>
      <c r="C24" s="74"/>
      <c r="D24" s="351"/>
      <c r="E24" s="351"/>
      <c r="F24" s="292"/>
      <c r="G24" s="421"/>
      <c r="H24" s="422"/>
      <c r="I24" s="421"/>
      <c r="J24" s="422"/>
      <c r="K24" s="421"/>
      <c r="L24" s="422"/>
      <c r="M24" s="421"/>
      <c r="N24" s="422"/>
      <c r="O24" s="351"/>
      <c r="P24" s="422"/>
      <c r="Q24" s="351"/>
      <c r="R24" s="351"/>
      <c r="S24" s="351"/>
      <c r="T24" s="351"/>
      <c r="U24" s="351"/>
    </row>
    <row r="25" spans="1:21" ht="15.75" hidden="1" x14ac:dyDescent="0.25">
      <c r="A25" s="612"/>
      <c r="B25" s="612"/>
      <c r="C25" s="74"/>
      <c r="D25" s="351"/>
      <c r="E25" s="351"/>
      <c r="F25" s="292"/>
      <c r="G25" s="421"/>
      <c r="H25" s="422"/>
      <c r="I25" s="421"/>
      <c r="J25" s="422"/>
      <c r="K25" s="421"/>
      <c r="L25" s="422"/>
      <c r="M25" s="421"/>
      <c r="N25" s="422"/>
      <c r="O25" s="351"/>
      <c r="P25" s="422"/>
      <c r="Q25" s="351"/>
      <c r="R25" s="351"/>
      <c r="S25" s="351"/>
      <c r="T25" s="351"/>
      <c r="U25" s="351"/>
    </row>
    <row r="26" spans="1:21" ht="15.75" hidden="1" x14ac:dyDescent="0.25">
      <c r="A26" s="610" t="s">
        <v>1458</v>
      </c>
      <c r="B26" s="610" t="s">
        <v>1459</v>
      </c>
      <c r="C26" s="74"/>
      <c r="D26" s="351"/>
      <c r="E26" s="351"/>
      <c r="F26" s="292"/>
      <c r="G26" s="421"/>
      <c r="H26" s="422"/>
      <c r="I26" s="421"/>
      <c r="J26" s="422"/>
      <c r="K26" s="421"/>
      <c r="L26" s="422"/>
      <c r="M26" s="421"/>
      <c r="N26" s="422"/>
      <c r="O26" s="351"/>
      <c r="P26" s="422"/>
      <c r="Q26" s="351"/>
      <c r="R26" s="351"/>
      <c r="S26" s="351"/>
      <c r="T26" s="351"/>
      <c r="U26" s="351"/>
    </row>
    <row r="27" spans="1:21" s="432" customFormat="1" ht="15.75" hidden="1" x14ac:dyDescent="0.25">
      <c r="A27" s="611"/>
      <c r="B27" s="611"/>
      <c r="C27" s="74"/>
      <c r="D27" s="351"/>
      <c r="E27" s="351"/>
      <c r="F27" s="292"/>
      <c r="G27" s="421"/>
      <c r="H27" s="422"/>
      <c r="I27" s="421"/>
      <c r="J27" s="422"/>
      <c r="K27" s="421"/>
      <c r="L27" s="422"/>
      <c r="M27" s="421"/>
      <c r="N27" s="422"/>
      <c r="O27" s="351"/>
      <c r="P27" s="422"/>
      <c r="Q27" s="351"/>
      <c r="R27" s="351"/>
      <c r="S27" s="351"/>
      <c r="T27" s="351"/>
      <c r="U27" s="351"/>
    </row>
    <row r="28" spans="1:21" s="432" customFormat="1" ht="15.75" hidden="1" x14ac:dyDescent="0.25">
      <c r="A28" s="611"/>
      <c r="B28" s="611"/>
      <c r="C28" s="74"/>
      <c r="D28" s="351"/>
      <c r="E28" s="351"/>
      <c r="F28" s="292"/>
      <c r="G28" s="421"/>
      <c r="H28" s="422"/>
      <c r="I28" s="421"/>
      <c r="J28" s="422"/>
      <c r="K28" s="421"/>
      <c r="L28" s="422"/>
      <c r="M28" s="421"/>
      <c r="N28" s="422"/>
      <c r="O28" s="351"/>
      <c r="P28" s="422"/>
      <c r="Q28" s="351"/>
      <c r="R28" s="351"/>
      <c r="S28" s="351"/>
      <c r="T28" s="351"/>
      <c r="U28" s="351"/>
    </row>
    <row r="29" spans="1:21" s="432" customFormat="1" ht="15.75" hidden="1" x14ac:dyDescent="0.25">
      <c r="A29" s="611"/>
      <c r="B29" s="611"/>
      <c r="C29" s="74"/>
      <c r="D29" s="351"/>
      <c r="E29" s="351"/>
      <c r="F29" s="292"/>
      <c r="G29" s="421"/>
      <c r="H29" s="422"/>
      <c r="I29" s="421"/>
      <c r="J29" s="422"/>
      <c r="K29" s="421"/>
      <c r="L29" s="422"/>
      <c r="M29" s="421"/>
      <c r="N29" s="422"/>
      <c r="O29" s="351"/>
      <c r="P29" s="422"/>
      <c r="Q29" s="351"/>
      <c r="R29" s="351"/>
      <c r="S29" s="351"/>
      <c r="T29" s="351"/>
      <c r="U29" s="351"/>
    </row>
    <row r="30" spans="1:21" ht="15.75" hidden="1" x14ac:dyDescent="0.25">
      <c r="A30" s="611"/>
      <c r="B30" s="611"/>
      <c r="C30" s="74"/>
      <c r="D30" s="351"/>
      <c r="E30" s="351"/>
      <c r="F30" s="292"/>
      <c r="G30" s="421"/>
      <c r="H30" s="422"/>
      <c r="I30" s="421"/>
      <c r="J30" s="422"/>
      <c r="K30" s="421"/>
      <c r="L30" s="422"/>
      <c r="M30" s="421"/>
      <c r="N30" s="422"/>
      <c r="O30" s="351"/>
      <c r="P30" s="422"/>
      <c r="Q30" s="351"/>
      <c r="R30" s="351"/>
      <c r="S30" s="351"/>
      <c r="T30" s="351"/>
      <c r="U30" s="351"/>
    </row>
    <row r="31" spans="1:21" ht="15.75" hidden="1" x14ac:dyDescent="0.25">
      <c r="A31" s="611"/>
      <c r="B31" s="611"/>
      <c r="C31" s="74"/>
      <c r="D31" s="351"/>
      <c r="E31" s="351"/>
      <c r="F31" s="292"/>
      <c r="G31" s="421"/>
      <c r="H31" s="422"/>
      <c r="I31" s="421"/>
      <c r="J31" s="422"/>
      <c r="K31" s="421"/>
      <c r="L31" s="422"/>
      <c r="M31" s="421"/>
      <c r="N31" s="422"/>
      <c r="O31" s="351"/>
      <c r="P31" s="422"/>
      <c r="Q31" s="351"/>
      <c r="R31" s="351"/>
      <c r="S31" s="351"/>
      <c r="T31" s="351"/>
      <c r="U31" s="351"/>
    </row>
    <row r="32" spans="1:21" ht="15.75" hidden="1" x14ac:dyDescent="0.25">
      <c r="A32" s="612"/>
      <c r="B32" s="612"/>
      <c r="C32" s="74"/>
      <c r="D32" s="351"/>
      <c r="E32" s="351"/>
      <c r="F32" s="292"/>
      <c r="G32" s="421"/>
      <c r="H32" s="422"/>
      <c r="I32" s="421"/>
      <c r="J32" s="422"/>
      <c r="K32" s="421"/>
      <c r="L32" s="422"/>
      <c r="M32" s="421"/>
      <c r="N32" s="422"/>
      <c r="O32" s="351"/>
      <c r="P32" s="422"/>
      <c r="Q32" s="351"/>
      <c r="R32" s="351"/>
      <c r="S32" s="351"/>
      <c r="T32" s="351"/>
      <c r="U32" s="351"/>
    </row>
    <row r="33" spans="1:21" ht="15.6" customHeight="1" x14ac:dyDescent="0.25">
      <c r="A33" s="307"/>
      <c r="B33" s="308"/>
      <c r="C33" s="307" t="s">
        <v>123</v>
      </c>
      <c r="D33" s="308"/>
      <c r="E33" s="308"/>
      <c r="F33" s="309"/>
      <c r="G33" s="297">
        <f t="shared" ref="G33:P33" si="0">SUM(G6:G18)</f>
        <v>0</v>
      </c>
      <c r="H33" s="298">
        <f t="shared" si="0"/>
        <v>0</v>
      </c>
      <c r="I33" s="297">
        <f t="shared" si="0"/>
        <v>0.1</v>
      </c>
      <c r="J33" s="298">
        <f t="shared" si="0"/>
        <v>0</v>
      </c>
      <c r="K33" s="297">
        <f t="shared" si="0"/>
        <v>1.6</v>
      </c>
      <c r="L33" s="298">
        <f t="shared" si="0"/>
        <v>0</v>
      </c>
      <c r="M33" s="297">
        <f t="shared" si="0"/>
        <v>1</v>
      </c>
      <c r="N33" s="298">
        <f t="shared" si="0"/>
        <v>0</v>
      </c>
      <c r="O33" s="298">
        <f t="shared" si="0"/>
        <v>2.2000000000000002</v>
      </c>
      <c r="P33" s="298">
        <f t="shared" si="0"/>
        <v>0</v>
      </c>
      <c r="Q33" s="279"/>
      <c r="R33" s="279"/>
      <c r="S33" s="279"/>
      <c r="T33" s="279"/>
      <c r="U33" s="279"/>
    </row>
  </sheetData>
  <mergeCells count="26">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U6:U9"/>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topLeftCell="D1" zoomScale="71" zoomScaleNormal="71" workbookViewId="0">
      <pane ySplit="7" topLeftCell="A8" activePane="bottomLeft" state="frozen"/>
      <selection activeCell="A7" sqref="A7"/>
      <selection pane="bottomLeft" activeCell="J14" sqref="J14"/>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44" bestFit="1" customWidth="1"/>
    <col min="9" max="9" width="15.28515625" customWidth="1"/>
    <col min="10" max="10" width="18.85546875" style="244" customWidth="1"/>
    <col min="12" max="12" width="13.7109375" style="244" bestFit="1" customWidth="1"/>
    <col min="14" max="14" width="13.7109375" style="244" bestFit="1" customWidth="1"/>
    <col min="15" max="15" width="15.28515625" customWidth="1"/>
    <col min="16" max="16" width="18.28515625" style="244" customWidth="1"/>
    <col min="17" max="20" width="14.140625" customWidth="1"/>
    <col min="21" max="21" width="17" customWidth="1"/>
  </cols>
  <sheetData>
    <row r="1" spans="1:21" ht="18.75" x14ac:dyDescent="0.25">
      <c r="B1" s="299"/>
      <c r="C1" s="299"/>
      <c r="D1" s="299"/>
      <c r="E1" s="299"/>
      <c r="F1" s="299"/>
      <c r="G1" s="299" t="s">
        <v>1419</v>
      </c>
      <c r="J1" s="299"/>
      <c r="K1" s="299"/>
      <c r="L1" s="299"/>
      <c r="M1" s="299"/>
      <c r="N1" s="299"/>
      <c r="O1" s="299"/>
      <c r="P1" s="299"/>
      <c r="Q1" s="299"/>
      <c r="R1" s="299"/>
      <c r="S1" s="299"/>
      <c r="T1" s="299"/>
      <c r="U1" s="299"/>
    </row>
    <row r="2" spans="1:21" ht="18.75" x14ac:dyDescent="0.25">
      <c r="A2" s="284" t="s">
        <v>1360</v>
      </c>
      <c r="B2" s="299"/>
      <c r="C2" s="299"/>
      <c r="D2" s="299"/>
      <c r="E2" s="299"/>
      <c r="F2" s="299"/>
      <c r="G2" s="299"/>
      <c r="J2" s="299"/>
      <c r="K2" s="299"/>
      <c r="L2" s="299"/>
      <c r="M2" s="299"/>
      <c r="N2" s="299"/>
      <c r="O2" s="299"/>
      <c r="P2" s="299"/>
      <c r="Q2" s="299"/>
      <c r="R2" s="299"/>
      <c r="S2" s="299"/>
      <c r="T2" s="299"/>
      <c r="U2" s="299"/>
    </row>
    <row r="3" spans="1:21" x14ac:dyDescent="0.25">
      <c r="A3" s="634" t="s">
        <v>1417</v>
      </c>
      <c r="B3" s="634"/>
      <c r="C3" s="634"/>
      <c r="D3" s="634"/>
      <c r="E3" s="634"/>
      <c r="F3" s="634"/>
      <c r="G3" s="634"/>
      <c r="H3" s="634"/>
      <c r="I3" s="634"/>
      <c r="J3" s="634"/>
      <c r="K3" s="634"/>
      <c r="L3" s="634"/>
      <c r="M3" s="634"/>
      <c r="N3" s="634"/>
      <c r="O3" s="634"/>
      <c r="P3" s="634"/>
      <c r="Q3" s="634"/>
      <c r="R3" s="634"/>
      <c r="S3" s="634"/>
      <c r="T3" s="634"/>
      <c r="U3" s="634"/>
    </row>
    <row r="4" spans="1:21" x14ac:dyDescent="0.25">
      <c r="A4" s="339" t="s">
        <v>1416</v>
      </c>
      <c r="B4" s="284"/>
      <c r="C4" s="284"/>
      <c r="D4" s="284"/>
      <c r="E4" s="284"/>
      <c r="F4" s="284"/>
      <c r="G4" s="284"/>
      <c r="H4" s="284"/>
      <c r="I4" s="284"/>
      <c r="J4" s="284"/>
      <c r="K4" s="284"/>
      <c r="L4" s="284"/>
      <c r="M4" s="284"/>
      <c r="N4" s="284"/>
      <c r="O4" s="284"/>
      <c r="P4" s="284"/>
      <c r="Q4" s="284"/>
      <c r="R4" s="284"/>
      <c r="S4" s="284"/>
      <c r="T4" s="284"/>
      <c r="U4" s="284"/>
    </row>
    <row r="5" spans="1:21" ht="15" customHeight="1" x14ac:dyDescent="0.25">
      <c r="A5" s="562" t="s">
        <v>100</v>
      </c>
      <c r="B5" s="529" t="s">
        <v>115</v>
      </c>
      <c r="C5" s="554" t="s">
        <v>89</v>
      </c>
      <c r="D5" s="554" t="s">
        <v>90</v>
      </c>
      <c r="E5" s="545" t="s">
        <v>402</v>
      </c>
      <c r="F5" s="554" t="s">
        <v>91</v>
      </c>
      <c r="G5" s="562" t="s">
        <v>103</v>
      </c>
      <c r="H5" s="562"/>
      <c r="I5" s="562"/>
      <c r="J5" s="562"/>
      <c r="K5" s="562"/>
      <c r="L5" s="562"/>
      <c r="M5" s="562"/>
      <c r="N5" s="562"/>
      <c r="O5" s="563" t="s">
        <v>104</v>
      </c>
      <c r="P5" s="563"/>
      <c r="Q5" s="529" t="s">
        <v>105</v>
      </c>
      <c r="R5" s="529" t="s">
        <v>106</v>
      </c>
      <c r="S5" s="529" t="s">
        <v>113</v>
      </c>
      <c r="T5" s="529" t="s">
        <v>112</v>
      </c>
      <c r="U5" s="542" t="s">
        <v>92</v>
      </c>
    </row>
    <row r="6" spans="1:21" ht="15" customHeight="1" x14ac:dyDescent="0.25">
      <c r="A6" s="562"/>
      <c r="B6" s="527"/>
      <c r="C6" s="555"/>
      <c r="D6" s="555"/>
      <c r="E6" s="546"/>
      <c r="F6" s="555"/>
      <c r="G6" s="562" t="s">
        <v>107</v>
      </c>
      <c r="H6" s="562"/>
      <c r="I6" s="562" t="s">
        <v>108</v>
      </c>
      <c r="J6" s="562"/>
      <c r="K6" s="562" t="s">
        <v>109</v>
      </c>
      <c r="L6" s="562"/>
      <c r="M6" s="562" t="s">
        <v>110</v>
      </c>
      <c r="N6" s="562"/>
      <c r="O6" s="563"/>
      <c r="P6" s="563"/>
      <c r="Q6" s="527"/>
      <c r="R6" s="527"/>
      <c r="S6" s="527"/>
      <c r="T6" s="527"/>
      <c r="U6" s="543"/>
    </row>
    <row r="7" spans="1:21" ht="25.5" x14ac:dyDescent="0.25">
      <c r="A7" s="562"/>
      <c r="B7" s="528"/>
      <c r="C7" s="556"/>
      <c r="D7" s="556"/>
      <c r="E7" s="547"/>
      <c r="F7" s="556"/>
      <c r="G7" s="255" t="s">
        <v>111</v>
      </c>
      <c r="H7" s="242" t="s">
        <v>12</v>
      </c>
      <c r="I7" s="255" t="s">
        <v>111</v>
      </c>
      <c r="J7" s="242" t="s">
        <v>12</v>
      </c>
      <c r="K7" s="255" t="s">
        <v>111</v>
      </c>
      <c r="L7" s="242" t="s">
        <v>12</v>
      </c>
      <c r="M7" s="255" t="s">
        <v>111</v>
      </c>
      <c r="N7" s="242" t="s">
        <v>12</v>
      </c>
      <c r="O7" s="255" t="s">
        <v>111</v>
      </c>
      <c r="P7" s="242" t="s">
        <v>12</v>
      </c>
      <c r="Q7" s="528"/>
      <c r="R7" s="528"/>
      <c r="S7" s="528"/>
      <c r="T7" s="528"/>
      <c r="U7" s="544"/>
    </row>
    <row r="8" spans="1:21" ht="192.75" customHeight="1" x14ac:dyDescent="0.25">
      <c r="A8" s="630" t="s">
        <v>1417</v>
      </c>
      <c r="B8" s="630" t="s">
        <v>1420</v>
      </c>
      <c r="C8" s="478" t="s">
        <v>1808</v>
      </c>
      <c r="D8" s="464" t="s">
        <v>1809</v>
      </c>
      <c r="E8" s="479" t="s">
        <v>1825</v>
      </c>
      <c r="F8" s="464" t="s">
        <v>1804</v>
      </c>
      <c r="G8" s="437">
        <v>0.1</v>
      </c>
      <c r="H8" s="424">
        <v>0</v>
      </c>
      <c r="I8" s="437">
        <v>0.5</v>
      </c>
      <c r="J8" s="424">
        <v>0</v>
      </c>
      <c r="K8" s="437">
        <v>0.8</v>
      </c>
      <c r="L8" s="424">
        <v>0</v>
      </c>
      <c r="M8" s="437">
        <v>1</v>
      </c>
      <c r="N8" s="424">
        <v>0</v>
      </c>
      <c r="O8" s="437">
        <v>1</v>
      </c>
      <c r="P8" s="424">
        <v>0</v>
      </c>
      <c r="Q8" s="296"/>
      <c r="R8" s="296" t="s">
        <v>1807</v>
      </c>
      <c r="S8" s="466" t="s">
        <v>1810</v>
      </c>
      <c r="T8" s="296" t="s">
        <v>1805</v>
      </c>
      <c r="U8" s="466" t="s">
        <v>1806</v>
      </c>
    </row>
    <row r="9" spans="1:21" ht="15.75" hidden="1" x14ac:dyDescent="0.25">
      <c r="A9" s="631"/>
      <c r="B9" s="631"/>
      <c r="C9" s="295"/>
      <c r="D9" s="295"/>
      <c r="E9" s="295"/>
      <c r="F9" s="296"/>
      <c r="G9" s="296"/>
      <c r="H9" s="424"/>
      <c r="I9" s="296"/>
      <c r="J9" s="424"/>
      <c r="K9" s="296"/>
      <c r="L9" s="424"/>
      <c r="M9" s="296"/>
      <c r="N9" s="424"/>
      <c r="O9" s="296"/>
      <c r="P9" s="424"/>
      <c r="Q9" s="296"/>
      <c r="R9" s="296"/>
      <c r="S9" s="296"/>
      <c r="T9" s="296"/>
      <c r="U9" s="296"/>
    </row>
    <row r="10" spans="1:21" ht="15.75" hidden="1" x14ac:dyDescent="0.25">
      <c r="A10" s="631"/>
      <c r="B10" s="631"/>
      <c r="C10" s="295"/>
      <c r="D10" s="295"/>
      <c r="E10" s="295"/>
      <c r="F10" s="296"/>
      <c r="G10" s="296"/>
      <c r="H10" s="424"/>
      <c r="I10" s="296"/>
      <c r="J10" s="424"/>
      <c r="K10" s="296"/>
      <c r="L10" s="424"/>
      <c r="M10" s="296"/>
      <c r="N10" s="424"/>
      <c r="O10" s="296"/>
      <c r="P10" s="424"/>
      <c r="Q10" s="296"/>
      <c r="R10" s="296"/>
      <c r="S10" s="296"/>
      <c r="T10" s="296"/>
      <c r="U10" s="296"/>
    </row>
    <row r="11" spans="1:21" ht="15.75" hidden="1" x14ac:dyDescent="0.25">
      <c r="A11" s="631"/>
      <c r="B11" s="631"/>
      <c r="C11" s="295"/>
      <c r="D11" s="295"/>
      <c r="E11" s="295"/>
      <c r="F11" s="296"/>
      <c r="G11" s="296"/>
      <c r="H11" s="424"/>
      <c r="I11" s="296"/>
      <c r="J11" s="424"/>
      <c r="K11" s="296"/>
      <c r="L11" s="424"/>
      <c r="M11" s="296"/>
      <c r="N11" s="424"/>
      <c r="O11" s="296"/>
      <c r="P11" s="424"/>
      <c r="Q11" s="296"/>
      <c r="R11" s="296"/>
      <c r="S11" s="296"/>
      <c r="T11" s="296"/>
      <c r="U11" s="296"/>
    </row>
    <row r="12" spans="1:21" ht="15.75" hidden="1" x14ac:dyDescent="0.25">
      <c r="A12" s="631"/>
      <c r="B12" s="631"/>
      <c r="C12" s="295"/>
      <c r="D12" s="295"/>
      <c r="E12" s="295"/>
      <c r="F12" s="296"/>
      <c r="G12" s="296"/>
      <c r="H12" s="424"/>
      <c r="I12" s="296"/>
      <c r="J12" s="424"/>
      <c r="K12" s="296"/>
      <c r="L12" s="424"/>
      <c r="M12" s="296"/>
      <c r="N12" s="424"/>
      <c r="O12" s="296"/>
      <c r="P12" s="424"/>
      <c r="Q12" s="296"/>
      <c r="R12" s="296"/>
      <c r="S12" s="296"/>
      <c r="T12" s="296"/>
      <c r="U12" s="296"/>
    </row>
    <row r="13" spans="1:21" ht="15.75" hidden="1" x14ac:dyDescent="0.25">
      <c r="A13" s="632"/>
      <c r="B13" s="632"/>
      <c r="C13" s="295"/>
      <c r="D13" s="295"/>
      <c r="E13" s="295"/>
      <c r="F13" s="296"/>
      <c r="G13" s="296"/>
      <c r="H13" s="424"/>
      <c r="I13" s="296"/>
      <c r="J13" s="424"/>
      <c r="K13" s="296"/>
      <c r="L13" s="424"/>
      <c r="M13" s="296"/>
      <c r="N13" s="424"/>
      <c r="O13" s="296"/>
      <c r="P13" s="424"/>
      <c r="Q13" s="296"/>
      <c r="R13" s="296"/>
      <c r="S13" s="296"/>
      <c r="T13" s="296"/>
      <c r="U13" s="425"/>
    </row>
    <row r="14" spans="1:21" ht="147" customHeight="1" x14ac:dyDescent="0.25">
      <c r="A14" s="630" t="s">
        <v>1416</v>
      </c>
      <c r="B14" s="630" t="s">
        <v>1421</v>
      </c>
      <c r="C14" s="620" t="s">
        <v>1811</v>
      </c>
      <c r="D14" s="464" t="s">
        <v>1812</v>
      </c>
      <c r="E14" s="295" t="s">
        <v>1826</v>
      </c>
      <c r="F14" s="480" t="s">
        <v>1817</v>
      </c>
      <c r="G14" s="437">
        <v>0.05</v>
      </c>
      <c r="H14" s="424">
        <v>0</v>
      </c>
      <c r="I14" s="437">
        <v>0.1</v>
      </c>
      <c r="J14" s="424">
        <f>'1. TALLERES SEMINARIOS'!D30/2</f>
        <v>4420</v>
      </c>
      <c r="K14" s="481">
        <v>0.2</v>
      </c>
      <c r="L14" s="424">
        <f>'1. TALLERES SEMINARIOS'!D30/2</f>
        <v>4420</v>
      </c>
      <c r="M14" s="437"/>
      <c r="N14" s="424"/>
      <c r="O14" s="427">
        <v>0.2</v>
      </c>
      <c r="P14" s="424">
        <f>+H14+J14+L14+N14</f>
        <v>8840</v>
      </c>
      <c r="Q14" s="296"/>
      <c r="R14" s="627" t="s">
        <v>1819</v>
      </c>
      <c r="S14" s="466" t="s">
        <v>1818</v>
      </c>
      <c r="T14" s="296" t="s">
        <v>1816</v>
      </c>
      <c r="U14" s="469" t="s">
        <v>1815</v>
      </c>
    </row>
    <row r="15" spans="1:21" ht="161.25" customHeight="1" x14ac:dyDescent="0.25">
      <c r="A15" s="631"/>
      <c r="B15" s="631"/>
      <c r="C15" s="633"/>
      <c r="D15" s="479" t="s">
        <v>1820</v>
      </c>
      <c r="E15" s="295" t="s">
        <v>1827</v>
      </c>
      <c r="F15" s="480" t="s">
        <v>1813</v>
      </c>
      <c r="G15" s="437">
        <v>0.1</v>
      </c>
      <c r="H15" s="424">
        <v>0</v>
      </c>
      <c r="I15" s="437">
        <v>0.4</v>
      </c>
      <c r="J15" s="424">
        <v>0</v>
      </c>
      <c r="K15" s="426">
        <v>0.75</v>
      </c>
      <c r="L15" s="424">
        <v>0</v>
      </c>
      <c r="M15" s="437">
        <v>1</v>
      </c>
      <c r="N15" s="424">
        <v>0</v>
      </c>
      <c r="O15" s="427">
        <v>1</v>
      </c>
      <c r="P15" s="424">
        <v>0</v>
      </c>
      <c r="Q15" s="296"/>
      <c r="R15" s="628"/>
      <c r="S15" s="479" t="s">
        <v>1821</v>
      </c>
      <c r="T15" s="296" t="s">
        <v>1816</v>
      </c>
      <c r="U15" s="469" t="s">
        <v>1815</v>
      </c>
    </row>
    <row r="16" spans="1:21" ht="180" customHeight="1" x14ac:dyDescent="0.25">
      <c r="A16" s="631"/>
      <c r="B16" s="631"/>
      <c r="C16" s="621"/>
      <c r="D16" s="295" t="s">
        <v>1822</v>
      </c>
      <c r="E16" s="295" t="s">
        <v>1989</v>
      </c>
      <c r="F16" s="480" t="s">
        <v>1814</v>
      </c>
      <c r="G16" s="437">
        <v>0.1</v>
      </c>
      <c r="H16" s="424">
        <v>0</v>
      </c>
      <c r="I16" s="437">
        <v>0.2</v>
      </c>
      <c r="J16" s="424">
        <v>0</v>
      </c>
      <c r="K16" s="426">
        <v>0.4</v>
      </c>
      <c r="L16" s="424">
        <v>0</v>
      </c>
      <c r="M16" s="437">
        <v>0.5</v>
      </c>
      <c r="N16" s="424">
        <v>0</v>
      </c>
      <c r="O16" s="427">
        <v>1</v>
      </c>
      <c r="P16" s="424">
        <f>+H16+J16+L16+N16</f>
        <v>0</v>
      </c>
      <c r="Q16" s="296"/>
      <c r="R16" s="629"/>
      <c r="S16" s="296"/>
      <c r="T16" s="296" t="s">
        <v>1816</v>
      </c>
      <c r="U16" s="296"/>
    </row>
    <row r="17" spans="1:21" ht="15.75" hidden="1" x14ac:dyDescent="0.25">
      <c r="A17" s="631"/>
      <c r="B17" s="631"/>
      <c r="C17" s="295"/>
      <c r="D17" s="295"/>
      <c r="E17" s="295"/>
      <c r="F17" s="296"/>
      <c r="G17" s="296"/>
      <c r="H17" s="424"/>
      <c r="I17" s="296"/>
      <c r="J17" s="424"/>
      <c r="K17" s="426"/>
      <c r="L17" s="424"/>
      <c r="M17" s="296"/>
      <c r="N17" s="424"/>
      <c r="O17" s="427"/>
      <c r="P17" s="424"/>
      <c r="Q17" s="296"/>
      <c r="R17" s="296"/>
      <c r="S17" s="296"/>
      <c r="T17" s="296"/>
      <c r="U17" s="296"/>
    </row>
    <row r="18" spans="1:21" ht="15.75" hidden="1" x14ac:dyDescent="0.25">
      <c r="A18" s="631"/>
      <c r="B18" s="631"/>
      <c r="C18" s="295"/>
      <c r="D18" s="295"/>
      <c r="E18" s="295"/>
      <c r="F18" s="296"/>
      <c r="G18" s="296"/>
      <c r="H18" s="424"/>
      <c r="I18" s="296"/>
      <c r="J18" s="424"/>
      <c r="K18" s="296"/>
      <c r="L18" s="424"/>
      <c r="M18" s="296"/>
      <c r="N18" s="424"/>
      <c r="O18" s="296"/>
      <c r="P18" s="424"/>
      <c r="Q18" s="296"/>
      <c r="R18" s="296"/>
      <c r="S18" s="296"/>
      <c r="T18" s="296"/>
      <c r="U18" s="428"/>
    </row>
    <row r="19" spans="1:21" ht="15.75" hidden="1" x14ac:dyDescent="0.25">
      <c r="A19" s="632"/>
      <c r="B19" s="632"/>
      <c r="C19" s="295"/>
      <c r="D19" s="295"/>
      <c r="E19" s="295"/>
      <c r="F19" s="296"/>
      <c r="G19" s="296"/>
      <c r="H19" s="424"/>
      <c r="I19" s="296"/>
      <c r="J19" s="424"/>
      <c r="K19" s="296"/>
      <c r="L19" s="424"/>
      <c r="M19" s="296"/>
      <c r="N19" s="424"/>
      <c r="O19" s="296"/>
      <c r="P19" s="424"/>
      <c r="Q19" s="296"/>
      <c r="R19" s="296"/>
      <c r="S19" s="296"/>
      <c r="T19" s="296"/>
      <c r="U19" s="296"/>
    </row>
    <row r="20" spans="1:21" ht="15.75" x14ac:dyDescent="0.25">
      <c r="A20" s="307"/>
      <c r="B20" s="308"/>
      <c r="C20" s="307" t="s">
        <v>1418</v>
      </c>
      <c r="D20" s="308"/>
      <c r="E20" s="308"/>
      <c r="F20" s="309"/>
      <c r="G20" s="297">
        <f t="shared" ref="G20:P20" si="0">SUM(G8:G19)</f>
        <v>0.35</v>
      </c>
      <c r="H20" s="298">
        <f t="shared" si="0"/>
        <v>0</v>
      </c>
      <c r="I20" s="297">
        <f t="shared" si="0"/>
        <v>1.2</v>
      </c>
      <c r="J20" s="298">
        <f t="shared" si="0"/>
        <v>4420</v>
      </c>
      <c r="K20" s="297">
        <f t="shared" si="0"/>
        <v>2.15</v>
      </c>
      <c r="L20" s="298">
        <f t="shared" si="0"/>
        <v>4420</v>
      </c>
      <c r="M20" s="297">
        <f t="shared" si="0"/>
        <v>2.5</v>
      </c>
      <c r="N20" s="298">
        <f t="shared" si="0"/>
        <v>0</v>
      </c>
      <c r="O20" s="298">
        <f t="shared" si="0"/>
        <v>3.2</v>
      </c>
      <c r="P20" s="298">
        <f t="shared" si="0"/>
        <v>8840</v>
      </c>
      <c r="Q20" s="278"/>
      <c r="R20" s="278"/>
      <c r="S20" s="278"/>
      <c r="T20" s="278"/>
      <c r="U20" s="278"/>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sheetData>
  <mergeCells count="24">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R14:R16"/>
    <mergeCell ref="A14:A19"/>
    <mergeCell ref="F5:F7"/>
    <mergeCell ref="B8:B13"/>
    <mergeCell ref="E5:E7"/>
    <mergeCell ref="A5:A7"/>
    <mergeCell ref="A8:A13"/>
    <mergeCell ref="B14:B19"/>
    <mergeCell ref="C14:C1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zoomScale="80" zoomScaleNormal="80" workbookViewId="0">
      <selection activeCell="D24" sqref="D24"/>
    </sheetView>
  </sheetViews>
  <sheetFormatPr baseColWidth="10" defaultColWidth="11.5703125" defaultRowHeight="15" x14ac:dyDescent="0.25"/>
  <cols>
    <col min="1" max="1" width="7.85546875" style="87" customWidth="1"/>
    <col min="2" max="2" width="35" style="87" customWidth="1"/>
    <col min="3" max="3" width="21.5703125" style="87" customWidth="1"/>
    <col min="4" max="4" width="18.42578125" style="87" customWidth="1"/>
    <col min="5" max="5" width="16" style="87" customWidth="1"/>
    <col min="6" max="6" width="16.7109375" style="87" customWidth="1"/>
    <col min="7" max="7" width="11.5703125" style="87"/>
    <col min="8" max="8" width="50.85546875" style="87" customWidth="1"/>
    <col min="9" max="9" width="17.28515625" style="199" customWidth="1"/>
    <col min="10" max="10" width="15.85546875" style="87" bestFit="1" customWidth="1"/>
    <col min="11" max="16384" width="11.5703125" style="87"/>
  </cols>
  <sheetData>
    <row r="2" spans="2:9" ht="16.5" thickBot="1" x14ac:dyDescent="0.3">
      <c r="H2" s="521" t="s">
        <v>1382</v>
      </c>
      <c r="I2" s="521"/>
    </row>
    <row r="3" spans="2:9" ht="19.5" thickBot="1" x14ac:dyDescent="0.3">
      <c r="B3" s="82" t="s">
        <v>21</v>
      </c>
      <c r="C3" s="82" t="s">
        <v>401</v>
      </c>
      <c r="H3" s="366" t="s">
        <v>400</v>
      </c>
      <c r="I3" s="367" t="s">
        <v>401</v>
      </c>
    </row>
    <row r="4" spans="2:9" ht="18.75" x14ac:dyDescent="0.25">
      <c r="B4" s="83" t="s">
        <v>127</v>
      </c>
      <c r="C4" s="204">
        <f>'1. TALLERES SEMINARIOS'!D5</f>
        <v>33027.5</v>
      </c>
      <c r="H4" s="444" t="s">
        <v>1370</v>
      </c>
      <c r="I4" s="368">
        <f>'Desarrollo e Innov. Curricular'!P27</f>
        <v>11087.5</v>
      </c>
    </row>
    <row r="5" spans="2:9" ht="18.75" x14ac:dyDescent="0.25">
      <c r="B5" s="83" t="s">
        <v>426</v>
      </c>
      <c r="C5" s="204">
        <f>'2. CONTRATACION DE PERSONAL'!D5</f>
        <v>3538551.625</v>
      </c>
      <c r="H5" s="445" t="s">
        <v>1372</v>
      </c>
      <c r="I5" s="369">
        <f>'Investigación Científica'!P44</f>
        <v>13100</v>
      </c>
    </row>
    <row r="6" spans="2:9" ht="18.75" x14ac:dyDescent="0.25">
      <c r="B6" s="83" t="s">
        <v>135</v>
      </c>
      <c r="C6" s="204">
        <f>'3. EQUIPO DE OFICINA'!D5</f>
        <v>36000</v>
      </c>
      <c r="H6" s="445" t="s">
        <v>482</v>
      </c>
      <c r="I6" s="369">
        <f>'Vinculación Univ. Sociedad'!P74</f>
        <v>0</v>
      </c>
    </row>
    <row r="7" spans="2:9" ht="18.75" x14ac:dyDescent="0.25">
      <c r="B7" s="83" t="s">
        <v>427</v>
      </c>
      <c r="C7" s="204">
        <f>'4. EQUIPO TECNOLÓGICOS'!D5</f>
        <v>1000</v>
      </c>
      <c r="H7" s="445" t="s">
        <v>1371</v>
      </c>
      <c r="I7" s="369">
        <f>'Docencia y Profesorado Universi'!P20</f>
        <v>0</v>
      </c>
    </row>
    <row r="8" spans="2:9" ht="18.75" x14ac:dyDescent="0.25">
      <c r="B8" s="83" t="s">
        <v>136</v>
      </c>
      <c r="C8" s="204">
        <f>'5. ACTIVIDADES ESPECIALES'!D5</f>
        <v>968100</v>
      </c>
      <c r="E8" s="679" t="str">
        <f>+Presupuesto!D11</f>
        <v>Recurrente</v>
      </c>
      <c r="F8" s="680">
        <f>+Presupuesto!D566</f>
        <v>2782026.2250000001</v>
      </c>
      <c r="H8" s="445" t="s">
        <v>1373</v>
      </c>
      <c r="I8" s="369">
        <f>'Estudiantes y Graduados'!P42</f>
        <v>0</v>
      </c>
    </row>
    <row r="9" spans="2:9" ht="18.75" x14ac:dyDescent="0.25">
      <c r="B9" s="94" t="s">
        <v>396</v>
      </c>
      <c r="C9" s="84">
        <f>'6. Becas'!D5</f>
        <v>0</v>
      </c>
      <c r="E9" s="679" t="str">
        <f>+Presupuesto!E11</f>
        <v>POA 2015</v>
      </c>
      <c r="F9" s="680">
        <f>+Presupuesto!E566</f>
        <v>2484652.9</v>
      </c>
      <c r="H9" s="445" t="s">
        <v>483</v>
      </c>
      <c r="I9" s="369">
        <f>'Gestión del Conocimiento'!P26</f>
        <v>0</v>
      </c>
    </row>
    <row r="10" spans="2:9" ht="18.75" x14ac:dyDescent="0.25">
      <c r="B10" s="94" t="s">
        <v>397</v>
      </c>
      <c r="C10" s="84">
        <f>'7. Infraestructura'!D5</f>
        <v>0</v>
      </c>
      <c r="E10" s="184" t="s">
        <v>124</v>
      </c>
      <c r="F10" s="207">
        <f>Presupuesto!F566</f>
        <v>5266679.125</v>
      </c>
      <c r="G10" s="113"/>
      <c r="H10" s="445" t="s">
        <v>1374</v>
      </c>
      <c r="I10" s="370">
        <f>'Lo Esencial de la Reforma Univ.'!P33</f>
        <v>0</v>
      </c>
    </row>
    <row r="11" spans="2:9" ht="18.75" x14ac:dyDescent="0.25">
      <c r="B11" s="83" t="s">
        <v>429</v>
      </c>
      <c r="C11" s="84">
        <f>'8. Venta de Servicios'!D5</f>
        <v>690000</v>
      </c>
      <c r="F11" s="113"/>
      <c r="G11" s="113"/>
      <c r="H11" s="445" t="s">
        <v>1375</v>
      </c>
      <c r="I11" s="370">
        <f>'Aseguramiento de la Calidad'!P20</f>
        <v>8840</v>
      </c>
    </row>
    <row r="12" spans="2:9" ht="18.75" x14ac:dyDescent="0.25">
      <c r="B12" s="94"/>
      <c r="C12" s="84"/>
      <c r="F12" s="113"/>
      <c r="G12" s="113"/>
      <c r="H12" s="445" t="s">
        <v>1376</v>
      </c>
      <c r="I12" s="370">
        <f>'Cultura de Innovación Insti...'!P18</f>
        <v>0</v>
      </c>
    </row>
    <row r="13" spans="2:9" ht="19.5" thickBot="1" x14ac:dyDescent="0.3">
      <c r="B13" s="94"/>
      <c r="C13" s="84"/>
      <c r="F13" s="113"/>
      <c r="G13" s="113"/>
      <c r="H13" s="446" t="s">
        <v>1472</v>
      </c>
      <c r="I13" s="447">
        <f>Posgrado!P42</f>
        <v>0</v>
      </c>
    </row>
    <row r="14" spans="2:9" ht="24" thickBot="1" x14ac:dyDescent="0.3">
      <c r="B14" s="85"/>
      <c r="C14" s="86"/>
      <c r="F14" s="113"/>
      <c r="G14" s="113"/>
      <c r="H14" s="448" t="s">
        <v>134</v>
      </c>
      <c r="I14" s="371">
        <f>SUM(I4:I13)</f>
        <v>33027.5</v>
      </c>
    </row>
    <row r="15" spans="2:9" ht="27" thickBot="1" x14ac:dyDescent="0.3">
      <c r="B15" s="205" t="s">
        <v>134</v>
      </c>
      <c r="C15" s="206">
        <f>SUM(C4:C14)</f>
        <v>5266679.125</v>
      </c>
      <c r="F15" s="113"/>
      <c r="G15" s="113"/>
      <c r="H15" s="522"/>
      <c r="I15" s="522"/>
    </row>
    <row r="16" spans="2:9" ht="16.5" thickBot="1" x14ac:dyDescent="0.3">
      <c r="E16" s="199"/>
      <c r="F16" s="113"/>
      <c r="G16" s="113"/>
      <c r="H16" s="522" t="s">
        <v>1384</v>
      </c>
      <c r="I16" s="522"/>
    </row>
    <row r="17" spans="2:15" ht="15.75" thickBot="1" x14ac:dyDescent="0.3">
      <c r="F17" s="113"/>
      <c r="G17" s="113"/>
      <c r="H17" s="365" t="s">
        <v>400</v>
      </c>
      <c r="I17" s="372" t="s">
        <v>401</v>
      </c>
      <c r="J17" s="199"/>
    </row>
    <row r="18" spans="2:15" x14ac:dyDescent="0.25">
      <c r="H18" s="362" t="s">
        <v>1377</v>
      </c>
      <c r="I18" s="376">
        <f>'Gestion Administrativa'!P39</f>
        <v>5233651.625</v>
      </c>
      <c r="J18" s="199"/>
    </row>
    <row r="19" spans="2:15" x14ac:dyDescent="0.25">
      <c r="H19" s="363" t="s">
        <v>1378</v>
      </c>
      <c r="I19" s="373">
        <f>'Gestión del Talento Humano'!P16</f>
        <v>0</v>
      </c>
      <c r="J19" s="199"/>
    </row>
    <row r="20" spans="2:15" x14ac:dyDescent="0.25">
      <c r="H20" s="363" t="s">
        <v>1379</v>
      </c>
      <c r="I20" s="373">
        <f>'Gestión Académica'!P20</f>
        <v>0</v>
      </c>
      <c r="J20" s="199"/>
    </row>
    <row r="21" spans="2:15" x14ac:dyDescent="0.25">
      <c r="H21" s="363" t="s">
        <v>1380</v>
      </c>
      <c r="I21" s="373">
        <f>'Internacionalización de la E.S.'!P53</f>
        <v>0</v>
      </c>
      <c r="J21" s="199"/>
    </row>
    <row r="22" spans="2:15" ht="15.75" thickBot="1" x14ac:dyDescent="0.3">
      <c r="H22" s="364" t="s">
        <v>1381</v>
      </c>
      <c r="I22" s="377">
        <f>'Gobernabilidad y Procesos...'!P29</f>
        <v>0</v>
      </c>
      <c r="J22" s="199"/>
    </row>
    <row r="23" spans="2:15" ht="15.75" thickBot="1" x14ac:dyDescent="0.3">
      <c r="H23" s="374" t="s">
        <v>134</v>
      </c>
      <c r="I23" s="375">
        <f>SUM(I18:I22)</f>
        <v>5233651.625</v>
      </c>
    </row>
    <row r="24" spans="2:15" ht="15.75" thickBot="1" x14ac:dyDescent="0.3"/>
    <row r="25" spans="2:15" ht="15.75" thickBot="1" x14ac:dyDescent="0.3">
      <c r="H25" s="378" t="s">
        <v>1383</v>
      </c>
      <c r="I25" s="379">
        <f>I14+I23</f>
        <v>5266679.125</v>
      </c>
    </row>
    <row r="26" spans="2:15" x14ac:dyDescent="0.25">
      <c r="H26" s="400"/>
      <c r="I26" s="401"/>
    </row>
    <row r="27" spans="2:15" x14ac:dyDescent="0.25">
      <c r="H27" s="400"/>
      <c r="I27" s="401"/>
    </row>
    <row r="28" spans="2:15" x14ac:dyDescent="0.25">
      <c r="H28" s="199"/>
    </row>
    <row r="29" spans="2:15" x14ac:dyDescent="0.25">
      <c r="B29" s="87" t="s">
        <v>495</v>
      </c>
      <c r="C29" s="87" t="s">
        <v>496</v>
      </c>
      <c r="D29" s="87" t="s">
        <v>497</v>
      </c>
      <c r="E29" s="87" t="s">
        <v>498</v>
      </c>
      <c r="F29" s="87" t="s">
        <v>499</v>
      </c>
      <c r="G29" s="87" t="s">
        <v>500</v>
      </c>
      <c r="H29" s="87" t="s">
        <v>501</v>
      </c>
      <c r="I29" s="199" t="s">
        <v>502</v>
      </c>
      <c r="J29" s="87" t="s">
        <v>503</v>
      </c>
      <c r="K29" s="87" t="s">
        <v>504</v>
      </c>
      <c r="L29" s="87" t="s">
        <v>505</v>
      </c>
      <c r="M29" s="87" t="s">
        <v>506</v>
      </c>
      <c r="N29" s="87" t="s">
        <v>507</v>
      </c>
      <c r="O29" s="87" t="s">
        <v>508</v>
      </c>
    </row>
    <row r="31" spans="2:15" x14ac:dyDescent="0.25">
      <c r="H31" s="158"/>
    </row>
    <row r="33" spans="2:4" ht="18.75" x14ac:dyDescent="0.25">
      <c r="B33" s="83"/>
      <c r="C33" s="84"/>
    </row>
    <row r="34" spans="2:4" ht="18.75" x14ac:dyDescent="0.25">
      <c r="B34" s="83"/>
      <c r="C34" s="84"/>
    </row>
    <row r="35" spans="2:4" x14ac:dyDescent="0.25">
      <c r="B35" s="200" t="s">
        <v>423</v>
      </c>
    </row>
    <row r="37" spans="2:4" ht="18.75" x14ac:dyDescent="0.25">
      <c r="B37" s="82" t="s">
        <v>21</v>
      </c>
      <c r="C37" s="82" t="s">
        <v>55</v>
      </c>
      <c r="D37" s="247" t="s">
        <v>486</v>
      </c>
    </row>
    <row r="38" spans="2:4" ht="18.75" x14ac:dyDescent="0.25">
      <c r="B38" s="87" t="s">
        <v>495</v>
      </c>
      <c r="C38" s="169">
        <f>SUMIF('2. CONTRATACION DE PERSONAL'!C:C,'Cuadro resumen'!$B$38:$B$54,'2. CONTRATACION DE PERSONAL'!D:D)</f>
        <v>0</v>
      </c>
      <c r="D38" s="248">
        <f>SUMIF('2. CONTRATACION DE PERSONAL'!$C:$C,'Cuadro resumen'!$B$38:$B$54,'2. CONTRATACION DE PERSONAL'!$G:$G)</f>
        <v>0</v>
      </c>
    </row>
    <row r="39" spans="2:4" ht="18.75" x14ac:dyDescent="0.25">
      <c r="B39" s="87" t="s">
        <v>496</v>
      </c>
      <c r="C39" s="169">
        <f>SUMIF('2. CONTRATACION DE PERSONAL'!C:C,'Cuadro resumen'!$B$38:$B$54,'2. CONTRATACION DE PERSONAL'!D:D)</f>
        <v>0</v>
      </c>
      <c r="D39" s="248">
        <f>SUMIF('2. CONTRATACION DE PERSONAL'!$C:$C,'Cuadro resumen'!$B$38:$B$54,'2. CONTRATACION DE PERSONAL'!$G:$G)</f>
        <v>0</v>
      </c>
    </row>
    <row r="40" spans="2:4" ht="18.75" x14ac:dyDescent="0.25">
      <c r="B40" s="87" t="s">
        <v>497</v>
      </c>
      <c r="C40" s="169">
        <f>SUMIF('2. CONTRATACION DE PERSONAL'!C:C,'Cuadro resumen'!$B$38:$B$54,'2. CONTRATACION DE PERSONAL'!D:D)</f>
        <v>0</v>
      </c>
      <c r="D40" s="248">
        <f>SUMIF('2. CONTRATACION DE PERSONAL'!$C:$C,'Cuadro resumen'!$B$38:$B$54,'2. CONTRATACION DE PERSONAL'!$G:$G)</f>
        <v>0</v>
      </c>
    </row>
    <row r="41" spans="2:4" ht="18.75" x14ac:dyDescent="0.25">
      <c r="B41" s="87" t="s">
        <v>498</v>
      </c>
      <c r="C41" s="169">
        <f>SUMIF('2. CONTRATACION DE PERSONAL'!C:C,'Cuadro resumen'!$B$38:$B$54,'2. CONTRATACION DE PERSONAL'!D:D)</f>
        <v>0</v>
      </c>
      <c r="D41" s="248">
        <f>SUMIF('2. CONTRATACION DE PERSONAL'!$C:$C,'Cuadro resumen'!$B$38:$B$54,'2. CONTRATACION DE PERSONAL'!$G:$G)</f>
        <v>0</v>
      </c>
    </row>
    <row r="42" spans="2:4" ht="18.75" x14ac:dyDescent="0.25">
      <c r="B42" s="87" t="s">
        <v>499</v>
      </c>
      <c r="C42" s="169">
        <f>SUMIF('2. CONTRATACION DE PERSONAL'!C:C,'Cuadro resumen'!$B$38:$B$54,'2. CONTRATACION DE PERSONAL'!D:D)</f>
        <v>0</v>
      </c>
      <c r="D42" s="248">
        <f>SUMIF('2. CONTRATACION DE PERSONAL'!$C:$C,'Cuadro resumen'!$B$38:$B$54,'2. CONTRATACION DE PERSONAL'!$G:$G)</f>
        <v>0</v>
      </c>
    </row>
    <row r="43" spans="2:4" ht="18.75" x14ac:dyDescent="0.25">
      <c r="B43" s="87" t="s">
        <v>500</v>
      </c>
      <c r="C43" s="169">
        <f>SUMIF('2. CONTRATACION DE PERSONAL'!C:C,'Cuadro resumen'!$B$38:$B$54,'2. CONTRATACION DE PERSONAL'!D:D)</f>
        <v>5</v>
      </c>
      <c r="D43" s="248">
        <f>SUMIF('2. CONTRATACION DE PERSONAL'!$C:$C,'Cuadro resumen'!$B$38:$B$54,'2. CONTRATACION DE PERSONAL'!$G:$G)</f>
        <v>1582132.2</v>
      </c>
    </row>
    <row r="44" spans="2:4" ht="18.75" x14ac:dyDescent="0.25">
      <c r="B44" s="87" t="s">
        <v>501</v>
      </c>
      <c r="C44" s="169">
        <f>SUMIF('2. CONTRATACION DE PERSONAL'!C:C,'Cuadro resumen'!$B$38:$B$54,'2. CONTRATACION DE PERSONAL'!D:D)</f>
        <v>0</v>
      </c>
      <c r="D44" s="248">
        <f>SUMIF('2. CONTRATACION DE PERSONAL'!$C:$C,'Cuadro resumen'!$B$38:$B$54,'2. CONTRATACION DE PERSONAL'!$G:$G)</f>
        <v>0</v>
      </c>
    </row>
    <row r="45" spans="2:4" ht="18.75" x14ac:dyDescent="0.25">
      <c r="B45" s="87" t="s">
        <v>502</v>
      </c>
      <c r="C45" s="169">
        <f>SUMIF('2. CONTRATACION DE PERSONAL'!C:C,'Cuadro resumen'!$B$38:$B$54,'2. CONTRATACION DE PERSONAL'!D:D)</f>
        <v>0</v>
      </c>
      <c r="D45" s="248">
        <f>SUMIF('2. CONTRATACION DE PERSONAL'!$C:$C,'Cuadro resumen'!$B$38:$B$54,'2. CONTRATACION DE PERSONAL'!$G:$G)</f>
        <v>0</v>
      </c>
    </row>
    <row r="46" spans="2:4" ht="18.75" x14ac:dyDescent="0.25">
      <c r="B46" s="87" t="s">
        <v>503</v>
      </c>
      <c r="C46" s="169">
        <f>SUMIF('2. CONTRATACION DE PERSONAL'!C:C,'Cuadro resumen'!$B$38:$B$54,'2. CONTRATACION DE PERSONAL'!D:D)</f>
        <v>0</v>
      </c>
      <c r="D46" s="248">
        <f>SUMIF('2. CONTRATACION DE PERSONAL'!$C:$C,'Cuadro resumen'!$B$38:$B$54,'2. CONTRATACION DE PERSONAL'!$G:$G)</f>
        <v>0</v>
      </c>
    </row>
    <row r="47" spans="2:4" ht="18.75" x14ac:dyDescent="0.25">
      <c r="B47" s="87" t="s">
        <v>504</v>
      </c>
      <c r="C47" s="169">
        <f>SUMIF('2. CONTRATACION DE PERSONAL'!C:C,'Cuadro resumen'!$B$38:$B$54,'2. CONTRATACION DE PERSONAL'!D:D)</f>
        <v>0</v>
      </c>
      <c r="D47" s="248">
        <f>SUMIF('2. CONTRATACION DE PERSONAL'!$C:$C,'Cuadro resumen'!$B$38:$B$54,'2. CONTRATACION DE PERSONAL'!$G:$G)</f>
        <v>0</v>
      </c>
    </row>
    <row r="48" spans="2:4" ht="18.75" x14ac:dyDescent="0.25">
      <c r="B48" s="87" t="s">
        <v>505</v>
      </c>
      <c r="C48" s="169">
        <f>SUMIF('2. CONTRATACION DE PERSONAL'!C:C,'Cuadro resumen'!$B$38:$B$54,'2. CONTRATACION DE PERSONAL'!D:D)</f>
        <v>0</v>
      </c>
      <c r="D48" s="248">
        <f>SUMIF('2. CONTRATACION DE PERSONAL'!$C:$C,'Cuadro resumen'!$B$38:$B$54,'2. CONTRATACION DE PERSONAL'!$G:$G)</f>
        <v>0</v>
      </c>
    </row>
    <row r="49" spans="2:4" ht="18.75" x14ac:dyDescent="0.25">
      <c r="B49" s="87" t="s">
        <v>506</v>
      </c>
      <c r="C49" s="169">
        <f>SUMIF('2. CONTRATACION DE PERSONAL'!C:C,'Cuadro resumen'!$B$38:$B$54,'2. CONTRATACION DE PERSONAL'!D:D)</f>
        <v>0</v>
      </c>
      <c r="D49" s="248">
        <f>SUMIF('2. CONTRATACION DE PERSONAL'!$C:$C,'Cuadro resumen'!$B$38:$B$54,'2. CONTRATACION DE PERSONAL'!$G:$G)</f>
        <v>0</v>
      </c>
    </row>
    <row r="50" spans="2:4" ht="18.75" x14ac:dyDescent="0.25">
      <c r="B50" s="87" t="s">
        <v>507</v>
      </c>
      <c r="C50" s="169">
        <f>SUMIF('2. CONTRATACION DE PERSONAL'!C:C,'Cuadro resumen'!$B$38:$B$54,'2. CONTRATACION DE PERSONAL'!D:D)</f>
        <v>0</v>
      </c>
      <c r="D50" s="248">
        <f>SUMIF('2. CONTRATACION DE PERSONAL'!$C:$C,'Cuadro resumen'!$B$38:$B$54,'2. CONTRATACION DE PERSONAL'!$G:$G)</f>
        <v>0</v>
      </c>
    </row>
    <row r="51" spans="2:4" ht="18.75" x14ac:dyDescent="0.25">
      <c r="B51" s="87" t="s">
        <v>508</v>
      </c>
      <c r="C51" s="169">
        <f>SUMIF('2. CONTRATACION DE PERSONAL'!C:C,'Cuadro resumen'!$B$38:$B$54,'2. CONTRATACION DE PERSONAL'!D:D)</f>
        <v>70</v>
      </c>
      <c r="D51" s="248">
        <f>SUMIF('2. CONTRATACION DE PERSONAL'!$C:$C,'Cuadro resumen'!$B$38:$B$54,'2. CONTRATACION DE PERSONAL'!$G:$G)</f>
        <v>1333122</v>
      </c>
    </row>
    <row r="52" spans="2:4" ht="18.75" x14ac:dyDescent="0.25">
      <c r="B52" s="83" t="s">
        <v>84</v>
      </c>
      <c r="C52" s="169">
        <f>SUMIF('2. CONTRATACION DE PERSONAL'!C:C,'Cuadro resumen'!$B$38:$B$54,'2. CONTRATACION DE PERSONAL'!D:D)</f>
        <v>0</v>
      </c>
      <c r="D52" s="248">
        <f>SUMIF('2. CONTRATACION DE PERSONAL'!$C:$C,'Cuadro resumen'!$B$38:$B$54,'2. CONTRATACION DE PERSONAL'!$G:$G)</f>
        <v>0</v>
      </c>
    </row>
    <row r="53" spans="2:4" ht="18.75" x14ac:dyDescent="0.25">
      <c r="B53" s="83" t="s">
        <v>60</v>
      </c>
      <c r="C53" s="169">
        <f>SUMIF('2. CONTRATACION DE PERSONAL'!C:C,'Cuadro resumen'!$B$38:$B$54,'2. CONTRATACION DE PERSONAL'!D:D)</f>
        <v>3</v>
      </c>
      <c r="D53" s="248">
        <f>SUMIF('2. CONTRATACION DE PERSONAL'!$C:$C,'Cuadro resumen'!$B$38:$B$54,'2. CONTRATACION DE PERSONAL'!$G:$G)</f>
        <v>270000</v>
      </c>
    </row>
    <row r="54" spans="2:4" ht="18.75" x14ac:dyDescent="0.25">
      <c r="B54" s="83" t="s">
        <v>61</v>
      </c>
      <c r="C54" s="169">
        <f>SUMIF('2. CONTRATACION DE PERSONAL'!C:C,'Cuadro resumen'!$B$38:$B$54,'2. CONTRATACION DE PERSONAL'!D:D)</f>
        <v>0</v>
      </c>
      <c r="D54" s="248">
        <f>SUMIF('2. CONTRATACION DE PERSONAL'!$C:$C,'Cuadro resumen'!$B$38:$B$54,'2. CONTRATACION DE PERSONAL'!$G:$G)</f>
        <v>0</v>
      </c>
    </row>
    <row r="55" spans="2:4" ht="23.25" x14ac:dyDescent="0.25">
      <c r="B55" s="85" t="s">
        <v>134</v>
      </c>
      <c r="C55" s="170">
        <f>SUBTOTAL(109,C38:C54)</f>
        <v>78</v>
      </c>
      <c r="D55" s="248">
        <f>SUM(D38:D54)</f>
        <v>3185254.2</v>
      </c>
    </row>
    <row r="64" spans="2:4" x14ac:dyDescent="0.25">
      <c r="B64" s="200" t="s">
        <v>390</v>
      </c>
    </row>
    <row r="66" spans="2:4" ht="18.75" x14ac:dyDescent="0.25">
      <c r="B66" s="82" t="s">
        <v>21</v>
      </c>
      <c r="C66" s="82" t="s">
        <v>55</v>
      </c>
      <c r="D66" s="247" t="s">
        <v>486</v>
      </c>
    </row>
    <row r="67" spans="2:4" ht="18.75" x14ac:dyDescent="0.25">
      <c r="B67" s="83" t="s">
        <v>63</v>
      </c>
      <c r="C67" s="84">
        <f>SUMIF('3. EQUIPO DE OFICINA'!C:C,'Cuadro resumen'!$B$67:$B$76,'3. EQUIPO DE OFICINA'!D:D)</f>
        <v>0</v>
      </c>
      <c r="D67" s="249">
        <f>SUMIF('3. EQUIPO DE OFICINA'!$C:$C,'Cuadro resumen'!$B$67:$B$76,'3. EQUIPO DE OFICINA'!$F:$F)</f>
        <v>0</v>
      </c>
    </row>
    <row r="68" spans="2:4" ht="18.75" x14ac:dyDescent="0.25">
      <c r="B68" s="94" t="s">
        <v>64</v>
      </c>
      <c r="C68" s="84">
        <f>SUMIF('3. EQUIPO DE OFICINA'!C:C,'Cuadro resumen'!$B$67:$B$76,'3. EQUIPO DE OFICINA'!D:D)</f>
        <v>0</v>
      </c>
      <c r="D68" s="249">
        <f>SUMIF('3. EQUIPO DE OFICINA'!$C:$C,'Cuadro resumen'!$B$67:$B$76,'3. EQUIPO DE OFICINA'!$F:$F)</f>
        <v>0</v>
      </c>
    </row>
    <row r="69" spans="2:4" ht="18.75" x14ac:dyDescent="0.25">
      <c r="B69" s="94" t="s">
        <v>65</v>
      </c>
      <c r="C69" s="84">
        <f>SUMIF('3. EQUIPO DE OFICINA'!C:C,'Cuadro resumen'!$B$67:$B$76,'3. EQUIPO DE OFICINA'!D:D)</f>
        <v>0</v>
      </c>
      <c r="D69" s="249">
        <f>SUMIF('3. EQUIPO DE OFICINA'!$C:$C,'Cuadro resumen'!$B$67:$B$76,'3. EQUIPO DE OFICINA'!$F:$F)</f>
        <v>0</v>
      </c>
    </row>
    <row r="70" spans="2:4" ht="18.75" x14ac:dyDescent="0.25">
      <c r="B70" s="94" t="s">
        <v>66</v>
      </c>
      <c r="C70" s="84">
        <f>SUMIF('3. EQUIPO DE OFICINA'!C:C,'Cuadro resumen'!$B$67:$B$76,'3. EQUIPO DE OFICINA'!D:D)</f>
        <v>0</v>
      </c>
      <c r="D70" s="249">
        <f>SUMIF('3. EQUIPO DE OFICINA'!$C:$C,'Cuadro resumen'!$B$67:$B$76,'3. EQUIPO DE OFICINA'!$F:$F)</f>
        <v>0</v>
      </c>
    </row>
    <row r="71" spans="2:4" ht="18.75" x14ac:dyDescent="0.25">
      <c r="B71" s="94" t="s">
        <v>67</v>
      </c>
      <c r="C71" s="84">
        <f>SUMIF('3. EQUIPO DE OFICINA'!C:C,'Cuadro resumen'!$B$67:$B$76,'3. EQUIPO DE OFICINA'!D:D)</f>
        <v>5</v>
      </c>
      <c r="D71" s="249">
        <f>SUMIF('3. EQUIPO DE OFICINA'!$C:$C,'Cuadro resumen'!$B$67:$B$76,'3. EQUIPO DE OFICINA'!$F:$F)</f>
        <v>15000</v>
      </c>
    </row>
    <row r="72" spans="2:4" ht="18.75" x14ac:dyDescent="0.25">
      <c r="B72" s="94" t="s">
        <v>68</v>
      </c>
      <c r="C72" s="84">
        <f>SUMIF('3. EQUIPO DE OFICINA'!C:C,'Cuadro resumen'!$B$67:$B$76,'3. EQUIPO DE OFICINA'!D:D)</f>
        <v>0</v>
      </c>
      <c r="D72" s="249">
        <f>SUMIF('3. EQUIPO DE OFICINA'!$C:$C,'Cuadro resumen'!$B$67:$B$76,'3. EQUIPO DE OFICINA'!$F:$F)</f>
        <v>0</v>
      </c>
    </row>
    <row r="73" spans="2:4" ht="18.75" x14ac:dyDescent="0.25">
      <c r="B73" s="94" t="s">
        <v>69</v>
      </c>
      <c r="C73" s="84">
        <f>SUMIF('3. EQUIPO DE OFICINA'!C:C,'Cuadro resumen'!$B$67:$B$76,'3. EQUIPO DE OFICINA'!D:D)</f>
        <v>2</v>
      </c>
      <c r="D73" s="249">
        <f>SUMIF('3. EQUIPO DE OFICINA'!$C:$C,'Cuadro resumen'!$B$67:$B$76,'3. EQUIPO DE OFICINA'!$F:$F)</f>
        <v>16000</v>
      </c>
    </row>
    <row r="74" spans="2:4" ht="18.75" x14ac:dyDescent="0.25">
      <c r="B74" s="83" t="s">
        <v>70</v>
      </c>
      <c r="C74" s="84">
        <f>SUMIF('3. EQUIPO DE OFICINA'!C:C,'Cuadro resumen'!$B$67:$B$76,'3. EQUIPO DE OFICINA'!D:D)</f>
        <v>0</v>
      </c>
      <c r="D74" s="249">
        <f>SUMIF('3. EQUIPO DE OFICINA'!$C:$C,'Cuadro resumen'!$B$67:$B$76,'3. EQUIPO DE OFICINA'!$F:$F)</f>
        <v>0</v>
      </c>
    </row>
    <row r="75" spans="2:4" ht="18.75" x14ac:dyDescent="0.25">
      <c r="B75" s="83" t="s">
        <v>71</v>
      </c>
      <c r="C75" s="84">
        <f>SUMIF('3. EQUIPO DE OFICINA'!C:C,'Cuadro resumen'!$B$67:$B$76,'3. EQUIPO DE OFICINA'!D:D)</f>
        <v>1</v>
      </c>
      <c r="D75" s="249">
        <f>SUMIF('3. EQUIPO DE OFICINA'!$C:$C,'Cuadro resumen'!$B$67:$B$76,'3. EQUIPO DE OFICINA'!$F:$F)</f>
        <v>5000</v>
      </c>
    </row>
    <row r="76" spans="2:4" ht="18.75" x14ac:dyDescent="0.25">
      <c r="B76" s="83" t="s">
        <v>72</v>
      </c>
      <c r="C76" s="84">
        <f>SUMIF('3. EQUIPO DE OFICINA'!C:C,'Cuadro resumen'!$B$67:$B$76,'3. EQUIPO DE OFICINA'!D:D)</f>
        <v>0</v>
      </c>
      <c r="D76" s="249">
        <f>SUMIF('3. EQUIPO DE OFICINA'!$C:$C,'Cuadro resumen'!$B$67:$B$76,'3. EQUIPO DE OFICINA'!$F:$F)</f>
        <v>0</v>
      </c>
    </row>
    <row r="77" spans="2:4" ht="18.75" x14ac:dyDescent="0.25">
      <c r="B77" s="83"/>
      <c r="C77" s="84">
        <f>SUMIF('3. EQUIPO DE OFICINA'!C:C,'Cuadro resumen'!$B$67:$B$76,'3. EQUIPO DE OFICINA'!D:D)</f>
        <v>0</v>
      </c>
      <c r="D77" s="249">
        <f>SUMIF('3. EQUIPO DE OFICINA'!$C:$C,'Cuadro resumen'!$B$67:$B$76,'3. EQUIPO DE OFICINA'!$F:$F)</f>
        <v>0</v>
      </c>
    </row>
    <row r="78" spans="2:4" ht="23.25" x14ac:dyDescent="0.25">
      <c r="B78" s="85" t="s">
        <v>134</v>
      </c>
      <c r="C78" s="86">
        <f>SUM(C67:C77)</f>
        <v>8</v>
      </c>
      <c r="D78" s="250">
        <f>SUM(D67:D77)</f>
        <v>36000</v>
      </c>
    </row>
    <row r="81" spans="2:4" x14ac:dyDescent="0.25">
      <c r="B81" s="200" t="s">
        <v>391</v>
      </c>
    </row>
    <row r="83" spans="2:4" ht="18.75" x14ac:dyDescent="0.25">
      <c r="B83" s="82" t="s">
        <v>392</v>
      </c>
      <c r="C83" s="82" t="s">
        <v>55</v>
      </c>
      <c r="D83" s="247" t="s">
        <v>486</v>
      </c>
    </row>
    <row r="84" spans="2:4" ht="37.5" x14ac:dyDescent="0.25">
      <c r="B84" s="328" t="s">
        <v>1350</v>
      </c>
      <c r="C84" s="84">
        <f>SUMIF('4. EQUIPO TECNOLÓGICOS'!C:C,'Cuadro resumen'!$B$84:$B$100,'4. EQUIPO TECNOLÓGICOS'!D:D)</f>
        <v>0</v>
      </c>
      <c r="D84" s="84">
        <f>SUMIF('4. EQUIPO TECNOLÓGICOS'!$C:$C,'Cuadro resumen'!$B$84:$B$100,'4. EQUIPO TECNOLÓGICOS'!F:F)</f>
        <v>0</v>
      </c>
    </row>
    <row r="85" spans="2:4" ht="18.75" x14ac:dyDescent="0.25">
      <c r="B85" s="328" t="s">
        <v>1351</v>
      </c>
      <c r="C85" s="84">
        <f>SUMIF('4. EQUIPO TECNOLÓGICOS'!C:C,'Cuadro resumen'!$B$84:$B$100,'4. EQUIPO TECNOLÓGICOS'!D:D)</f>
        <v>0</v>
      </c>
      <c r="D85" s="84">
        <f>SUMIF('4. EQUIPO TECNOLÓGICOS'!$C:$C,'Cuadro resumen'!$B$84:$B$100,'4. EQUIPO TECNOLÓGICOS'!F:F)</f>
        <v>0</v>
      </c>
    </row>
    <row r="86" spans="2:4" ht="37.5" x14ac:dyDescent="0.25">
      <c r="B86" s="328" t="s">
        <v>1349</v>
      </c>
      <c r="C86" s="84">
        <f>SUMIF('4. EQUIPO TECNOLÓGICOS'!C:C,'Cuadro resumen'!$B$84:$B$100,'4. EQUIPO TECNOLÓGICOS'!D:D)</f>
        <v>0</v>
      </c>
      <c r="D86" s="84">
        <f>SUMIF('4. EQUIPO TECNOLÓGICOS'!$C:$C,'Cuadro resumen'!$B$84:$B$100,'4. EQUIPO TECNOLÓGICOS'!F:F)</f>
        <v>0</v>
      </c>
    </row>
    <row r="87" spans="2:4" ht="37.5" x14ac:dyDescent="0.25">
      <c r="B87" s="328" t="s">
        <v>1352</v>
      </c>
      <c r="C87" s="84">
        <f>SUMIF('4. EQUIPO TECNOLÓGICOS'!C:C,'Cuadro resumen'!$B$84:$B$100,'4. EQUIPO TECNOLÓGICOS'!D:D)</f>
        <v>0</v>
      </c>
      <c r="D87" s="84">
        <f>SUMIF('4. EQUIPO TECNOLÓGICOS'!$C:$C,'Cuadro resumen'!$B$84:$B$100,'4. EQUIPO TECNOLÓGICOS'!F:F)</f>
        <v>0</v>
      </c>
    </row>
    <row r="88" spans="2:4" ht="18.75" x14ac:dyDescent="0.25">
      <c r="B88" s="83" t="s">
        <v>424</v>
      </c>
      <c r="C88" s="84">
        <f>SUMIF('4. EQUIPO TECNOLÓGICOS'!C:C,'Cuadro resumen'!$B$84:$B$100,'4. EQUIPO TECNOLÓGICOS'!D:D)</f>
        <v>0</v>
      </c>
      <c r="D88" s="84">
        <f>SUMIF('4. EQUIPO TECNOLÓGICOS'!$C:$C,'Cuadro resumen'!$B$84:$B$100,'4. EQUIPO TECNOLÓGICOS'!F:F)</f>
        <v>0</v>
      </c>
    </row>
    <row r="89" spans="2:4" ht="18.75" x14ac:dyDescent="0.25">
      <c r="B89" s="94" t="s">
        <v>73</v>
      </c>
      <c r="C89" s="84">
        <f>SUMIF('4. EQUIPO TECNOLÓGICOS'!C:C,'Cuadro resumen'!$B$84:$B$100,'4. EQUIPO TECNOLÓGICOS'!D:D)</f>
        <v>0</v>
      </c>
      <c r="D89" s="84">
        <f>SUMIF('4. EQUIPO TECNOLÓGICOS'!$C:$C,'Cuadro resumen'!$B$84:$B$100,'4. EQUIPO TECNOLÓGICOS'!F:F)</f>
        <v>0</v>
      </c>
    </row>
    <row r="90" spans="2:4" ht="18.75" x14ac:dyDescent="0.25">
      <c r="B90" s="94" t="s">
        <v>74</v>
      </c>
      <c r="C90" s="84">
        <f>SUMIF('4. EQUIPO TECNOLÓGICOS'!C:C,'Cuadro resumen'!$B$84:$B$100,'4. EQUIPO TECNOLÓGICOS'!D:D)</f>
        <v>0</v>
      </c>
      <c r="D90" s="84">
        <f>SUMIF('4. EQUIPO TECNOLÓGICOS'!$C:$C,'Cuadro resumen'!$B$84:$B$100,'4. EQUIPO TECNOLÓGICOS'!F:F)</f>
        <v>0</v>
      </c>
    </row>
    <row r="91" spans="2:4" ht="18.75" x14ac:dyDescent="0.25">
      <c r="B91" s="94" t="s">
        <v>75</v>
      </c>
      <c r="C91" s="84">
        <f>SUMIF('4. EQUIPO TECNOLÓGICOS'!C:C,'Cuadro resumen'!$B$84:$B$100,'4. EQUIPO TECNOLÓGICOS'!D:D)</f>
        <v>0</v>
      </c>
      <c r="D91" s="84">
        <f>SUMIF('4. EQUIPO TECNOLÓGICOS'!$C:$C,'Cuadro resumen'!$B$84:$B$100,'4. EQUIPO TECNOLÓGICOS'!F:F)</f>
        <v>0</v>
      </c>
    </row>
    <row r="92" spans="2:4" ht="18.75" x14ac:dyDescent="0.25">
      <c r="B92" s="83" t="s">
        <v>35</v>
      </c>
      <c r="C92" s="84">
        <f>SUMIF('4. EQUIPO TECNOLÓGICOS'!C:C,'Cuadro resumen'!$B$84:$B$100,'4. EQUIPO TECNOLÓGICOS'!D:D)</f>
        <v>0</v>
      </c>
      <c r="D92" s="84">
        <f>SUMIF('4. EQUIPO TECNOLÓGICOS'!$C:$C,'Cuadro resumen'!$B$84:$B$100,'4. EQUIPO TECNOLÓGICOS'!F:F)</f>
        <v>0</v>
      </c>
    </row>
    <row r="93" spans="2:4" ht="18.75" x14ac:dyDescent="0.25">
      <c r="B93" s="94" t="s">
        <v>76</v>
      </c>
      <c r="C93" s="84">
        <f>SUMIF('4. EQUIPO TECNOLÓGICOS'!C:C,'Cuadro resumen'!$B$84:$B$100,'4. EQUIPO TECNOLÓGICOS'!D:D)</f>
        <v>0</v>
      </c>
      <c r="D93" s="84">
        <f>SUMIF('4. EQUIPO TECNOLÓGICOS'!$C:$C,'Cuadro resumen'!$B$84:$B$100,'4. EQUIPO TECNOLÓGICOS'!F:F)</f>
        <v>0</v>
      </c>
    </row>
    <row r="94" spans="2:4" ht="18.75" x14ac:dyDescent="0.25">
      <c r="B94" s="83" t="s">
        <v>77</v>
      </c>
      <c r="C94" s="84">
        <f>SUMIF('4. EQUIPO TECNOLÓGICOS'!C:C,'Cuadro resumen'!$B$84:$B$100,'4. EQUIPO TECNOLÓGICOS'!D:D)</f>
        <v>0</v>
      </c>
      <c r="D94" s="84">
        <f>SUMIF('4. EQUIPO TECNOLÓGICOS'!$C:$C,'Cuadro resumen'!$B$84:$B$100,'4. EQUIPO TECNOLÓGICOS'!F:F)</f>
        <v>0</v>
      </c>
    </row>
    <row r="95" spans="2:4" ht="18.75" x14ac:dyDescent="0.25">
      <c r="B95" s="94" t="s">
        <v>78</v>
      </c>
      <c r="C95" s="84">
        <f>SUMIF('4. EQUIPO TECNOLÓGICOS'!C:C,'Cuadro resumen'!$B$84:$B$100,'4. EQUIPO TECNOLÓGICOS'!D:D)</f>
        <v>0</v>
      </c>
      <c r="D95" s="84">
        <f>SUMIF('4. EQUIPO TECNOLÓGICOS'!$C:$C,'Cuadro resumen'!$B$84:$B$100,'4. EQUIPO TECNOLÓGICOS'!F:F)</f>
        <v>0</v>
      </c>
    </row>
    <row r="96" spans="2:4" ht="18.75" x14ac:dyDescent="0.25">
      <c r="B96" s="94" t="s">
        <v>79</v>
      </c>
      <c r="C96" s="84">
        <f>SUMIF('4. EQUIPO TECNOLÓGICOS'!C:C,'Cuadro resumen'!$B$84:$B$100,'4. EQUIPO TECNOLÓGICOS'!D:D)</f>
        <v>0</v>
      </c>
      <c r="D96" s="84">
        <f>SUMIF('4. EQUIPO TECNOLÓGICOS'!$C:$C,'Cuadro resumen'!$B$84:$B$100,'4. EQUIPO TECNOLÓGICOS'!F:F)</f>
        <v>0</v>
      </c>
    </row>
    <row r="97" spans="2:4" ht="18.75" x14ac:dyDescent="0.25">
      <c r="B97" s="83" t="s">
        <v>425</v>
      </c>
      <c r="C97" s="84">
        <f>SUMIF('4. EQUIPO TECNOLÓGICOS'!C:C,'Cuadro resumen'!$B$84:$B$100,'4. EQUIPO TECNOLÓGICOS'!D:D)</f>
        <v>0</v>
      </c>
      <c r="D97" s="84">
        <f>SUMIF('4. EQUIPO TECNOLÓGICOS'!$C:$C,'Cuadro resumen'!$B$84:$B$100,'4. EQUIPO TECNOLÓGICOS'!F:F)</f>
        <v>0</v>
      </c>
    </row>
    <row r="98" spans="2:4" ht="18.75" x14ac:dyDescent="0.25">
      <c r="B98" s="94" t="s">
        <v>81</v>
      </c>
      <c r="C98" s="84">
        <f>SUMIF('4. EQUIPO TECNOLÓGICOS'!C:C,'Cuadro resumen'!$B$84:$B$100,'4. EQUIPO TECNOLÓGICOS'!D:D)</f>
        <v>0</v>
      </c>
      <c r="D98" s="84">
        <f>SUMIF('4. EQUIPO TECNOLÓGICOS'!$C:$C,'Cuadro resumen'!$B$84:$B$100,'4. EQUIPO TECNOLÓGICOS'!F:F)</f>
        <v>0</v>
      </c>
    </row>
    <row r="99" spans="2:4" ht="18.75" x14ac:dyDescent="0.25">
      <c r="B99" s="94" t="s">
        <v>82</v>
      </c>
      <c r="C99" s="84">
        <f>SUMIF('4. EQUIPO TECNOLÓGICOS'!C:C,'Cuadro resumen'!$B$84:$B$100,'4. EQUIPO TECNOLÓGICOS'!D:D)</f>
        <v>0</v>
      </c>
      <c r="D99" s="84">
        <f>SUMIF('4. EQUIPO TECNOLÓGICOS'!$C:$C,'Cuadro resumen'!$B$84:$B$100,'4. EQUIPO TECNOLÓGICOS'!F:F)</f>
        <v>0</v>
      </c>
    </row>
    <row r="100" spans="2:4" ht="18.75" x14ac:dyDescent="0.25">
      <c r="B100" s="94" t="s">
        <v>83</v>
      </c>
      <c r="C100" s="84">
        <f>SUMIF('4. EQUIPO TECNOLÓGICOS'!C:C,'Cuadro resumen'!$B$84:$B$100,'4. EQUIPO TECNOLÓGICOS'!D:D)</f>
        <v>50</v>
      </c>
      <c r="D100" s="84">
        <f>SUMIF('4. EQUIPO TECNOLÓGICOS'!$C:$C,'Cuadro resumen'!$B$84:$B$100,'4. EQUIPO TECNOLÓGICOS'!F:F)</f>
        <v>1000</v>
      </c>
    </row>
    <row r="101" spans="2:4" ht="23.25" x14ac:dyDescent="0.25">
      <c r="B101" s="85" t="s">
        <v>134</v>
      </c>
      <c r="C101" s="86">
        <f>SUM(C84:C100)</f>
        <v>50</v>
      </c>
      <c r="D101" s="86">
        <f>SUM(D84:D100)</f>
        <v>1000</v>
      </c>
    </row>
    <row r="105" spans="2:4" x14ac:dyDescent="0.25">
      <c r="B105" s="200" t="s">
        <v>484</v>
      </c>
    </row>
    <row r="126" spans="2:4" x14ac:dyDescent="0.25">
      <c r="B126" s="200" t="s">
        <v>485</v>
      </c>
    </row>
    <row r="127" spans="2:4" x14ac:dyDescent="0.25">
      <c r="B127" s="87" t="s">
        <v>125</v>
      </c>
      <c r="C127" s="87" t="s">
        <v>55</v>
      </c>
      <c r="D127" s="87" t="s">
        <v>486</v>
      </c>
    </row>
    <row r="128" spans="2:4" x14ac:dyDescent="0.25">
      <c r="B128" s="87" t="s">
        <v>487</v>
      </c>
    </row>
    <row r="129" spans="2:2" x14ac:dyDescent="0.25">
      <c r="B129" s="87" t="s">
        <v>477</v>
      </c>
    </row>
    <row r="130" spans="2:2" x14ac:dyDescent="0.25">
      <c r="B130" s="87" t="s">
        <v>493</v>
      </c>
    </row>
    <row r="143" spans="2:2" x14ac:dyDescent="0.25">
      <c r="B143" s="200" t="s">
        <v>494</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zoomScale="90" zoomScaleNormal="90" workbookViewId="0">
      <pane ySplit="6" topLeftCell="A7" activePane="bottomLeft" state="frozen"/>
      <selection activeCell="A7" sqref="A7"/>
      <selection pane="bottomLeft" activeCell="C8" sqref="A8:XFD17"/>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44" bestFit="1" customWidth="1"/>
    <col min="9" max="9" width="15.28515625" customWidth="1"/>
    <col min="10" max="10" width="18.85546875" style="244" customWidth="1"/>
    <col min="12" max="12" width="13.7109375" style="244" bestFit="1" customWidth="1"/>
    <col min="14" max="14" width="13.7109375" style="244" bestFit="1" customWidth="1"/>
    <col min="15" max="15" width="15.28515625" customWidth="1"/>
    <col min="16" max="16" width="18.28515625" style="244" customWidth="1"/>
    <col min="17" max="20" width="14.140625" customWidth="1"/>
    <col min="21" max="21" width="17" customWidth="1"/>
  </cols>
  <sheetData>
    <row r="1" spans="1:21" ht="18.75" x14ac:dyDescent="0.25">
      <c r="B1" s="299"/>
      <c r="C1" s="299"/>
      <c r="D1" s="299"/>
      <c r="E1" s="299"/>
      <c r="F1" s="299"/>
      <c r="G1" s="299" t="s">
        <v>1423</v>
      </c>
      <c r="J1" s="299"/>
      <c r="K1" s="299"/>
      <c r="L1" s="299"/>
      <c r="M1" s="299"/>
      <c r="N1" s="299"/>
      <c r="O1" s="299"/>
      <c r="P1" s="299"/>
      <c r="Q1" s="299"/>
      <c r="R1" s="299"/>
      <c r="S1" s="299"/>
      <c r="T1" s="299"/>
      <c r="U1" s="299"/>
    </row>
    <row r="2" spans="1:21" ht="18.75" x14ac:dyDescent="0.25">
      <c r="A2" s="284" t="s">
        <v>1360</v>
      </c>
      <c r="B2" s="299"/>
      <c r="C2" s="299"/>
      <c r="D2" s="299"/>
      <c r="E2" s="299"/>
      <c r="F2" s="299"/>
      <c r="G2" s="299"/>
      <c r="J2" s="299"/>
      <c r="K2" s="299"/>
      <c r="L2" s="299"/>
      <c r="M2" s="299"/>
      <c r="N2" s="299"/>
      <c r="O2" s="299"/>
      <c r="P2" s="299"/>
      <c r="Q2" s="299"/>
      <c r="R2" s="299"/>
      <c r="S2" s="299"/>
      <c r="T2" s="299"/>
      <c r="U2" s="299"/>
    </row>
    <row r="3" spans="1:21" x14ac:dyDescent="0.25">
      <c r="A3" s="634" t="s">
        <v>1424</v>
      </c>
      <c r="B3" s="634"/>
      <c r="C3" s="634"/>
      <c r="D3" s="634"/>
      <c r="E3" s="634"/>
      <c r="F3" s="634"/>
      <c r="G3" s="634"/>
      <c r="H3" s="634"/>
      <c r="I3" s="634"/>
      <c r="J3" s="634"/>
      <c r="K3" s="634"/>
      <c r="L3" s="634"/>
      <c r="M3" s="634"/>
      <c r="N3" s="634"/>
      <c r="O3" s="634"/>
      <c r="P3" s="634"/>
      <c r="Q3" s="634"/>
      <c r="R3" s="634"/>
      <c r="S3" s="634"/>
      <c r="T3" s="634"/>
      <c r="U3" s="634"/>
    </row>
    <row r="4" spans="1:21" ht="15" customHeight="1" x14ac:dyDescent="0.25">
      <c r="A4" s="562" t="s">
        <v>100</v>
      </c>
      <c r="B4" s="529" t="s">
        <v>115</v>
      </c>
      <c r="C4" s="554" t="s">
        <v>89</v>
      </c>
      <c r="D4" s="554" t="s">
        <v>90</v>
      </c>
      <c r="E4" s="545" t="s">
        <v>402</v>
      </c>
      <c r="F4" s="554" t="s">
        <v>91</v>
      </c>
      <c r="G4" s="562" t="s">
        <v>103</v>
      </c>
      <c r="H4" s="562"/>
      <c r="I4" s="562"/>
      <c r="J4" s="562"/>
      <c r="K4" s="562"/>
      <c r="L4" s="562"/>
      <c r="M4" s="562"/>
      <c r="N4" s="562"/>
      <c r="O4" s="563" t="s">
        <v>104</v>
      </c>
      <c r="P4" s="563"/>
      <c r="Q4" s="529" t="s">
        <v>105</v>
      </c>
      <c r="R4" s="529" t="s">
        <v>106</v>
      </c>
      <c r="S4" s="529" t="s">
        <v>113</v>
      </c>
      <c r="T4" s="529" t="s">
        <v>112</v>
      </c>
      <c r="U4" s="542" t="s">
        <v>92</v>
      </c>
    </row>
    <row r="5" spans="1:21" ht="15" customHeight="1" x14ac:dyDescent="0.25">
      <c r="A5" s="562"/>
      <c r="B5" s="527"/>
      <c r="C5" s="555"/>
      <c r="D5" s="555"/>
      <c r="E5" s="546"/>
      <c r="F5" s="555"/>
      <c r="G5" s="562" t="s">
        <v>107</v>
      </c>
      <c r="H5" s="562"/>
      <c r="I5" s="562" t="s">
        <v>108</v>
      </c>
      <c r="J5" s="562"/>
      <c r="K5" s="562" t="s">
        <v>109</v>
      </c>
      <c r="L5" s="562"/>
      <c r="M5" s="562" t="s">
        <v>110</v>
      </c>
      <c r="N5" s="562"/>
      <c r="O5" s="563"/>
      <c r="P5" s="563"/>
      <c r="Q5" s="527"/>
      <c r="R5" s="527"/>
      <c r="S5" s="527"/>
      <c r="T5" s="527"/>
      <c r="U5" s="543"/>
    </row>
    <row r="6" spans="1:21" ht="25.5" x14ac:dyDescent="0.25">
      <c r="A6" s="562"/>
      <c r="B6" s="528"/>
      <c r="C6" s="556"/>
      <c r="D6" s="556"/>
      <c r="E6" s="547"/>
      <c r="F6" s="556"/>
      <c r="G6" s="349" t="s">
        <v>111</v>
      </c>
      <c r="H6" s="242" t="s">
        <v>12</v>
      </c>
      <c r="I6" s="349" t="s">
        <v>111</v>
      </c>
      <c r="J6" s="242" t="s">
        <v>12</v>
      </c>
      <c r="K6" s="349" t="s">
        <v>111</v>
      </c>
      <c r="L6" s="242" t="s">
        <v>12</v>
      </c>
      <c r="M6" s="349" t="s">
        <v>111</v>
      </c>
      <c r="N6" s="242" t="s">
        <v>12</v>
      </c>
      <c r="O6" s="349" t="s">
        <v>111</v>
      </c>
      <c r="P6" s="242" t="s">
        <v>12</v>
      </c>
      <c r="Q6" s="528"/>
      <c r="R6" s="528"/>
      <c r="S6" s="528"/>
      <c r="T6" s="528"/>
      <c r="U6" s="544"/>
    </row>
    <row r="7" spans="1:21" ht="174" customHeight="1" x14ac:dyDescent="0.25">
      <c r="A7" s="692"/>
      <c r="B7" s="692"/>
      <c r="C7" s="694"/>
      <c r="D7" s="694"/>
      <c r="E7" s="695"/>
      <c r="F7" s="696"/>
      <c r="G7" s="437">
        <v>0.1</v>
      </c>
      <c r="H7" s="424">
        <v>0</v>
      </c>
      <c r="I7" s="437">
        <v>0.3</v>
      </c>
      <c r="J7" s="424">
        <v>0</v>
      </c>
      <c r="K7" s="437">
        <v>1</v>
      </c>
      <c r="L7" s="424">
        <v>0</v>
      </c>
      <c r="M7" s="296"/>
      <c r="N7" s="424"/>
      <c r="O7" s="437">
        <v>1</v>
      </c>
      <c r="P7" s="424">
        <v>0</v>
      </c>
      <c r="Q7" s="296"/>
      <c r="R7" s="296" t="s">
        <v>1854</v>
      </c>
      <c r="S7" s="635" t="s">
        <v>1855</v>
      </c>
      <c r="T7" s="296" t="s">
        <v>1856</v>
      </c>
      <c r="U7" s="296" t="s">
        <v>1857</v>
      </c>
    </row>
    <row r="8" spans="1:21" ht="15.75" hidden="1" x14ac:dyDescent="0.25">
      <c r="A8" s="692"/>
      <c r="B8" s="692"/>
      <c r="C8" s="295"/>
      <c r="D8" s="295"/>
      <c r="E8" s="295"/>
      <c r="F8" s="296"/>
      <c r="G8" s="296"/>
      <c r="H8" s="424"/>
      <c r="I8" s="296"/>
      <c r="J8" s="424"/>
      <c r="K8" s="296"/>
      <c r="L8" s="424"/>
      <c r="M8" s="296"/>
      <c r="N8" s="424"/>
      <c r="O8" s="296"/>
      <c r="P8" s="424"/>
      <c r="Q8" s="296"/>
      <c r="R8" s="296"/>
      <c r="S8" s="635"/>
      <c r="T8" s="296"/>
      <c r="U8" s="296"/>
    </row>
    <row r="9" spans="1:21" ht="15.75" hidden="1" x14ac:dyDescent="0.25">
      <c r="A9" s="692"/>
      <c r="B9" s="692"/>
      <c r="C9" s="295"/>
      <c r="D9" s="295"/>
      <c r="E9" s="295"/>
      <c r="F9" s="296"/>
      <c r="G9" s="296"/>
      <c r="H9" s="424"/>
      <c r="I9" s="296"/>
      <c r="J9" s="424"/>
      <c r="K9" s="296"/>
      <c r="L9" s="424"/>
      <c r="M9" s="296"/>
      <c r="N9" s="424"/>
      <c r="O9" s="296"/>
      <c r="P9" s="424"/>
      <c r="Q9" s="296"/>
      <c r="R9" s="296"/>
      <c r="S9" s="296"/>
      <c r="T9" s="296"/>
      <c r="U9" s="296"/>
    </row>
    <row r="10" spans="1:21" ht="15.75" hidden="1" x14ac:dyDescent="0.25">
      <c r="A10" s="692"/>
      <c r="B10" s="692"/>
      <c r="C10" s="295"/>
      <c r="D10" s="295"/>
      <c r="E10" s="295"/>
      <c r="F10" s="296"/>
      <c r="G10" s="296"/>
      <c r="H10" s="424"/>
      <c r="I10" s="296"/>
      <c r="J10" s="424"/>
      <c r="K10" s="296"/>
      <c r="L10" s="424"/>
      <c r="M10" s="296"/>
      <c r="N10" s="424"/>
      <c r="O10" s="296"/>
      <c r="P10" s="424"/>
      <c r="Q10" s="296"/>
      <c r="R10" s="296"/>
      <c r="S10" s="296"/>
      <c r="T10" s="296"/>
      <c r="U10" s="296"/>
    </row>
    <row r="11" spans="1:21" ht="15.75" hidden="1" x14ac:dyDescent="0.25">
      <c r="A11" s="692"/>
      <c r="B11" s="692"/>
      <c r="C11" s="295"/>
      <c r="D11" s="295"/>
      <c r="E11" s="295"/>
      <c r="F11" s="296"/>
      <c r="G11" s="296"/>
      <c r="H11" s="424"/>
      <c r="I11" s="296"/>
      <c r="J11" s="424"/>
      <c r="K11" s="296"/>
      <c r="L11" s="424"/>
      <c r="M11" s="296"/>
      <c r="N11" s="424"/>
      <c r="O11" s="296"/>
      <c r="P11" s="424"/>
      <c r="Q11" s="296"/>
      <c r="R11" s="296"/>
      <c r="S11" s="296"/>
      <c r="T11" s="296"/>
      <c r="U11" s="425"/>
    </row>
    <row r="12" spans="1:21" ht="15.75" hidden="1" customHeight="1" x14ac:dyDescent="0.25">
      <c r="A12" s="692"/>
      <c r="B12" s="692"/>
      <c r="C12" s="295"/>
      <c r="D12" s="295"/>
      <c r="E12" s="295"/>
      <c r="F12" s="296"/>
      <c r="G12" s="296"/>
      <c r="H12" s="424"/>
      <c r="I12" s="296"/>
      <c r="J12" s="424"/>
      <c r="K12" s="426"/>
      <c r="L12" s="424"/>
      <c r="M12" s="296"/>
      <c r="N12" s="424"/>
      <c r="O12" s="427"/>
      <c r="P12" s="424"/>
      <c r="Q12" s="296"/>
      <c r="R12" s="296"/>
      <c r="S12" s="296"/>
      <c r="T12" s="296"/>
      <c r="U12" s="296"/>
    </row>
    <row r="13" spans="1:21" ht="15.75" hidden="1" x14ac:dyDescent="0.25">
      <c r="A13" s="692"/>
      <c r="B13" s="692"/>
      <c r="C13" s="295"/>
      <c r="D13" s="295"/>
      <c r="E13" s="295"/>
      <c r="F13" s="296"/>
      <c r="G13" s="296"/>
      <c r="H13" s="424"/>
      <c r="I13" s="296"/>
      <c r="J13" s="424"/>
      <c r="K13" s="426"/>
      <c r="L13" s="424"/>
      <c r="M13" s="296"/>
      <c r="N13" s="424"/>
      <c r="O13" s="427"/>
      <c r="P13" s="424"/>
      <c r="Q13" s="296"/>
      <c r="R13" s="296"/>
      <c r="S13" s="296"/>
      <c r="T13" s="296"/>
      <c r="U13" s="296"/>
    </row>
    <row r="14" spans="1:21" ht="15.75" hidden="1" x14ac:dyDescent="0.25">
      <c r="A14" s="692"/>
      <c r="B14" s="692"/>
      <c r="C14" s="295"/>
      <c r="D14" s="295"/>
      <c r="E14" s="295"/>
      <c r="F14" s="296"/>
      <c r="G14" s="296"/>
      <c r="H14" s="424"/>
      <c r="I14" s="296"/>
      <c r="J14" s="424"/>
      <c r="K14" s="426"/>
      <c r="L14" s="424"/>
      <c r="M14" s="296"/>
      <c r="N14" s="424"/>
      <c r="O14" s="427"/>
      <c r="P14" s="424"/>
      <c r="Q14" s="296"/>
      <c r="R14" s="296"/>
      <c r="S14" s="296"/>
      <c r="T14" s="296"/>
      <c r="U14" s="296"/>
    </row>
    <row r="15" spans="1:21" ht="15.75" hidden="1" x14ac:dyDescent="0.25">
      <c r="A15" s="692"/>
      <c r="B15" s="692"/>
      <c r="C15" s="295"/>
      <c r="D15" s="295"/>
      <c r="E15" s="295"/>
      <c r="F15" s="296"/>
      <c r="G15" s="296"/>
      <c r="H15" s="424"/>
      <c r="I15" s="296"/>
      <c r="J15" s="424"/>
      <c r="K15" s="426"/>
      <c r="L15" s="424"/>
      <c r="M15" s="296"/>
      <c r="N15" s="424"/>
      <c r="O15" s="427"/>
      <c r="P15" s="424"/>
      <c r="Q15" s="296"/>
      <c r="R15" s="296"/>
      <c r="S15" s="296"/>
      <c r="T15" s="296"/>
      <c r="U15" s="296"/>
    </row>
    <row r="16" spans="1:21" ht="15.75" hidden="1" x14ac:dyDescent="0.25">
      <c r="A16" s="692"/>
      <c r="B16" s="692"/>
      <c r="C16" s="295"/>
      <c r="D16" s="295"/>
      <c r="E16" s="295"/>
      <c r="F16" s="296"/>
      <c r="G16" s="296"/>
      <c r="H16" s="424"/>
      <c r="I16" s="296"/>
      <c r="J16" s="424"/>
      <c r="K16" s="296"/>
      <c r="L16" s="424"/>
      <c r="M16" s="296"/>
      <c r="N16" s="424"/>
      <c r="O16" s="296"/>
      <c r="P16" s="424"/>
      <c r="Q16" s="296"/>
      <c r="R16" s="296"/>
      <c r="S16" s="296"/>
      <c r="T16" s="296"/>
      <c r="U16" s="428"/>
    </row>
    <row r="17" spans="1:21" ht="15.75" hidden="1" x14ac:dyDescent="0.25">
      <c r="A17" s="693"/>
      <c r="B17" s="693"/>
      <c r="C17" s="295"/>
      <c r="D17" s="295"/>
      <c r="E17" s="295"/>
      <c r="F17" s="296"/>
      <c r="G17" s="296"/>
      <c r="H17" s="424"/>
      <c r="I17" s="296"/>
      <c r="J17" s="424"/>
      <c r="K17" s="296"/>
      <c r="L17" s="424"/>
      <c r="M17" s="296"/>
      <c r="N17" s="424"/>
      <c r="O17" s="296"/>
      <c r="P17" s="424"/>
      <c r="Q17" s="296"/>
      <c r="R17" s="296"/>
      <c r="S17" s="296"/>
      <c r="T17" s="296"/>
      <c r="U17" s="296"/>
    </row>
    <row r="18" spans="1:21" ht="15.75" x14ac:dyDescent="0.25">
      <c r="A18" s="307"/>
      <c r="B18" s="308"/>
      <c r="C18" s="307" t="s">
        <v>1422</v>
      </c>
      <c r="D18" s="308"/>
      <c r="E18" s="308"/>
      <c r="F18" s="309"/>
      <c r="G18" s="297">
        <f>SUM(G7:G17)</f>
        <v>0.1</v>
      </c>
      <c r="H18" s="298">
        <f>SUM(H7:H17)</f>
        <v>0</v>
      </c>
      <c r="I18" s="297">
        <f>SUM(I7:I17)</f>
        <v>0.3</v>
      </c>
      <c r="J18" s="298">
        <f>SUM(J7:J17)</f>
        <v>0</v>
      </c>
      <c r="K18" s="297">
        <f>SUM(K7:K17)</f>
        <v>1</v>
      </c>
      <c r="L18" s="298">
        <f>SUM(L7:L17)</f>
        <v>0</v>
      </c>
      <c r="M18" s="297">
        <f>SUM(M7:M17)</f>
        <v>0</v>
      </c>
      <c r="N18" s="298">
        <f>SUM(N7:N17)</f>
        <v>0</v>
      </c>
      <c r="O18" s="298">
        <f>SUM(O7:O17)</f>
        <v>1</v>
      </c>
      <c r="P18" s="298">
        <f>SUM(P7:P17)</f>
        <v>0</v>
      </c>
      <c r="Q18" s="278"/>
      <c r="R18" s="278"/>
      <c r="S18" s="278"/>
      <c r="T18" s="278"/>
      <c r="U18" s="278"/>
    </row>
    <row r="24" spans="1:21" x14ac:dyDescent="0.25">
      <c r="H24"/>
      <c r="J24"/>
      <c r="L24"/>
      <c r="N24"/>
      <c r="P24"/>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sheetData>
  <mergeCells count="21">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7"/>
    <mergeCell ref="A7:A17"/>
    <mergeCell ref="Q4:Q6"/>
    <mergeCell ref="R4:R6"/>
    <mergeCell ref="S4:S6"/>
    <mergeCell ref="S7:S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topLeftCell="E1" zoomScale="75" zoomScaleNormal="75" workbookViewId="0">
      <pane ySplit="6" topLeftCell="A7" activePane="bottomLeft" state="frozen"/>
      <selection activeCell="A7" sqref="A7"/>
      <selection pane="bottomLeft" activeCell="P7" sqref="P7"/>
    </sheetView>
  </sheetViews>
  <sheetFormatPr baseColWidth="10" defaultColWidth="11.42578125" defaultRowHeight="15" x14ac:dyDescent="0.25"/>
  <cols>
    <col min="1" max="1" width="21.7109375" style="432" customWidth="1"/>
    <col min="2" max="2" width="24.28515625" style="432" customWidth="1"/>
    <col min="3" max="6" width="27.42578125" style="432" customWidth="1"/>
    <col min="7" max="7" width="15.28515625" style="432" customWidth="1"/>
    <col min="8" max="8" width="13.7109375" style="244" bestFit="1" customWidth="1"/>
    <col min="9" max="9" width="15.28515625" style="432" customWidth="1"/>
    <col min="10" max="10" width="18.85546875" style="244" customWidth="1"/>
    <col min="11" max="11" width="11.42578125" style="432"/>
    <col min="12" max="12" width="13.7109375" style="244" bestFit="1" customWidth="1"/>
    <col min="13" max="13" width="11.42578125" style="432"/>
    <col min="14" max="14" width="13.7109375" style="244" bestFit="1" customWidth="1"/>
    <col min="15" max="15" width="15.28515625" style="432" customWidth="1"/>
    <col min="16" max="16" width="18.28515625" style="244" customWidth="1"/>
    <col min="17" max="20" width="14.140625" style="432" customWidth="1"/>
    <col min="21" max="21" width="17" style="432" customWidth="1"/>
    <col min="22" max="16384" width="11.42578125" style="432"/>
  </cols>
  <sheetData>
    <row r="1" spans="1:21" ht="18.75" x14ac:dyDescent="0.25">
      <c r="B1" s="299"/>
      <c r="C1" s="299"/>
      <c r="D1" s="299"/>
      <c r="E1" s="299"/>
      <c r="F1" s="299"/>
      <c r="G1" s="299" t="s">
        <v>1470</v>
      </c>
      <c r="J1" s="299"/>
      <c r="K1" s="299"/>
      <c r="L1" s="299"/>
      <c r="M1" s="299"/>
      <c r="N1" s="299"/>
      <c r="O1" s="299"/>
      <c r="P1" s="299"/>
      <c r="Q1" s="299"/>
      <c r="R1" s="299"/>
      <c r="S1" s="299"/>
      <c r="T1" s="299"/>
      <c r="U1" s="299"/>
    </row>
    <row r="2" spans="1:21" ht="18.75" x14ac:dyDescent="0.25">
      <c r="A2" s="284" t="s">
        <v>1360</v>
      </c>
      <c r="B2" s="299"/>
      <c r="C2" s="299"/>
      <c r="D2" s="299"/>
      <c r="E2" s="299"/>
      <c r="F2" s="299"/>
      <c r="G2" s="299"/>
      <c r="J2" s="299"/>
      <c r="K2" s="299"/>
      <c r="L2" s="299"/>
      <c r="M2" s="299"/>
      <c r="N2" s="299"/>
      <c r="O2" s="299"/>
      <c r="P2" s="299"/>
      <c r="Q2" s="299"/>
      <c r="R2" s="299"/>
      <c r="S2" s="299"/>
      <c r="T2" s="299"/>
      <c r="U2" s="299"/>
    </row>
    <row r="3" spans="1:21" x14ac:dyDescent="0.25">
      <c r="A3" s="634" t="s">
        <v>1469</v>
      </c>
      <c r="B3" s="634"/>
      <c r="C3" s="634"/>
      <c r="D3" s="634"/>
      <c r="E3" s="634"/>
      <c r="F3" s="634"/>
      <c r="G3" s="634"/>
      <c r="H3" s="634"/>
      <c r="I3" s="634"/>
      <c r="J3" s="634"/>
      <c r="K3" s="634"/>
      <c r="L3" s="634"/>
      <c r="M3" s="634"/>
      <c r="N3" s="634"/>
      <c r="O3" s="634"/>
      <c r="P3" s="634"/>
      <c r="Q3" s="634"/>
      <c r="R3" s="634"/>
      <c r="S3" s="634"/>
      <c r="T3" s="634"/>
      <c r="U3" s="634"/>
    </row>
    <row r="4" spans="1:21" ht="15" customHeight="1" x14ac:dyDescent="0.25">
      <c r="A4" s="562" t="s">
        <v>100</v>
      </c>
      <c r="B4" s="529" t="s">
        <v>115</v>
      </c>
      <c r="C4" s="554" t="s">
        <v>89</v>
      </c>
      <c r="D4" s="554" t="s">
        <v>90</v>
      </c>
      <c r="E4" s="545" t="s">
        <v>402</v>
      </c>
      <c r="F4" s="554" t="s">
        <v>91</v>
      </c>
      <c r="G4" s="562" t="s">
        <v>103</v>
      </c>
      <c r="H4" s="562"/>
      <c r="I4" s="562"/>
      <c r="J4" s="562"/>
      <c r="K4" s="562"/>
      <c r="L4" s="562"/>
      <c r="M4" s="562"/>
      <c r="N4" s="562"/>
      <c r="O4" s="563" t="s">
        <v>104</v>
      </c>
      <c r="P4" s="563"/>
      <c r="Q4" s="529" t="s">
        <v>105</v>
      </c>
      <c r="R4" s="529" t="s">
        <v>106</v>
      </c>
      <c r="S4" s="529" t="s">
        <v>113</v>
      </c>
      <c r="T4" s="529" t="s">
        <v>112</v>
      </c>
      <c r="U4" s="542" t="s">
        <v>92</v>
      </c>
    </row>
    <row r="5" spans="1:21" ht="15" customHeight="1" x14ac:dyDescent="0.25">
      <c r="A5" s="562"/>
      <c r="B5" s="527"/>
      <c r="C5" s="555"/>
      <c r="D5" s="555"/>
      <c r="E5" s="546"/>
      <c r="F5" s="555"/>
      <c r="G5" s="562" t="s">
        <v>107</v>
      </c>
      <c r="H5" s="562"/>
      <c r="I5" s="562" t="s">
        <v>108</v>
      </c>
      <c r="J5" s="562"/>
      <c r="K5" s="562" t="s">
        <v>109</v>
      </c>
      <c r="L5" s="562"/>
      <c r="M5" s="562" t="s">
        <v>110</v>
      </c>
      <c r="N5" s="562"/>
      <c r="O5" s="563"/>
      <c r="P5" s="563"/>
      <c r="Q5" s="527"/>
      <c r="R5" s="527"/>
      <c r="S5" s="527"/>
      <c r="T5" s="527"/>
      <c r="U5" s="543"/>
    </row>
    <row r="6" spans="1:21" ht="25.5" x14ac:dyDescent="0.25">
      <c r="A6" s="562"/>
      <c r="B6" s="528"/>
      <c r="C6" s="556"/>
      <c r="D6" s="556"/>
      <c r="E6" s="547"/>
      <c r="F6" s="556"/>
      <c r="G6" s="349" t="s">
        <v>111</v>
      </c>
      <c r="H6" s="242" t="s">
        <v>12</v>
      </c>
      <c r="I6" s="349" t="s">
        <v>111</v>
      </c>
      <c r="J6" s="242" t="s">
        <v>12</v>
      </c>
      <c r="K6" s="349" t="s">
        <v>111</v>
      </c>
      <c r="L6" s="242" t="s">
        <v>12</v>
      </c>
      <c r="M6" s="349" t="s">
        <v>111</v>
      </c>
      <c r="N6" s="242" t="s">
        <v>12</v>
      </c>
      <c r="O6" s="349" t="s">
        <v>111</v>
      </c>
      <c r="P6" s="242" t="s">
        <v>12</v>
      </c>
      <c r="Q6" s="528"/>
      <c r="R6" s="528"/>
      <c r="S6" s="528"/>
      <c r="T6" s="528"/>
      <c r="U6" s="544"/>
    </row>
    <row r="7" spans="1:21" ht="159.75" customHeight="1" x14ac:dyDescent="0.25">
      <c r="A7" s="630" t="s">
        <v>1463</v>
      </c>
      <c r="B7" s="636" t="s">
        <v>1461</v>
      </c>
      <c r="C7" s="488" t="s">
        <v>1859</v>
      </c>
      <c r="D7" s="493" t="s">
        <v>1879</v>
      </c>
      <c r="E7" s="488" t="s">
        <v>1858</v>
      </c>
      <c r="F7" s="296" t="s">
        <v>1860</v>
      </c>
      <c r="G7" s="437">
        <v>0.25</v>
      </c>
      <c r="H7" s="424"/>
      <c r="I7" s="686">
        <v>0.25</v>
      </c>
      <c r="J7" s="685">
        <v>10000</v>
      </c>
      <c r="K7" s="686">
        <v>0.5</v>
      </c>
      <c r="L7" s="685">
        <v>10000</v>
      </c>
      <c r="M7" s="296"/>
      <c r="N7" s="424"/>
      <c r="O7" s="437">
        <v>1</v>
      </c>
      <c r="P7" s="424"/>
      <c r="Q7" s="296"/>
      <c r="R7" s="627" t="s">
        <v>1871</v>
      </c>
      <c r="S7" s="484" t="s">
        <v>1861</v>
      </c>
      <c r="T7" s="296" t="s">
        <v>1679</v>
      </c>
      <c r="U7" s="469" t="s">
        <v>1862</v>
      </c>
    </row>
    <row r="8" spans="1:21" ht="139.5" customHeight="1" x14ac:dyDescent="0.25">
      <c r="A8" s="631"/>
      <c r="B8" s="636"/>
      <c r="C8" s="630" t="s">
        <v>1863</v>
      </c>
      <c r="D8" s="630" t="s">
        <v>1864</v>
      </c>
      <c r="E8" s="488" t="s">
        <v>1865</v>
      </c>
      <c r="F8" s="296" t="s">
        <v>1868</v>
      </c>
      <c r="G8" s="437">
        <v>0.5</v>
      </c>
      <c r="H8" s="424">
        <v>0</v>
      </c>
      <c r="I8" s="437">
        <v>0.7</v>
      </c>
      <c r="J8" s="424">
        <v>0</v>
      </c>
      <c r="K8" s="437">
        <v>0.9</v>
      </c>
      <c r="L8" s="424">
        <v>0</v>
      </c>
      <c r="M8" s="437">
        <v>1</v>
      </c>
      <c r="N8" s="424">
        <v>0</v>
      </c>
      <c r="O8" s="437">
        <v>1</v>
      </c>
      <c r="P8" s="424">
        <v>0</v>
      </c>
      <c r="Q8" s="296"/>
      <c r="R8" s="628"/>
      <c r="S8" s="296" t="s">
        <v>1873</v>
      </c>
      <c r="T8" s="296" t="s">
        <v>1679</v>
      </c>
      <c r="U8" s="469" t="s">
        <v>1872</v>
      </c>
    </row>
    <row r="9" spans="1:21" ht="56.25" customHeight="1" x14ac:dyDescent="0.25">
      <c r="A9" s="631"/>
      <c r="B9" s="636"/>
      <c r="C9" s="631"/>
      <c r="D9" s="631"/>
      <c r="E9" s="488" t="s">
        <v>1866</v>
      </c>
      <c r="F9" s="296" t="s">
        <v>1870</v>
      </c>
      <c r="G9" s="437">
        <v>0.5</v>
      </c>
      <c r="H9" s="424">
        <v>0</v>
      </c>
      <c r="I9" s="437">
        <v>1</v>
      </c>
      <c r="J9" s="424">
        <v>0</v>
      </c>
      <c r="K9" s="296"/>
      <c r="L9" s="424"/>
      <c r="M9" s="296"/>
      <c r="N9" s="424"/>
      <c r="O9" s="437">
        <v>1</v>
      </c>
      <c r="P9" s="424">
        <v>0</v>
      </c>
      <c r="Q9" s="296"/>
      <c r="R9" s="629"/>
      <c r="S9" s="296" t="s">
        <v>1874</v>
      </c>
      <c r="T9" s="296" t="s">
        <v>1679</v>
      </c>
      <c r="U9" s="469" t="s">
        <v>1872</v>
      </c>
    </row>
    <row r="10" spans="1:21" ht="53.25" customHeight="1" x14ac:dyDescent="0.25">
      <c r="A10" s="631"/>
      <c r="B10" s="636"/>
      <c r="C10" s="632"/>
      <c r="D10" s="632"/>
      <c r="E10" s="488" t="s">
        <v>1867</v>
      </c>
      <c r="F10" s="296" t="s">
        <v>1869</v>
      </c>
      <c r="G10" s="296"/>
      <c r="H10" s="424"/>
      <c r="I10" s="437">
        <v>1</v>
      </c>
      <c r="J10" s="424">
        <v>0</v>
      </c>
      <c r="K10" s="296"/>
      <c r="L10" s="424"/>
      <c r="M10" s="296"/>
      <c r="N10" s="424"/>
      <c r="O10" s="437">
        <v>1</v>
      </c>
      <c r="P10" s="424">
        <v>0</v>
      </c>
      <c r="Q10" s="296"/>
      <c r="R10" s="296"/>
      <c r="S10" s="296" t="s">
        <v>1875</v>
      </c>
      <c r="T10" s="296" t="s">
        <v>1679</v>
      </c>
      <c r="U10" s="469" t="s">
        <v>1872</v>
      </c>
    </row>
    <row r="11" spans="1:21" ht="106.5" customHeight="1" x14ac:dyDescent="0.25">
      <c r="A11" s="631"/>
      <c r="B11" s="636"/>
      <c r="C11" s="295"/>
      <c r="D11" s="295"/>
      <c r="E11" s="488" t="s">
        <v>1876</v>
      </c>
      <c r="F11" s="485" t="s">
        <v>1877</v>
      </c>
      <c r="G11" s="296"/>
      <c r="H11" s="424"/>
      <c r="I11" s="296"/>
      <c r="J11" s="424"/>
      <c r="K11" s="437">
        <v>1</v>
      </c>
      <c r="L11" s="424">
        <v>0</v>
      </c>
      <c r="M11" s="296"/>
      <c r="N11" s="424"/>
      <c r="O11" s="437">
        <v>1</v>
      </c>
      <c r="P11" s="424">
        <v>0</v>
      </c>
      <c r="Q11" s="296"/>
      <c r="R11" s="627" t="s">
        <v>1871</v>
      </c>
      <c r="S11" s="296" t="s">
        <v>1878</v>
      </c>
      <c r="T11" s="296" t="s">
        <v>1679</v>
      </c>
      <c r="U11" s="469" t="s">
        <v>1872</v>
      </c>
    </row>
    <row r="12" spans="1:21" ht="15.75" hidden="1" x14ac:dyDescent="0.25">
      <c r="A12" s="631"/>
      <c r="B12" s="636" t="s">
        <v>1468</v>
      </c>
      <c r="C12" s="295"/>
      <c r="D12" s="295"/>
      <c r="E12" s="295"/>
      <c r="F12" s="296"/>
      <c r="G12" s="296"/>
      <c r="H12" s="424"/>
      <c r="I12" s="296"/>
      <c r="J12" s="424"/>
      <c r="K12" s="296"/>
      <c r="L12" s="424"/>
      <c r="M12" s="296"/>
      <c r="N12" s="424"/>
      <c r="O12" s="296"/>
      <c r="P12" s="424"/>
      <c r="Q12" s="296"/>
      <c r="R12" s="628"/>
      <c r="S12" s="296"/>
      <c r="T12" s="296"/>
      <c r="U12" s="296"/>
    </row>
    <row r="13" spans="1:21" ht="40.5" hidden="1" customHeight="1" x14ac:dyDescent="0.25">
      <c r="A13" s="631"/>
      <c r="B13" s="636"/>
      <c r="C13" s="295"/>
      <c r="D13" s="295"/>
      <c r="E13" s="295"/>
      <c r="F13" s="296"/>
      <c r="G13" s="296"/>
      <c r="H13" s="424"/>
      <c r="I13" s="296"/>
      <c r="J13" s="424"/>
      <c r="K13" s="296"/>
      <c r="L13" s="424"/>
      <c r="M13" s="296"/>
      <c r="N13" s="424"/>
      <c r="O13" s="296"/>
      <c r="P13" s="424"/>
      <c r="Q13" s="296"/>
      <c r="R13" s="629"/>
      <c r="S13" s="296"/>
      <c r="T13" s="296"/>
      <c r="U13" s="425"/>
    </row>
    <row r="14" spans="1:21" ht="15.75" hidden="1" x14ac:dyDescent="0.25">
      <c r="A14" s="631"/>
      <c r="B14" s="636"/>
      <c r="C14" s="295"/>
      <c r="D14" s="295"/>
      <c r="E14" s="295"/>
      <c r="F14" s="296"/>
      <c r="G14" s="296"/>
      <c r="H14" s="424"/>
      <c r="I14" s="296"/>
      <c r="J14" s="424"/>
      <c r="K14" s="296"/>
      <c r="L14" s="424"/>
      <c r="M14" s="296"/>
      <c r="N14" s="424"/>
      <c r="O14" s="296"/>
      <c r="P14" s="424"/>
      <c r="Q14" s="296"/>
      <c r="R14" s="296"/>
      <c r="S14" s="296"/>
      <c r="T14" s="296"/>
      <c r="U14" s="425"/>
    </row>
    <row r="15" spans="1:21" ht="15.75" hidden="1" x14ac:dyDescent="0.25">
      <c r="A15" s="631"/>
      <c r="B15" s="636"/>
      <c r="C15" s="295"/>
      <c r="D15" s="295"/>
      <c r="E15" s="295"/>
      <c r="F15" s="296"/>
      <c r="G15" s="296"/>
      <c r="H15" s="424"/>
      <c r="I15" s="296"/>
      <c r="J15" s="424"/>
      <c r="K15" s="296"/>
      <c r="L15" s="424"/>
      <c r="M15" s="296"/>
      <c r="N15" s="424"/>
      <c r="O15" s="296"/>
      <c r="P15" s="424"/>
      <c r="Q15" s="296"/>
      <c r="R15" s="296"/>
      <c r="S15" s="296"/>
      <c r="T15" s="296"/>
      <c r="U15" s="425"/>
    </row>
    <row r="16" spans="1:21" ht="123.75" hidden="1" customHeight="1" x14ac:dyDescent="0.25">
      <c r="A16" s="631"/>
      <c r="B16" s="636"/>
      <c r="C16" s="295"/>
      <c r="D16" s="295"/>
      <c r="E16" s="295"/>
      <c r="F16" s="296"/>
      <c r="G16" s="296"/>
      <c r="H16" s="424"/>
      <c r="I16" s="296"/>
      <c r="J16" s="424"/>
      <c r="K16" s="426"/>
      <c r="L16" s="424"/>
      <c r="M16" s="296"/>
      <c r="N16" s="424"/>
      <c r="O16" s="427"/>
      <c r="P16" s="424"/>
      <c r="Q16" s="296"/>
      <c r="R16" s="296"/>
      <c r="S16" s="296"/>
      <c r="T16" s="296"/>
      <c r="U16" s="296"/>
    </row>
    <row r="17" spans="1:21" ht="15.75" hidden="1" x14ac:dyDescent="0.25">
      <c r="A17" s="631"/>
      <c r="B17" s="636" t="s">
        <v>1462</v>
      </c>
      <c r="C17" s="295"/>
      <c r="D17" s="295"/>
      <c r="E17" s="295"/>
      <c r="F17" s="296"/>
      <c r="G17" s="296"/>
      <c r="H17" s="424"/>
      <c r="I17" s="296"/>
      <c r="J17" s="424"/>
      <c r="K17" s="426"/>
      <c r="L17" s="424"/>
      <c r="M17" s="296"/>
      <c r="N17" s="424"/>
      <c r="O17" s="427"/>
      <c r="P17" s="424"/>
      <c r="Q17" s="296"/>
      <c r="R17" s="296"/>
      <c r="S17" s="296"/>
      <c r="T17" s="296"/>
      <c r="U17" s="296"/>
    </row>
    <row r="18" spans="1:21" ht="15.75" hidden="1" x14ac:dyDescent="0.25">
      <c r="A18" s="631"/>
      <c r="B18" s="636"/>
      <c r="C18" s="295"/>
      <c r="D18" s="295"/>
      <c r="E18" s="295"/>
      <c r="F18" s="296"/>
      <c r="G18" s="296"/>
      <c r="H18" s="424"/>
      <c r="I18" s="296"/>
      <c r="J18" s="424"/>
      <c r="K18" s="426"/>
      <c r="L18" s="424"/>
      <c r="M18" s="296"/>
      <c r="N18" s="424"/>
      <c r="O18" s="427"/>
      <c r="P18" s="424"/>
      <c r="Q18" s="296"/>
      <c r="R18" s="296"/>
      <c r="S18" s="296"/>
      <c r="T18" s="296"/>
      <c r="U18" s="296"/>
    </row>
    <row r="19" spans="1:21" ht="15.75" hidden="1" x14ac:dyDescent="0.25">
      <c r="A19" s="631"/>
      <c r="B19" s="636"/>
      <c r="C19" s="295"/>
      <c r="D19" s="295"/>
      <c r="E19" s="295"/>
      <c r="F19" s="296"/>
      <c r="G19" s="296"/>
      <c r="H19" s="424"/>
      <c r="I19" s="296"/>
      <c r="J19" s="424"/>
      <c r="K19" s="426"/>
      <c r="L19" s="424"/>
      <c r="M19" s="296"/>
      <c r="N19" s="424"/>
      <c r="O19" s="427"/>
      <c r="P19" s="424"/>
      <c r="Q19" s="296"/>
      <c r="R19" s="296"/>
      <c r="S19" s="296"/>
      <c r="T19" s="296"/>
      <c r="U19" s="296"/>
    </row>
    <row r="20" spans="1:21" ht="15.75" hidden="1" x14ac:dyDescent="0.25">
      <c r="A20" s="631"/>
      <c r="B20" s="636"/>
      <c r="C20" s="295"/>
      <c r="D20" s="295"/>
      <c r="E20" s="295"/>
      <c r="F20" s="296"/>
      <c r="G20" s="296"/>
      <c r="H20" s="424"/>
      <c r="I20" s="296"/>
      <c r="J20" s="424"/>
      <c r="K20" s="426"/>
      <c r="L20" s="424"/>
      <c r="M20" s="296"/>
      <c r="N20" s="424"/>
      <c r="O20" s="427"/>
      <c r="P20" s="424"/>
      <c r="Q20" s="296"/>
      <c r="R20" s="296"/>
      <c r="S20" s="296"/>
      <c r="T20" s="296"/>
      <c r="U20" s="296"/>
    </row>
    <row r="21" spans="1:21" ht="57" hidden="1" customHeight="1" x14ac:dyDescent="0.25">
      <c r="A21" s="631"/>
      <c r="B21" s="636"/>
      <c r="C21" s="295"/>
      <c r="D21" s="295"/>
      <c r="E21" s="443"/>
      <c r="F21" s="296"/>
      <c r="G21" s="296"/>
      <c r="H21" s="424"/>
      <c r="I21" s="296"/>
      <c r="J21" s="424"/>
      <c r="K21" s="426"/>
      <c r="L21" s="424"/>
      <c r="M21" s="296"/>
      <c r="N21" s="424"/>
      <c r="O21" s="427"/>
      <c r="P21" s="424"/>
      <c r="Q21" s="296"/>
      <c r="R21" s="296"/>
      <c r="S21" s="296"/>
      <c r="T21" s="296"/>
      <c r="U21" s="296"/>
    </row>
    <row r="22" spans="1:21" ht="15.75" hidden="1" x14ac:dyDescent="0.25">
      <c r="A22" s="631"/>
      <c r="B22" s="630" t="s">
        <v>1464</v>
      </c>
      <c r="C22" s="295"/>
      <c r="D22" s="295"/>
      <c r="E22" s="443"/>
      <c r="F22" s="296"/>
      <c r="G22" s="296"/>
      <c r="H22" s="424"/>
      <c r="I22" s="296"/>
      <c r="J22" s="424"/>
      <c r="K22" s="426"/>
      <c r="L22" s="424"/>
      <c r="M22" s="296"/>
      <c r="N22" s="424"/>
      <c r="O22" s="427"/>
      <c r="P22" s="424"/>
      <c r="Q22" s="296"/>
      <c r="R22" s="296"/>
      <c r="S22" s="296"/>
      <c r="T22" s="296"/>
      <c r="U22" s="296"/>
    </row>
    <row r="23" spans="1:21" ht="15.75" hidden="1" x14ac:dyDescent="0.25">
      <c r="A23" s="631"/>
      <c r="B23" s="631"/>
      <c r="C23" s="295"/>
      <c r="D23" s="295"/>
      <c r="E23" s="443"/>
      <c r="F23" s="296"/>
      <c r="G23" s="296"/>
      <c r="H23" s="424"/>
      <c r="I23" s="296"/>
      <c r="J23" s="424"/>
      <c r="K23" s="426"/>
      <c r="L23" s="424"/>
      <c r="M23" s="296"/>
      <c r="N23" s="424"/>
      <c r="O23" s="427"/>
      <c r="P23" s="424"/>
      <c r="Q23" s="296"/>
      <c r="R23" s="296"/>
      <c r="S23" s="296"/>
      <c r="T23" s="296"/>
      <c r="U23" s="296"/>
    </row>
    <row r="24" spans="1:21" ht="15.75" hidden="1" x14ac:dyDescent="0.25">
      <c r="A24" s="631"/>
      <c r="B24" s="631"/>
      <c r="C24" s="295"/>
      <c r="D24" s="295"/>
      <c r="E24" s="443"/>
      <c r="F24" s="296"/>
      <c r="G24" s="296"/>
      <c r="H24" s="424"/>
      <c r="I24" s="296"/>
      <c r="J24" s="424"/>
      <c r="K24" s="426"/>
      <c r="L24" s="424"/>
      <c r="M24" s="296"/>
      <c r="N24" s="424"/>
      <c r="O24" s="427"/>
      <c r="P24" s="424"/>
      <c r="Q24" s="296"/>
      <c r="R24" s="296"/>
      <c r="S24" s="296"/>
      <c r="T24" s="296"/>
      <c r="U24" s="296"/>
    </row>
    <row r="25" spans="1:21" ht="15.75" hidden="1" x14ac:dyDescent="0.25">
      <c r="A25" s="631"/>
      <c r="B25" s="631"/>
      <c r="C25" s="295"/>
      <c r="D25" s="295"/>
      <c r="E25" s="443"/>
      <c r="F25" s="296"/>
      <c r="G25" s="296"/>
      <c r="H25" s="424"/>
      <c r="I25" s="296"/>
      <c r="J25" s="424"/>
      <c r="K25" s="426"/>
      <c r="L25" s="424"/>
      <c r="M25" s="296"/>
      <c r="N25" s="424"/>
      <c r="O25" s="427"/>
      <c r="P25" s="424"/>
      <c r="Q25" s="296"/>
      <c r="R25" s="296"/>
      <c r="S25" s="296"/>
      <c r="T25" s="296"/>
      <c r="U25" s="296"/>
    </row>
    <row r="26" spans="1:21" ht="378.75" hidden="1" customHeight="1" x14ac:dyDescent="0.25">
      <c r="A26" s="631"/>
      <c r="B26" s="632"/>
      <c r="C26" s="295"/>
      <c r="D26" s="295"/>
      <c r="E26" s="443"/>
      <c r="F26" s="296"/>
      <c r="G26" s="296"/>
      <c r="H26" s="424"/>
      <c r="I26" s="296"/>
      <c r="J26" s="424"/>
      <c r="K26" s="426"/>
      <c r="L26" s="424"/>
      <c r="M26" s="296"/>
      <c r="N26" s="424"/>
      <c r="O26" s="427"/>
      <c r="P26" s="424"/>
      <c r="Q26" s="296"/>
      <c r="R26" s="296"/>
      <c r="S26" s="296"/>
      <c r="T26" s="296"/>
      <c r="U26" s="296"/>
    </row>
    <row r="27" spans="1:21" ht="15.75" hidden="1" x14ac:dyDescent="0.25">
      <c r="A27" s="631"/>
      <c r="B27" s="630" t="s">
        <v>1465</v>
      </c>
      <c r="C27" s="295"/>
      <c r="D27" s="295"/>
      <c r="E27" s="443"/>
      <c r="F27" s="296"/>
      <c r="G27" s="296"/>
      <c r="H27" s="424"/>
      <c r="I27" s="296"/>
      <c r="J27" s="424"/>
      <c r="K27" s="426"/>
      <c r="L27" s="424"/>
      <c r="M27" s="296"/>
      <c r="N27" s="424"/>
      <c r="O27" s="427"/>
      <c r="P27" s="424"/>
      <c r="Q27" s="296"/>
      <c r="R27" s="296"/>
      <c r="S27" s="296"/>
      <c r="T27" s="296"/>
      <c r="U27" s="296"/>
    </row>
    <row r="28" spans="1:21" ht="15.75" hidden="1" x14ac:dyDescent="0.25">
      <c r="A28" s="631"/>
      <c r="B28" s="631"/>
      <c r="C28" s="295"/>
      <c r="D28" s="295"/>
      <c r="E28" s="443"/>
      <c r="F28" s="296"/>
      <c r="G28" s="296"/>
      <c r="H28" s="424"/>
      <c r="I28" s="296"/>
      <c r="J28" s="424"/>
      <c r="K28" s="426"/>
      <c r="L28" s="424"/>
      <c r="M28" s="296"/>
      <c r="N28" s="424"/>
      <c r="O28" s="427"/>
      <c r="P28" s="424"/>
      <c r="Q28" s="296"/>
      <c r="R28" s="296"/>
      <c r="S28" s="296"/>
      <c r="T28" s="296"/>
      <c r="U28" s="296"/>
    </row>
    <row r="29" spans="1:21" ht="15.75" hidden="1" x14ac:dyDescent="0.25">
      <c r="A29" s="631"/>
      <c r="B29" s="631"/>
      <c r="C29" s="295"/>
      <c r="D29" s="295"/>
      <c r="E29" s="295"/>
      <c r="F29" s="296"/>
      <c r="G29" s="296"/>
      <c r="H29" s="424"/>
      <c r="I29" s="296"/>
      <c r="J29" s="424"/>
      <c r="K29" s="426"/>
      <c r="L29" s="424"/>
      <c r="M29" s="296"/>
      <c r="N29" s="424"/>
      <c r="O29" s="427"/>
      <c r="P29" s="424"/>
      <c r="Q29" s="296"/>
      <c r="R29" s="296"/>
      <c r="S29" s="296"/>
      <c r="T29" s="296"/>
      <c r="U29" s="296"/>
    </row>
    <row r="30" spans="1:21" ht="15.75" hidden="1" x14ac:dyDescent="0.25">
      <c r="A30" s="631"/>
      <c r="B30" s="631"/>
      <c r="C30" s="295"/>
      <c r="D30" s="295"/>
      <c r="E30" s="295"/>
      <c r="F30" s="296"/>
      <c r="G30" s="296"/>
      <c r="H30" s="424"/>
      <c r="I30" s="296"/>
      <c r="J30" s="424"/>
      <c r="K30" s="426"/>
      <c r="L30" s="424"/>
      <c r="M30" s="296"/>
      <c r="N30" s="424"/>
      <c r="O30" s="427"/>
      <c r="P30" s="424"/>
      <c r="Q30" s="296"/>
      <c r="R30" s="296"/>
      <c r="S30" s="296"/>
      <c r="T30" s="296"/>
      <c r="U30" s="296"/>
    </row>
    <row r="31" spans="1:21" ht="15.75" hidden="1" x14ac:dyDescent="0.25">
      <c r="A31" s="631"/>
      <c r="B31" s="632"/>
      <c r="C31" s="295"/>
      <c r="D31" s="295"/>
      <c r="E31" s="295"/>
      <c r="F31" s="296"/>
      <c r="G31" s="296"/>
      <c r="H31" s="424"/>
      <c r="I31" s="296"/>
      <c r="J31" s="424"/>
      <c r="K31" s="426"/>
      <c r="L31" s="424"/>
      <c r="M31" s="296"/>
      <c r="N31" s="424"/>
      <c r="O31" s="427"/>
      <c r="P31" s="424"/>
      <c r="Q31" s="296"/>
      <c r="R31" s="296"/>
      <c r="S31" s="296"/>
      <c r="T31" s="296"/>
      <c r="U31" s="296"/>
    </row>
    <row r="32" spans="1:21" ht="15.75" hidden="1" x14ac:dyDescent="0.25">
      <c r="A32" s="631"/>
      <c r="B32" s="636" t="s">
        <v>1466</v>
      </c>
      <c r="C32" s="442"/>
      <c r="D32" s="295"/>
      <c r="E32" s="295"/>
      <c r="F32" s="296"/>
      <c r="G32" s="296"/>
      <c r="H32" s="424"/>
      <c r="I32" s="296"/>
      <c r="J32" s="424"/>
      <c r="K32" s="426"/>
      <c r="L32" s="424"/>
      <c r="M32" s="296"/>
      <c r="N32" s="424"/>
      <c r="O32" s="427"/>
      <c r="P32" s="424"/>
      <c r="Q32" s="296"/>
      <c r="R32" s="296"/>
      <c r="S32" s="296"/>
      <c r="T32" s="296"/>
      <c r="U32" s="296"/>
    </row>
    <row r="33" spans="1:21" ht="15.75" hidden="1" x14ac:dyDescent="0.25">
      <c r="A33" s="631"/>
      <c r="B33" s="636"/>
      <c r="C33" s="442"/>
      <c r="D33" s="295"/>
      <c r="E33" s="295"/>
      <c r="F33" s="296"/>
      <c r="G33" s="296"/>
      <c r="H33" s="424"/>
      <c r="I33" s="296"/>
      <c r="J33" s="424"/>
      <c r="K33" s="426"/>
      <c r="L33" s="424"/>
      <c r="M33" s="296"/>
      <c r="N33" s="424"/>
      <c r="O33" s="427"/>
      <c r="P33" s="424"/>
      <c r="Q33" s="296"/>
      <c r="R33" s="296"/>
      <c r="S33" s="296"/>
      <c r="T33" s="296"/>
      <c r="U33" s="296"/>
    </row>
    <row r="34" spans="1:21" ht="15.75" hidden="1" x14ac:dyDescent="0.25">
      <c r="A34" s="631"/>
      <c r="B34" s="636"/>
      <c r="C34" s="442"/>
      <c r="D34" s="295"/>
      <c r="E34" s="295"/>
      <c r="F34" s="296"/>
      <c r="G34" s="296"/>
      <c r="H34" s="424"/>
      <c r="I34" s="296"/>
      <c r="J34" s="424"/>
      <c r="K34" s="426"/>
      <c r="L34" s="424"/>
      <c r="M34" s="296"/>
      <c r="N34" s="424"/>
      <c r="O34" s="427"/>
      <c r="P34" s="424"/>
      <c r="Q34" s="296"/>
      <c r="R34" s="296"/>
      <c r="S34" s="296"/>
      <c r="T34" s="296"/>
      <c r="U34" s="296"/>
    </row>
    <row r="35" spans="1:21" ht="15.75" hidden="1" x14ac:dyDescent="0.25">
      <c r="A35" s="631"/>
      <c r="B35" s="636"/>
      <c r="C35" s="442"/>
      <c r="D35" s="295"/>
      <c r="E35" s="295"/>
      <c r="F35" s="296"/>
      <c r="G35" s="296"/>
      <c r="H35" s="424"/>
      <c r="I35" s="296"/>
      <c r="J35" s="424"/>
      <c r="K35" s="426"/>
      <c r="L35" s="424"/>
      <c r="M35" s="296"/>
      <c r="N35" s="424"/>
      <c r="O35" s="427"/>
      <c r="P35" s="424"/>
      <c r="Q35" s="296"/>
      <c r="R35" s="296"/>
      <c r="S35" s="296"/>
      <c r="T35" s="296"/>
      <c r="U35" s="296"/>
    </row>
    <row r="36" spans="1:21" ht="15.75" hidden="1" x14ac:dyDescent="0.25">
      <c r="A36" s="631"/>
      <c r="B36" s="636"/>
      <c r="C36" s="442"/>
      <c r="D36" s="295"/>
      <c r="E36" s="295"/>
      <c r="F36" s="296"/>
      <c r="G36" s="296"/>
      <c r="H36" s="424"/>
      <c r="I36" s="296"/>
      <c r="J36" s="424"/>
      <c r="K36" s="426"/>
      <c r="L36" s="424"/>
      <c r="M36" s="296"/>
      <c r="N36" s="424"/>
      <c r="O36" s="427"/>
      <c r="P36" s="424"/>
      <c r="Q36" s="296"/>
      <c r="R36" s="296"/>
      <c r="S36" s="296"/>
      <c r="T36" s="296"/>
      <c r="U36" s="296"/>
    </row>
    <row r="37" spans="1:21" ht="78.75" customHeight="1" x14ac:dyDescent="0.25">
      <c r="A37" s="631"/>
      <c r="B37" s="636" t="s">
        <v>1467</v>
      </c>
      <c r="C37" s="486" t="s">
        <v>1881</v>
      </c>
      <c r="D37" s="630" t="s">
        <v>1880</v>
      </c>
      <c r="E37" s="295" t="s">
        <v>1882</v>
      </c>
      <c r="F37" s="296" t="s">
        <v>1883</v>
      </c>
      <c r="G37" s="437">
        <v>0.25</v>
      </c>
      <c r="H37" s="424">
        <v>0</v>
      </c>
      <c r="I37" s="437">
        <v>0.5</v>
      </c>
      <c r="J37" s="424">
        <v>0</v>
      </c>
      <c r="K37" s="426">
        <v>1</v>
      </c>
      <c r="L37" s="424">
        <v>0</v>
      </c>
      <c r="M37" s="296"/>
      <c r="N37" s="424"/>
      <c r="O37" s="427">
        <v>1</v>
      </c>
      <c r="P37" s="424">
        <v>0</v>
      </c>
      <c r="Q37" s="296"/>
      <c r="R37" s="627" t="s">
        <v>1871</v>
      </c>
      <c r="S37" s="296" t="s">
        <v>1887</v>
      </c>
      <c r="T37" s="296" t="s">
        <v>1886</v>
      </c>
      <c r="U37" s="469" t="s">
        <v>1872</v>
      </c>
    </row>
    <row r="38" spans="1:21" ht="94.5" x14ac:dyDescent="0.25">
      <c r="A38" s="631"/>
      <c r="B38" s="636"/>
      <c r="C38" s="442"/>
      <c r="D38" s="632"/>
      <c r="E38" s="295" t="s">
        <v>1885</v>
      </c>
      <c r="F38" s="296" t="s">
        <v>1884</v>
      </c>
      <c r="G38" s="296"/>
      <c r="H38" s="424"/>
      <c r="I38" s="296"/>
      <c r="J38" s="424"/>
      <c r="K38" s="426"/>
      <c r="L38" s="424"/>
      <c r="M38" s="437">
        <v>1</v>
      </c>
      <c r="N38" s="424">
        <v>0</v>
      </c>
      <c r="O38" s="427">
        <v>1</v>
      </c>
      <c r="P38" s="424">
        <v>0</v>
      </c>
      <c r="Q38" s="296"/>
      <c r="R38" s="628"/>
      <c r="S38" s="296" t="s">
        <v>1887</v>
      </c>
      <c r="T38" s="296" t="s">
        <v>1886</v>
      </c>
      <c r="U38" s="469" t="s">
        <v>1872</v>
      </c>
    </row>
    <row r="39" spans="1:21" ht="15.75" hidden="1" x14ac:dyDescent="0.25">
      <c r="A39" s="631"/>
      <c r="B39" s="636"/>
      <c r="C39" s="442"/>
      <c r="D39" s="295"/>
      <c r="E39" s="295"/>
      <c r="F39" s="296"/>
      <c r="G39" s="296"/>
      <c r="H39" s="424"/>
      <c r="I39" s="296"/>
      <c r="J39" s="424"/>
      <c r="K39" s="426"/>
      <c r="L39" s="424"/>
      <c r="M39" s="296"/>
      <c r="N39" s="424"/>
      <c r="O39" s="427"/>
      <c r="P39" s="424"/>
      <c r="Q39" s="296"/>
      <c r="R39" s="629"/>
      <c r="S39" s="296"/>
      <c r="T39" s="296"/>
      <c r="U39" s="296"/>
    </row>
    <row r="40" spans="1:21" ht="15.75" hidden="1" x14ac:dyDescent="0.25">
      <c r="A40" s="631"/>
      <c r="B40" s="636"/>
      <c r="C40" s="442"/>
      <c r="D40" s="295"/>
      <c r="E40" s="295"/>
      <c r="F40" s="296"/>
      <c r="G40" s="296"/>
      <c r="H40" s="424"/>
      <c r="I40" s="296"/>
      <c r="J40" s="424"/>
      <c r="K40" s="426"/>
      <c r="L40" s="424"/>
      <c r="M40" s="296"/>
      <c r="N40" s="424"/>
      <c r="O40" s="427"/>
      <c r="P40" s="424"/>
      <c r="Q40" s="296"/>
      <c r="R40" s="296"/>
      <c r="S40" s="296"/>
      <c r="T40" s="296"/>
      <c r="U40" s="296"/>
    </row>
    <row r="41" spans="1:21" ht="184.5" hidden="1" customHeight="1" x14ac:dyDescent="0.25">
      <c r="A41" s="631"/>
      <c r="B41" s="636"/>
      <c r="C41" s="442"/>
      <c r="D41" s="295"/>
      <c r="E41" s="295"/>
      <c r="F41" s="296"/>
      <c r="G41" s="296"/>
      <c r="H41" s="424"/>
      <c r="I41" s="296"/>
      <c r="J41" s="424"/>
      <c r="K41" s="426"/>
      <c r="L41" s="424"/>
      <c r="M41" s="296"/>
      <c r="N41" s="424"/>
      <c r="O41" s="427"/>
      <c r="P41" s="424"/>
      <c r="Q41" s="296"/>
      <c r="R41" s="296"/>
      <c r="S41" s="296"/>
      <c r="T41" s="296"/>
      <c r="U41" s="296"/>
    </row>
    <row r="42" spans="1:21" ht="15.75" x14ac:dyDescent="0.25">
      <c r="A42" s="307"/>
      <c r="B42" s="308"/>
      <c r="C42" s="307" t="s">
        <v>1471</v>
      </c>
      <c r="D42" s="308"/>
      <c r="E42" s="308"/>
      <c r="F42" s="309"/>
      <c r="G42" s="297">
        <f t="shared" ref="G42:P42" si="0">SUM(G7:G41)</f>
        <v>1.5</v>
      </c>
      <c r="H42" s="298">
        <f t="shared" si="0"/>
        <v>0</v>
      </c>
      <c r="I42" s="297">
        <f t="shared" si="0"/>
        <v>3.45</v>
      </c>
      <c r="J42" s="298">
        <f t="shared" si="0"/>
        <v>10000</v>
      </c>
      <c r="K42" s="297">
        <f t="shared" si="0"/>
        <v>3.4</v>
      </c>
      <c r="L42" s="298">
        <f t="shared" si="0"/>
        <v>10000</v>
      </c>
      <c r="M42" s="297">
        <f t="shared" si="0"/>
        <v>2</v>
      </c>
      <c r="N42" s="298">
        <f t="shared" si="0"/>
        <v>0</v>
      </c>
      <c r="O42" s="298">
        <f t="shared" si="0"/>
        <v>7</v>
      </c>
      <c r="P42" s="298">
        <f t="shared" si="0"/>
        <v>0</v>
      </c>
      <c r="Q42" s="278"/>
      <c r="R42" s="278"/>
      <c r="S42" s="278"/>
      <c r="T42" s="278"/>
      <c r="U42" s="278"/>
    </row>
    <row r="48" spans="1:21" x14ac:dyDescent="0.25">
      <c r="H48" s="432"/>
      <c r="J48" s="432"/>
      <c r="L48" s="432"/>
      <c r="N48" s="432"/>
      <c r="P48" s="432"/>
    </row>
    <row r="49" spans="8:16" x14ac:dyDescent="0.25">
      <c r="H49" s="432"/>
      <c r="J49" s="432"/>
      <c r="L49" s="432"/>
      <c r="N49" s="432"/>
      <c r="P49" s="432"/>
    </row>
    <row r="50" spans="8:16" x14ac:dyDescent="0.25">
      <c r="H50" s="432"/>
      <c r="J50" s="432"/>
      <c r="L50" s="432"/>
      <c r="N50" s="432"/>
      <c r="P50" s="432"/>
    </row>
    <row r="51" spans="8:16" x14ac:dyDescent="0.25">
      <c r="H51" s="432"/>
      <c r="J51" s="432"/>
      <c r="L51" s="432"/>
      <c r="N51" s="432"/>
      <c r="P51" s="432"/>
    </row>
    <row r="52" spans="8:16" x14ac:dyDescent="0.25">
      <c r="H52" s="432"/>
      <c r="J52" s="432"/>
      <c r="L52" s="432"/>
      <c r="N52" s="432"/>
      <c r="P52" s="432"/>
    </row>
    <row r="53" spans="8:16" x14ac:dyDescent="0.25">
      <c r="H53" s="432"/>
      <c r="J53" s="432"/>
      <c r="L53" s="432"/>
      <c r="N53" s="432"/>
      <c r="P53" s="432"/>
    </row>
    <row r="54" spans="8:16" x14ac:dyDescent="0.25">
      <c r="H54" s="432"/>
      <c r="J54" s="432"/>
      <c r="L54" s="432"/>
      <c r="N54" s="432"/>
      <c r="P54" s="432"/>
    </row>
    <row r="55" spans="8:16" x14ac:dyDescent="0.25">
      <c r="H55" s="432"/>
      <c r="J55" s="432"/>
      <c r="L55" s="432"/>
      <c r="N55" s="432"/>
      <c r="P55" s="432"/>
    </row>
    <row r="56" spans="8:16" x14ac:dyDescent="0.25">
      <c r="H56" s="432"/>
      <c r="J56" s="432"/>
      <c r="L56" s="432"/>
      <c r="N56" s="432"/>
      <c r="P56" s="432"/>
    </row>
    <row r="57" spans="8:16" x14ac:dyDescent="0.25">
      <c r="H57" s="432"/>
      <c r="J57" s="432"/>
      <c r="L57" s="432"/>
      <c r="N57" s="432"/>
      <c r="P57" s="432"/>
    </row>
    <row r="58" spans="8:16" x14ac:dyDescent="0.25">
      <c r="H58" s="432"/>
      <c r="J58" s="432"/>
      <c r="L58" s="432"/>
      <c r="N58" s="432"/>
      <c r="P58" s="432"/>
    </row>
    <row r="59" spans="8:16" x14ac:dyDescent="0.25">
      <c r="H59" s="432"/>
      <c r="J59" s="432"/>
      <c r="L59" s="432"/>
      <c r="N59" s="432"/>
      <c r="P59" s="432"/>
    </row>
    <row r="60" spans="8:16" x14ac:dyDescent="0.25">
      <c r="H60" s="432"/>
      <c r="J60" s="432"/>
      <c r="L60" s="432"/>
      <c r="N60" s="432"/>
      <c r="P60" s="432"/>
    </row>
  </sheetData>
  <mergeCells count="32">
    <mergeCell ref="C8:C10"/>
    <mergeCell ref="D8:D10"/>
    <mergeCell ref="A3:U3"/>
    <mergeCell ref="A4:A6"/>
    <mergeCell ref="B4:B6"/>
    <mergeCell ref="C4:C6"/>
    <mergeCell ref="D4:D6"/>
    <mergeCell ref="E4:E6"/>
    <mergeCell ref="F4:F6"/>
    <mergeCell ref="G4:N4"/>
    <mergeCell ref="O4:P5"/>
    <mergeCell ref="Q4:Q6"/>
    <mergeCell ref="R4:R6"/>
    <mergeCell ref="S4:S6"/>
    <mergeCell ref="T4:T6"/>
    <mergeCell ref="U4:U6"/>
    <mergeCell ref="A7:A41"/>
    <mergeCell ref="B7:B11"/>
    <mergeCell ref="B12:B16"/>
    <mergeCell ref="B17:B21"/>
    <mergeCell ref="B22:B26"/>
    <mergeCell ref="B27:B31"/>
    <mergeCell ref="B32:B36"/>
    <mergeCell ref="B37:B41"/>
    <mergeCell ref="R7:R9"/>
    <mergeCell ref="R11:R13"/>
    <mergeCell ref="D37:D38"/>
    <mergeCell ref="R37:R39"/>
    <mergeCell ref="K5:L5"/>
    <mergeCell ref="M5:N5"/>
    <mergeCell ref="G5:H5"/>
    <mergeCell ref="I5:J5"/>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4"/>
  <sheetViews>
    <sheetView tabSelected="1" topLeftCell="E1" zoomScale="80" zoomScaleNormal="80" workbookViewId="0">
      <pane ySplit="7" topLeftCell="A17" activePane="bottomLeft" state="frozen"/>
      <selection activeCell="Q6" sqref="Q6"/>
      <selection pane="bottomLeft" activeCell="I27" sqref="I27"/>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s="291" customFormat="1" ht="18.75" x14ac:dyDescent="0.3">
      <c r="G1" s="294" t="s">
        <v>1425</v>
      </c>
      <c r="L1" s="294"/>
      <c r="M1" s="294"/>
      <c r="N1" s="294"/>
      <c r="O1" s="294"/>
      <c r="P1" s="294"/>
      <c r="Q1" s="294"/>
      <c r="R1" s="294"/>
      <c r="S1" s="294"/>
      <c r="T1" s="294"/>
      <c r="U1" s="294"/>
    </row>
    <row r="2" spans="1:21" s="291" customFormat="1" ht="18.75" x14ac:dyDescent="0.3">
      <c r="A2" s="344" t="s">
        <v>1365</v>
      </c>
      <c r="G2" s="294"/>
      <c r="L2" s="294"/>
      <c r="M2" s="294"/>
      <c r="N2" s="294"/>
      <c r="O2" s="294"/>
      <c r="P2" s="294"/>
      <c r="Q2" s="294"/>
      <c r="R2" s="294"/>
      <c r="S2" s="294"/>
      <c r="T2" s="294"/>
      <c r="U2" s="294"/>
    </row>
    <row r="3" spans="1:21" s="291" customFormat="1" ht="27.75" customHeight="1" x14ac:dyDescent="0.2">
      <c r="A3" s="639" t="s">
        <v>1427</v>
      </c>
      <c r="B3" s="639"/>
      <c r="C3" s="639"/>
      <c r="D3" s="639"/>
      <c r="E3" s="639"/>
      <c r="F3" s="639"/>
      <c r="G3" s="639"/>
      <c r="H3" s="639"/>
      <c r="I3" s="639"/>
      <c r="J3" s="639"/>
      <c r="K3" s="639"/>
      <c r="L3" s="639"/>
      <c r="M3" s="639"/>
      <c r="N3" s="639"/>
      <c r="O3" s="639"/>
      <c r="P3" s="639"/>
      <c r="Q3" s="639"/>
      <c r="R3" s="639"/>
      <c r="S3" s="639"/>
      <c r="T3" s="639"/>
      <c r="U3" s="639"/>
    </row>
    <row r="4" spans="1:21" s="343" customFormat="1" x14ac:dyDescent="0.25">
      <c r="A4" s="640" t="s">
        <v>1432</v>
      </c>
      <c r="B4" s="640"/>
      <c r="C4" s="640"/>
      <c r="D4" s="640"/>
      <c r="E4" s="640"/>
      <c r="F4" s="640"/>
      <c r="G4" s="640"/>
      <c r="H4" s="640"/>
      <c r="I4" s="640"/>
      <c r="J4" s="640"/>
      <c r="K4" s="640"/>
      <c r="L4" s="640"/>
      <c r="M4" s="640"/>
      <c r="N4" s="640"/>
      <c r="O4" s="640"/>
      <c r="P4" s="640"/>
      <c r="Q4" s="640"/>
      <c r="R4" s="640"/>
      <c r="S4" s="640"/>
      <c r="T4" s="640"/>
      <c r="U4" s="640"/>
    </row>
    <row r="5" spans="1:21" s="66" customFormat="1" ht="23.25" customHeight="1" x14ac:dyDescent="0.25">
      <c r="A5" s="562" t="s">
        <v>100</v>
      </c>
      <c r="B5" s="562" t="s">
        <v>115</v>
      </c>
      <c r="C5" s="554" t="s">
        <v>89</v>
      </c>
      <c r="D5" s="554" t="s">
        <v>90</v>
      </c>
      <c r="E5" s="545" t="s">
        <v>402</v>
      </c>
      <c r="F5" s="554" t="s">
        <v>91</v>
      </c>
      <c r="G5" s="562" t="s">
        <v>103</v>
      </c>
      <c r="H5" s="562"/>
      <c r="I5" s="562"/>
      <c r="J5" s="562"/>
      <c r="K5" s="562"/>
      <c r="L5" s="562"/>
      <c r="M5" s="562"/>
      <c r="N5" s="562"/>
      <c r="O5" s="563" t="s">
        <v>104</v>
      </c>
      <c r="P5" s="563"/>
      <c r="Q5" s="529" t="s">
        <v>105</v>
      </c>
      <c r="R5" s="529" t="s">
        <v>106</v>
      </c>
      <c r="S5" s="529" t="s">
        <v>113</v>
      </c>
      <c r="T5" s="529" t="s">
        <v>112</v>
      </c>
      <c r="U5" s="542" t="s">
        <v>92</v>
      </c>
    </row>
    <row r="6" spans="1:21" s="66" customFormat="1" ht="15" customHeight="1" x14ac:dyDescent="0.25">
      <c r="A6" s="562"/>
      <c r="B6" s="562"/>
      <c r="C6" s="555"/>
      <c r="D6" s="555"/>
      <c r="E6" s="546"/>
      <c r="F6" s="555"/>
      <c r="G6" s="562" t="s">
        <v>107</v>
      </c>
      <c r="H6" s="562"/>
      <c r="I6" s="562" t="s">
        <v>108</v>
      </c>
      <c r="J6" s="562"/>
      <c r="K6" s="562" t="s">
        <v>109</v>
      </c>
      <c r="L6" s="562"/>
      <c r="M6" s="562" t="s">
        <v>110</v>
      </c>
      <c r="N6" s="562"/>
      <c r="O6" s="563"/>
      <c r="P6" s="563"/>
      <c r="Q6" s="527"/>
      <c r="R6" s="527"/>
      <c r="S6" s="527"/>
      <c r="T6" s="527"/>
      <c r="U6" s="543"/>
    </row>
    <row r="7" spans="1:21" s="67" customFormat="1" ht="24" customHeight="1" x14ac:dyDescent="0.25">
      <c r="A7" s="562"/>
      <c r="B7" s="562"/>
      <c r="C7" s="556"/>
      <c r="D7" s="556"/>
      <c r="E7" s="547"/>
      <c r="F7" s="556"/>
      <c r="G7" s="334" t="s">
        <v>111</v>
      </c>
      <c r="H7" s="242" t="s">
        <v>12</v>
      </c>
      <c r="I7" s="334" t="s">
        <v>111</v>
      </c>
      <c r="J7" s="242" t="s">
        <v>12</v>
      </c>
      <c r="K7" s="334" t="s">
        <v>111</v>
      </c>
      <c r="L7" s="242" t="s">
        <v>12</v>
      </c>
      <c r="M7" s="334" t="s">
        <v>111</v>
      </c>
      <c r="N7" s="242" t="s">
        <v>12</v>
      </c>
      <c r="O7" s="334" t="s">
        <v>111</v>
      </c>
      <c r="P7" s="242" t="s">
        <v>12</v>
      </c>
      <c r="Q7" s="528"/>
      <c r="R7" s="528"/>
      <c r="S7" s="528"/>
      <c r="T7" s="528"/>
      <c r="U7" s="544"/>
    </row>
    <row r="8" spans="1:21" s="275" customFormat="1" ht="15.75" x14ac:dyDescent="0.25">
      <c r="A8" s="313"/>
      <c r="B8" s="314"/>
      <c r="C8" s="314"/>
      <c r="D8" s="314"/>
      <c r="E8" s="314"/>
      <c r="F8" s="314"/>
      <c r="G8" s="314"/>
      <c r="H8" s="313" t="s">
        <v>1425</v>
      </c>
      <c r="I8" s="314"/>
      <c r="J8" s="314"/>
      <c r="K8" s="314"/>
      <c r="L8" s="314"/>
      <c r="M8" s="314"/>
      <c r="N8" s="314"/>
      <c r="O8" s="314"/>
      <c r="P8" s="314"/>
      <c r="Q8" s="314"/>
      <c r="R8" s="314"/>
      <c r="S8" s="314"/>
      <c r="T8" s="314"/>
      <c r="U8" s="315"/>
    </row>
    <row r="9" spans="1:21" ht="15.75" hidden="1" x14ac:dyDescent="0.25">
      <c r="A9" s="561"/>
      <c r="B9" s="558" t="s">
        <v>1428</v>
      </c>
      <c r="C9" s="292"/>
      <c r="D9" s="292"/>
      <c r="E9" s="292"/>
      <c r="F9" s="292"/>
      <c r="G9" s="429"/>
      <c r="H9" s="430"/>
      <c r="I9" s="292"/>
      <c r="J9" s="430"/>
      <c r="K9" s="292"/>
      <c r="L9" s="430"/>
      <c r="M9" s="292"/>
      <c r="N9" s="430"/>
      <c r="O9" s="296"/>
      <c r="P9" s="424"/>
      <c r="Q9" s="292"/>
      <c r="R9" s="292"/>
      <c r="S9" s="292"/>
      <c r="T9" s="292"/>
      <c r="U9" s="292"/>
    </row>
    <row r="10" spans="1:21" ht="15.75" hidden="1" x14ac:dyDescent="0.25">
      <c r="A10" s="561"/>
      <c r="B10" s="559"/>
      <c r="C10" s="292"/>
      <c r="D10" s="292"/>
      <c r="E10" s="292"/>
      <c r="F10" s="292"/>
      <c r="G10" s="429"/>
      <c r="H10" s="430"/>
      <c r="I10" s="292"/>
      <c r="J10" s="430"/>
      <c r="K10" s="292"/>
      <c r="L10" s="430"/>
      <c r="M10" s="292"/>
      <c r="N10" s="430"/>
      <c r="O10" s="296"/>
      <c r="P10" s="424"/>
      <c r="Q10" s="292"/>
      <c r="R10" s="292"/>
      <c r="S10" s="292"/>
      <c r="T10" s="292"/>
      <c r="U10" s="292"/>
    </row>
    <row r="11" spans="1:21" s="432" customFormat="1" ht="15.75" hidden="1" x14ac:dyDescent="0.25">
      <c r="A11" s="561"/>
      <c r="B11" s="559"/>
      <c r="C11" s="292"/>
      <c r="D11" s="292"/>
      <c r="E11" s="292"/>
      <c r="F11" s="292"/>
      <c r="G11" s="429"/>
      <c r="H11" s="430"/>
      <c r="I11" s="292"/>
      <c r="J11" s="430"/>
      <c r="K11" s="292"/>
      <c r="L11" s="430"/>
      <c r="M11" s="292"/>
      <c r="N11" s="430"/>
      <c r="O11" s="296"/>
      <c r="P11" s="424"/>
      <c r="Q11" s="292"/>
      <c r="R11" s="292"/>
      <c r="S11" s="292"/>
      <c r="T11" s="292"/>
      <c r="U11" s="292"/>
    </row>
    <row r="12" spans="1:21" ht="15.75" hidden="1" x14ac:dyDescent="0.25">
      <c r="A12" s="561"/>
      <c r="B12" s="559"/>
      <c r="C12" s="292"/>
      <c r="D12" s="292"/>
      <c r="E12" s="292"/>
      <c r="F12" s="292"/>
      <c r="G12" s="429"/>
      <c r="H12" s="430"/>
      <c r="I12" s="292"/>
      <c r="J12" s="430"/>
      <c r="K12" s="292"/>
      <c r="L12" s="430"/>
      <c r="M12" s="292"/>
      <c r="N12" s="430"/>
      <c r="O12" s="296"/>
      <c r="P12" s="424"/>
      <c r="Q12" s="292"/>
      <c r="R12" s="292"/>
      <c r="S12" s="292"/>
      <c r="T12" s="292"/>
      <c r="U12" s="292"/>
    </row>
    <row r="13" spans="1:21" ht="15.75" hidden="1" x14ac:dyDescent="0.25">
      <c r="A13" s="561"/>
      <c r="B13" s="559"/>
      <c r="C13" s="292"/>
      <c r="D13" s="292"/>
      <c r="E13" s="292"/>
      <c r="F13" s="292"/>
      <c r="G13" s="429"/>
      <c r="H13" s="430"/>
      <c r="I13" s="292"/>
      <c r="J13" s="430"/>
      <c r="K13" s="292"/>
      <c r="L13" s="430"/>
      <c r="M13" s="292"/>
      <c r="N13" s="430"/>
      <c r="O13" s="296"/>
      <c r="P13" s="424"/>
      <c r="Q13" s="292"/>
      <c r="R13" s="292"/>
      <c r="S13" s="292"/>
      <c r="T13" s="292"/>
      <c r="U13" s="292"/>
    </row>
    <row r="14" spans="1:21" ht="15.75" hidden="1" x14ac:dyDescent="0.25">
      <c r="A14" s="561"/>
      <c r="B14" s="560"/>
      <c r="C14" s="292"/>
      <c r="D14" s="292"/>
      <c r="E14" s="292"/>
      <c r="F14" s="292"/>
      <c r="G14" s="429"/>
      <c r="H14" s="430"/>
      <c r="I14" s="292"/>
      <c r="J14" s="430"/>
      <c r="K14" s="292"/>
      <c r="L14" s="430"/>
      <c r="M14" s="292"/>
      <c r="N14" s="430"/>
      <c r="O14" s="296"/>
      <c r="P14" s="424"/>
      <c r="Q14" s="292"/>
      <c r="R14" s="292"/>
      <c r="S14" s="292"/>
      <c r="T14" s="292"/>
      <c r="U14" s="292"/>
    </row>
    <row r="15" spans="1:21" ht="63" x14ac:dyDescent="0.25">
      <c r="A15" s="561"/>
      <c r="B15" s="558" t="s">
        <v>1429</v>
      </c>
      <c r="C15" s="292" t="s">
        <v>1580</v>
      </c>
      <c r="D15" s="292" t="s">
        <v>1581</v>
      </c>
      <c r="E15" s="292" t="s">
        <v>1903</v>
      </c>
      <c r="F15" s="458" t="s">
        <v>1582</v>
      </c>
      <c r="G15" s="688">
        <v>1</v>
      </c>
      <c r="H15" s="689">
        <v>70000</v>
      </c>
      <c r="I15" s="292"/>
      <c r="J15" s="430"/>
      <c r="K15" s="292"/>
      <c r="L15" s="430"/>
      <c r="M15" s="292"/>
      <c r="N15" s="430"/>
      <c r="O15" s="437">
        <v>1</v>
      </c>
      <c r="P15" s="424"/>
      <c r="Q15" s="292"/>
      <c r="R15" s="292" t="s">
        <v>1583</v>
      </c>
      <c r="S15" s="292" t="s">
        <v>1584</v>
      </c>
      <c r="T15" s="292" t="s">
        <v>1585</v>
      </c>
      <c r="U15" s="292" t="s">
        <v>1586</v>
      </c>
    </row>
    <row r="16" spans="1:21" s="432" customFormat="1" ht="63" x14ac:dyDescent="0.25">
      <c r="A16" s="561"/>
      <c r="B16" s="559"/>
      <c r="C16" s="457" t="s">
        <v>1904</v>
      </c>
      <c r="D16" s="292" t="s">
        <v>1607</v>
      </c>
      <c r="E16" s="292" t="s">
        <v>1906</v>
      </c>
      <c r="F16" s="292" t="s">
        <v>1599</v>
      </c>
      <c r="G16" s="688">
        <v>1</v>
      </c>
      <c r="H16" s="689">
        <v>15000</v>
      </c>
      <c r="I16" s="292"/>
      <c r="J16" s="430"/>
      <c r="K16" s="292"/>
      <c r="L16" s="430"/>
      <c r="M16" s="292"/>
      <c r="N16" s="430"/>
      <c r="O16" s="437">
        <v>1</v>
      </c>
      <c r="P16" s="424"/>
      <c r="Q16" s="292"/>
      <c r="R16" s="292" t="s">
        <v>1587</v>
      </c>
      <c r="S16" s="292" t="s">
        <v>1588</v>
      </c>
      <c r="T16" s="292" t="s">
        <v>1589</v>
      </c>
      <c r="U16" s="292" t="s">
        <v>1586</v>
      </c>
    </row>
    <row r="17" spans="1:21" s="432" customFormat="1" ht="78.75" x14ac:dyDescent="0.25">
      <c r="A17" s="561"/>
      <c r="B17" s="559"/>
      <c r="C17" s="292" t="s">
        <v>1905</v>
      </c>
      <c r="D17" s="292" t="s">
        <v>1609</v>
      </c>
      <c r="E17" s="292" t="s">
        <v>1907</v>
      </c>
      <c r="F17" s="292" t="s">
        <v>1608</v>
      </c>
      <c r="G17" s="429">
        <v>1</v>
      </c>
      <c r="H17" s="430">
        <f>'3. EQUIPO DE OFICINA'!D10</f>
        <v>36000</v>
      </c>
      <c r="I17" s="292"/>
      <c r="J17" s="430"/>
      <c r="K17" s="292"/>
      <c r="L17" s="430"/>
      <c r="M17" s="292"/>
      <c r="N17" s="430"/>
      <c r="O17" s="437">
        <v>1</v>
      </c>
      <c r="P17" s="424">
        <f>+H17+J17+L17+N17</f>
        <v>36000</v>
      </c>
      <c r="Q17" s="292"/>
      <c r="R17" s="292" t="s">
        <v>1610</v>
      </c>
      <c r="S17" s="292" t="s">
        <v>1611</v>
      </c>
      <c r="T17" s="292" t="s">
        <v>1612</v>
      </c>
      <c r="U17" s="292" t="s">
        <v>1586</v>
      </c>
    </row>
    <row r="18" spans="1:21" s="432" customFormat="1" ht="15.75" hidden="1" x14ac:dyDescent="0.25">
      <c r="A18" s="561"/>
      <c r="B18" s="559"/>
      <c r="C18" s="292"/>
      <c r="D18" s="292"/>
      <c r="E18" s="292"/>
      <c r="F18" s="292"/>
      <c r="G18" s="429"/>
      <c r="H18" s="430"/>
      <c r="I18" s="292"/>
      <c r="J18" s="430"/>
      <c r="K18" s="292"/>
      <c r="L18" s="430"/>
      <c r="M18" s="292"/>
      <c r="N18" s="430"/>
      <c r="O18" s="296"/>
      <c r="P18" s="424"/>
      <c r="Q18" s="292"/>
      <c r="R18" s="292"/>
      <c r="S18" s="292"/>
      <c r="T18" s="292"/>
      <c r="U18" s="292"/>
    </row>
    <row r="19" spans="1:21" ht="15.75" hidden="1" x14ac:dyDescent="0.25">
      <c r="A19" s="561"/>
      <c r="B19" s="559"/>
      <c r="C19" s="292"/>
      <c r="D19" s="292"/>
      <c r="E19" s="292"/>
      <c r="F19" s="292"/>
      <c r="G19" s="429"/>
      <c r="H19" s="430"/>
      <c r="I19" s="292"/>
      <c r="J19" s="430"/>
      <c r="K19" s="292"/>
      <c r="L19" s="430"/>
      <c r="M19" s="292"/>
      <c r="N19" s="430"/>
      <c r="O19" s="296"/>
      <c r="P19" s="424"/>
      <c r="Q19" s="292"/>
      <c r="R19" s="292"/>
      <c r="S19" s="292"/>
      <c r="T19" s="292"/>
      <c r="U19" s="292"/>
    </row>
    <row r="20" spans="1:21" ht="15.75" hidden="1" x14ac:dyDescent="0.25">
      <c r="A20" s="561"/>
      <c r="B20" s="560"/>
      <c r="C20" s="292"/>
      <c r="D20" s="292"/>
      <c r="E20" s="292"/>
      <c r="F20" s="292"/>
      <c r="G20" s="429"/>
      <c r="H20" s="430"/>
      <c r="I20" s="292"/>
      <c r="J20" s="430"/>
      <c r="K20" s="292"/>
      <c r="L20" s="430"/>
      <c r="M20" s="292"/>
      <c r="N20" s="430"/>
      <c r="O20" s="296"/>
      <c r="P20" s="424"/>
      <c r="Q20" s="292"/>
      <c r="R20" s="292"/>
      <c r="S20" s="292"/>
      <c r="T20" s="292"/>
      <c r="U20" s="292"/>
    </row>
    <row r="21" spans="1:21" s="432" customFormat="1" ht="110.25" x14ac:dyDescent="0.25">
      <c r="A21" s="561"/>
      <c r="B21" s="558" t="s">
        <v>1430</v>
      </c>
      <c r="C21" s="292" t="s">
        <v>1598</v>
      </c>
      <c r="D21" s="292" t="s">
        <v>1590</v>
      </c>
      <c r="E21" s="292" t="s">
        <v>1907</v>
      </c>
      <c r="F21" s="292" t="s">
        <v>1595</v>
      </c>
      <c r="G21" s="429"/>
      <c r="H21" s="430"/>
      <c r="I21" s="688">
        <v>1</v>
      </c>
      <c r="J21" s="689">
        <v>120000</v>
      </c>
      <c r="K21" s="292"/>
      <c r="L21" s="430"/>
      <c r="M21" s="292"/>
      <c r="N21" s="430"/>
      <c r="O21" s="437">
        <v>1</v>
      </c>
      <c r="P21" s="424"/>
      <c r="Q21" s="292"/>
      <c r="R21" s="292" t="s">
        <v>1594</v>
      </c>
      <c r="S21" s="292" t="s">
        <v>1593</v>
      </c>
      <c r="T21" s="292" t="s">
        <v>1591</v>
      </c>
      <c r="U21" s="292" t="s">
        <v>1592</v>
      </c>
    </row>
    <row r="22" spans="1:21" s="432" customFormat="1" ht="47.25" x14ac:dyDescent="0.25">
      <c r="A22" s="561"/>
      <c r="B22" s="559"/>
      <c r="C22" s="292" t="s">
        <v>1908</v>
      </c>
      <c r="D22" s="292" t="s">
        <v>1596</v>
      </c>
      <c r="E22" s="292" t="s">
        <v>1909</v>
      </c>
      <c r="F22" s="292" t="s">
        <v>1597</v>
      </c>
      <c r="G22" s="429"/>
      <c r="H22" s="430"/>
      <c r="I22" s="688">
        <v>1</v>
      </c>
      <c r="J22" s="689">
        <v>100000</v>
      </c>
      <c r="K22" s="292"/>
      <c r="L22" s="430"/>
      <c r="M22" s="292"/>
      <c r="N22" s="430"/>
      <c r="O22" s="437">
        <v>1</v>
      </c>
      <c r="P22" s="424"/>
      <c r="Q22" s="292"/>
      <c r="R22" s="292"/>
      <c r="S22" s="292"/>
      <c r="T22" s="292"/>
      <c r="U22" s="292"/>
    </row>
    <row r="23" spans="1:21" s="432" customFormat="1" ht="15.75" hidden="1" x14ac:dyDescent="0.25">
      <c r="A23" s="561"/>
      <c r="B23" s="559"/>
      <c r="C23" s="292"/>
      <c r="D23" s="292"/>
      <c r="E23" s="292"/>
      <c r="F23" s="292"/>
      <c r="G23" s="429"/>
      <c r="H23" s="430"/>
      <c r="I23" s="292"/>
      <c r="J23" s="459"/>
      <c r="K23" s="292"/>
      <c r="L23" s="430"/>
      <c r="M23" s="292"/>
      <c r="N23" s="430"/>
      <c r="O23" s="296"/>
      <c r="P23" s="424"/>
      <c r="Q23" s="292"/>
      <c r="R23" s="292"/>
      <c r="S23" s="292"/>
      <c r="T23" s="292"/>
      <c r="U23" s="292"/>
    </row>
    <row r="24" spans="1:21" s="432" customFormat="1" ht="15.75" hidden="1" x14ac:dyDescent="0.25">
      <c r="A24" s="561"/>
      <c r="B24" s="559"/>
      <c r="C24" s="292"/>
      <c r="D24" s="292"/>
      <c r="E24" s="292"/>
      <c r="F24" s="292"/>
      <c r="G24" s="429"/>
      <c r="H24" s="430"/>
      <c r="I24" s="292"/>
      <c r="J24" s="430"/>
      <c r="K24" s="292"/>
      <c r="L24" s="430"/>
      <c r="M24" s="292"/>
      <c r="N24" s="430"/>
      <c r="O24" s="296"/>
      <c r="P24" s="424"/>
      <c r="Q24" s="292"/>
      <c r="R24" s="292"/>
      <c r="S24" s="292"/>
      <c r="T24" s="292"/>
      <c r="U24" s="292"/>
    </row>
    <row r="25" spans="1:21" s="432" customFormat="1" ht="7.5" hidden="1" customHeight="1" x14ac:dyDescent="0.25">
      <c r="A25" s="561"/>
      <c r="B25" s="559"/>
      <c r="C25" s="292"/>
      <c r="D25" s="292"/>
      <c r="E25" s="292"/>
      <c r="F25" s="292"/>
      <c r="G25" s="429"/>
      <c r="H25" s="430"/>
      <c r="I25" s="292"/>
      <c r="J25" s="430"/>
      <c r="K25" s="292"/>
      <c r="L25" s="430"/>
      <c r="M25" s="292"/>
      <c r="N25" s="430"/>
      <c r="O25" s="296"/>
      <c r="P25" s="424"/>
      <c r="Q25" s="292"/>
      <c r="R25" s="292"/>
      <c r="S25" s="292"/>
      <c r="T25" s="292"/>
      <c r="U25" s="292"/>
    </row>
    <row r="26" spans="1:21" ht="39" hidden="1" customHeight="1" x14ac:dyDescent="0.25">
      <c r="A26" s="561"/>
      <c r="B26" s="560"/>
      <c r="C26" s="292"/>
      <c r="D26" s="292"/>
      <c r="E26" s="292"/>
      <c r="F26" s="292"/>
      <c r="G26" s="292"/>
      <c r="H26" s="430"/>
      <c r="I26" s="292"/>
      <c r="J26" s="430"/>
      <c r="K26" s="292"/>
      <c r="L26" s="430"/>
      <c r="M26" s="292"/>
      <c r="N26" s="430"/>
      <c r="O26" s="296"/>
      <c r="P26" s="424"/>
      <c r="Q26" s="292"/>
      <c r="R26" s="292"/>
      <c r="S26" s="292"/>
      <c r="T26" s="292"/>
      <c r="U26" s="292"/>
    </row>
    <row r="27" spans="1:21" ht="110.25" x14ac:dyDescent="0.25">
      <c r="A27" s="558" t="s">
        <v>1431</v>
      </c>
      <c r="B27" s="558" t="s">
        <v>1433</v>
      </c>
      <c r="C27" s="73" t="s">
        <v>1601</v>
      </c>
      <c r="D27" s="292" t="s">
        <v>1600</v>
      </c>
      <c r="E27" s="292" t="s">
        <v>1910</v>
      </c>
      <c r="F27" s="292" t="s">
        <v>1606</v>
      </c>
      <c r="G27" s="429">
        <v>1</v>
      </c>
      <c r="H27" s="430">
        <f>+'2. CONTRATACION DE PERSONAL'!D10/2</f>
        <v>1769275.8125</v>
      </c>
      <c r="I27" s="292"/>
      <c r="J27" s="430"/>
      <c r="K27" s="292"/>
      <c r="L27" s="430"/>
      <c r="M27" s="292"/>
      <c r="N27" s="430"/>
      <c r="O27" s="429">
        <v>1</v>
      </c>
      <c r="P27" s="690">
        <f t="shared" ref="O27:P32" si="0">+H27+J27+L27+N27</f>
        <v>1769275.8125</v>
      </c>
      <c r="Q27" s="292"/>
      <c r="R27" s="292" t="s">
        <v>1602</v>
      </c>
      <c r="S27" s="292" t="s">
        <v>1603</v>
      </c>
      <c r="T27" s="292" t="s">
        <v>1604</v>
      </c>
      <c r="U27" s="292" t="s">
        <v>1919</v>
      </c>
    </row>
    <row r="28" spans="1:21" s="432" customFormat="1" ht="110.25" x14ac:dyDescent="0.25">
      <c r="A28" s="559"/>
      <c r="B28" s="559"/>
      <c r="C28" s="292" t="s">
        <v>1888</v>
      </c>
      <c r="D28" s="292" t="s">
        <v>1890</v>
      </c>
      <c r="E28" s="292" t="s">
        <v>1911</v>
      </c>
      <c r="F28" s="292" t="s">
        <v>1889</v>
      </c>
      <c r="G28" s="429">
        <v>1</v>
      </c>
      <c r="H28" s="430">
        <f>+'2. CONTRATACION DE PERSONAL'!D10/2</f>
        <v>1769275.8125</v>
      </c>
      <c r="I28" s="292"/>
      <c r="J28" s="430"/>
      <c r="K28" s="292"/>
      <c r="L28" s="430"/>
      <c r="M28" s="292"/>
      <c r="N28" s="430"/>
      <c r="O28" s="437">
        <f t="shared" si="0"/>
        <v>1</v>
      </c>
      <c r="P28" s="690">
        <f t="shared" si="0"/>
        <v>1769275.8125</v>
      </c>
      <c r="Q28" s="292"/>
      <c r="R28" s="292" t="s">
        <v>1891</v>
      </c>
      <c r="S28" s="292" t="s">
        <v>1892</v>
      </c>
      <c r="T28" s="292" t="s">
        <v>1604</v>
      </c>
      <c r="U28" s="292" t="s">
        <v>1919</v>
      </c>
    </row>
    <row r="29" spans="1:21" s="432" customFormat="1" ht="110.25" x14ac:dyDescent="0.25">
      <c r="A29" s="559"/>
      <c r="B29" s="559"/>
      <c r="C29" s="292" t="s">
        <v>1899</v>
      </c>
      <c r="D29" s="292" t="s">
        <v>1900</v>
      </c>
      <c r="E29" s="292" t="s">
        <v>1912</v>
      </c>
      <c r="F29" s="292" t="s">
        <v>1901</v>
      </c>
      <c r="G29" s="496">
        <v>0.5</v>
      </c>
      <c r="H29" s="497">
        <f>'5. ACTIVIDADES ESPECIALES'!D10*G29</f>
        <v>484050</v>
      </c>
      <c r="I29" s="496">
        <v>0.25</v>
      </c>
      <c r="J29" s="497">
        <f>'5. ACTIVIDADES ESPECIALES'!D10*I29</f>
        <v>242025</v>
      </c>
      <c r="K29" s="496">
        <v>0.25</v>
      </c>
      <c r="L29" s="497">
        <f>'5. ACTIVIDADES ESPECIALES'!D10*K29</f>
        <v>242025</v>
      </c>
      <c r="M29" s="292"/>
      <c r="N29" s="495"/>
      <c r="O29" s="437">
        <f t="shared" si="0"/>
        <v>1</v>
      </c>
      <c r="P29" s="690">
        <f t="shared" si="0"/>
        <v>968100</v>
      </c>
      <c r="Q29" s="495"/>
      <c r="R29" s="351" t="s">
        <v>1918</v>
      </c>
      <c r="S29" s="495"/>
      <c r="T29" s="184" t="s">
        <v>1604</v>
      </c>
      <c r="U29" s="292" t="s">
        <v>1919</v>
      </c>
    </row>
    <row r="30" spans="1:21" s="432" customFormat="1" ht="125.25" customHeight="1" x14ac:dyDescent="0.25">
      <c r="A30" s="559"/>
      <c r="B30" s="559"/>
      <c r="C30" s="292" t="s">
        <v>1921</v>
      </c>
      <c r="D30" s="292" t="s">
        <v>1920</v>
      </c>
      <c r="E30" s="292" t="s">
        <v>1914</v>
      </c>
      <c r="F30" s="292" t="s">
        <v>1922</v>
      </c>
      <c r="G30" s="688">
        <v>0.34699999999999998</v>
      </c>
      <c r="H30" s="689">
        <v>168000</v>
      </c>
      <c r="I30" s="691"/>
      <c r="J30" s="689">
        <v>140000</v>
      </c>
      <c r="K30" s="691"/>
      <c r="L30" s="689">
        <v>35000</v>
      </c>
      <c r="M30" s="691"/>
      <c r="N30" s="689">
        <v>140000</v>
      </c>
      <c r="O30" s="437">
        <f t="shared" si="0"/>
        <v>0.34699999999999998</v>
      </c>
      <c r="P30" s="690"/>
      <c r="Q30" s="292"/>
      <c r="R30" s="292" t="s">
        <v>1916</v>
      </c>
      <c r="S30" s="292" t="s">
        <v>1917</v>
      </c>
      <c r="T30" s="292" t="s">
        <v>1604</v>
      </c>
      <c r="U30" s="292" t="s">
        <v>1605</v>
      </c>
    </row>
    <row r="31" spans="1:21" s="432" customFormat="1" ht="9.75" hidden="1" customHeight="1" x14ac:dyDescent="0.25">
      <c r="A31" s="559"/>
      <c r="B31" s="559"/>
      <c r="C31" s="292"/>
      <c r="D31" s="292"/>
      <c r="E31" s="292"/>
      <c r="F31" s="292"/>
      <c r="G31" s="429"/>
      <c r="H31" s="430"/>
      <c r="I31" s="292"/>
      <c r="J31" s="430"/>
      <c r="K31" s="292"/>
      <c r="L31" s="430"/>
      <c r="M31" s="292"/>
      <c r="N31" s="430"/>
      <c r="O31" s="437">
        <f t="shared" si="0"/>
        <v>0</v>
      </c>
      <c r="P31" s="690">
        <f t="shared" si="0"/>
        <v>0</v>
      </c>
      <c r="Q31" s="292"/>
      <c r="R31" s="292"/>
      <c r="S31" s="292"/>
      <c r="T31" s="292"/>
      <c r="U31" s="292"/>
    </row>
    <row r="32" spans="1:21" s="432" customFormat="1" ht="15.75" hidden="1" x14ac:dyDescent="0.25">
      <c r="A32" s="559"/>
      <c r="B32" s="560"/>
      <c r="C32" s="292"/>
      <c r="D32" s="292"/>
      <c r="E32" s="292"/>
      <c r="F32" s="292"/>
      <c r="G32" s="429"/>
      <c r="H32" s="430"/>
      <c r="I32" s="292"/>
      <c r="J32" s="430"/>
      <c r="K32" s="292"/>
      <c r="L32" s="430"/>
      <c r="M32" s="292"/>
      <c r="N32" s="430"/>
      <c r="O32" s="437">
        <f t="shared" si="0"/>
        <v>0</v>
      </c>
      <c r="P32" s="690">
        <f t="shared" si="0"/>
        <v>0</v>
      </c>
      <c r="Q32" s="292"/>
      <c r="R32" s="292"/>
      <c r="S32" s="292"/>
      <c r="T32" s="292"/>
      <c r="U32" s="292"/>
    </row>
    <row r="33" spans="1:21" ht="96.75" customHeight="1" x14ac:dyDescent="0.25">
      <c r="A33" s="559"/>
      <c r="B33" s="558" t="s">
        <v>1434</v>
      </c>
      <c r="C33" s="637" t="s">
        <v>1913</v>
      </c>
      <c r="D33" s="637" t="s">
        <v>1893</v>
      </c>
      <c r="E33" s="292" t="s">
        <v>1914</v>
      </c>
      <c r="F33" s="292" t="s">
        <v>1898</v>
      </c>
      <c r="G33" s="429"/>
      <c r="H33" s="430"/>
      <c r="I33" s="429">
        <v>0.25</v>
      </c>
      <c r="J33" s="430">
        <f>'8. Venta de Servicios'!D10*I33</f>
        <v>172500</v>
      </c>
      <c r="K33" s="429">
        <v>0.75</v>
      </c>
      <c r="L33" s="430">
        <f>'8. Venta de Servicios'!D10*K33</f>
        <v>517500</v>
      </c>
      <c r="M33" s="292"/>
      <c r="N33" s="430"/>
      <c r="O33" s="437">
        <f>+G33+I33+K33+M33</f>
        <v>1</v>
      </c>
      <c r="P33" s="690">
        <f>+H33+J33+L33+N33</f>
        <v>690000</v>
      </c>
      <c r="Q33" s="292"/>
      <c r="R33" s="637" t="s">
        <v>1897</v>
      </c>
      <c r="S33" s="637" t="s">
        <v>1895</v>
      </c>
      <c r="T33" s="292" t="s">
        <v>1805</v>
      </c>
      <c r="U33" s="292" t="s">
        <v>1896</v>
      </c>
    </row>
    <row r="34" spans="1:21" s="432" customFormat="1" ht="100.5" customHeight="1" x14ac:dyDescent="0.25">
      <c r="A34" s="559"/>
      <c r="B34" s="559"/>
      <c r="C34" s="638"/>
      <c r="D34" s="638"/>
      <c r="E34" s="292" t="s">
        <v>1915</v>
      </c>
      <c r="F34" s="292" t="s">
        <v>1894</v>
      </c>
      <c r="G34" s="292"/>
      <c r="H34" s="430"/>
      <c r="I34" s="429">
        <v>0.25</v>
      </c>
      <c r="J34" s="430">
        <f>'4. EQUIPO TECNOLÓGICOS'!D10*I34</f>
        <v>250</v>
      </c>
      <c r="K34" s="429">
        <v>0.5</v>
      </c>
      <c r="L34" s="430">
        <f>'4. EQUIPO TECNOLÓGICOS'!D10*K34</f>
        <v>500</v>
      </c>
      <c r="M34" s="429">
        <v>0.25</v>
      </c>
      <c r="N34" s="430">
        <f>'4. EQUIPO TECNOLÓGICOS'!D10*M34</f>
        <v>250</v>
      </c>
      <c r="O34" s="437">
        <f>+G34+I34+K34+M34</f>
        <v>1</v>
      </c>
      <c r="P34" s="690">
        <f>+H34+J34+L34+N34</f>
        <v>1000</v>
      </c>
      <c r="Q34" s="292"/>
      <c r="R34" s="638"/>
      <c r="S34" s="638"/>
      <c r="T34" s="292" t="s">
        <v>1805</v>
      </c>
      <c r="U34" s="292" t="s">
        <v>1896</v>
      </c>
    </row>
    <row r="35" spans="1:21" s="432" customFormat="1" ht="15.75" hidden="1" x14ac:dyDescent="0.25">
      <c r="A35" s="559"/>
      <c r="B35" s="559"/>
      <c r="C35" s="292"/>
      <c r="D35" s="292"/>
      <c r="E35" s="292"/>
      <c r="F35" s="292"/>
      <c r="G35" s="292"/>
      <c r="H35" s="430"/>
      <c r="I35" s="292"/>
      <c r="J35" s="430"/>
      <c r="K35" s="292"/>
      <c r="L35" s="430"/>
      <c r="M35" s="292"/>
      <c r="N35" s="430"/>
      <c r="O35" s="296"/>
      <c r="P35" s="424"/>
      <c r="Q35" s="292"/>
      <c r="R35" s="292"/>
      <c r="S35" s="292"/>
      <c r="T35" s="292"/>
      <c r="U35" s="292"/>
    </row>
    <row r="36" spans="1:21" s="432" customFormat="1" ht="15.75" hidden="1" x14ac:dyDescent="0.25">
      <c r="A36" s="559"/>
      <c r="B36" s="559"/>
      <c r="C36" s="292"/>
      <c r="D36" s="292"/>
      <c r="E36" s="292"/>
      <c r="F36" s="292"/>
      <c r="G36" s="292"/>
      <c r="H36" s="430"/>
      <c r="I36" s="292"/>
      <c r="J36" s="430"/>
      <c r="K36" s="292"/>
      <c r="L36" s="430"/>
      <c r="M36" s="292"/>
      <c r="N36" s="430"/>
      <c r="O36" s="296"/>
      <c r="P36" s="424"/>
      <c r="Q36" s="292"/>
      <c r="R36" s="292"/>
      <c r="S36" s="292"/>
      <c r="T36" s="292"/>
      <c r="U36" s="292"/>
    </row>
    <row r="37" spans="1:21" ht="15.75" hidden="1" x14ac:dyDescent="0.25">
      <c r="A37" s="559"/>
      <c r="B37" s="559"/>
      <c r="C37" s="292"/>
      <c r="D37" s="292"/>
      <c r="E37" s="292"/>
      <c r="F37" s="292"/>
      <c r="G37" s="292"/>
      <c r="H37" s="430"/>
      <c r="I37" s="292"/>
      <c r="J37" s="430"/>
      <c r="K37" s="292"/>
      <c r="L37" s="430"/>
      <c r="M37" s="292"/>
      <c r="N37" s="430"/>
      <c r="O37" s="296"/>
      <c r="P37" s="424"/>
      <c r="Q37" s="292"/>
      <c r="R37" s="292"/>
      <c r="S37" s="292"/>
      <c r="T37" s="292"/>
      <c r="U37" s="292"/>
    </row>
    <row r="38" spans="1:21" ht="42.75" hidden="1" customHeight="1" x14ac:dyDescent="0.25">
      <c r="A38" s="560"/>
      <c r="B38" s="560"/>
      <c r="C38" s="292"/>
      <c r="D38" s="292"/>
      <c r="E38" s="292"/>
      <c r="F38" s="292"/>
      <c r="G38" s="292"/>
      <c r="H38" s="430"/>
      <c r="I38" s="292"/>
      <c r="J38" s="430"/>
      <c r="K38" s="292"/>
      <c r="L38" s="430"/>
      <c r="M38" s="292"/>
      <c r="N38" s="430"/>
      <c r="O38" s="296"/>
      <c r="P38" s="424"/>
      <c r="Q38" s="292"/>
      <c r="R38" s="292"/>
      <c r="S38" s="292"/>
      <c r="T38" s="292"/>
      <c r="U38" s="425"/>
    </row>
    <row r="39" spans="1:21" ht="15.75" x14ac:dyDescent="0.25">
      <c r="A39" s="316"/>
      <c r="B39" s="317"/>
      <c r="C39" s="316" t="s">
        <v>1426</v>
      </c>
      <c r="D39" s="317"/>
      <c r="E39" s="317"/>
      <c r="F39" s="318"/>
      <c r="G39" s="279">
        <f t="shared" ref="G39:P39" si="1">SUM(G9:G38)</f>
        <v>5.8469999999999995</v>
      </c>
      <c r="H39" s="243">
        <f t="shared" si="1"/>
        <v>4311601.625</v>
      </c>
      <c r="I39" s="279">
        <f t="shared" si="1"/>
        <v>2.75</v>
      </c>
      <c r="J39" s="243">
        <f t="shared" si="1"/>
        <v>774775</v>
      </c>
      <c r="K39" s="279">
        <f t="shared" si="1"/>
        <v>1.5</v>
      </c>
      <c r="L39" s="243">
        <f t="shared" si="1"/>
        <v>795025</v>
      </c>
      <c r="M39" s="279">
        <f t="shared" si="1"/>
        <v>0.25</v>
      </c>
      <c r="N39" s="243">
        <f t="shared" si="1"/>
        <v>140250</v>
      </c>
      <c r="O39" s="243">
        <f t="shared" si="1"/>
        <v>10.347</v>
      </c>
      <c r="P39" s="243">
        <f t="shared" si="1"/>
        <v>5233651.625</v>
      </c>
      <c r="Q39" s="279"/>
      <c r="R39" s="279"/>
      <c r="S39" s="279"/>
      <c r="T39" s="279"/>
      <c r="U39" s="293"/>
    </row>
    <row r="59" s="275" customFormat="1" ht="12" x14ac:dyDescent="0.25"/>
    <row r="60" s="275" customFormat="1" ht="12" x14ac:dyDescent="0.25"/>
    <row r="73" s="275" customFormat="1" ht="12" x14ac:dyDescent="0.25"/>
    <row r="74" s="275" customFormat="1" ht="12" x14ac:dyDescent="0.25"/>
  </sheetData>
  <mergeCells count="30">
    <mergeCell ref="A4:U4"/>
    <mergeCell ref="E5:E7"/>
    <mergeCell ref="I6:J6"/>
    <mergeCell ref="K6:L6"/>
    <mergeCell ref="M6:N6"/>
    <mergeCell ref="F5:F7"/>
    <mergeCell ref="G5:N5"/>
    <mergeCell ref="G6:H6"/>
    <mergeCell ref="S5:S7"/>
    <mergeCell ref="T5:T7"/>
    <mergeCell ref="U5:U7"/>
    <mergeCell ref="O5:P6"/>
    <mergeCell ref="Q5:Q7"/>
    <mergeCell ref="R5:R7"/>
    <mergeCell ref="D33:D34"/>
    <mergeCell ref="C33:C34"/>
    <mergeCell ref="R33:R34"/>
    <mergeCell ref="S33:S34"/>
    <mergeCell ref="A3:U3"/>
    <mergeCell ref="B9:B14"/>
    <mergeCell ref="B15:B20"/>
    <mergeCell ref="B21:B26"/>
    <mergeCell ref="B33:B38"/>
    <mergeCell ref="B27:B32"/>
    <mergeCell ref="A5:A7"/>
    <mergeCell ref="B5:B7"/>
    <mergeCell ref="C5:C7"/>
    <mergeCell ref="D5:D7"/>
    <mergeCell ref="A9:A26"/>
    <mergeCell ref="A27:A3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topLeftCell="F1" zoomScale="82" zoomScaleNormal="82" workbookViewId="0">
      <pane ySplit="6" topLeftCell="A7" activePane="bottomLeft" state="frozen"/>
      <selection activeCell="R5" sqref="R5"/>
      <selection pane="bottomLeft" activeCell="C11" sqref="A11:XFD14"/>
    </sheetView>
  </sheetViews>
  <sheetFormatPr baseColWidth="10" defaultColWidth="11.42578125" defaultRowHeight="15" x14ac:dyDescent="0.25"/>
  <cols>
    <col min="1" max="2" width="21.7109375" customWidth="1"/>
    <col min="3" max="6" width="27.42578125" customWidth="1"/>
    <col min="7" max="7" width="15.28515625" customWidth="1"/>
    <col min="8" max="8" width="11.5703125" style="244"/>
    <col min="9" max="9" width="15.28515625" customWidth="1"/>
    <col min="10" max="10" width="18.85546875" style="244" customWidth="1"/>
    <col min="12" max="12" width="11.5703125" style="244"/>
    <col min="14" max="14" width="11.5703125" style="244"/>
    <col min="15" max="15" width="15.28515625" customWidth="1"/>
    <col min="16" max="16" width="18.28515625" style="244" customWidth="1"/>
    <col min="17" max="20" width="14.140625" customWidth="1"/>
    <col min="21" max="21" width="17" customWidth="1"/>
  </cols>
  <sheetData>
    <row r="1" spans="1:21" ht="18.75" x14ac:dyDescent="0.25">
      <c r="B1" s="299"/>
      <c r="C1" s="299"/>
      <c r="D1" s="299"/>
      <c r="E1" s="299"/>
      <c r="G1" s="299" t="s">
        <v>1435</v>
      </c>
      <c r="I1" s="299"/>
      <c r="J1" s="299"/>
      <c r="K1" s="299"/>
      <c r="L1" s="299"/>
      <c r="M1" s="299"/>
      <c r="N1" s="299"/>
      <c r="O1" s="299"/>
      <c r="P1" s="299"/>
      <c r="Q1" s="299"/>
      <c r="R1" s="299"/>
      <c r="S1" s="299"/>
      <c r="T1" s="299"/>
      <c r="U1" s="299"/>
    </row>
    <row r="2" spans="1:21" s="432" customFormat="1" ht="18.75" x14ac:dyDescent="0.25">
      <c r="A2" s="432" t="s">
        <v>1361</v>
      </c>
      <c r="B2" s="299"/>
      <c r="C2" s="299"/>
      <c r="D2" s="299"/>
      <c r="E2" s="299"/>
      <c r="G2" s="299"/>
      <c r="H2" s="244"/>
      <c r="I2" s="299"/>
      <c r="J2" s="299"/>
      <c r="K2" s="299"/>
      <c r="L2" s="299"/>
      <c r="M2" s="299"/>
      <c r="N2" s="299"/>
      <c r="O2" s="299"/>
      <c r="P2" s="299"/>
      <c r="Q2" s="299"/>
      <c r="R2" s="299"/>
      <c r="S2" s="299"/>
      <c r="T2" s="299"/>
      <c r="U2" s="299"/>
    </row>
    <row r="3" spans="1:21" x14ac:dyDescent="0.25">
      <c r="A3" s="284" t="s">
        <v>1438</v>
      </c>
      <c r="B3" s="284"/>
      <c r="C3" s="284"/>
      <c r="D3" s="284"/>
      <c r="E3" s="284"/>
      <c r="F3" s="284"/>
      <c r="G3" s="284"/>
      <c r="H3" s="284"/>
      <c r="I3" s="284"/>
      <c r="J3" s="284"/>
      <c r="K3" s="284"/>
      <c r="L3" s="284"/>
      <c r="M3" s="284"/>
      <c r="N3" s="284"/>
      <c r="O3" s="284"/>
      <c r="P3" s="284"/>
      <c r="Q3" s="284"/>
      <c r="R3" s="284"/>
      <c r="S3" s="284"/>
      <c r="T3" s="284"/>
      <c r="U3" s="284"/>
    </row>
    <row r="4" spans="1:21" ht="15" customHeight="1" x14ac:dyDescent="0.25">
      <c r="A4" s="562" t="s">
        <v>100</v>
      </c>
      <c r="B4" s="529" t="s">
        <v>115</v>
      </c>
      <c r="C4" s="554" t="s">
        <v>89</v>
      </c>
      <c r="D4" s="554" t="s">
        <v>90</v>
      </c>
      <c r="E4" s="545" t="s">
        <v>402</v>
      </c>
      <c r="F4" s="554" t="s">
        <v>91</v>
      </c>
      <c r="G4" s="562" t="s">
        <v>103</v>
      </c>
      <c r="H4" s="562"/>
      <c r="I4" s="562"/>
      <c r="J4" s="562"/>
      <c r="K4" s="562"/>
      <c r="L4" s="562"/>
      <c r="M4" s="562"/>
      <c r="N4" s="562"/>
      <c r="O4" s="563" t="s">
        <v>104</v>
      </c>
      <c r="P4" s="563"/>
      <c r="Q4" s="529" t="s">
        <v>105</v>
      </c>
      <c r="R4" s="529" t="s">
        <v>106</v>
      </c>
      <c r="S4" s="529" t="s">
        <v>113</v>
      </c>
      <c r="T4" s="529" t="s">
        <v>112</v>
      </c>
      <c r="U4" s="542" t="s">
        <v>92</v>
      </c>
    </row>
    <row r="5" spans="1:21" ht="15" customHeight="1" x14ac:dyDescent="0.25">
      <c r="A5" s="562"/>
      <c r="B5" s="527"/>
      <c r="C5" s="555"/>
      <c r="D5" s="555"/>
      <c r="E5" s="546"/>
      <c r="F5" s="555"/>
      <c r="G5" s="562" t="s">
        <v>107</v>
      </c>
      <c r="H5" s="562"/>
      <c r="I5" s="562" t="s">
        <v>108</v>
      </c>
      <c r="J5" s="562"/>
      <c r="K5" s="562" t="s">
        <v>109</v>
      </c>
      <c r="L5" s="562"/>
      <c r="M5" s="562" t="s">
        <v>110</v>
      </c>
      <c r="N5" s="562"/>
      <c r="O5" s="563"/>
      <c r="P5" s="563"/>
      <c r="Q5" s="527"/>
      <c r="R5" s="527"/>
      <c r="S5" s="527"/>
      <c r="T5" s="527"/>
      <c r="U5" s="543"/>
    </row>
    <row r="6" spans="1:21" ht="25.5" x14ac:dyDescent="0.25">
      <c r="A6" s="562"/>
      <c r="B6" s="528"/>
      <c r="C6" s="556"/>
      <c r="D6" s="556"/>
      <c r="E6" s="547"/>
      <c r="F6" s="556"/>
      <c r="G6" s="255" t="s">
        <v>111</v>
      </c>
      <c r="H6" s="242" t="s">
        <v>12</v>
      </c>
      <c r="I6" s="255" t="s">
        <v>111</v>
      </c>
      <c r="J6" s="242" t="s">
        <v>12</v>
      </c>
      <c r="K6" s="255" t="s">
        <v>111</v>
      </c>
      <c r="L6" s="242" t="s">
        <v>12</v>
      </c>
      <c r="M6" s="255" t="s">
        <v>111</v>
      </c>
      <c r="N6" s="242" t="s">
        <v>12</v>
      </c>
      <c r="O6" s="255" t="s">
        <v>111</v>
      </c>
      <c r="P6" s="242" t="s">
        <v>12</v>
      </c>
      <c r="Q6" s="528"/>
      <c r="R6" s="528"/>
      <c r="S6" s="528"/>
      <c r="T6" s="528"/>
      <c r="U6" s="544"/>
    </row>
    <row r="7" spans="1:21" ht="84" customHeight="1" x14ac:dyDescent="0.25">
      <c r="A7" s="606" t="s">
        <v>1436</v>
      </c>
      <c r="B7" s="610" t="s">
        <v>1437</v>
      </c>
      <c r="C7" s="500" t="s">
        <v>1924</v>
      </c>
      <c r="D7" s="499" t="s">
        <v>1926</v>
      </c>
      <c r="E7" s="351" t="s">
        <v>1927</v>
      </c>
      <c r="F7" s="351" t="s">
        <v>1935</v>
      </c>
      <c r="G7" s="421"/>
      <c r="H7" s="422"/>
      <c r="I7" s="421">
        <v>1</v>
      </c>
      <c r="J7" s="422">
        <v>0</v>
      </c>
      <c r="K7" s="421"/>
      <c r="L7" s="422"/>
      <c r="M7" s="421"/>
      <c r="N7" s="422"/>
      <c r="O7" s="437">
        <v>1</v>
      </c>
      <c r="P7" s="424">
        <v>0</v>
      </c>
      <c r="Q7" s="351"/>
      <c r="R7" s="351" t="s">
        <v>1936</v>
      </c>
      <c r="S7" s="351" t="s">
        <v>1937</v>
      </c>
      <c r="T7" s="351" t="s">
        <v>1938</v>
      </c>
      <c r="U7" s="351" t="s">
        <v>1939</v>
      </c>
    </row>
    <row r="8" spans="1:21" ht="15.75" customHeight="1" x14ac:dyDescent="0.25">
      <c r="A8" s="606"/>
      <c r="B8" s="611"/>
      <c r="C8" s="651" t="s">
        <v>1925</v>
      </c>
      <c r="D8" s="641" t="s">
        <v>1928</v>
      </c>
      <c r="E8" s="641" t="s">
        <v>1929</v>
      </c>
      <c r="F8" s="641" t="s">
        <v>1930</v>
      </c>
      <c r="G8" s="649"/>
      <c r="H8" s="643"/>
      <c r="I8" s="649">
        <v>0.5</v>
      </c>
      <c r="J8" s="643">
        <v>0</v>
      </c>
      <c r="K8" s="649">
        <v>0.5</v>
      </c>
      <c r="L8" s="643">
        <v>0</v>
      </c>
      <c r="M8" s="649"/>
      <c r="N8" s="643"/>
      <c r="O8" s="645">
        <v>1</v>
      </c>
      <c r="P8" s="647">
        <v>0</v>
      </c>
      <c r="Q8" s="641"/>
      <c r="R8" s="641" t="s">
        <v>1931</v>
      </c>
      <c r="S8" s="641" t="s">
        <v>1932</v>
      </c>
      <c r="T8" s="641" t="s">
        <v>1933</v>
      </c>
      <c r="U8" s="641" t="s">
        <v>1934</v>
      </c>
    </row>
    <row r="9" spans="1:21" ht="78" customHeight="1" x14ac:dyDescent="0.25">
      <c r="A9" s="606"/>
      <c r="B9" s="611"/>
      <c r="C9" s="652"/>
      <c r="D9" s="642"/>
      <c r="E9" s="642"/>
      <c r="F9" s="642"/>
      <c r="G9" s="650"/>
      <c r="H9" s="644"/>
      <c r="I9" s="650"/>
      <c r="J9" s="644"/>
      <c r="K9" s="650"/>
      <c r="L9" s="644"/>
      <c r="M9" s="650"/>
      <c r="N9" s="644"/>
      <c r="O9" s="646"/>
      <c r="P9" s="648"/>
      <c r="Q9" s="642"/>
      <c r="R9" s="642"/>
      <c r="S9" s="642"/>
      <c r="T9" s="642"/>
      <c r="U9" s="642"/>
    </row>
    <row r="10" spans="1:21" ht="94.5" x14ac:dyDescent="0.25">
      <c r="A10" s="606"/>
      <c r="B10" s="611"/>
      <c r="C10" s="501" t="s">
        <v>1940</v>
      </c>
      <c r="D10" s="501" t="s">
        <v>1941</v>
      </c>
      <c r="E10" s="351" t="s">
        <v>1942</v>
      </c>
      <c r="F10" s="500" t="s">
        <v>1943</v>
      </c>
      <c r="G10" s="421">
        <v>0.5</v>
      </c>
      <c r="H10" s="422">
        <v>0</v>
      </c>
      <c r="I10" s="421">
        <v>0.5</v>
      </c>
      <c r="J10" s="422">
        <v>0</v>
      </c>
      <c r="K10" s="421"/>
      <c r="L10" s="422"/>
      <c r="M10" s="421"/>
      <c r="N10" s="422"/>
      <c r="O10" s="437">
        <v>1</v>
      </c>
      <c r="P10" s="424">
        <v>0</v>
      </c>
      <c r="Q10" s="351"/>
      <c r="R10" s="641" t="s">
        <v>1931</v>
      </c>
      <c r="S10" s="351" t="s">
        <v>1944</v>
      </c>
      <c r="T10" s="351"/>
      <c r="U10" s="351" t="s">
        <v>1945</v>
      </c>
    </row>
    <row r="11" spans="1:21" ht="15.75" hidden="1" x14ac:dyDescent="0.25">
      <c r="A11" s="606"/>
      <c r="B11" s="611"/>
      <c r="C11" s="351"/>
      <c r="D11" s="351"/>
      <c r="E11" s="351"/>
      <c r="F11" s="351"/>
      <c r="G11" s="421"/>
      <c r="H11" s="422"/>
      <c r="I11" s="421"/>
      <c r="J11" s="422"/>
      <c r="K11" s="421"/>
      <c r="L11" s="422"/>
      <c r="M11" s="421"/>
      <c r="N11" s="422"/>
      <c r="O11" s="437"/>
      <c r="P11" s="424"/>
      <c r="Q11" s="351"/>
      <c r="R11" s="642"/>
      <c r="S11" s="351"/>
      <c r="T11" s="351"/>
      <c r="U11" s="351"/>
    </row>
    <row r="12" spans="1:21" ht="15.75" hidden="1" x14ac:dyDescent="0.25">
      <c r="A12" s="606"/>
      <c r="B12" s="611"/>
      <c r="C12" s="351"/>
      <c r="D12" s="351"/>
      <c r="E12" s="351"/>
      <c r="F12" s="351"/>
      <c r="G12" s="421"/>
      <c r="H12" s="422"/>
      <c r="I12" s="421"/>
      <c r="J12" s="422"/>
      <c r="K12" s="421"/>
      <c r="L12" s="422"/>
      <c r="M12" s="421"/>
      <c r="N12" s="422"/>
      <c r="O12" s="437"/>
      <c r="P12" s="424"/>
      <c r="Q12" s="351"/>
      <c r="R12" s="351"/>
      <c r="S12" s="351"/>
      <c r="T12" s="351"/>
      <c r="U12" s="351"/>
    </row>
    <row r="13" spans="1:21" ht="15.75" hidden="1" x14ac:dyDescent="0.25">
      <c r="A13" s="606"/>
      <c r="B13" s="611"/>
      <c r="C13" s="351"/>
      <c r="D13" s="351"/>
      <c r="E13" s="351"/>
      <c r="F13" s="351"/>
      <c r="G13" s="421"/>
      <c r="H13" s="422"/>
      <c r="I13" s="421"/>
      <c r="J13" s="422"/>
      <c r="K13" s="421"/>
      <c r="L13" s="422"/>
      <c r="M13" s="421"/>
      <c r="N13" s="422"/>
      <c r="O13" s="437"/>
      <c r="P13" s="424"/>
      <c r="Q13" s="351"/>
      <c r="R13" s="351"/>
      <c r="S13" s="351"/>
      <c r="T13" s="351"/>
      <c r="U13" s="351"/>
    </row>
    <row r="14" spans="1:21" ht="149.25" hidden="1" customHeight="1" x14ac:dyDescent="0.25">
      <c r="A14" s="606"/>
      <c r="B14" s="612"/>
      <c r="C14" s="351"/>
      <c r="D14" s="351"/>
      <c r="E14" s="351"/>
      <c r="F14" s="351"/>
      <c r="G14" s="421"/>
      <c r="H14" s="422"/>
      <c r="I14" s="421"/>
      <c r="J14" s="422"/>
      <c r="K14" s="421"/>
      <c r="L14" s="422"/>
      <c r="M14" s="421"/>
      <c r="N14" s="422"/>
      <c r="O14" s="296"/>
      <c r="P14" s="424"/>
      <c r="Q14" s="351"/>
      <c r="R14" s="351"/>
      <c r="S14" s="351"/>
      <c r="T14" s="351"/>
      <c r="U14" s="351"/>
    </row>
    <row r="15" spans="1:21" ht="15.6" customHeight="1" x14ac:dyDescent="0.25">
      <c r="A15" s="307"/>
      <c r="B15" s="308"/>
      <c r="C15" s="307" t="s">
        <v>490</v>
      </c>
      <c r="D15" s="308"/>
      <c r="E15" s="308"/>
      <c r="F15" s="309"/>
      <c r="G15" s="302">
        <f t="shared" ref="G15:P15" si="0">SUM(G7:G14)</f>
        <v>0.5</v>
      </c>
      <c r="H15" s="246">
        <f t="shared" si="0"/>
        <v>0</v>
      </c>
      <c r="I15" s="302">
        <f t="shared" si="0"/>
        <v>2</v>
      </c>
      <c r="J15" s="246">
        <f t="shared" si="0"/>
        <v>0</v>
      </c>
      <c r="K15" s="302">
        <f t="shared" si="0"/>
        <v>0.5</v>
      </c>
      <c r="L15" s="246">
        <f t="shared" si="0"/>
        <v>0</v>
      </c>
      <c r="M15" s="302">
        <f t="shared" si="0"/>
        <v>0</v>
      </c>
      <c r="N15" s="246">
        <f t="shared" si="0"/>
        <v>0</v>
      </c>
      <c r="O15" s="246">
        <f t="shared" si="0"/>
        <v>3</v>
      </c>
      <c r="P15" s="246">
        <f t="shared" si="0"/>
        <v>0</v>
      </c>
      <c r="Q15" s="279"/>
      <c r="R15" s="279"/>
      <c r="S15" s="279"/>
      <c r="T15" s="279"/>
      <c r="U15" s="279"/>
    </row>
  </sheetData>
  <mergeCells count="3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 ref="C8:C9"/>
    <mergeCell ref="D8:D9"/>
    <mergeCell ref="E8:E9"/>
    <mergeCell ref="F8:F9"/>
    <mergeCell ref="G8:G9"/>
    <mergeCell ref="H8:H9"/>
    <mergeCell ref="I8:I9"/>
    <mergeCell ref="J8:J9"/>
    <mergeCell ref="K8:K9"/>
    <mergeCell ref="L8:L9"/>
    <mergeCell ref="M8:M9"/>
    <mergeCell ref="S8:S9"/>
    <mergeCell ref="T8:T9"/>
    <mergeCell ref="U8:U9"/>
    <mergeCell ref="R10:R11"/>
    <mergeCell ref="N8:N9"/>
    <mergeCell ref="O8:O9"/>
    <mergeCell ref="P8:P9"/>
    <mergeCell ref="Q8:Q9"/>
    <mergeCell ref="R8:R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topLeftCell="F1" zoomScale="78" zoomScaleNormal="78" workbookViewId="0">
      <pane ySplit="7" topLeftCell="A11" activePane="bottomLeft" state="frozen"/>
      <selection activeCell="A7" sqref="A7"/>
      <selection pane="bottomLeft" activeCell="C15" sqref="A15:XFD18"/>
    </sheetView>
  </sheetViews>
  <sheetFormatPr baseColWidth="10" defaultColWidth="11.42578125" defaultRowHeight="15" x14ac:dyDescent="0.25"/>
  <cols>
    <col min="1" max="1" width="21.7109375" customWidth="1"/>
    <col min="2" max="2" width="26.28515625" customWidth="1"/>
    <col min="3" max="6" width="27.42578125" customWidth="1"/>
    <col min="7" max="7" width="15.28515625" customWidth="1"/>
    <col min="8" max="8" width="14.85546875" style="244" bestFit="1" customWidth="1"/>
    <col min="9" max="9" width="15.28515625" customWidth="1"/>
    <col min="10" max="10" width="18.85546875" style="244" customWidth="1"/>
    <col min="12" max="12" width="14.85546875" style="244" bestFit="1" customWidth="1"/>
    <col min="14" max="14" width="14.85546875" style="244" bestFit="1" customWidth="1"/>
    <col min="15" max="15" width="15.28515625" customWidth="1"/>
    <col min="16" max="16" width="18.28515625" style="244" customWidth="1"/>
    <col min="17" max="20" width="14.140625" customWidth="1"/>
    <col min="21" max="21" width="17" customWidth="1"/>
  </cols>
  <sheetData>
    <row r="1" spans="1:21" ht="18" customHeight="1" x14ac:dyDescent="0.25">
      <c r="B1" s="252"/>
      <c r="C1" s="252"/>
      <c r="D1" s="252"/>
      <c r="E1" s="257"/>
      <c r="F1" s="252"/>
      <c r="G1" s="306" t="s">
        <v>1367</v>
      </c>
      <c r="J1" s="252"/>
      <c r="K1" s="252"/>
      <c r="L1" s="252"/>
      <c r="M1" s="252"/>
      <c r="N1" s="252"/>
      <c r="O1" s="252"/>
      <c r="P1" s="252"/>
      <c r="Q1" s="252"/>
      <c r="R1" s="252"/>
      <c r="S1" s="252"/>
      <c r="T1" s="252"/>
      <c r="U1" s="252"/>
    </row>
    <row r="2" spans="1:21" ht="18" customHeight="1" x14ac:dyDescent="0.25">
      <c r="B2" s="257"/>
      <c r="C2" s="257"/>
      <c r="D2" s="257"/>
      <c r="E2" s="257"/>
      <c r="F2" s="257"/>
      <c r="G2" s="306"/>
      <c r="J2" s="257"/>
      <c r="K2" s="257"/>
      <c r="L2" s="257"/>
      <c r="M2" s="257"/>
      <c r="N2" s="257"/>
      <c r="O2" s="257"/>
      <c r="P2" s="257"/>
      <c r="Q2" s="257"/>
      <c r="R2" s="257"/>
      <c r="S2" s="257"/>
      <c r="T2" s="257"/>
      <c r="U2" s="257"/>
    </row>
    <row r="3" spans="1:21" ht="18" customHeight="1" x14ac:dyDescent="0.25">
      <c r="A3" s="339" t="s">
        <v>1360</v>
      </c>
      <c r="B3" s="257"/>
      <c r="C3" s="257"/>
      <c r="D3" s="257"/>
      <c r="E3" s="257"/>
      <c r="F3" s="257"/>
      <c r="G3" s="306"/>
      <c r="J3" s="257"/>
      <c r="K3" s="257"/>
      <c r="L3" s="257"/>
      <c r="M3" s="257"/>
      <c r="N3" s="257"/>
      <c r="O3" s="257"/>
      <c r="P3" s="257"/>
      <c r="Q3" s="257"/>
      <c r="R3" s="257"/>
      <c r="S3" s="257"/>
      <c r="T3" s="257"/>
      <c r="U3" s="257"/>
    </row>
    <row r="4" spans="1:21" ht="33" customHeight="1" x14ac:dyDescent="0.25">
      <c r="A4" s="660" t="s">
        <v>1366</v>
      </c>
      <c r="B4" s="660"/>
      <c r="C4" s="660"/>
      <c r="D4" s="660"/>
      <c r="E4" s="660"/>
      <c r="F4" s="660"/>
      <c r="G4" s="660"/>
      <c r="H4" s="660"/>
      <c r="I4" s="660"/>
      <c r="J4" s="660"/>
      <c r="K4" s="660"/>
      <c r="L4" s="660"/>
      <c r="M4" s="660"/>
      <c r="N4" s="660"/>
      <c r="O4" s="660"/>
      <c r="P4" s="660"/>
      <c r="Q4" s="660"/>
      <c r="R4" s="660"/>
      <c r="S4" s="660"/>
      <c r="T4" s="660"/>
      <c r="U4" s="660"/>
    </row>
    <row r="5" spans="1:21" ht="14.45" customHeight="1" x14ac:dyDescent="0.25">
      <c r="A5" s="529" t="s">
        <v>100</v>
      </c>
      <c r="B5" s="529" t="s">
        <v>115</v>
      </c>
      <c r="C5" s="554" t="s">
        <v>89</v>
      </c>
      <c r="D5" s="554" t="s">
        <v>90</v>
      </c>
      <c r="E5" s="545" t="s">
        <v>402</v>
      </c>
      <c r="F5" s="554" t="s">
        <v>91</v>
      </c>
      <c r="G5" s="548" t="s">
        <v>103</v>
      </c>
      <c r="H5" s="557"/>
      <c r="I5" s="557"/>
      <c r="J5" s="557"/>
      <c r="K5" s="557"/>
      <c r="L5" s="557"/>
      <c r="M5" s="557"/>
      <c r="N5" s="549"/>
      <c r="O5" s="563" t="s">
        <v>104</v>
      </c>
      <c r="P5" s="563"/>
      <c r="Q5" s="529" t="s">
        <v>105</v>
      </c>
      <c r="R5" s="529" t="s">
        <v>106</v>
      </c>
      <c r="S5" s="529" t="s">
        <v>113</v>
      </c>
      <c r="T5" s="529" t="s">
        <v>112</v>
      </c>
      <c r="U5" s="542" t="s">
        <v>92</v>
      </c>
    </row>
    <row r="6" spans="1:21" ht="24.75" customHeight="1" x14ac:dyDescent="0.25">
      <c r="A6" s="527"/>
      <c r="B6" s="527"/>
      <c r="C6" s="555"/>
      <c r="D6" s="555"/>
      <c r="E6" s="546"/>
      <c r="F6" s="555"/>
      <c r="G6" s="254" t="s">
        <v>107</v>
      </c>
      <c r="H6" s="254"/>
      <c r="I6" s="254" t="s">
        <v>108</v>
      </c>
      <c r="J6" s="254"/>
      <c r="K6" s="254" t="s">
        <v>109</v>
      </c>
      <c r="L6" s="254"/>
      <c r="M6" s="254" t="s">
        <v>110</v>
      </c>
      <c r="N6" s="254"/>
      <c r="O6" s="563"/>
      <c r="P6" s="563"/>
      <c r="Q6" s="527"/>
      <c r="R6" s="527"/>
      <c r="S6" s="527"/>
      <c r="T6" s="527"/>
      <c r="U6" s="543"/>
    </row>
    <row r="7" spans="1:21" ht="45.75" customHeight="1" x14ac:dyDescent="0.25">
      <c r="A7" s="528"/>
      <c r="B7" s="528"/>
      <c r="C7" s="556"/>
      <c r="D7" s="556"/>
      <c r="E7" s="547"/>
      <c r="F7" s="556"/>
      <c r="G7" s="255" t="s">
        <v>111</v>
      </c>
      <c r="H7" s="242" t="s">
        <v>12</v>
      </c>
      <c r="I7" s="255" t="s">
        <v>111</v>
      </c>
      <c r="J7" s="242" t="s">
        <v>12</v>
      </c>
      <c r="K7" s="255" t="s">
        <v>111</v>
      </c>
      <c r="L7" s="242" t="s">
        <v>12</v>
      </c>
      <c r="M7" s="255" t="s">
        <v>111</v>
      </c>
      <c r="N7" s="242" t="s">
        <v>12</v>
      </c>
      <c r="O7" s="352" t="s">
        <v>111</v>
      </c>
      <c r="P7" s="242" t="s">
        <v>12</v>
      </c>
      <c r="Q7" s="528"/>
      <c r="R7" s="528"/>
      <c r="S7" s="528"/>
      <c r="T7" s="528"/>
      <c r="U7" s="544"/>
    </row>
    <row r="8" spans="1:21" ht="15.6" customHeight="1" x14ac:dyDescent="0.25">
      <c r="A8" s="346"/>
      <c r="B8" s="256"/>
      <c r="C8" s="256"/>
      <c r="D8" s="256"/>
      <c r="E8" s="256"/>
      <c r="F8" s="256"/>
      <c r="G8" s="256"/>
      <c r="H8" s="319" t="s">
        <v>120</v>
      </c>
      <c r="I8" s="256"/>
      <c r="J8" s="256"/>
      <c r="K8" s="256"/>
      <c r="L8" s="256"/>
      <c r="M8" s="256"/>
      <c r="N8" s="256"/>
      <c r="O8" s="256"/>
      <c r="P8" s="256"/>
      <c r="Q8" s="256"/>
      <c r="R8" s="256"/>
      <c r="S8" s="256"/>
      <c r="T8" s="256"/>
      <c r="U8" s="256"/>
    </row>
    <row r="9" spans="1:21" ht="110.25" customHeight="1" x14ac:dyDescent="0.25">
      <c r="A9" s="661" t="s">
        <v>1439</v>
      </c>
      <c r="B9" s="657" t="s">
        <v>1440</v>
      </c>
      <c r="C9" s="654" t="s">
        <v>1956</v>
      </c>
      <c r="D9" s="351" t="s">
        <v>1973</v>
      </c>
      <c r="E9" s="351" t="s">
        <v>1959</v>
      </c>
      <c r="F9" s="505" t="s">
        <v>1957</v>
      </c>
      <c r="G9" s="423">
        <v>0.05</v>
      </c>
      <c r="H9" s="417">
        <v>0</v>
      </c>
      <c r="I9" s="423">
        <v>0.1</v>
      </c>
      <c r="J9" s="417">
        <v>0</v>
      </c>
      <c r="K9" s="423">
        <v>0.15</v>
      </c>
      <c r="L9" s="417">
        <v>0</v>
      </c>
      <c r="M9" s="423">
        <v>0.25</v>
      </c>
      <c r="N9" s="417">
        <v>0</v>
      </c>
      <c r="O9" s="440">
        <v>0.25</v>
      </c>
      <c r="P9" s="424">
        <v>0</v>
      </c>
      <c r="Q9" s="351"/>
      <c r="R9" s="641" t="s">
        <v>1955</v>
      </c>
      <c r="S9" s="351" t="s">
        <v>1974</v>
      </c>
      <c r="T9" s="351" t="s">
        <v>1805</v>
      </c>
      <c r="U9" s="503" t="s">
        <v>1946</v>
      </c>
    </row>
    <row r="10" spans="1:21" ht="78.75" x14ac:dyDescent="0.25">
      <c r="A10" s="662"/>
      <c r="B10" s="658"/>
      <c r="C10" s="655"/>
      <c r="D10" s="351" t="s">
        <v>1965</v>
      </c>
      <c r="E10" s="351" t="s">
        <v>1960</v>
      </c>
      <c r="F10" s="505" t="s">
        <v>1975</v>
      </c>
      <c r="G10" s="423"/>
      <c r="H10" s="417"/>
      <c r="I10" s="423">
        <v>0.25</v>
      </c>
      <c r="J10" s="417"/>
      <c r="K10" s="423">
        <v>0.5</v>
      </c>
      <c r="L10" s="417">
        <v>0</v>
      </c>
      <c r="M10" s="423">
        <v>1</v>
      </c>
      <c r="N10" s="417">
        <v>0</v>
      </c>
      <c r="O10" s="440">
        <v>1</v>
      </c>
      <c r="P10" s="424">
        <v>0</v>
      </c>
      <c r="Q10" s="351"/>
      <c r="R10" s="653"/>
      <c r="S10" s="351" t="s">
        <v>1974</v>
      </c>
      <c r="T10" s="351" t="s">
        <v>1805</v>
      </c>
      <c r="U10" s="503" t="s">
        <v>1947</v>
      </c>
    </row>
    <row r="11" spans="1:21" ht="90.75" customHeight="1" x14ac:dyDescent="0.25">
      <c r="A11" s="662"/>
      <c r="B11" s="658"/>
      <c r="C11" s="655"/>
      <c r="D11" s="351" t="s">
        <v>1966</v>
      </c>
      <c r="E11" s="351" t="s">
        <v>1961</v>
      </c>
      <c r="F11" s="505" t="s">
        <v>1958</v>
      </c>
      <c r="G11" s="414"/>
      <c r="H11" s="417"/>
      <c r="I11" s="414"/>
      <c r="J11" s="417"/>
      <c r="K11" s="414"/>
      <c r="L11" s="417"/>
      <c r="M11" s="423">
        <v>1</v>
      </c>
      <c r="N11" s="417">
        <v>0</v>
      </c>
      <c r="O11" s="440">
        <v>1</v>
      </c>
      <c r="P11" s="424">
        <v>0</v>
      </c>
      <c r="Q11" s="351"/>
      <c r="R11" s="502" t="s">
        <v>1955</v>
      </c>
      <c r="S11" s="351" t="s">
        <v>1974</v>
      </c>
      <c r="T11" s="351" t="s">
        <v>1805</v>
      </c>
      <c r="U11" s="503" t="s">
        <v>1948</v>
      </c>
    </row>
    <row r="12" spans="1:21" ht="110.25" x14ac:dyDescent="0.25">
      <c r="A12" s="662"/>
      <c r="B12" s="658"/>
      <c r="C12" s="655"/>
      <c r="D12" s="351" t="s">
        <v>1970</v>
      </c>
      <c r="E12" s="351" t="s">
        <v>1962</v>
      </c>
      <c r="F12" s="507" t="s">
        <v>1967</v>
      </c>
      <c r="G12" s="423">
        <v>0.1</v>
      </c>
      <c r="H12" s="417">
        <v>0</v>
      </c>
      <c r="I12" s="423">
        <v>0.2</v>
      </c>
      <c r="J12" s="417">
        <v>0</v>
      </c>
      <c r="K12" s="423">
        <v>0.3</v>
      </c>
      <c r="L12" s="417">
        <v>0</v>
      </c>
      <c r="M12" s="423">
        <v>0.5</v>
      </c>
      <c r="N12" s="417">
        <v>0</v>
      </c>
      <c r="O12" s="440">
        <v>0.5</v>
      </c>
      <c r="P12" s="424">
        <v>0</v>
      </c>
      <c r="Q12" s="351"/>
      <c r="R12" s="641" t="s">
        <v>1955</v>
      </c>
      <c r="S12" s="351" t="s">
        <v>1974</v>
      </c>
      <c r="T12" s="351" t="s">
        <v>1951</v>
      </c>
      <c r="U12" s="503" t="s">
        <v>1949</v>
      </c>
    </row>
    <row r="13" spans="1:21" ht="78.75" x14ac:dyDescent="0.25">
      <c r="A13" s="662"/>
      <c r="B13" s="658"/>
      <c r="C13" s="655"/>
      <c r="D13" s="351" t="s">
        <v>1971</v>
      </c>
      <c r="E13" s="351" t="s">
        <v>1963</v>
      </c>
      <c r="F13" s="505" t="s">
        <v>1968</v>
      </c>
      <c r="G13" s="423">
        <v>0.1</v>
      </c>
      <c r="H13" s="417">
        <v>0</v>
      </c>
      <c r="I13" s="423">
        <v>0.2</v>
      </c>
      <c r="J13" s="417">
        <v>0</v>
      </c>
      <c r="K13" s="423">
        <v>0.3</v>
      </c>
      <c r="L13" s="417">
        <v>0</v>
      </c>
      <c r="M13" s="423">
        <v>0.5</v>
      </c>
      <c r="N13" s="417">
        <v>0</v>
      </c>
      <c r="O13" s="440">
        <v>0.5</v>
      </c>
      <c r="P13" s="424">
        <v>0</v>
      </c>
      <c r="Q13" s="351"/>
      <c r="R13" s="653"/>
      <c r="S13" s="351"/>
      <c r="T13" s="351" t="s">
        <v>1952</v>
      </c>
      <c r="U13" s="503" t="s">
        <v>1947</v>
      </c>
    </row>
    <row r="14" spans="1:21" ht="97.5" customHeight="1" x14ac:dyDescent="0.25">
      <c r="A14" s="662"/>
      <c r="B14" s="658"/>
      <c r="C14" s="656"/>
      <c r="D14" s="351" t="s">
        <v>1972</v>
      </c>
      <c r="E14" s="351" t="s">
        <v>1964</v>
      </c>
      <c r="F14" s="506" t="s">
        <v>1969</v>
      </c>
      <c r="G14" s="423">
        <v>0.5</v>
      </c>
      <c r="H14" s="417">
        <v>0</v>
      </c>
      <c r="I14" s="423">
        <v>1</v>
      </c>
      <c r="J14" s="417">
        <v>0</v>
      </c>
      <c r="K14" s="414"/>
      <c r="L14" s="417"/>
      <c r="M14" s="414"/>
      <c r="N14" s="417"/>
      <c r="O14" s="440">
        <v>1</v>
      </c>
      <c r="P14" s="424">
        <v>0</v>
      </c>
      <c r="Q14" s="351"/>
      <c r="R14" s="642"/>
      <c r="S14" s="351" t="s">
        <v>1954</v>
      </c>
      <c r="T14" s="351" t="s">
        <v>1953</v>
      </c>
      <c r="U14" s="504" t="s">
        <v>1950</v>
      </c>
    </row>
    <row r="15" spans="1:21" ht="15.75" hidden="1" x14ac:dyDescent="0.25">
      <c r="A15" s="662"/>
      <c r="B15" s="658"/>
      <c r="D15" s="351"/>
      <c r="E15" s="351"/>
      <c r="F15" s="351"/>
      <c r="G15" s="423"/>
      <c r="H15" s="417"/>
      <c r="I15" s="423"/>
      <c r="J15" s="417"/>
      <c r="K15" s="423"/>
      <c r="L15" s="417"/>
      <c r="M15" s="423"/>
      <c r="N15" s="417"/>
      <c r="O15" s="434"/>
      <c r="P15" s="424"/>
      <c r="Q15" s="414"/>
      <c r="R15" s="414"/>
      <c r="S15" s="414"/>
      <c r="T15" s="414"/>
      <c r="U15" s="351"/>
    </row>
    <row r="16" spans="1:21" ht="15.75" hidden="1" x14ac:dyDescent="0.25">
      <c r="A16" s="662"/>
      <c r="B16" s="658"/>
      <c r="C16" s="351"/>
      <c r="D16" s="351"/>
      <c r="E16" s="351"/>
      <c r="F16" s="351"/>
      <c r="G16" s="414"/>
      <c r="H16" s="417"/>
      <c r="I16" s="414"/>
      <c r="J16" s="417"/>
      <c r="K16" s="414"/>
      <c r="L16" s="417"/>
      <c r="M16" s="414"/>
      <c r="N16" s="417"/>
      <c r="O16" s="435"/>
      <c r="P16" s="436"/>
      <c r="Q16" s="351"/>
      <c r="R16" s="351"/>
      <c r="S16" s="351"/>
      <c r="T16" s="351"/>
      <c r="U16" s="351"/>
    </row>
    <row r="17" spans="1:21" ht="15.75" hidden="1" x14ac:dyDescent="0.25">
      <c r="A17" s="662"/>
      <c r="B17" s="658"/>
      <c r="C17" s="351"/>
      <c r="D17" s="351"/>
      <c r="E17" s="351"/>
      <c r="F17" s="351"/>
      <c r="G17" s="414"/>
      <c r="H17" s="417"/>
      <c r="I17" s="414"/>
      <c r="J17" s="417"/>
      <c r="K17" s="414"/>
      <c r="L17" s="417"/>
      <c r="M17" s="414"/>
      <c r="N17" s="417"/>
      <c r="O17" s="435"/>
      <c r="P17" s="436"/>
      <c r="Q17" s="351"/>
      <c r="R17" s="351"/>
      <c r="S17" s="351"/>
      <c r="T17" s="351"/>
      <c r="U17" s="433"/>
    </row>
    <row r="18" spans="1:21" ht="15.75" hidden="1" x14ac:dyDescent="0.25">
      <c r="A18" s="663"/>
      <c r="B18" s="659"/>
      <c r="C18" s="351"/>
      <c r="D18" s="351"/>
      <c r="E18" s="351"/>
      <c r="F18" s="351"/>
      <c r="G18" s="414"/>
      <c r="H18" s="417"/>
      <c r="I18" s="414"/>
      <c r="J18" s="417"/>
      <c r="K18" s="414"/>
      <c r="L18" s="417"/>
      <c r="M18" s="414"/>
      <c r="N18" s="417"/>
      <c r="O18" s="434"/>
      <c r="P18" s="424"/>
      <c r="Q18" s="414"/>
      <c r="R18" s="414"/>
      <c r="S18" s="414"/>
      <c r="T18" s="414"/>
      <c r="U18" s="351"/>
    </row>
    <row r="19" spans="1:21" ht="15.6" customHeight="1" x14ac:dyDescent="0.25">
      <c r="A19" s="320" t="s">
        <v>121</v>
      </c>
      <c r="B19" s="253"/>
      <c r="C19" s="253"/>
      <c r="D19" s="253"/>
      <c r="E19" s="253"/>
      <c r="F19" s="253"/>
      <c r="G19" s="80">
        <f t="shared" ref="G19:P19" si="0">SUM(G9:G18)</f>
        <v>0.75</v>
      </c>
      <c r="H19" s="245">
        <f t="shared" si="0"/>
        <v>0</v>
      </c>
      <c r="I19" s="80">
        <f t="shared" si="0"/>
        <v>1.75</v>
      </c>
      <c r="J19" s="245">
        <f t="shared" si="0"/>
        <v>0</v>
      </c>
      <c r="K19" s="80">
        <f t="shared" si="0"/>
        <v>1.25</v>
      </c>
      <c r="L19" s="245">
        <f t="shared" si="0"/>
        <v>0</v>
      </c>
      <c r="M19" s="80">
        <f t="shared" si="0"/>
        <v>3.25</v>
      </c>
      <c r="N19" s="245">
        <f t="shared" si="0"/>
        <v>0</v>
      </c>
      <c r="O19" s="245">
        <f t="shared" si="0"/>
        <v>4.25</v>
      </c>
      <c r="P19" s="245">
        <f t="shared" si="0"/>
        <v>0</v>
      </c>
      <c r="Q19" s="68"/>
      <c r="R19" s="68"/>
      <c r="S19" s="68"/>
      <c r="T19" s="68"/>
      <c r="U19" s="68"/>
    </row>
  </sheetData>
  <mergeCells count="19">
    <mergeCell ref="T5:T7"/>
    <mergeCell ref="U5:U7"/>
    <mergeCell ref="O5:P6"/>
    <mergeCell ref="R9:R10"/>
    <mergeCell ref="R12:R14"/>
    <mergeCell ref="C9:C14"/>
    <mergeCell ref="B9:B18"/>
    <mergeCell ref="A4:U4"/>
    <mergeCell ref="A9:A18"/>
    <mergeCell ref="F5:F7"/>
    <mergeCell ref="D5:D7"/>
    <mergeCell ref="C5:C7"/>
    <mergeCell ref="B5:B7"/>
    <mergeCell ref="A5:A7"/>
    <mergeCell ref="E5:E7"/>
    <mergeCell ref="G5:N5"/>
    <mergeCell ref="Q5:Q7"/>
    <mergeCell ref="R5:R7"/>
    <mergeCell ref="S5:S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topLeftCell="C1" zoomScale="69" zoomScaleNormal="69" workbookViewId="0">
      <pane ySplit="6" topLeftCell="A7" activePane="bottomLeft" state="frozen"/>
      <selection activeCell="R7" sqref="R7"/>
      <selection pane="bottomLeft" activeCell="E17" sqref="E17"/>
    </sheetView>
  </sheetViews>
  <sheetFormatPr baseColWidth="10" defaultColWidth="11.42578125"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ht="18.75" x14ac:dyDescent="0.3">
      <c r="A1" s="669" t="s">
        <v>1358</v>
      </c>
      <c r="B1" s="669"/>
      <c r="C1" s="669"/>
      <c r="D1" s="669"/>
      <c r="E1" s="669"/>
      <c r="F1" s="669"/>
      <c r="G1" s="669"/>
      <c r="H1" s="669"/>
      <c r="I1" s="669"/>
      <c r="J1" s="669"/>
      <c r="K1" s="669"/>
      <c r="L1" s="669"/>
      <c r="M1" s="669"/>
      <c r="N1" s="669"/>
      <c r="O1" s="669"/>
      <c r="P1" s="669"/>
      <c r="Q1" s="669"/>
      <c r="R1" s="669"/>
      <c r="S1" s="669"/>
      <c r="T1" s="669"/>
      <c r="U1" s="669"/>
    </row>
    <row r="2" spans="1:21" x14ac:dyDescent="0.25">
      <c r="A2" s="670" t="s">
        <v>1441</v>
      </c>
      <c r="B2" s="670"/>
      <c r="C2" s="670"/>
      <c r="D2" s="670"/>
      <c r="E2" s="670"/>
      <c r="F2" s="670"/>
      <c r="G2" s="670"/>
      <c r="H2" s="670"/>
      <c r="I2" s="670"/>
      <c r="J2" s="670"/>
      <c r="K2" s="670"/>
      <c r="L2" s="670"/>
      <c r="M2" s="670"/>
      <c r="N2" s="670"/>
      <c r="O2" s="670"/>
      <c r="P2" s="670"/>
      <c r="Q2" s="670"/>
      <c r="R2" s="670"/>
      <c r="S2" s="670"/>
      <c r="T2" s="670"/>
      <c r="U2" s="670"/>
    </row>
    <row r="3" spans="1:21" ht="13.5" customHeight="1" x14ac:dyDescent="0.25">
      <c r="A3" s="336" t="s">
        <v>1442</v>
      </c>
      <c r="B3" s="337"/>
      <c r="C3" s="337"/>
      <c r="D3" s="337"/>
      <c r="E3" s="337"/>
      <c r="F3" s="337"/>
      <c r="G3" s="337"/>
      <c r="H3" s="337"/>
      <c r="I3" s="337"/>
      <c r="J3" s="337"/>
      <c r="K3" s="337"/>
      <c r="L3" s="337"/>
      <c r="M3" s="337"/>
      <c r="N3" s="337"/>
      <c r="O3" s="337"/>
      <c r="P3" s="337"/>
      <c r="Q3" s="337"/>
      <c r="R3" s="337"/>
      <c r="S3" s="337"/>
      <c r="T3" s="337"/>
      <c r="U3" s="337"/>
    </row>
    <row r="4" spans="1:21" ht="15" customHeight="1" x14ac:dyDescent="0.25">
      <c r="A4" s="562" t="s">
        <v>100</v>
      </c>
      <c r="B4" s="562" t="s">
        <v>115</v>
      </c>
      <c r="C4" s="554" t="s">
        <v>89</v>
      </c>
      <c r="D4" s="554" t="s">
        <v>90</v>
      </c>
      <c r="E4" s="545" t="s">
        <v>402</v>
      </c>
      <c r="F4" s="554" t="s">
        <v>91</v>
      </c>
      <c r="G4" s="562" t="s">
        <v>103</v>
      </c>
      <c r="H4" s="562"/>
      <c r="I4" s="562"/>
      <c r="J4" s="562"/>
      <c r="K4" s="562"/>
      <c r="L4" s="562"/>
      <c r="M4" s="562"/>
      <c r="N4" s="562"/>
      <c r="O4" s="563" t="s">
        <v>104</v>
      </c>
      <c r="P4" s="563"/>
      <c r="Q4" s="529" t="s">
        <v>105</v>
      </c>
      <c r="R4" s="529" t="s">
        <v>106</v>
      </c>
      <c r="S4" s="529" t="s">
        <v>113</v>
      </c>
      <c r="T4" s="529" t="s">
        <v>112</v>
      </c>
      <c r="U4" s="542" t="s">
        <v>92</v>
      </c>
    </row>
    <row r="5" spans="1:21" ht="15" customHeight="1" x14ac:dyDescent="0.25">
      <c r="A5" s="562"/>
      <c r="B5" s="562"/>
      <c r="C5" s="555"/>
      <c r="D5" s="555"/>
      <c r="E5" s="546"/>
      <c r="F5" s="555"/>
      <c r="G5" s="562" t="s">
        <v>107</v>
      </c>
      <c r="H5" s="562"/>
      <c r="I5" s="562" t="s">
        <v>108</v>
      </c>
      <c r="J5" s="562"/>
      <c r="K5" s="562" t="s">
        <v>109</v>
      </c>
      <c r="L5" s="562"/>
      <c r="M5" s="562" t="s">
        <v>110</v>
      </c>
      <c r="N5" s="562"/>
      <c r="O5" s="563"/>
      <c r="P5" s="563"/>
      <c r="Q5" s="527"/>
      <c r="R5" s="527"/>
      <c r="S5" s="527"/>
      <c r="T5" s="527"/>
      <c r="U5" s="543"/>
    </row>
    <row r="6" spans="1:21" ht="25.5" x14ac:dyDescent="0.25">
      <c r="A6" s="562"/>
      <c r="B6" s="562"/>
      <c r="C6" s="556"/>
      <c r="D6" s="556"/>
      <c r="E6" s="547"/>
      <c r="F6" s="556"/>
      <c r="G6" s="334" t="s">
        <v>111</v>
      </c>
      <c r="H6" s="242" t="s">
        <v>12</v>
      </c>
      <c r="I6" s="334" t="s">
        <v>111</v>
      </c>
      <c r="J6" s="242" t="s">
        <v>12</v>
      </c>
      <c r="K6" s="334" t="s">
        <v>111</v>
      </c>
      <c r="L6" s="242" t="s">
        <v>12</v>
      </c>
      <c r="M6" s="334" t="s">
        <v>111</v>
      </c>
      <c r="N6" s="242" t="s">
        <v>12</v>
      </c>
      <c r="O6" s="334" t="s">
        <v>111</v>
      </c>
      <c r="P6" s="242" t="s">
        <v>12</v>
      </c>
      <c r="Q6" s="528"/>
      <c r="R6" s="528"/>
      <c r="S6" s="528"/>
      <c r="T6" s="528"/>
      <c r="U6" s="544"/>
    </row>
    <row r="7" spans="1:21" ht="15.75" x14ac:dyDescent="0.25">
      <c r="A7" s="671" t="s">
        <v>1358</v>
      </c>
      <c r="B7" s="672"/>
      <c r="C7" s="672"/>
      <c r="D7" s="672"/>
      <c r="E7" s="672"/>
      <c r="F7" s="672"/>
      <c r="G7" s="672"/>
      <c r="H7" s="672"/>
      <c r="I7" s="672"/>
      <c r="J7" s="672"/>
      <c r="K7" s="672"/>
      <c r="L7" s="672"/>
      <c r="M7" s="672"/>
      <c r="N7" s="672"/>
      <c r="O7" s="672"/>
      <c r="P7" s="672"/>
      <c r="Q7" s="672"/>
      <c r="R7" s="672"/>
      <c r="S7" s="672"/>
      <c r="T7" s="672"/>
      <c r="U7" s="673"/>
    </row>
    <row r="8" spans="1:21" ht="15.75" x14ac:dyDescent="0.25">
      <c r="A8" s="533" t="s">
        <v>1444</v>
      </c>
      <c r="B8" s="665" t="s">
        <v>1475</v>
      </c>
      <c r="C8" s="292"/>
      <c r="D8" s="292"/>
      <c r="E8" s="331">
        <v>14</v>
      </c>
      <c r="F8" s="292"/>
      <c r="G8" s="429"/>
      <c r="H8" s="430"/>
      <c r="I8" s="292"/>
      <c r="J8" s="430"/>
      <c r="K8" s="292"/>
      <c r="L8" s="430"/>
      <c r="M8" s="292"/>
      <c r="N8" s="430"/>
      <c r="O8" s="296"/>
      <c r="P8" s="424"/>
      <c r="Q8" s="292"/>
      <c r="R8" s="292"/>
      <c r="S8" s="292"/>
      <c r="T8" s="292"/>
      <c r="U8" s="292"/>
    </row>
    <row r="9" spans="1:21" s="432" customFormat="1" ht="15.75" x14ac:dyDescent="0.25">
      <c r="A9" s="534"/>
      <c r="B9" s="665"/>
      <c r="C9" s="292"/>
      <c r="D9" s="292"/>
      <c r="E9" s="331"/>
      <c r="F9" s="292"/>
      <c r="G9" s="429"/>
      <c r="H9" s="430"/>
      <c r="I9" s="292"/>
      <c r="J9" s="430"/>
      <c r="K9" s="292"/>
      <c r="L9" s="430"/>
      <c r="M9" s="292"/>
      <c r="N9" s="430"/>
      <c r="O9" s="296"/>
      <c r="P9" s="424"/>
      <c r="Q9" s="292"/>
      <c r="R9" s="292"/>
      <c r="S9" s="292"/>
      <c r="T9" s="292"/>
      <c r="U9" s="292"/>
    </row>
    <row r="10" spans="1:21" s="432" customFormat="1" ht="15.75" x14ac:dyDescent="0.25">
      <c r="A10" s="534"/>
      <c r="B10" s="665"/>
      <c r="C10" s="292"/>
      <c r="D10" s="292"/>
      <c r="E10" s="331"/>
      <c r="F10" s="292"/>
      <c r="G10" s="429"/>
      <c r="H10" s="430"/>
      <c r="I10" s="292"/>
      <c r="J10" s="430"/>
      <c r="K10" s="292"/>
      <c r="L10" s="430"/>
      <c r="M10" s="292"/>
      <c r="N10" s="430"/>
      <c r="O10" s="296"/>
      <c r="P10" s="424"/>
      <c r="Q10" s="292"/>
      <c r="R10" s="292"/>
      <c r="S10" s="292"/>
      <c r="T10" s="292"/>
      <c r="U10" s="292"/>
    </row>
    <row r="11" spans="1:21" s="432" customFormat="1" ht="15.75" x14ac:dyDescent="0.25">
      <c r="A11" s="534"/>
      <c r="B11" s="665"/>
      <c r="C11" s="292"/>
      <c r="D11" s="292"/>
      <c r="E11" s="331"/>
      <c r="F11" s="292"/>
      <c r="G11" s="429"/>
      <c r="H11" s="430"/>
      <c r="I11" s="292"/>
      <c r="J11" s="430"/>
      <c r="K11" s="292"/>
      <c r="L11" s="430"/>
      <c r="M11" s="292"/>
      <c r="N11" s="430"/>
      <c r="O11" s="296"/>
      <c r="P11" s="424"/>
      <c r="Q11" s="292"/>
      <c r="R11" s="292"/>
      <c r="S11" s="292"/>
      <c r="T11" s="292"/>
      <c r="U11" s="292"/>
    </row>
    <row r="12" spans="1:21" s="432" customFormat="1" ht="15.75" x14ac:dyDescent="0.25">
      <c r="A12" s="534"/>
      <c r="B12" s="665"/>
      <c r="C12" s="292"/>
      <c r="D12" s="292"/>
      <c r="E12" s="331"/>
      <c r="F12" s="292"/>
      <c r="G12" s="429"/>
      <c r="H12" s="430"/>
      <c r="I12" s="292"/>
      <c r="J12" s="430"/>
      <c r="K12" s="292"/>
      <c r="L12" s="430"/>
      <c r="M12" s="292"/>
      <c r="N12" s="430"/>
      <c r="O12" s="296"/>
      <c r="P12" s="424"/>
      <c r="Q12" s="292"/>
      <c r="R12" s="292"/>
      <c r="S12" s="292"/>
      <c r="T12" s="292"/>
      <c r="U12" s="292"/>
    </row>
    <row r="13" spans="1:21" s="432" customFormat="1" ht="15.75" x14ac:dyDescent="0.25">
      <c r="A13" s="534"/>
      <c r="B13" s="665"/>
      <c r="C13" s="292"/>
      <c r="D13" s="292"/>
      <c r="E13" s="331"/>
      <c r="F13" s="292"/>
      <c r="G13" s="429"/>
      <c r="H13" s="430"/>
      <c r="I13" s="292"/>
      <c r="J13" s="430"/>
      <c r="K13" s="292"/>
      <c r="L13" s="430"/>
      <c r="M13" s="292"/>
      <c r="N13" s="430"/>
      <c r="O13" s="296"/>
      <c r="P13" s="424"/>
      <c r="Q13" s="292"/>
      <c r="R13" s="292"/>
      <c r="S13" s="292"/>
      <c r="T13" s="292"/>
      <c r="U13" s="292"/>
    </row>
    <row r="14" spans="1:21" ht="15.75" x14ac:dyDescent="0.25">
      <c r="A14" s="534"/>
      <c r="B14" s="665"/>
      <c r="C14" s="292"/>
      <c r="D14" s="292"/>
      <c r="E14" s="331"/>
      <c r="F14" s="292"/>
      <c r="G14" s="429"/>
      <c r="H14" s="430"/>
      <c r="I14" s="292"/>
      <c r="J14" s="430"/>
      <c r="K14" s="292"/>
      <c r="L14" s="430"/>
      <c r="M14" s="292"/>
      <c r="N14" s="430"/>
      <c r="O14" s="296"/>
      <c r="P14" s="424"/>
      <c r="Q14" s="292"/>
      <c r="R14" s="292"/>
      <c r="S14" s="292"/>
      <c r="T14" s="292"/>
      <c r="U14" s="292"/>
    </row>
    <row r="15" spans="1:21" ht="15.75" x14ac:dyDescent="0.25">
      <c r="A15" s="534"/>
      <c r="B15" s="606" t="s">
        <v>1476</v>
      </c>
      <c r="C15" s="292"/>
      <c r="D15" s="292"/>
      <c r="E15" s="292"/>
      <c r="F15" s="292"/>
      <c r="G15" s="292"/>
      <c r="H15" s="430"/>
      <c r="I15" s="292"/>
      <c r="J15" s="430"/>
      <c r="K15" s="292"/>
      <c r="L15" s="430"/>
      <c r="M15" s="292"/>
      <c r="N15" s="430"/>
      <c r="O15" s="296"/>
      <c r="P15" s="424"/>
      <c r="Q15" s="292"/>
      <c r="R15" s="292"/>
      <c r="S15" s="292"/>
      <c r="T15" s="292"/>
      <c r="U15" s="292"/>
    </row>
    <row r="16" spans="1:21" ht="15.75" x14ac:dyDescent="0.25">
      <c r="A16" s="534"/>
      <c r="B16" s="606"/>
      <c r="C16" s="292"/>
      <c r="D16" s="292"/>
      <c r="E16" s="292"/>
      <c r="F16" s="292"/>
      <c r="G16" s="429"/>
      <c r="H16" s="430"/>
      <c r="I16" s="292"/>
      <c r="J16" s="430"/>
      <c r="K16" s="292"/>
      <c r="L16" s="430"/>
      <c r="M16" s="292"/>
      <c r="N16" s="430"/>
      <c r="O16" s="296"/>
      <c r="P16" s="424"/>
      <c r="Q16" s="292"/>
      <c r="R16" s="292"/>
      <c r="S16" s="292"/>
      <c r="T16" s="292"/>
      <c r="U16" s="292"/>
    </row>
    <row r="17" spans="1:21" s="432" customFormat="1" ht="15.75" x14ac:dyDescent="0.25">
      <c r="A17" s="534"/>
      <c r="B17" s="606"/>
      <c r="C17" s="292"/>
      <c r="D17" s="292"/>
      <c r="E17" s="292"/>
      <c r="F17" s="292"/>
      <c r="G17" s="429"/>
      <c r="H17" s="430"/>
      <c r="I17" s="292"/>
      <c r="J17" s="430"/>
      <c r="K17" s="292"/>
      <c r="L17" s="430"/>
      <c r="M17" s="292"/>
      <c r="N17" s="430"/>
      <c r="O17" s="296"/>
      <c r="P17" s="424"/>
      <c r="Q17" s="292"/>
      <c r="R17" s="292"/>
      <c r="S17" s="292"/>
      <c r="T17" s="292"/>
      <c r="U17" s="292"/>
    </row>
    <row r="18" spans="1:21" s="432" customFormat="1" ht="15.75" x14ac:dyDescent="0.25">
      <c r="A18" s="534"/>
      <c r="B18" s="606"/>
      <c r="C18" s="292"/>
      <c r="D18" s="292"/>
      <c r="E18" s="292"/>
      <c r="F18" s="292"/>
      <c r="G18" s="429"/>
      <c r="H18" s="430"/>
      <c r="I18" s="292"/>
      <c r="J18" s="430"/>
      <c r="K18" s="292"/>
      <c r="L18" s="430"/>
      <c r="M18" s="292"/>
      <c r="N18" s="430"/>
      <c r="O18" s="296"/>
      <c r="P18" s="424"/>
      <c r="Q18" s="292"/>
      <c r="R18" s="292"/>
      <c r="S18" s="292"/>
      <c r="T18" s="292"/>
      <c r="U18" s="292"/>
    </row>
    <row r="19" spans="1:21" s="432" customFormat="1" ht="15.75" x14ac:dyDescent="0.25">
      <c r="A19" s="534"/>
      <c r="B19" s="606"/>
      <c r="C19" s="292"/>
      <c r="D19" s="292"/>
      <c r="E19" s="292"/>
      <c r="F19" s="292"/>
      <c r="G19" s="429"/>
      <c r="H19" s="430"/>
      <c r="I19" s="292"/>
      <c r="J19" s="430"/>
      <c r="K19" s="292"/>
      <c r="L19" s="430"/>
      <c r="M19" s="292"/>
      <c r="N19" s="430"/>
      <c r="O19" s="296"/>
      <c r="P19" s="424"/>
      <c r="Q19" s="292"/>
      <c r="R19" s="292"/>
      <c r="S19" s="292"/>
      <c r="T19" s="292"/>
      <c r="U19" s="292"/>
    </row>
    <row r="20" spans="1:21" s="432" customFormat="1" ht="15.75" x14ac:dyDescent="0.25">
      <c r="A20" s="534"/>
      <c r="B20" s="606"/>
      <c r="C20" s="292"/>
      <c r="D20" s="292"/>
      <c r="E20" s="292"/>
      <c r="F20" s="292"/>
      <c r="G20" s="429"/>
      <c r="H20" s="430"/>
      <c r="I20" s="292"/>
      <c r="J20" s="430"/>
      <c r="K20" s="292"/>
      <c r="L20" s="430"/>
      <c r="M20" s="292"/>
      <c r="N20" s="430"/>
      <c r="O20" s="296"/>
      <c r="P20" s="424"/>
      <c r="Q20" s="292"/>
      <c r="R20" s="292"/>
      <c r="S20" s="292"/>
      <c r="T20" s="292"/>
      <c r="U20" s="292"/>
    </row>
    <row r="21" spans="1:21" s="432" customFormat="1" ht="15.75" x14ac:dyDescent="0.25">
      <c r="A21" s="534"/>
      <c r="B21" s="606"/>
      <c r="C21" s="292"/>
      <c r="D21" s="292"/>
      <c r="E21" s="292"/>
      <c r="F21" s="292"/>
      <c r="G21" s="429"/>
      <c r="H21" s="430"/>
      <c r="I21" s="292"/>
      <c r="J21" s="430"/>
      <c r="K21" s="292"/>
      <c r="L21" s="430"/>
      <c r="M21" s="292"/>
      <c r="N21" s="430"/>
      <c r="O21" s="296"/>
      <c r="P21" s="424"/>
      <c r="Q21" s="292"/>
      <c r="R21" s="292"/>
      <c r="S21" s="292"/>
      <c r="T21" s="292"/>
      <c r="U21" s="292"/>
    </row>
    <row r="22" spans="1:21" ht="15.75" x14ac:dyDescent="0.25">
      <c r="A22" s="534"/>
      <c r="B22" s="606"/>
      <c r="C22" s="292"/>
      <c r="D22" s="292"/>
      <c r="E22" s="292"/>
      <c r="F22" s="292"/>
      <c r="G22" s="292"/>
      <c r="H22" s="430"/>
      <c r="I22" s="292"/>
      <c r="J22" s="430"/>
      <c r="K22" s="292"/>
      <c r="L22" s="430"/>
      <c r="M22" s="292"/>
      <c r="N22" s="430"/>
      <c r="O22" s="296"/>
      <c r="P22" s="424"/>
      <c r="Q22" s="292"/>
      <c r="R22" s="292"/>
      <c r="S22" s="292"/>
      <c r="T22" s="292"/>
      <c r="U22" s="425"/>
    </row>
    <row r="23" spans="1:21" ht="15.75" x14ac:dyDescent="0.25">
      <c r="A23" s="534"/>
      <c r="B23" s="606"/>
      <c r="C23" s="292"/>
      <c r="D23" s="292"/>
      <c r="E23" s="292"/>
      <c r="F23" s="292"/>
      <c r="G23" s="292"/>
      <c r="H23" s="430"/>
      <c r="I23" s="292"/>
      <c r="J23" s="430"/>
      <c r="K23" s="292"/>
      <c r="L23" s="430"/>
      <c r="M23" s="292"/>
      <c r="N23" s="430"/>
      <c r="O23" s="296"/>
      <c r="P23" s="424"/>
      <c r="Q23" s="292"/>
      <c r="R23" s="292"/>
      <c r="S23" s="292"/>
      <c r="T23" s="292"/>
      <c r="U23" s="425"/>
    </row>
    <row r="24" spans="1:21" ht="15.75" x14ac:dyDescent="0.25">
      <c r="A24" s="534"/>
      <c r="B24" s="606"/>
      <c r="C24" s="292"/>
      <c r="D24" s="292"/>
      <c r="E24" s="292"/>
      <c r="F24" s="292"/>
      <c r="G24" s="292"/>
      <c r="H24" s="430"/>
      <c r="I24" s="292"/>
      <c r="J24" s="430"/>
      <c r="K24" s="292"/>
      <c r="L24" s="430"/>
      <c r="M24" s="292"/>
      <c r="N24" s="430"/>
      <c r="O24" s="296"/>
      <c r="P24" s="424"/>
      <c r="Q24" s="292"/>
      <c r="R24" s="292"/>
      <c r="S24" s="292"/>
      <c r="T24" s="292"/>
      <c r="U24" s="425"/>
    </row>
    <row r="25" spans="1:21" ht="15.75" x14ac:dyDescent="0.25">
      <c r="A25" s="534"/>
      <c r="B25" s="606"/>
      <c r="C25" s="292"/>
      <c r="D25" s="292"/>
      <c r="E25" s="292"/>
      <c r="F25" s="292"/>
      <c r="G25" s="292"/>
      <c r="H25" s="430"/>
      <c r="I25" s="292"/>
      <c r="J25" s="430"/>
      <c r="K25" s="292"/>
      <c r="L25" s="430"/>
      <c r="M25" s="292"/>
      <c r="N25" s="430"/>
      <c r="O25" s="296"/>
      <c r="P25" s="424"/>
      <c r="Q25" s="292"/>
      <c r="R25" s="292"/>
      <c r="S25" s="292"/>
      <c r="T25" s="292"/>
      <c r="U25" s="425"/>
    </row>
    <row r="26" spans="1:21" ht="15.75" x14ac:dyDescent="0.25">
      <c r="A26" s="534"/>
      <c r="B26" s="606" t="s">
        <v>1477</v>
      </c>
      <c r="C26" s="292"/>
      <c r="D26" s="292"/>
      <c r="E26" s="292"/>
      <c r="F26" s="292"/>
      <c r="G26" s="292"/>
      <c r="H26" s="430"/>
      <c r="I26" s="292"/>
      <c r="J26" s="430"/>
      <c r="K26" s="292"/>
      <c r="L26" s="430"/>
      <c r="M26" s="292"/>
      <c r="N26" s="430"/>
      <c r="O26" s="296"/>
      <c r="P26" s="424"/>
      <c r="Q26" s="292"/>
      <c r="R26" s="292"/>
      <c r="S26" s="292"/>
      <c r="T26" s="292"/>
      <c r="U26" s="425"/>
    </row>
    <row r="27" spans="1:21" ht="15.75" x14ac:dyDescent="0.25">
      <c r="A27" s="534"/>
      <c r="B27" s="606"/>
      <c r="C27" s="438"/>
      <c r="D27" s="335"/>
      <c r="E27" s="335"/>
      <c r="F27" s="335"/>
      <c r="G27" s="292"/>
      <c r="H27" s="430"/>
      <c r="I27" s="292"/>
      <c r="J27" s="430"/>
      <c r="K27" s="292"/>
      <c r="L27" s="430"/>
      <c r="M27" s="292"/>
      <c r="N27" s="430"/>
      <c r="O27" s="296"/>
      <c r="P27" s="424"/>
      <c r="Q27" s="292"/>
      <c r="R27" s="292"/>
      <c r="S27" s="292"/>
      <c r="T27" s="292"/>
      <c r="U27" s="425"/>
    </row>
    <row r="28" spans="1:21" s="432" customFormat="1" ht="15.75" x14ac:dyDescent="0.25">
      <c r="A28" s="534"/>
      <c r="B28" s="606"/>
      <c r="C28" s="438"/>
      <c r="D28" s="335"/>
      <c r="E28" s="335"/>
      <c r="F28" s="335"/>
      <c r="G28" s="292"/>
      <c r="H28" s="430"/>
      <c r="I28" s="292"/>
      <c r="J28" s="430"/>
      <c r="K28" s="292"/>
      <c r="L28" s="430"/>
      <c r="M28" s="292"/>
      <c r="N28" s="430"/>
      <c r="O28" s="296"/>
      <c r="P28" s="424"/>
      <c r="Q28" s="292"/>
      <c r="R28" s="292"/>
      <c r="S28" s="292"/>
      <c r="T28" s="292"/>
      <c r="U28" s="425"/>
    </row>
    <row r="29" spans="1:21" s="432" customFormat="1" ht="15.75" x14ac:dyDescent="0.25">
      <c r="A29" s="534"/>
      <c r="B29" s="606"/>
      <c r="C29" s="438"/>
      <c r="D29" s="335"/>
      <c r="E29" s="335"/>
      <c r="F29" s="335"/>
      <c r="G29" s="292"/>
      <c r="H29" s="430"/>
      <c r="I29" s="292"/>
      <c r="J29" s="430"/>
      <c r="K29" s="292"/>
      <c r="L29" s="430"/>
      <c r="M29" s="292"/>
      <c r="N29" s="430"/>
      <c r="O29" s="296"/>
      <c r="P29" s="424"/>
      <c r="Q29" s="292"/>
      <c r="R29" s="292"/>
      <c r="S29" s="292"/>
      <c r="T29" s="292"/>
      <c r="U29" s="425"/>
    </row>
    <row r="30" spans="1:21" ht="15.75" x14ac:dyDescent="0.25">
      <c r="A30" s="534"/>
      <c r="B30" s="606"/>
      <c r="C30" s="438"/>
      <c r="D30" s="335"/>
      <c r="E30" s="330"/>
      <c r="F30" s="335"/>
      <c r="G30" s="292"/>
      <c r="H30" s="430"/>
      <c r="I30" s="292"/>
      <c r="J30" s="430"/>
      <c r="K30" s="292"/>
      <c r="L30" s="430"/>
      <c r="M30" s="292"/>
      <c r="N30" s="430"/>
      <c r="O30" s="296"/>
      <c r="P30" s="424"/>
      <c r="Q30" s="292"/>
      <c r="R30" s="292"/>
      <c r="S30" s="292"/>
      <c r="T30" s="292"/>
      <c r="U30" s="425"/>
    </row>
    <row r="31" spans="1:21" s="432" customFormat="1" ht="15.75" x14ac:dyDescent="0.25">
      <c r="A31" s="534"/>
      <c r="B31" s="606"/>
      <c r="C31" s="438"/>
      <c r="D31" s="335"/>
      <c r="E31" s="330"/>
      <c r="F31" s="335"/>
      <c r="G31" s="292"/>
      <c r="H31" s="430"/>
      <c r="I31" s="292"/>
      <c r="J31" s="430"/>
      <c r="K31" s="292"/>
      <c r="L31" s="430"/>
      <c r="M31" s="292"/>
      <c r="N31" s="430"/>
      <c r="O31" s="296"/>
      <c r="P31" s="424"/>
      <c r="Q31" s="292"/>
      <c r="R31" s="292"/>
      <c r="S31" s="292"/>
      <c r="T31" s="292"/>
      <c r="U31" s="425"/>
    </row>
    <row r="32" spans="1:21" ht="15.75" x14ac:dyDescent="0.25">
      <c r="A32" s="674" t="s">
        <v>1443</v>
      </c>
      <c r="B32" s="664" t="s">
        <v>1473</v>
      </c>
      <c r="C32" s="439"/>
      <c r="D32" s="292"/>
      <c r="E32" s="292"/>
      <c r="F32" s="292"/>
      <c r="G32" s="429"/>
      <c r="H32" s="430"/>
      <c r="I32" s="292"/>
      <c r="J32" s="430"/>
      <c r="K32" s="292"/>
      <c r="L32" s="430"/>
      <c r="M32" s="292"/>
      <c r="N32" s="430"/>
      <c r="O32" s="296"/>
      <c r="P32" s="424"/>
      <c r="Q32" s="292"/>
      <c r="R32" s="292"/>
      <c r="S32" s="292"/>
      <c r="T32" s="292"/>
      <c r="U32" s="292"/>
    </row>
    <row r="33" spans="1:21" s="432" customFormat="1" ht="15.75" x14ac:dyDescent="0.25">
      <c r="A33" s="674"/>
      <c r="B33" s="664"/>
      <c r="C33" s="439"/>
      <c r="D33" s="292"/>
      <c r="E33" s="292"/>
      <c r="F33" s="292"/>
      <c r="G33" s="429"/>
      <c r="H33" s="430"/>
      <c r="I33" s="292"/>
      <c r="J33" s="430"/>
      <c r="K33" s="292"/>
      <c r="L33" s="430"/>
      <c r="M33" s="292"/>
      <c r="N33" s="430"/>
      <c r="O33" s="296"/>
      <c r="P33" s="424"/>
      <c r="Q33" s="292"/>
      <c r="R33" s="292"/>
      <c r="S33" s="292"/>
      <c r="T33" s="292"/>
      <c r="U33" s="292"/>
    </row>
    <row r="34" spans="1:21" s="432" customFormat="1" ht="15.75" x14ac:dyDescent="0.25">
      <c r="A34" s="674"/>
      <c r="B34" s="664"/>
      <c r="C34" s="449"/>
      <c r="D34" s="292"/>
      <c r="E34" s="292"/>
      <c r="F34" s="292"/>
      <c r="G34" s="429"/>
      <c r="H34" s="430"/>
      <c r="I34" s="292"/>
      <c r="J34" s="430"/>
      <c r="K34" s="292"/>
      <c r="L34" s="430"/>
      <c r="M34" s="292"/>
      <c r="N34" s="430"/>
      <c r="O34" s="296"/>
      <c r="P34" s="424"/>
      <c r="Q34" s="292"/>
      <c r="R34" s="292"/>
      <c r="S34" s="292"/>
      <c r="T34" s="292"/>
      <c r="U34" s="292"/>
    </row>
    <row r="35" spans="1:21" s="432" customFormat="1" ht="15.75" x14ac:dyDescent="0.25">
      <c r="A35" s="674"/>
      <c r="B35" s="664"/>
      <c r="C35" s="449"/>
      <c r="D35" s="292"/>
      <c r="E35" s="292"/>
      <c r="F35" s="292"/>
      <c r="G35" s="429"/>
      <c r="H35" s="430"/>
      <c r="I35" s="292"/>
      <c r="J35" s="430"/>
      <c r="K35" s="292"/>
      <c r="L35" s="430"/>
      <c r="M35" s="292"/>
      <c r="N35" s="430"/>
      <c r="O35" s="296"/>
      <c r="P35" s="424"/>
      <c r="Q35" s="292"/>
      <c r="R35" s="292"/>
      <c r="S35" s="292"/>
      <c r="T35" s="292"/>
      <c r="U35" s="292"/>
    </row>
    <row r="36" spans="1:21" s="432" customFormat="1" ht="15.75" x14ac:dyDescent="0.25">
      <c r="A36" s="674"/>
      <c r="B36" s="664"/>
      <c r="C36" s="439"/>
      <c r="D36" s="292"/>
      <c r="E36" s="292"/>
      <c r="F36" s="292"/>
      <c r="G36" s="429"/>
      <c r="H36" s="430"/>
      <c r="I36" s="292"/>
      <c r="J36" s="430"/>
      <c r="K36" s="292"/>
      <c r="L36" s="430"/>
      <c r="M36" s="292"/>
      <c r="N36" s="430"/>
      <c r="O36" s="296"/>
      <c r="P36" s="424"/>
      <c r="Q36" s="292"/>
      <c r="R36" s="292"/>
      <c r="S36" s="292"/>
      <c r="T36" s="292"/>
      <c r="U36" s="292"/>
    </row>
    <row r="37" spans="1:21" s="432" customFormat="1" ht="15.75" x14ac:dyDescent="0.25">
      <c r="A37" s="674"/>
      <c r="B37" s="664"/>
      <c r="C37" s="449"/>
      <c r="D37" s="292"/>
      <c r="E37" s="292"/>
      <c r="F37" s="292"/>
      <c r="G37" s="429"/>
      <c r="H37" s="430"/>
      <c r="I37" s="292"/>
      <c r="J37" s="430"/>
      <c r="K37" s="292"/>
      <c r="L37" s="430"/>
      <c r="M37" s="292"/>
      <c r="N37" s="430"/>
      <c r="O37" s="296"/>
      <c r="P37" s="424"/>
      <c r="Q37" s="292"/>
      <c r="R37" s="292"/>
      <c r="S37" s="292"/>
      <c r="T37" s="292"/>
      <c r="U37" s="292"/>
    </row>
    <row r="38" spans="1:21" s="432" customFormat="1" ht="15.75" x14ac:dyDescent="0.25">
      <c r="A38" s="674"/>
      <c r="B38" s="664"/>
      <c r="C38" s="449"/>
      <c r="D38" s="292"/>
      <c r="E38" s="292"/>
      <c r="F38" s="292"/>
      <c r="G38" s="429"/>
      <c r="H38" s="430"/>
      <c r="I38" s="292"/>
      <c r="J38" s="430"/>
      <c r="K38" s="292"/>
      <c r="L38" s="430"/>
      <c r="M38" s="292"/>
      <c r="N38" s="430"/>
      <c r="O38" s="296"/>
      <c r="P38" s="424"/>
      <c r="Q38" s="292"/>
      <c r="R38" s="292"/>
      <c r="S38" s="292"/>
      <c r="T38" s="292"/>
      <c r="U38" s="292"/>
    </row>
    <row r="39" spans="1:21" s="432" customFormat="1" ht="15.75" x14ac:dyDescent="0.25">
      <c r="A39" s="674"/>
      <c r="B39" s="664"/>
      <c r="C39" s="449"/>
      <c r="D39" s="292"/>
      <c r="E39" s="292"/>
      <c r="F39" s="292"/>
      <c r="G39" s="429"/>
      <c r="H39" s="430"/>
      <c r="I39" s="292"/>
      <c r="J39" s="430"/>
      <c r="K39" s="292"/>
      <c r="L39" s="430"/>
      <c r="M39" s="292"/>
      <c r="N39" s="430"/>
      <c r="O39" s="296"/>
      <c r="P39" s="424"/>
      <c r="Q39" s="292"/>
      <c r="R39" s="292"/>
      <c r="S39" s="292"/>
      <c r="T39" s="292"/>
      <c r="U39" s="292"/>
    </row>
    <row r="40" spans="1:21" s="432" customFormat="1" ht="15.75" x14ac:dyDescent="0.25">
      <c r="A40" s="674"/>
      <c r="B40" s="664"/>
      <c r="C40" s="439"/>
      <c r="D40" s="292"/>
      <c r="E40" s="292"/>
      <c r="F40" s="292"/>
      <c r="G40" s="429"/>
      <c r="H40" s="430"/>
      <c r="I40" s="292"/>
      <c r="J40" s="430"/>
      <c r="K40" s="292"/>
      <c r="L40" s="430"/>
      <c r="M40" s="292"/>
      <c r="N40" s="430"/>
      <c r="O40" s="296"/>
      <c r="P40" s="424"/>
      <c r="Q40" s="292"/>
      <c r="R40" s="292"/>
      <c r="S40" s="292"/>
      <c r="T40" s="292"/>
      <c r="U40" s="292"/>
    </row>
    <row r="41" spans="1:21" s="432" customFormat="1" ht="15.75" x14ac:dyDescent="0.25">
      <c r="A41" s="674"/>
      <c r="B41" s="664"/>
      <c r="C41" s="439"/>
      <c r="D41" s="292"/>
      <c r="E41" s="292"/>
      <c r="F41" s="292"/>
      <c r="G41" s="429"/>
      <c r="H41" s="430"/>
      <c r="I41" s="292"/>
      <c r="J41" s="430"/>
      <c r="K41" s="292"/>
      <c r="L41" s="430"/>
      <c r="M41" s="292"/>
      <c r="N41" s="430"/>
      <c r="O41" s="296"/>
      <c r="P41" s="424"/>
      <c r="Q41" s="292"/>
      <c r="R41" s="292"/>
      <c r="S41" s="292"/>
      <c r="T41" s="292"/>
      <c r="U41" s="292"/>
    </row>
    <row r="42" spans="1:21" s="432" customFormat="1" ht="15.75" x14ac:dyDescent="0.25">
      <c r="A42" s="674"/>
      <c r="B42" s="664"/>
      <c r="C42" s="439"/>
      <c r="D42" s="292"/>
      <c r="E42" s="292"/>
      <c r="F42" s="292"/>
      <c r="G42" s="429"/>
      <c r="H42" s="430"/>
      <c r="I42" s="292"/>
      <c r="J42" s="430"/>
      <c r="K42" s="292"/>
      <c r="L42" s="430"/>
      <c r="M42" s="292"/>
      <c r="N42" s="430"/>
      <c r="O42" s="296"/>
      <c r="P42" s="424"/>
      <c r="Q42" s="292"/>
      <c r="R42" s="292"/>
      <c r="S42" s="292"/>
      <c r="T42" s="292"/>
      <c r="U42" s="292"/>
    </row>
    <row r="43" spans="1:21" s="432" customFormat="1" ht="15.75" x14ac:dyDescent="0.25">
      <c r="A43" s="674"/>
      <c r="B43" s="664" t="s">
        <v>1474</v>
      </c>
      <c r="C43" s="439"/>
      <c r="D43" s="292"/>
      <c r="E43" s="292"/>
      <c r="F43" s="292"/>
      <c r="G43" s="429"/>
      <c r="H43" s="430"/>
      <c r="I43" s="292"/>
      <c r="J43" s="430"/>
      <c r="K43" s="292"/>
      <c r="L43" s="430"/>
      <c r="M43" s="292"/>
      <c r="N43" s="430"/>
      <c r="O43" s="296"/>
      <c r="P43" s="424"/>
      <c r="Q43" s="292"/>
      <c r="R43" s="292"/>
      <c r="S43" s="292"/>
      <c r="T43" s="292"/>
      <c r="U43" s="292"/>
    </row>
    <row r="44" spans="1:21" s="432" customFormat="1" ht="15.75" x14ac:dyDescent="0.25">
      <c r="A44" s="674"/>
      <c r="B44" s="664"/>
      <c r="C44" s="439"/>
      <c r="D44" s="292"/>
      <c r="E44" s="292"/>
      <c r="F44" s="292"/>
      <c r="G44" s="429"/>
      <c r="H44" s="430"/>
      <c r="I44" s="292"/>
      <c r="J44" s="430"/>
      <c r="K44" s="292"/>
      <c r="L44" s="430"/>
      <c r="M44" s="292"/>
      <c r="N44" s="430"/>
      <c r="O44" s="296"/>
      <c r="P44" s="424"/>
      <c r="Q44" s="292"/>
      <c r="R44" s="292"/>
      <c r="S44" s="292"/>
      <c r="T44" s="292"/>
      <c r="U44" s="292"/>
    </row>
    <row r="45" spans="1:21" s="432" customFormat="1" ht="15.75" x14ac:dyDescent="0.25">
      <c r="A45" s="674"/>
      <c r="B45" s="664"/>
      <c r="C45" s="449"/>
      <c r="D45" s="292"/>
      <c r="E45" s="292"/>
      <c r="F45" s="292"/>
      <c r="G45" s="429"/>
      <c r="H45" s="430"/>
      <c r="I45" s="292"/>
      <c r="J45" s="430"/>
      <c r="K45" s="292"/>
      <c r="L45" s="430"/>
      <c r="M45" s="292"/>
      <c r="N45" s="430"/>
      <c r="O45" s="296"/>
      <c r="P45" s="424"/>
      <c r="Q45" s="292"/>
      <c r="R45" s="292"/>
      <c r="S45" s="292"/>
      <c r="T45" s="292"/>
      <c r="U45" s="292"/>
    </row>
    <row r="46" spans="1:21" s="432" customFormat="1" ht="15.75" x14ac:dyDescent="0.25">
      <c r="A46" s="674"/>
      <c r="B46" s="664"/>
      <c r="C46" s="449"/>
      <c r="D46" s="292"/>
      <c r="E46" s="292"/>
      <c r="F46" s="292"/>
      <c r="G46" s="429"/>
      <c r="H46" s="430"/>
      <c r="I46" s="292"/>
      <c r="J46" s="430"/>
      <c r="K46" s="292"/>
      <c r="L46" s="430"/>
      <c r="M46" s="292"/>
      <c r="N46" s="430"/>
      <c r="O46" s="296"/>
      <c r="P46" s="424"/>
      <c r="Q46" s="292"/>
      <c r="R46" s="292"/>
      <c r="S46" s="292"/>
      <c r="T46" s="292"/>
      <c r="U46" s="292"/>
    </row>
    <row r="47" spans="1:21" s="432" customFormat="1" ht="15.75" x14ac:dyDescent="0.25">
      <c r="A47" s="674"/>
      <c r="B47" s="664"/>
      <c r="C47" s="449"/>
      <c r="D47" s="292"/>
      <c r="E47" s="292"/>
      <c r="F47" s="292"/>
      <c r="G47" s="429"/>
      <c r="H47" s="430"/>
      <c r="I47" s="292"/>
      <c r="J47" s="430"/>
      <c r="K47" s="292"/>
      <c r="L47" s="430"/>
      <c r="M47" s="292"/>
      <c r="N47" s="430"/>
      <c r="O47" s="296"/>
      <c r="P47" s="424"/>
      <c r="Q47" s="292"/>
      <c r="R47" s="292"/>
      <c r="S47" s="292"/>
      <c r="T47" s="292"/>
      <c r="U47" s="292"/>
    </row>
    <row r="48" spans="1:21" s="432" customFormat="1" ht="15.75" x14ac:dyDescent="0.25">
      <c r="A48" s="674"/>
      <c r="B48" s="664"/>
      <c r="C48" s="439"/>
      <c r="D48" s="292"/>
      <c r="E48" s="292"/>
      <c r="F48" s="292"/>
      <c r="G48" s="429"/>
      <c r="H48" s="430"/>
      <c r="I48" s="292"/>
      <c r="J48" s="430"/>
      <c r="K48" s="292"/>
      <c r="L48" s="430"/>
      <c r="M48" s="292"/>
      <c r="N48" s="430"/>
      <c r="O48" s="296"/>
      <c r="P48" s="424"/>
      <c r="Q48" s="292"/>
      <c r="R48" s="292"/>
      <c r="S48" s="292"/>
      <c r="T48" s="292"/>
      <c r="U48" s="292"/>
    </row>
    <row r="49" spans="1:21" s="432" customFormat="1" ht="15.75" x14ac:dyDescent="0.25">
      <c r="A49" s="674"/>
      <c r="B49" s="664"/>
      <c r="C49" s="439"/>
      <c r="D49" s="292"/>
      <c r="E49" s="292"/>
      <c r="F49" s="292"/>
      <c r="G49" s="429"/>
      <c r="H49" s="430"/>
      <c r="I49" s="292"/>
      <c r="J49" s="430"/>
      <c r="K49" s="292"/>
      <c r="L49" s="430"/>
      <c r="M49" s="292"/>
      <c r="N49" s="430"/>
      <c r="O49" s="296"/>
      <c r="P49" s="424"/>
      <c r="Q49" s="292"/>
      <c r="R49" s="292"/>
      <c r="S49" s="292"/>
      <c r="T49" s="292"/>
      <c r="U49" s="292"/>
    </row>
    <row r="50" spans="1:21" s="432" customFormat="1" ht="15.75" x14ac:dyDescent="0.25">
      <c r="A50" s="674"/>
      <c r="B50" s="664"/>
      <c r="C50" s="439"/>
      <c r="D50" s="292"/>
      <c r="E50" s="292"/>
      <c r="F50" s="292"/>
      <c r="G50" s="429"/>
      <c r="H50" s="430"/>
      <c r="I50" s="292"/>
      <c r="J50" s="430"/>
      <c r="K50" s="292"/>
      <c r="L50" s="430"/>
      <c r="M50" s="292"/>
      <c r="N50" s="430"/>
      <c r="O50" s="296"/>
      <c r="P50" s="424"/>
      <c r="Q50" s="292"/>
      <c r="R50" s="292"/>
      <c r="S50" s="292"/>
      <c r="T50" s="292"/>
      <c r="U50" s="292"/>
    </row>
    <row r="51" spans="1:21" ht="15.75" x14ac:dyDescent="0.25">
      <c r="A51" s="674"/>
      <c r="B51" s="664"/>
      <c r="C51" s="439"/>
      <c r="D51" s="292"/>
      <c r="E51" s="292"/>
      <c r="F51" s="292"/>
      <c r="G51" s="429"/>
      <c r="H51" s="430"/>
      <c r="I51" s="292"/>
      <c r="J51" s="430"/>
      <c r="K51" s="292"/>
      <c r="L51" s="430"/>
      <c r="M51" s="292"/>
      <c r="N51" s="430"/>
      <c r="O51" s="296"/>
      <c r="P51" s="424"/>
      <c r="Q51" s="292"/>
      <c r="R51" s="292"/>
      <c r="S51" s="292"/>
      <c r="T51" s="292"/>
      <c r="U51" s="292"/>
    </row>
    <row r="52" spans="1:21" ht="15.75" x14ac:dyDescent="0.25">
      <c r="A52" s="666" t="s">
        <v>1359</v>
      </c>
      <c r="B52" s="667"/>
      <c r="C52" s="667"/>
      <c r="D52" s="667"/>
      <c r="E52" s="667"/>
      <c r="F52" s="668"/>
      <c r="G52" s="279">
        <f t="shared" ref="G52:P52" si="0">SUM(G32:G51)</f>
        <v>0</v>
      </c>
      <c r="H52" s="243">
        <f t="shared" si="0"/>
        <v>0</v>
      </c>
      <c r="I52" s="279">
        <f t="shared" si="0"/>
        <v>0</v>
      </c>
      <c r="J52" s="243">
        <f t="shared" si="0"/>
        <v>0</v>
      </c>
      <c r="K52" s="279">
        <f t="shared" si="0"/>
        <v>0</v>
      </c>
      <c r="L52" s="243">
        <f t="shared" si="0"/>
        <v>0</v>
      </c>
      <c r="M52" s="279">
        <f t="shared" si="0"/>
        <v>0</v>
      </c>
      <c r="N52" s="243">
        <f t="shared" si="0"/>
        <v>0</v>
      </c>
      <c r="O52" s="243">
        <f t="shared" si="0"/>
        <v>0</v>
      </c>
      <c r="P52" s="243">
        <f t="shared" si="0"/>
        <v>0</v>
      </c>
      <c r="Q52" s="279"/>
      <c r="R52" s="279"/>
      <c r="S52" s="279"/>
      <c r="T52" s="279"/>
      <c r="U52" s="293"/>
    </row>
  </sheetData>
  <mergeCells count="28">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 ref="S4:S6"/>
    <mergeCell ref="R4:R6"/>
    <mergeCell ref="B15:B25"/>
    <mergeCell ref="B8:B14"/>
    <mergeCell ref="B32:B42"/>
    <mergeCell ref="Q4:Q6"/>
    <mergeCell ref="B43:B51"/>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topLeftCell="D1" zoomScale="68" zoomScaleNormal="68" workbookViewId="0">
      <pane ySplit="8" topLeftCell="A9" activePane="bottomLeft" state="frozen"/>
      <selection activeCell="K7" sqref="K7"/>
      <selection pane="bottomLeft" activeCell="C11" sqref="A11:XFD27"/>
    </sheetView>
  </sheetViews>
  <sheetFormatPr baseColWidth="10" defaultColWidth="11.42578125" defaultRowHeight="15" x14ac:dyDescent="0.25"/>
  <cols>
    <col min="1" max="1" width="35.7109375" customWidth="1"/>
    <col min="2" max="2" width="35.85546875" customWidth="1"/>
    <col min="3" max="6" width="27.42578125" customWidth="1"/>
    <col min="7" max="7" width="15.28515625" customWidth="1"/>
    <col min="8" max="8" width="11.5703125" style="244"/>
    <col min="9" max="9" width="15.28515625" customWidth="1"/>
    <col min="10" max="10" width="18.85546875" style="244" customWidth="1"/>
    <col min="12" max="12" width="11.5703125" style="244"/>
    <col min="14" max="14" width="11.5703125" style="244"/>
    <col min="15" max="15" width="15.28515625" customWidth="1"/>
    <col min="16" max="16" width="18.28515625" style="244" customWidth="1"/>
    <col min="17" max="20" width="14.140625" customWidth="1"/>
    <col min="21" max="21" width="17" customWidth="1"/>
  </cols>
  <sheetData>
    <row r="1" spans="1:27" ht="24.75" customHeight="1" x14ac:dyDescent="0.25">
      <c r="E1" s="676" t="s">
        <v>1369</v>
      </c>
      <c r="F1" s="676"/>
      <c r="G1" s="676"/>
      <c r="H1" s="676"/>
      <c r="I1" s="676"/>
      <c r="J1" s="676"/>
      <c r="K1" s="676"/>
      <c r="L1" s="676"/>
      <c r="M1" s="305"/>
      <c r="N1" s="305"/>
      <c r="O1" s="305"/>
      <c r="P1" s="305"/>
      <c r="Q1" s="305"/>
      <c r="R1" s="305"/>
      <c r="S1" s="305"/>
      <c r="T1" s="305"/>
      <c r="U1" s="305"/>
      <c r="V1" s="305"/>
      <c r="W1" s="305"/>
      <c r="X1" s="305"/>
      <c r="Y1" s="305"/>
      <c r="Z1" s="305"/>
      <c r="AA1" s="305"/>
    </row>
    <row r="2" spans="1:27" ht="18.75" x14ac:dyDescent="0.25">
      <c r="A2" s="341" t="s">
        <v>1368</v>
      </c>
      <c r="G2" s="305"/>
      <c r="I2" s="305"/>
      <c r="J2" s="305"/>
      <c r="K2" s="305"/>
      <c r="L2" s="305"/>
      <c r="M2" s="305"/>
      <c r="N2" s="305"/>
      <c r="O2" s="305"/>
      <c r="P2" s="305"/>
      <c r="Q2" s="305"/>
      <c r="R2" s="305"/>
      <c r="S2" s="305"/>
      <c r="T2" s="305"/>
      <c r="U2" s="305"/>
      <c r="V2" s="305"/>
      <c r="W2" s="305"/>
      <c r="X2" s="305"/>
      <c r="Y2" s="305"/>
      <c r="Z2" s="305"/>
      <c r="AA2" s="305"/>
    </row>
    <row r="3" spans="1:27" s="432" customFormat="1" ht="18.75" x14ac:dyDescent="0.25">
      <c r="A3" s="341" t="s">
        <v>1445</v>
      </c>
      <c r="G3" s="305"/>
      <c r="H3" s="244"/>
      <c r="I3" s="305"/>
      <c r="J3" s="305"/>
      <c r="K3" s="305"/>
      <c r="L3" s="305"/>
      <c r="M3" s="305"/>
      <c r="N3" s="305"/>
      <c r="O3" s="305"/>
      <c r="P3" s="305"/>
      <c r="Q3" s="305"/>
      <c r="R3" s="305"/>
      <c r="S3" s="305"/>
      <c r="T3" s="305"/>
      <c r="U3" s="305"/>
      <c r="V3" s="305"/>
      <c r="W3" s="305"/>
      <c r="X3" s="305"/>
      <c r="Y3" s="305"/>
      <c r="Z3" s="305"/>
      <c r="AA3" s="305"/>
    </row>
    <row r="4" spans="1:27" s="432" customFormat="1" ht="18.75" x14ac:dyDescent="0.25">
      <c r="A4" s="341" t="s">
        <v>1446</v>
      </c>
      <c r="G4" s="305"/>
      <c r="H4" s="244"/>
      <c r="I4" s="305"/>
      <c r="J4" s="305"/>
      <c r="K4" s="305"/>
      <c r="L4" s="305"/>
      <c r="M4" s="305"/>
      <c r="N4" s="305"/>
      <c r="O4" s="305"/>
      <c r="P4" s="305"/>
      <c r="Q4" s="305"/>
      <c r="R4" s="305"/>
      <c r="S4" s="305"/>
      <c r="T4" s="305"/>
      <c r="U4" s="305"/>
      <c r="V4" s="305"/>
      <c r="W4" s="305"/>
      <c r="X4" s="305"/>
      <c r="Y4" s="305"/>
      <c r="Z4" s="305"/>
      <c r="AA4" s="305"/>
    </row>
    <row r="5" spans="1:27" ht="18.75" customHeight="1" x14ac:dyDescent="0.25">
      <c r="A5" s="660" t="s">
        <v>1447</v>
      </c>
      <c r="B5" s="677"/>
      <c r="C5" s="677"/>
      <c r="D5" s="677"/>
      <c r="E5" s="677"/>
      <c r="F5" s="677"/>
      <c r="G5" s="677"/>
      <c r="H5" s="677"/>
      <c r="I5" s="677"/>
      <c r="J5" s="677"/>
      <c r="K5" s="677"/>
      <c r="L5" s="677"/>
      <c r="M5" s="677"/>
      <c r="N5" s="677"/>
      <c r="O5" s="677"/>
      <c r="P5" s="677"/>
      <c r="Q5" s="677"/>
      <c r="R5" s="677"/>
      <c r="S5" s="677"/>
      <c r="T5" s="677"/>
      <c r="U5" s="677"/>
    </row>
    <row r="6" spans="1:27" ht="15" customHeight="1" x14ac:dyDescent="0.25">
      <c r="A6" s="562" t="s">
        <v>100</v>
      </c>
      <c r="B6" s="529" t="s">
        <v>115</v>
      </c>
      <c r="C6" s="554" t="s">
        <v>89</v>
      </c>
      <c r="D6" s="554" t="s">
        <v>90</v>
      </c>
      <c r="E6" s="545" t="s">
        <v>402</v>
      </c>
      <c r="F6" s="554" t="s">
        <v>91</v>
      </c>
      <c r="G6" s="562" t="s">
        <v>103</v>
      </c>
      <c r="H6" s="562"/>
      <c r="I6" s="562"/>
      <c r="J6" s="562"/>
      <c r="K6" s="562"/>
      <c r="L6" s="562"/>
      <c r="M6" s="562"/>
      <c r="N6" s="562"/>
      <c r="O6" s="563" t="s">
        <v>104</v>
      </c>
      <c r="P6" s="563"/>
      <c r="Q6" s="529" t="s">
        <v>105</v>
      </c>
      <c r="R6" s="529" t="s">
        <v>106</v>
      </c>
      <c r="S6" s="529" t="s">
        <v>113</v>
      </c>
      <c r="T6" s="529" t="s">
        <v>112</v>
      </c>
      <c r="U6" s="542" t="s">
        <v>92</v>
      </c>
    </row>
    <row r="7" spans="1:27" ht="15" customHeight="1" x14ac:dyDescent="0.25">
      <c r="A7" s="562"/>
      <c r="B7" s="527"/>
      <c r="C7" s="555"/>
      <c r="D7" s="555"/>
      <c r="E7" s="546"/>
      <c r="F7" s="555"/>
      <c r="G7" s="562" t="s">
        <v>107</v>
      </c>
      <c r="H7" s="562"/>
      <c r="I7" s="562" t="s">
        <v>108</v>
      </c>
      <c r="J7" s="562"/>
      <c r="K7" s="562" t="s">
        <v>109</v>
      </c>
      <c r="L7" s="562"/>
      <c r="M7" s="562" t="s">
        <v>110</v>
      </c>
      <c r="N7" s="562"/>
      <c r="O7" s="563"/>
      <c r="P7" s="563"/>
      <c r="Q7" s="527"/>
      <c r="R7" s="527"/>
      <c r="S7" s="527"/>
      <c r="T7" s="527"/>
      <c r="U7" s="543"/>
    </row>
    <row r="8" spans="1:27" ht="25.5" x14ac:dyDescent="0.25">
      <c r="A8" s="562"/>
      <c r="B8" s="528"/>
      <c r="C8" s="556"/>
      <c r="D8" s="556"/>
      <c r="E8" s="547"/>
      <c r="F8" s="556"/>
      <c r="G8" s="81" t="s">
        <v>111</v>
      </c>
      <c r="H8" s="242" t="s">
        <v>12</v>
      </c>
      <c r="I8" s="81" t="s">
        <v>111</v>
      </c>
      <c r="J8" s="242" t="s">
        <v>12</v>
      </c>
      <c r="K8" s="81" t="s">
        <v>111</v>
      </c>
      <c r="L8" s="242" t="s">
        <v>12</v>
      </c>
      <c r="M8" s="81" t="s">
        <v>111</v>
      </c>
      <c r="N8" s="242" t="s">
        <v>12</v>
      </c>
      <c r="O8" s="81" t="s">
        <v>111</v>
      </c>
      <c r="P8" s="242" t="s">
        <v>12</v>
      </c>
      <c r="Q8" s="528"/>
      <c r="R8" s="528"/>
      <c r="S8" s="528"/>
      <c r="T8" s="528"/>
      <c r="U8" s="544"/>
    </row>
    <row r="9" spans="1:27" ht="141.75" x14ac:dyDescent="0.25">
      <c r="A9" s="675" t="s">
        <v>1449</v>
      </c>
      <c r="B9" s="675" t="s">
        <v>1448</v>
      </c>
      <c r="C9" s="487" t="s">
        <v>1984</v>
      </c>
      <c r="D9" s="487" t="s">
        <v>1976</v>
      </c>
      <c r="E9" s="351" t="s">
        <v>1983</v>
      </c>
      <c r="F9" s="351" t="s">
        <v>1987</v>
      </c>
      <c r="G9" s="421">
        <v>0.5</v>
      </c>
      <c r="H9" s="422">
        <v>0</v>
      </c>
      <c r="I9" s="421"/>
      <c r="J9" s="422"/>
      <c r="K9" s="421">
        <v>1</v>
      </c>
      <c r="L9" s="422">
        <v>0</v>
      </c>
      <c r="M9" s="421"/>
      <c r="N9" s="422"/>
      <c r="O9" s="440">
        <v>1</v>
      </c>
      <c r="P9" s="424">
        <v>0</v>
      </c>
      <c r="Q9" s="351"/>
      <c r="R9" s="351" t="s">
        <v>1979</v>
      </c>
      <c r="S9" s="469" t="s">
        <v>1978</v>
      </c>
      <c r="T9" s="351" t="s">
        <v>1980</v>
      </c>
      <c r="U9" s="351" t="s">
        <v>1982</v>
      </c>
    </row>
    <row r="10" spans="1:27" s="432" customFormat="1" ht="93" customHeight="1" x14ac:dyDescent="0.25">
      <c r="A10" s="675"/>
      <c r="B10" s="675"/>
      <c r="C10" s="487" t="s">
        <v>1985</v>
      </c>
      <c r="D10" s="487" t="s">
        <v>1977</v>
      </c>
      <c r="E10" s="351" t="s">
        <v>1986</v>
      </c>
      <c r="F10" s="351" t="s">
        <v>1988</v>
      </c>
      <c r="G10" s="421">
        <v>1</v>
      </c>
      <c r="H10" s="422">
        <v>0</v>
      </c>
      <c r="I10" s="421"/>
      <c r="J10" s="422"/>
      <c r="K10" s="421"/>
      <c r="L10" s="422"/>
      <c r="M10" s="421"/>
      <c r="N10" s="422"/>
      <c r="O10" s="440">
        <v>1</v>
      </c>
      <c r="P10" s="424">
        <v>0</v>
      </c>
      <c r="Q10" s="351"/>
      <c r="R10" s="351" t="s">
        <v>1981</v>
      </c>
      <c r="S10" s="469" t="s">
        <v>1978</v>
      </c>
      <c r="T10" s="351" t="s">
        <v>1980</v>
      </c>
      <c r="U10" s="351" t="s">
        <v>1982</v>
      </c>
    </row>
    <row r="11" spans="1:27" s="432" customFormat="1" ht="15.75" hidden="1" x14ac:dyDescent="0.25">
      <c r="A11" s="675"/>
      <c r="B11" s="675"/>
      <c r="C11" s="487"/>
      <c r="D11" s="487"/>
      <c r="E11" s="351"/>
      <c r="F11" s="351"/>
      <c r="G11" s="421"/>
      <c r="H11" s="422"/>
      <c r="I11" s="421"/>
      <c r="J11" s="422"/>
      <c r="K11" s="421"/>
      <c r="L11" s="422"/>
      <c r="M11" s="421"/>
      <c r="N11" s="422"/>
      <c r="O11" s="440"/>
      <c r="P11" s="424"/>
      <c r="Q11" s="351"/>
      <c r="R11" s="351"/>
      <c r="S11" s="469"/>
      <c r="T11" s="351"/>
      <c r="U11" s="351"/>
    </row>
    <row r="12" spans="1:27" s="432" customFormat="1" ht="15.75" hidden="1" x14ac:dyDescent="0.25">
      <c r="A12" s="675"/>
      <c r="B12" s="675"/>
      <c r="C12" s="351"/>
      <c r="D12" s="351"/>
      <c r="E12" s="351"/>
      <c r="F12" s="351"/>
      <c r="G12" s="421"/>
      <c r="H12" s="422"/>
      <c r="I12" s="421"/>
      <c r="J12" s="422"/>
      <c r="K12" s="421"/>
      <c r="L12" s="422"/>
      <c r="M12" s="421"/>
      <c r="N12" s="422"/>
      <c r="O12" s="440"/>
      <c r="P12" s="424"/>
      <c r="Q12" s="351"/>
      <c r="R12" s="351"/>
      <c r="S12" s="351"/>
      <c r="T12" s="351"/>
      <c r="U12" s="351"/>
    </row>
    <row r="13" spans="1:27" s="432" customFormat="1" ht="15.75" hidden="1" x14ac:dyDescent="0.25">
      <c r="A13" s="675"/>
      <c r="B13" s="675"/>
      <c r="C13" s="351"/>
      <c r="D13" s="351"/>
      <c r="E13" s="351"/>
      <c r="F13" s="351"/>
      <c r="G13" s="421"/>
      <c r="H13" s="422"/>
      <c r="I13" s="421"/>
      <c r="J13" s="422"/>
      <c r="K13" s="421"/>
      <c r="L13" s="422"/>
      <c r="M13" s="421"/>
      <c r="N13" s="422"/>
      <c r="O13" s="440"/>
      <c r="P13" s="424"/>
      <c r="Q13" s="351"/>
      <c r="R13" s="351"/>
      <c r="S13" s="351"/>
      <c r="T13" s="351"/>
      <c r="U13" s="351"/>
    </row>
    <row r="14" spans="1:27" s="432" customFormat="1" ht="15.75" hidden="1" x14ac:dyDescent="0.25">
      <c r="A14" s="675"/>
      <c r="B14" s="675"/>
      <c r="C14" s="351"/>
      <c r="D14" s="351"/>
      <c r="E14" s="351"/>
      <c r="F14" s="351"/>
      <c r="G14" s="421"/>
      <c r="H14" s="422"/>
      <c r="I14" s="421"/>
      <c r="J14" s="422"/>
      <c r="K14" s="421"/>
      <c r="L14" s="422"/>
      <c r="M14" s="421"/>
      <c r="N14" s="422"/>
      <c r="O14" s="440"/>
      <c r="P14" s="424"/>
      <c r="Q14" s="351"/>
      <c r="R14" s="351"/>
      <c r="S14" s="351"/>
      <c r="T14" s="351"/>
      <c r="U14" s="351"/>
    </row>
    <row r="15" spans="1:27" ht="15.75" hidden="1" x14ac:dyDescent="0.25">
      <c r="A15" s="675"/>
      <c r="B15" s="675"/>
      <c r="C15" s="351"/>
      <c r="D15" s="351"/>
      <c r="E15" s="351"/>
      <c r="F15" s="351"/>
      <c r="G15" s="421"/>
      <c r="H15" s="422"/>
      <c r="I15" s="421"/>
      <c r="J15" s="422"/>
      <c r="K15" s="421"/>
      <c r="L15" s="422"/>
      <c r="M15" s="421"/>
      <c r="N15" s="422"/>
      <c r="O15" s="434"/>
      <c r="P15" s="424"/>
      <c r="Q15" s="351"/>
      <c r="R15" s="351"/>
      <c r="S15" s="351"/>
      <c r="T15" s="351"/>
      <c r="U15" s="351"/>
    </row>
    <row r="16" spans="1:27" s="432" customFormat="1" ht="15.75" hidden="1" x14ac:dyDescent="0.25">
      <c r="A16" s="657" t="s">
        <v>1451</v>
      </c>
      <c r="B16" s="657" t="s">
        <v>122</v>
      </c>
      <c r="C16" s="351"/>
      <c r="D16" s="351"/>
      <c r="E16" s="351"/>
      <c r="F16" s="351"/>
      <c r="G16" s="421"/>
      <c r="H16" s="422"/>
      <c r="I16" s="421"/>
      <c r="J16" s="422"/>
      <c r="K16" s="421"/>
      <c r="L16" s="422"/>
      <c r="M16" s="421"/>
      <c r="N16" s="422"/>
      <c r="O16" s="434"/>
      <c r="P16" s="424"/>
      <c r="Q16" s="351"/>
      <c r="R16" s="351"/>
      <c r="S16" s="351"/>
      <c r="T16" s="351"/>
      <c r="U16" s="351"/>
    </row>
    <row r="17" spans="1:21" s="432" customFormat="1" ht="15.75" hidden="1" x14ac:dyDescent="0.25">
      <c r="A17" s="658"/>
      <c r="B17" s="658"/>
      <c r="C17" s="351"/>
      <c r="D17" s="351"/>
      <c r="E17" s="351"/>
      <c r="F17" s="351"/>
      <c r="G17" s="421"/>
      <c r="H17" s="422"/>
      <c r="I17" s="421"/>
      <c r="J17" s="422"/>
      <c r="K17" s="421"/>
      <c r="L17" s="422"/>
      <c r="M17" s="421"/>
      <c r="N17" s="422"/>
      <c r="O17" s="434"/>
      <c r="P17" s="424"/>
      <c r="Q17" s="351"/>
      <c r="R17" s="351"/>
      <c r="S17" s="351"/>
      <c r="T17" s="351"/>
      <c r="U17" s="351"/>
    </row>
    <row r="18" spans="1:21" s="432" customFormat="1" ht="15.75" hidden="1" x14ac:dyDescent="0.25">
      <c r="A18" s="658"/>
      <c r="B18" s="658"/>
      <c r="C18" s="351"/>
      <c r="D18" s="351"/>
      <c r="E18" s="351"/>
      <c r="F18" s="351"/>
      <c r="G18" s="421"/>
      <c r="H18" s="422"/>
      <c r="I18" s="421"/>
      <c r="J18" s="422"/>
      <c r="K18" s="421"/>
      <c r="L18" s="422"/>
      <c r="M18" s="421"/>
      <c r="N18" s="422"/>
      <c r="O18" s="434"/>
      <c r="P18" s="424"/>
      <c r="Q18" s="351"/>
      <c r="R18" s="351"/>
      <c r="S18" s="351"/>
      <c r="T18" s="351"/>
      <c r="U18" s="351"/>
    </row>
    <row r="19" spans="1:21" s="432" customFormat="1" ht="15.75" hidden="1" x14ac:dyDescent="0.25">
      <c r="A19" s="658"/>
      <c r="B19" s="658"/>
      <c r="C19" s="351"/>
      <c r="D19" s="351"/>
      <c r="E19" s="351"/>
      <c r="F19" s="351"/>
      <c r="G19" s="421"/>
      <c r="H19" s="422"/>
      <c r="I19" s="421"/>
      <c r="J19" s="422"/>
      <c r="K19" s="421"/>
      <c r="L19" s="422"/>
      <c r="M19" s="421"/>
      <c r="N19" s="422"/>
      <c r="O19" s="434"/>
      <c r="P19" s="424"/>
      <c r="Q19" s="351"/>
      <c r="R19" s="351"/>
      <c r="S19" s="351"/>
      <c r="T19" s="351"/>
      <c r="U19" s="351"/>
    </row>
    <row r="20" spans="1:21" s="432" customFormat="1" ht="15.75" hidden="1" x14ac:dyDescent="0.25">
      <c r="A20" s="658"/>
      <c r="B20" s="658"/>
      <c r="C20" s="351"/>
      <c r="D20" s="351"/>
      <c r="E20" s="351"/>
      <c r="F20" s="351"/>
      <c r="G20" s="421"/>
      <c r="H20" s="422"/>
      <c r="I20" s="421"/>
      <c r="J20" s="422"/>
      <c r="K20" s="421"/>
      <c r="L20" s="422"/>
      <c r="M20" s="421"/>
      <c r="N20" s="422"/>
      <c r="O20" s="434"/>
      <c r="P20" s="424"/>
      <c r="Q20" s="351"/>
      <c r="R20" s="351"/>
      <c r="S20" s="351"/>
      <c r="T20" s="351"/>
      <c r="U20" s="351"/>
    </row>
    <row r="21" spans="1:21" s="432" customFormat="1" ht="15.75" hidden="1" x14ac:dyDescent="0.25">
      <c r="A21" s="659"/>
      <c r="B21" s="659"/>
      <c r="C21" s="351"/>
      <c r="D21" s="351"/>
      <c r="E21" s="351"/>
      <c r="F21" s="351"/>
      <c r="G21" s="421"/>
      <c r="H21" s="422"/>
      <c r="I21" s="421"/>
      <c r="J21" s="422"/>
      <c r="K21" s="421"/>
      <c r="L21" s="422"/>
      <c r="M21" s="421"/>
      <c r="N21" s="422"/>
      <c r="O21" s="434"/>
      <c r="P21" s="424"/>
      <c r="Q21" s="351"/>
      <c r="R21" s="351"/>
      <c r="S21" s="351"/>
      <c r="T21" s="351"/>
      <c r="U21" s="351"/>
    </row>
    <row r="22" spans="1:21" s="432" customFormat="1" ht="15.75" hidden="1" x14ac:dyDescent="0.25">
      <c r="A22" s="675" t="s">
        <v>1452</v>
      </c>
      <c r="B22" s="657"/>
      <c r="C22" s="351"/>
      <c r="D22" s="351"/>
      <c r="E22" s="351"/>
      <c r="F22" s="351"/>
      <c r="G22" s="421"/>
      <c r="H22" s="422"/>
      <c r="I22" s="421"/>
      <c r="J22" s="422"/>
      <c r="K22" s="421"/>
      <c r="L22" s="422"/>
      <c r="M22" s="421"/>
      <c r="N22" s="422"/>
      <c r="O22" s="434"/>
      <c r="P22" s="424"/>
      <c r="Q22" s="351"/>
      <c r="R22" s="351"/>
      <c r="S22" s="351"/>
      <c r="T22" s="351"/>
      <c r="U22" s="351"/>
    </row>
    <row r="23" spans="1:21" s="432" customFormat="1" ht="15.75" hidden="1" x14ac:dyDescent="0.25">
      <c r="A23" s="675"/>
      <c r="B23" s="658"/>
      <c r="C23" s="351"/>
      <c r="D23" s="351"/>
      <c r="E23" s="351"/>
      <c r="F23" s="351"/>
      <c r="G23" s="421"/>
      <c r="H23" s="422"/>
      <c r="I23" s="421"/>
      <c r="J23" s="422"/>
      <c r="K23" s="421"/>
      <c r="L23" s="422"/>
      <c r="M23" s="421"/>
      <c r="N23" s="422"/>
      <c r="O23" s="434"/>
      <c r="P23" s="424"/>
      <c r="Q23" s="351"/>
      <c r="R23" s="351"/>
      <c r="S23" s="351"/>
      <c r="T23" s="351"/>
      <c r="U23" s="351"/>
    </row>
    <row r="24" spans="1:21" s="432" customFormat="1" ht="15.75" hidden="1" x14ac:dyDescent="0.25">
      <c r="A24" s="675"/>
      <c r="B24" s="658"/>
      <c r="C24" s="351"/>
      <c r="D24" s="351"/>
      <c r="E24" s="351"/>
      <c r="F24" s="351"/>
      <c r="G24" s="421"/>
      <c r="H24" s="422"/>
      <c r="I24" s="421"/>
      <c r="J24" s="422"/>
      <c r="K24" s="421"/>
      <c r="L24" s="422"/>
      <c r="M24" s="421"/>
      <c r="N24" s="422"/>
      <c r="O24" s="434"/>
      <c r="P24" s="424"/>
      <c r="Q24" s="351"/>
      <c r="R24" s="351"/>
      <c r="S24" s="351"/>
      <c r="T24" s="351"/>
      <c r="U24" s="351"/>
    </row>
    <row r="25" spans="1:21" s="432" customFormat="1" ht="15.75" hidden="1" x14ac:dyDescent="0.25">
      <c r="A25" s="675"/>
      <c r="B25" s="658"/>
      <c r="C25" s="351"/>
      <c r="D25" s="351"/>
      <c r="E25" s="351"/>
      <c r="F25" s="351"/>
      <c r="G25" s="421"/>
      <c r="H25" s="422"/>
      <c r="I25" s="421"/>
      <c r="J25" s="422"/>
      <c r="K25" s="421"/>
      <c r="L25" s="422"/>
      <c r="M25" s="421"/>
      <c r="N25" s="422"/>
      <c r="O25" s="434"/>
      <c r="P25" s="424"/>
      <c r="Q25" s="351"/>
      <c r="R25" s="351"/>
      <c r="S25" s="351"/>
      <c r="T25" s="351"/>
      <c r="U25" s="351"/>
    </row>
    <row r="26" spans="1:21" s="432" customFormat="1" ht="15.75" hidden="1" x14ac:dyDescent="0.25">
      <c r="A26" s="675"/>
      <c r="B26" s="658"/>
      <c r="C26" s="351"/>
      <c r="D26" s="351"/>
      <c r="E26" s="351"/>
      <c r="F26" s="351"/>
      <c r="G26" s="421"/>
      <c r="H26" s="422"/>
      <c r="I26" s="421"/>
      <c r="J26" s="422"/>
      <c r="K26" s="421"/>
      <c r="L26" s="422"/>
      <c r="M26" s="421"/>
      <c r="N26" s="422"/>
      <c r="O26" s="434"/>
      <c r="P26" s="424"/>
      <c r="Q26" s="351"/>
      <c r="R26" s="351"/>
      <c r="S26" s="351"/>
      <c r="T26" s="351"/>
      <c r="U26" s="351"/>
    </row>
    <row r="27" spans="1:21" ht="54" hidden="1" customHeight="1" x14ac:dyDescent="0.25">
      <c r="A27" s="675"/>
      <c r="B27" s="659"/>
      <c r="C27" s="351"/>
      <c r="D27" s="351"/>
      <c r="E27" s="351"/>
      <c r="F27" s="351"/>
      <c r="G27" s="351"/>
      <c r="H27" s="422"/>
      <c r="I27" s="351"/>
      <c r="J27" s="422"/>
      <c r="K27" s="351"/>
      <c r="L27" s="422"/>
      <c r="M27" s="351"/>
      <c r="N27" s="422"/>
      <c r="O27" s="351"/>
      <c r="P27" s="422"/>
      <c r="Q27" s="351"/>
      <c r="R27" s="71"/>
      <c r="S27" s="351"/>
      <c r="T27" s="351"/>
      <c r="U27" s="351"/>
    </row>
    <row r="28" spans="1:21" ht="15.75" x14ac:dyDescent="0.25">
      <c r="A28" s="310"/>
      <c r="B28" s="311"/>
      <c r="C28" s="311"/>
      <c r="D28" s="310" t="s">
        <v>1450</v>
      </c>
      <c r="E28" s="311"/>
      <c r="F28" s="312"/>
      <c r="G28" s="75">
        <f t="shared" ref="G28:P28" si="0">SUM(G9:G27)</f>
        <v>1.5</v>
      </c>
      <c r="H28" s="246">
        <f t="shared" si="0"/>
        <v>0</v>
      </c>
      <c r="I28" s="75">
        <f t="shared" si="0"/>
        <v>0</v>
      </c>
      <c r="J28" s="246">
        <f t="shared" si="0"/>
        <v>0</v>
      </c>
      <c r="K28" s="75">
        <f t="shared" si="0"/>
        <v>1</v>
      </c>
      <c r="L28" s="246">
        <f t="shared" si="0"/>
        <v>0</v>
      </c>
      <c r="M28" s="75">
        <f t="shared" si="0"/>
        <v>0</v>
      </c>
      <c r="N28" s="246">
        <f t="shared" si="0"/>
        <v>0</v>
      </c>
      <c r="O28" s="246">
        <f t="shared" si="0"/>
        <v>2</v>
      </c>
      <c r="P28" s="246">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zoomScale="60" zoomScaleNormal="60" workbookViewId="0">
      <pane ySplit="11" topLeftCell="A524" activePane="bottomLeft" state="frozen"/>
      <selection activeCell="A11" sqref="A11"/>
      <selection pane="bottomLeft" activeCell="C556" sqref="C556"/>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78" customWidth="1"/>
    <col min="25" max="25" width="34.28515625" style="178" customWidth="1"/>
    <col min="26"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18.28515625" style="178" customWidth="1"/>
    <col min="43" max="16384" width="11.5703125" style="87"/>
  </cols>
  <sheetData>
    <row r="1" spans="1:569" ht="26.25" hidden="1" x14ac:dyDescent="0.25">
      <c r="A1" s="190"/>
      <c r="B1" s="193"/>
      <c r="C1" s="190" t="s">
        <v>261</v>
      </c>
      <c r="D1" s="193" t="s">
        <v>262</v>
      </c>
      <c r="E1" s="184" t="s">
        <v>263</v>
      </c>
      <c r="F1" s="184" t="s">
        <v>509</v>
      </c>
      <c r="G1" s="184" t="s">
        <v>511</v>
      </c>
      <c r="H1" s="184" t="s">
        <v>513</v>
      </c>
      <c r="I1" s="184" t="s">
        <v>515</v>
      </c>
      <c r="J1" s="184" t="s">
        <v>517</v>
      </c>
      <c r="K1" s="184" t="s">
        <v>519</v>
      </c>
      <c r="L1" s="184" t="s">
        <v>264</v>
      </c>
      <c r="M1" s="184" t="s">
        <v>522</v>
      </c>
      <c r="N1" s="184" t="s">
        <v>265</v>
      </c>
      <c r="O1" s="184" t="s">
        <v>524</v>
      </c>
      <c r="P1" s="184" t="s">
        <v>526</v>
      </c>
      <c r="Q1" s="184" t="s">
        <v>528</v>
      </c>
      <c r="R1" s="184" t="s">
        <v>526</v>
      </c>
      <c r="S1" s="184" t="s">
        <v>528</v>
      </c>
      <c r="T1" s="184" t="s">
        <v>528</v>
      </c>
      <c r="U1" s="184" t="s">
        <v>266</v>
      </c>
      <c r="V1" s="184" t="s">
        <v>529</v>
      </c>
      <c r="W1" s="184" t="s">
        <v>532</v>
      </c>
      <c r="X1" s="184" t="s">
        <v>532</v>
      </c>
      <c r="Y1" s="184" t="s">
        <v>267</v>
      </c>
      <c r="Z1" s="184" t="s">
        <v>534</v>
      </c>
      <c r="AA1" s="184" t="s">
        <v>268</v>
      </c>
      <c r="AB1" s="184" t="s">
        <v>535</v>
      </c>
      <c r="AC1" s="184" t="s">
        <v>536</v>
      </c>
      <c r="AD1" s="184" t="s">
        <v>540</v>
      </c>
      <c r="AE1" s="184" t="s">
        <v>284</v>
      </c>
      <c r="AF1" s="184" t="s">
        <v>541</v>
      </c>
      <c r="AG1" s="184" t="s">
        <v>543</v>
      </c>
      <c r="AH1" s="184" t="s">
        <v>545</v>
      </c>
      <c r="AI1" s="184" t="s">
        <v>285</v>
      </c>
      <c r="AJ1" s="184" t="s">
        <v>547</v>
      </c>
      <c r="AK1" s="184" t="s">
        <v>549</v>
      </c>
      <c r="AL1" s="184" t="s">
        <v>551</v>
      </c>
      <c r="AM1" s="184" t="s">
        <v>553</v>
      </c>
      <c r="AN1" s="184" t="s">
        <v>260</v>
      </c>
      <c r="AO1" s="184" t="s">
        <v>555</v>
      </c>
      <c r="AP1" s="193" t="s">
        <v>269</v>
      </c>
      <c r="AQ1" s="184" t="s">
        <v>557</v>
      </c>
      <c r="AR1" s="184" t="s">
        <v>270</v>
      </c>
      <c r="AS1" s="184" t="s">
        <v>559</v>
      </c>
      <c r="AT1" s="184" t="s">
        <v>561</v>
      </c>
      <c r="AU1" s="184" t="s">
        <v>271</v>
      </c>
      <c r="AV1" s="184" t="s">
        <v>563</v>
      </c>
      <c r="AW1" s="184" t="s">
        <v>565</v>
      </c>
      <c r="AX1" s="184" t="s">
        <v>272</v>
      </c>
      <c r="AY1" s="184" t="s">
        <v>566</v>
      </c>
      <c r="AZ1" s="184" t="s">
        <v>568</v>
      </c>
      <c r="BA1" s="184" t="s">
        <v>569</v>
      </c>
      <c r="BB1" s="184" t="s">
        <v>570</v>
      </c>
      <c r="BC1" s="184" t="s">
        <v>572</v>
      </c>
      <c r="BD1" s="184" t="s">
        <v>574</v>
      </c>
      <c r="BE1" s="184" t="s">
        <v>575</v>
      </c>
      <c r="BF1" s="184" t="s">
        <v>273</v>
      </c>
      <c r="BG1" s="184" t="s">
        <v>577</v>
      </c>
      <c r="BH1" s="184" t="s">
        <v>579</v>
      </c>
      <c r="BI1" s="184" t="s">
        <v>581</v>
      </c>
      <c r="BJ1" s="184" t="s">
        <v>583</v>
      </c>
      <c r="BK1" s="184" t="s">
        <v>585</v>
      </c>
      <c r="BL1" s="184" t="s">
        <v>587</v>
      </c>
      <c r="BM1" s="184" t="s">
        <v>589</v>
      </c>
      <c r="BN1" s="184" t="s">
        <v>591</v>
      </c>
      <c r="BO1" s="184" t="s">
        <v>286</v>
      </c>
      <c r="BP1" s="184" t="s">
        <v>593</v>
      </c>
      <c r="BQ1" s="184" t="s">
        <v>595</v>
      </c>
      <c r="BR1" s="184" t="s">
        <v>597</v>
      </c>
      <c r="BS1" s="184" t="s">
        <v>599</v>
      </c>
      <c r="BT1" s="184" t="s">
        <v>601</v>
      </c>
      <c r="BU1" s="184" t="s">
        <v>603</v>
      </c>
      <c r="BV1" s="184" t="s">
        <v>605</v>
      </c>
      <c r="BW1" s="184" t="s">
        <v>607</v>
      </c>
      <c r="BX1" s="184" t="s">
        <v>609</v>
      </c>
      <c r="BY1" s="184" t="s">
        <v>611</v>
      </c>
      <c r="BZ1" s="193" t="s">
        <v>274</v>
      </c>
      <c r="CA1" s="184" t="s">
        <v>275</v>
      </c>
      <c r="CB1" s="184" t="s">
        <v>613</v>
      </c>
      <c r="CC1" s="184" t="s">
        <v>276</v>
      </c>
      <c r="CD1" s="184" t="s">
        <v>615</v>
      </c>
      <c r="CE1" s="184" t="s">
        <v>617</v>
      </c>
      <c r="CF1" s="193" t="s">
        <v>277</v>
      </c>
      <c r="CG1" s="184" t="s">
        <v>278</v>
      </c>
      <c r="CH1" s="184" t="s">
        <v>619</v>
      </c>
      <c r="CI1" s="184" t="s">
        <v>279</v>
      </c>
      <c r="CJ1" s="184" t="s">
        <v>621</v>
      </c>
      <c r="CK1" s="184" t="s">
        <v>623</v>
      </c>
      <c r="CL1" s="184" t="s">
        <v>625</v>
      </c>
      <c r="CM1" s="193" t="s">
        <v>280</v>
      </c>
      <c r="CN1" s="184" t="s">
        <v>631</v>
      </c>
      <c r="CO1" s="184" t="s">
        <v>633</v>
      </c>
      <c r="CP1" s="184" t="s">
        <v>281</v>
      </c>
      <c r="CQ1" s="184" t="s">
        <v>627</v>
      </c>
      <c r="CR1" s="184" t="s">
        <v>629</v>
      </c>
      <c r="CS1" s="184" t="s">
        <v>282</v>
      </c>
      <c r="CT1" s="184" t="s">
        <v>635</v>
      </c>
      <c r="CU1" s="184" t="s">
        <v>283</v>
      </c>
      <c r="CV1" s="184" t="s">
        <v>636</v>
      </c>
      <c r="CW1" s="181" t="s">
        <v>287</v>
      </c>
      <c r="CX1" s="193" t="s">
        <v>288</v>
      </c>
      <c r="CY1" s="184" t="s">
        <v>637</v>
      </c>
      <c r="CZ1" s="184" t="s">
        <v>638</v>
      </c>
      <c r="DA1" s="184" t="s">
        <v>640</v>
      </c>
      <c r="DB1" s="184" t="s">
        <v>289</v>
      </c>
      <c r="DC1" s="184" t="s">
        <v>642</v>
      </c>
      <c r="DD1" s="184" t="s">
        <v>644</v>
      </c>
      <c r="DE1" s="184" t="s">
        <v>646</v>
      </c>
      <c r="DF1" s="184" t="s">
        <v>648</v>
      </c>
      <c r="DG1" s="184" t="s">
        <v>650</v>
      </c>
      <c r="DH1" s="184" t="s">
        <v>652</v>
      </c>
      <c r="DI1" s="193" t="s">
        <v>290</v>
      </c>
      <c r="DJ1" s="184" t="s">
        <v>291</v>
      </c>
      <c r="DK1" s="184" t="s">
        <v>654</v>
      </c>
      <c r="DL1" s="184" t="s">
        <v>292</v>
      </c>
      <c r="DM1" s="184" t="s">
        <v>656</v>
      </c>
      <c r="DN1" s="184" t="s">
        <v>658</v>
      </c>
      <c r="DO1" s="184" t="s">
        <v>660</v>
      </c>
      <c r="DP1" s="184" t="s">
        <v>662</v>
      </c>
      <c r="DQ1" s="184" t="s">
        <v>664</v>
      </c>
      <c r="DR1" s="184" t="s">
        <v>666</v>
      </c>
      <c r="DS1" s="184" t="s">
        <v>668</v>
      </c>
      <c r="DT1" s="184" t="s">
        <v>293</v>
      </c>
      <c r="DU1" s="184" t="s">
        <v>670</v>
      </c>
      <c r="DV1" s="184" t="s">
        <v>672</v>
      </c>
      <c r="DW1" s="184" t="s">
        <v>674</v>
      </c>
      <c r="DX1" s="193" t="s">
        <v>294</v>
      </c>
      <c r="DY1" s="184" t="s">
        <v>676</v>
      </c>
      <c r="DZ1" s="184" t="s">
        <v>295</v>
      </c>
      <c r="EA1" s="184" t="s">
        <v>678</v>
      </c>
      <c r="EB1" s="184" t="s">
        <v>296</v>
      </c>
      <c r="EC1" s="184" t="s">
        <v>680</v>
      </c>
      <c r="ED1" s="184" t="s">
        <v>682</v>
      </c>
      <c r="EE1" s="184" t="s">
        <v>684</v>
      </c>
      <c r="EF1" s="184" t="s">
        <v>686</v>
      </c>
      <c r="EG1" s="184" t="s">
        <v>688</v>
      </c>
      <c r="EH1" s="184" t="s">
        <v>690</v>
      </c>
      <c r="EI1" s="184" t="s">
        <v>692</v>
      </c>
      <c r="EJ1" s="184" t="s">
        <v>694</v>
      </c>
      <c r="EK1" s="184" t="s">
        <v>696</v>
      </c>
      <c r="EL1" s="184" t="s">
        <v>698</v>
      </c>
      <c r="EM1" s="184" t="s">
        <v>700</v>
      </c>
      <c r="EN1" s="193" t="s">
        <v>297</v>
      </c>
      <c r="EO1" s="184" t="s">
        <v>702</v>
      </c>
      <c r="EP1" s="184" t="s">
        <v>298</v>
      </c>
      <c r="EQ1" s="184" t="s">
        <v>704</v>
      </c>
      <c r="ER1" s="184" t="s">
        <v>706</v>
      </c>
      <c r="ES1" s="184" t="s">
        <v>299</v>
      </c>
      <c r="ET1" s="184" t="s">
        <v>708</v>
      </c>
      <c r="EU1" s="184" t="s">
        <v>710</v>
      </c>
      <c r="EV1" s="184" t="s">
        <v>300</v>
      </c>
      <c r="EW1" s="184" t="s">
        <v>712</v>
      </c>
      <c r="EX1" s="184" t="s">
        <v>714</v>
      </c>
      <c r="EY1" s="184" t="s">
        <v>716</v>
      </c>
      <c r="EZ1" s="184" t="s">
        <v>301</v>
      </c>
      <c r="FA1" s="184" t="s">
        <v>718</v>
      </c>
      <c r="FB1" s="184" t="s">
        <v>720</v>
      </c>
      <c r="FC1" s="193" t="s">
        <v>302</v>
      </c>
      <c r="FD1" s="184" t="s">
        <v>303</v>
      </c>
      <c r="FE1" s="184" t="s">
        <v>722</v>
      </c>
      <c r="FF1" s="184" t="s">
        <v>724</v>
      </c>
      <c r="FG1" s="184" t="s">
        <v>726</v>
      </c>
      <c r="FH1" s="184" t="s">
        <v>728</v>
      </c>
      <c r="FI1" s="184" t="s">
        <v>304</v>
      </c>
      <c r="FJ1" s="184" t="s">
        <v>730</v>
      </c>
      <c r="FK1" s="184" t="s">
        <v>732</v>
      </c>
      <c r="FL1" s="184" t="s">
        <v>734</v>
      </c>
      <c r="FM1" s="184" t="s">
        <v>736</v>
      </c>
      <c r="FN1" s="184" t="s">
        <v>738</v>
      </c>
      <c r="FO1" s="184" t="s">
        <v>305</v>
      </c>
      <c r="FP1" s="184" t="s">
        <v>741</v>
      </c>
      <c r="FQ1" s="184" t="s">
        <v>306</v>
      </c>
      <c r="FR1" s="184" t="s">
        <v>744</v>
      </c>
      <c r="FS1" s="184" t="s">
        <v>745</v>
      </c>
      <c r="FT1" s="184" t="s">
        <v>747</v>
      </c>
      <c r="FU1" s="184" t="s">
        <v>307</v>
      </c>
      <c r="FV1" s="184" t="s">
        <v>750</v>
      </c>
      <c r="FW1" s="184" t="s">
        <v>751</v>
      </c>
      <c r="FX1" s="184" t="s">
        <v>753</v>
      </c>
      <c r="FY1" s="184" t="s">
        <v>308</v>
      </c>
      <c r="FZ1" s="184" t="s">
        <v>756</v>
      </c>
      <c r="GA1" s="184" t="s">
        <v>758</v>
      </c>
      <c r="GB1" s="184" t="s">
        <v>760</v>
      </c>
      <c r="GC1" s="193" t="s">
        <v>309</v>
      </c>
      <c r="GD1" s="193" t="s">
        <v>310</v>
      </c>
      <c r="GE1" s="184" t="s">
        <v>316</v>
      </c>
      <c r="GF1" s="184" t="s">
        <v>762</v>
      </c>
      <c r="GG1" s="184" t="s">
        <v>764</v>
      </c>
      <c r="GH1" s="184" t="s">
        <v>766</v>
      </c>
      <c r="GI1" s="184" t="s">
        <v>768</v>
      </c>
      <c r="GJ1" s="184" t="s">
        <v>770</v>
      </c>
      <c r="GK1" s="184" t="s">
        <v>772</v>
      </c>
      <c r="GL1" s="193" t="s">
        <v>311</v>
      </c>
      <c r="GM1" s="184" t="s">
        <v>317</v>
      </c>
      <c r="GN1" s="184" t="s">
        <v>774</v>
      </c>
      <c r="GO1" s="184" t="s">
        <v>776</v>
      </c>
      <c r="GP1" s="184" t="s">
        <v>777</v>
      </c>
      <c r="GQ1" s="184" t="s">
        <v>318</v>
      </c>
      <c r="GR1" s="184" t="s">
        <v>780</v>
      </c>
      <c r="GS1" s="184" t="s">
        <v>781</v>
      </c>
      <c r="GT1" s="193" t="s">
        <v>312</v>
      </c>
      <c r="GU1" s="184" t="s">
        <v>313</v>
      </c>
      <c r="GV1" s="184" t="s">
        <v>783</v>
      </c>
      <c r="GW1" s="184" t="s">
        <v>785</v>
      </c>
      <c r="GX1" s="184" t="s">
        <v>787</v>
      </c>
      <c r="GY1" s="184" t="s">
        <v>789</v>
      </c>
      <c r="GZ1" s="184" t="s">
        <v>791</v>
      </c>
      <c r="HA1" s="193" t="s">
        <v>314</v>
      </c>
      <c r="HB1" s="184" t="s">
        <v>315</v>
      </c>
      <c r="HC1" s="184" t="s">
        <v>793</v>
      </c>
      <c r="HD1" s="184" t="s">
        <v>795</v>
      </c>
      <c r="HE1" s="184" t="s">
        <v>797</v>
      </c>
      <c r="HF1" s="184" t="s">
        <v>799</v>
      </c>
      <c r="HG1" s="184" t="s">
        <v>801</v>
      </c>
      <c r="HH1" s="184" t="s">
        <v>803</v>
      </c>
      <c r="HI1" s="181" t="s">
        <v>319</v>
      </c>
      <c r="HJ1" s="193" t="s">
        <v>320</v>
      </c>
      <c r="HK1" s="184" t="s">
        <v>321</v>
      </c>
      <c r="HL1" s="184" t="s">
        <v>805</v>
      </c>
      <c r="HM1" s="184" t="s">
        <v>807</v>
      </c>
      <c r="HN1" s="184" t="s">
        <v>809</v>
      </c>
      <c r="HO1" s="184" t="s">
        <v>811</v>
      </c>
      <c r="HP1" s="184" t="s">
        <v>322</v>
      </c>
      <c r="HQ1" s="184" t="s">
        <v>814</v>
      </c>
      <c r="HR1" s="184" t="s">
        <v>339</v>
      </c>
      <c r="HS1" s="184" t="s">
        <v>852</v>
      </c>
      <c r="HT1" s="184" t="s">
        <v>854</v>
      </c>
      <c r="HU1" s="184" t="s">
        <v>856</v>
      </c>
      <c r="HV1" s="193" t="s">
        <v>323</v>
      </c>
      <c r="HW1" s="184" t="s">
        <v>816</v>
      </c>
      <c r="HX1" s="184" t="s">
        <v>818</v>
      </c>
      <c r="HY1" s="184" t="s">
        <v>324</v>
      </c>
      <c r="HZ1" s="184" t="s">
        <v>821</v>
      </c>
      <c r="IA1" s="184" t="s">
        <v>823</v>
      </c>
      <c r="IB1" s="184" t="s">
        <v>824</v>
      </c>
      <c r="IC1" s="184" t="s">
        <v>826</v>
      </c>
      <c r="ID1" s="193" t="s">
        <v>325</v>
      </c>
      <c r="IE1" s="184" t="s">
        <v>828</v>
      </c>
      <c r="IF1" s="184" t="s">
        <v>830</v>
      </c>
      <c r="IG1" s="184" t="s">
        <v>832</v>
      </c>
      <c r="IH1" s="184" t="s">
        <v>326</v>
      </c>
      <c r="II1" s="184" t="s">
        <v>834</v>
      </c>
      <c r="IJ1" s="184" t="s">
        <v>836</v>
      </c>
      <c r="IK1" s="184" t="s">
        <v>327</v>
      </c>
      <c r="IL1" s="184" t="s">
        <v>838</v>
      </c>
      <c r="IM1" s="184" t="s">
        <v>840</v>
      </c>
      <c r="IN1" s="184" t="s">
        <v>328</v>
      </c>
      <c r="IO1" s="184" t="s">
        <v>842</v>
      </c>
      <c r="IP1" s="184" t="s">
        <v>844</v>
      </c>
      <c r="IQ1" s="184" t="s">
        <v>846</v>
      </c>
      <c r="IR1" s="184" t="s">
        <v>848</v>
      </c>
      <c r="IS1" s="184" t="s">
        <v>329</v>
      </c>
      <c r="IT1" s="184" t="s">
        <v>850</v>
      </c>
      <c r="IU1" s="193" t="s">
        <v>330</v>
      </c>
      <c r="IV1" s="184" t="s">
        <v>858</v>
      </c>
      <c r="IW1" s="184" t="s">
        <v>860</v>
      </c>
      <c r="IX1" s="184" t="s">
        <v>331</v>
      </c>
      <c r="IY1" s="184" t="s">
        <v>862</v>
      </c>
      <c r="IZ1" s="184" t="s">
        <v>864</v>
      </c>
      <c r="JA1" s="184" t="s">
        <v>866</v>
      </c>
      <c r="JB1" s="193" t="s">
        <v>332</v>
      </c>
      <c r="JC1" s="184" t="s">
        <v>868</v>
      </c>
      <c r="JD1" s="184" t="s">
        <v>333</v>
      </c>
      <c r="JE1" s="184" t="s">
        <v>871</v>
      </c>
      <c r="JF1" s="184" t="s">
        <v>873</v>
      </c>
      <c r="JG1" s="184" t="s">
        <v>875</v>
      </c>
      <c r="JH1" s="184" t="s">
        <v>877</v>
      </c>
      <c r="JI1" s="184" t="s">
        <v>879</v>
      </c>
      <c r="JJ1" s="184" t="s">
        <v>881</v>
      </c>
      <c r="JK1" s="184" t="s">
        <v>334</v>
      </c>
      <c r="JL1" s="184" t="s">
        <v>884</v>
      </c>
      <c r="JM1" s="184" t="s">
        <v>886</v>
      </c>
      <c r="JN1" s="184" t="s">
        <v>888</v>
      </c>
      <c r="JO1" s="184" t="s">
        <v>890</v>
      </c>
      <c r="JP1" s="184" t="s">
        <v>892</v>
      </c>
      <c r="JQ1" s="184" t="s">
        <v>894</v>
      </c>
      <c r="JR1" s="184" t="s">
        <v>896</v>
      </c>
      <c r="JS1" s="184" t="s">
        <v>898</v>
      </c>
      <c r="JT1" s="184" t="s">
        <v>335</v>
      </c>
      <c r="JU1" s="184" t="s">
        <v>901</v>
      </c>
      <c r="JV1" s="184" t="s">
        <v>903</v>
      </c>
      <c r="JW1" s="184" t="s">
        <v>905</v>
      </c>
      <c r="JX1" s="184" t="s">
        <v>907</v>
      </c>
      <c r="JY1" s="184" t="s">
        <v>908</v>
      </c>
      <c r="JZ1" s="184" t="s">
        <v>910</v>
      </c>
      <c r="KA1" s="184" t="s">
        <v>912</v>
      </c>
      <c r="KB1" s="184" t="s">
        <v>914</v>
      </c>
      <c r="KC1" s="184" t="s">
        <v>916</v>
      </c>
      <c r="KD1" s="184" t="s">
        <v>918</v>
      </c>
      <c r="KE1" s="184" t="s">
        <v>920</v>
      </c>
      <c r="KF1" s="184" t="s">
        <v>922</v>
      </c>
      <c r="KG1" s="184" t="s">
        <v>924</v>
      </c>
      <c r="KH1" s="184" t="s">
        <v>926</v>
      </c>
      <c r="KI1" s="184" t="s">
        <v>928</v>
      </c>
      <c r="KJ1" s="184" t="s">
        <v>930</v>
      </c>
      <c r="KK1" s="184" t="s">
        <v>932</v>
      </c>
      <c r="KL1" s="184" t="s">
        <v>934</v>
      </c>
      <c r="KM1" s="184" t="s">
        <v>936</v>
      </c>
      <c r="KN1" s="184" t="s">
        <v>938</v>
      </c>
      <c r="KO1" s="184" t="s">
        <v>940</v>
      </c>
      <c r="KP1" s="184" t="s">
        <v>942</v>
      </c>
      <c r="KQ1" s="184" t="s">
        <v>944</v>
      </c>
      <c r="KR1" s="184" t="s">
        <v>946</v>
      </c>
      <c r="KS1" s="184" t="s">
        <v>948</v>
      </c>
      <c r="KT1" s="184" t="s">
        <v>950</v>
      </c>
      <c r="KU1" s="193" t="s">
        <v>336</v>
      </c>
      <c r="KV1" s="184" t="s">
        <v>952</v>
      </c>
      <c r="KW1" s="184" t="s">
        <v>337</v>
      </c>
      <c r="KX1" s="184" t="s">
        <v>955</v>
      </c>
      <c r="KY1" s="184" t="s">
        <v>957</v>
      </c>
      <c r="KZ1" s="184" t="s">
        <v>959</v>
      </c>
      <c r="LA1" s="184" t="s">
        <v>961</v>
      </c>
      <c r="LB1" s="184" t="s">
        <v>338</v>
      </c>
      <c r="LC1" s="184" t="s">
        <v>964</v>
      </c>
      <c r="LD1" s="184" t="s">
        <v>966</v>
      </c>
      <c r="LE1" s="184" t="s">
        <v>968</v>
      </c>
      <c r="LF1" s="184" t="s">
        <v>970</v>
      </c>
      <c r="LG1" s="184" t="s">
        <v>972</v>
      </c>
      <c r="LH1" s="184" t="s">
        <v>974</v>
      </c>
      <c r="LI1" s="184" t="s">
        <v>976</v>
      </c>
      <c r="LJ1" s="181" t="s">
        <v>340</v>
      </c>
      <c r="LK1" s="193" t="s">
        <v>341</v>
      </c>
      <c r="LL1" s="184" t="s">
        <v>342</v>
      </c>
      <c r="LM1" s="184" t="s">
        <v>343</v>
      </c>
      <c r="LN1" s="193" t="s">
        <v>344</v>
      </c>
      <c r="LO1" s="184" t="s">
        <v>345</v>
      </c>
      <c r="LP1" s="184" t="s">
        <v>996</v>
      </c>
      <c r="LQ1" s="184" t="s">
        <v>998</v>
      </c>
      <c r="LR1" s="184" t="s">
        <v>999</v>
      </c>
      <c r="LS1" s="184" t="s">
        <v>1001</v>
      </c>
      <c r="LT1" s="184" t="s">
        <v>1002</v>
      </c>
      <c r="LU1" s="184" t="s">
        <v>1004</v>
      </c>
      <c r="LV1" s="184" t="s">
        <v>1006</v>
      </c>
      <c r="LW1" s="184" t="s">
        <v>1008</v>
      </c>
      <c r="LX1" s="184" t="s">
        <v>1010</v>
      </c>
      <c r="LY1" s="184" t="s">
        <v>346</v>
      </c>
      <c r="LZ1" s="184" t="s">
        <v>1013</v>
      </c>
      <c r="MA1" s="184" t="s">
        <v>1014</v>
      </c>
      <c r="MB1" s="184" t="s">
        <v>1016</v>
      </c>
      <c r="MC1" s="184" t="s">
        <v>347</v>
      </c>
      <c r="MD1" s="184" t="s">
        <v>1019</v>
      </c>
      <c r="ME1" s="184" t="s">
        <v>1020</v>
      </c>
      <c r="MF1" s="184" t="s">
        <v>1022</v>
      </c>
      <c r="MG1" s="184" t="s">
        <v>1024</v>
      </c>
      <c r="MH1" s="184" t="s">
        <v>348</v>
      </c>
      <c r="MI1" s="184" t="s">
        <v>1027</v>
      </c>
      <c r="MJ1" s="184" t="s">
        <v>1029</v>
      </c>
      <c r="MK1" s="184" t="s">
        <v>1031</v>
      </c>
      <c r="ML1" s="184" t="s">
        <v>1033</v>
      </c>
      <c r="MM1" s="184" t="s">
        <v>349</v>
      </c>
      <c r="MN1" s="184" t="s">
        <v>1036</v>
      </c>
      <c r="MO1" s="184" t="s">
        <v>1038</v>
      </c>
      <c r="MP1" s="184" t="s">
        <v>1040</v>
      </c>
      <c r="MQ1" s="184" t="s">
        <v>1042</v>
      </c>
      <c r="MR1" s="184" t="s">
        <v>1044</v>
      </c>
      <c r="MS1" s="184" t="s">
        <v>1046</v>
      </c>
      <c r="MT1" s="184" t="s">
        <v>1048</v>
      </c>
      <c r="MU1" s="184" t="s">
        <v>1050</v>
      </c>
      <c r="MV1" s="184" t="s">
        <v>1052</v>
      </c>
      <c r="MW1" s="184" t="s">
        <v>1054</v>
      </c>
      <c r="MX1" s="184" t="s">
        <v>1056</v>
      </c>
      <c r="MY1" s="184" t="s">
        <v>1057</v>
      </c>
      <c r="MZ1" s="193" t="s">
        <v>350</v>
      </c>
      <c r="NA1" s="184" t="s">
        <v>351</v>
      </c>
      <c r="NB1" s="184" t="s">
        <v>1059</v>
      </c>
      <c r="NC1" s="184" t="s">
        <v>1061</v>
      </c>
      <c r="ND1" s="184" t="s">
        <v>1063</v>
      </c>
      <c r="NE1" s="184" t="s">
        <v>1065</v>
      </c>
      <c r="NF1" s="193" t="s">
        <v>352</v>
      </c>
      <c r="NG1" s="184" t="s">
        <v>353</v>
      </c>
      <c r="NH1" s="184" t="s">
        <v>1066</v>
      </c>
      <c r="NI1" s="184" t="s">
        <v>354</v>
      </c>
      <c r="NJ1" s="184" t="s">
        <v>1068</v>
      </c>
      <c r="NK1" s="184" t="s">
        <v>1070</v>
      </c>
      <c r="NL1" s="184" t="s">
        <v>355</v>
      </c>
      <c r="NM1" s="184" t="s">
        <v>1072</v>
      </c>
      <c r="NN1" s="184" t="s">
        <v>1074</v>
      </c>
      <c r="NO1" s="181" t="s">
        <v>341</v>
      </c>
      <c r="NP1" s="193" t="s">
        <v>342</v>
      </c>
      <c r="NQ1" s="184" t="s">
        <v>356</v>
      </c>
      <c r="NR1" s="184" t="s">
        <v>978</v>
      </c>
      <c r="NS1" s="184" t="s">
        <v>980</v>
      </c>
      <c r="NT1" s="184" t="s">
        <v>982</v>
      </c>
      <c r="NU1" s="184" t="s">
        <v>984</v>
      </c>
      <c r="NV1" s="184" t="s">
        <v>357</v>
      </c>
      <c r="NW1" s="184" t="s">
        <v>986</v>
      </c>
      <c r="NX1" s="184" t="s">
        <v>358</v>
      </c>
      <c r="NY1" s="184" t="s">
        <v>988</v>
      </c>
      <c r="NZ1" s="193" t="s">
        <v>343</v>
      </c>
      <c r="OA1" s="184" t="s">
        <v>990</v>
      </c>
      <c r="OB1" s="184" t="s">
        <v>359</v>
      </c>
      <c r="OC1" s="181" t="s">
        <v>343</v>
      </c>
      <c r="OD1" s="193" t="s">
        <v>359</v>
      </c>
      <c r="OE1" s="184" t="s">
        <v>992</v>
      </c>
      <c r="OF1" s="184" t="s">
        <v>994</v>
      </c>
      <c r="OG1" s="184" t="s">
        <v>360</v>
      </c>
      <c r="OH1" s="181" t="s">
        <v>361</v>
      </c>
      <c r="OI1" s="193" t="s">
        <v>362</v>
      </c>
      <c r="OJ1" s="184" t="s">
        <v>363</v>
      </c>
      <c r="OK1" s="184" t="s">
        <v>1075</v>
      </c>
      <c r="OL1" s="184" t="s">
        <v>1077</v>
      </c>
      <c r="OM1" s="184" t="s">
        <v>364</v>
      </c>
      <c r="ON1" s="184" t="s">
        <v>374</v>
      </c>
      <c r="OO1" s="184" t="s">
        <v>1079</v>
      </c>
      <c r="OP1" s="184" t="s">
        <v>1081</v>
      </c>
      <c r="OQ1" s="184" t="s">
        <v>1083</v>
      </c>
      <c r="OR1" s="184" t="s">
        <v>1085</v>
      </c>
      <c r="OS1" s="184" t="s">
        <v>1087</v>
      </c>
      <c r="OT1" s="184" t="s">
        <v>1089</v>
      </c>
      <c r="OU1" s="184" t="s">
        <v>1091</v>
      </c>
      <c r="OV1" s="184" t="s">
        <v>1093</v>
      </c>
      <c r="OW1" s="184" t="s">
        <v>1095</v>
      </c>
      <c r="OX1" s="184" t="s">
        <v>1097</v>
      </c>
      <c r="OY1" s="184" t="s">
        <v>1099</v>
      </c>
      <c r="OZ1" s="184" t="s">
        <v>1101</v>
      </c>
      <c r="PA1" s="184" t="s">
        <v>1103</v>
      </c>
      <c r="PB1" s="184" t="s">
        <v>1105</v>
      </c>
      <c r="PC1" s="184" t="s">
        <v>1107</v>
      </c>
      <c r="PD1" s="184" t="s">
        <v>1109</v>
      </c>
      <c r="PE1" s="184" t="s">
        <v>1111</v>
      </c>
      <c r="PF1" s="184" t="s">
        <v>1113</v>
      </c>
      <c r="PG1" s="184" t="s">
        <v>1115</v>
      </c>
      <c r="PH1" s="184" t="s">
        <v>1117</v>
      </c>
      <c r="PI1" s="184" t="s">
        <v>1119</v>
      </c>
      <c r="PJ1" s="184" t="s">
        <v>1121</v>
      </c>
      <c r="PK1" s="184" t="s">
        <v>375</v>
      </c>
      <c r="PL1" s="184" t="s">
        <v>1124</v>
      </c>
      <c r="PM1" s="184" t="s">
        <v>1126</v>
      </c>
      <c r="PN1" s="184" t="s">
        <v>1127</v>
      </c>
      <c r="PO1" s="184" t="s">
        <v>1129</v>
      </c>
      <c r="PP1" s="184" t="s">
        <v>1131</v>
      </c>
      <c r="PQ1" s="184" t="s">
        <v>1133</v>
      </c>
      <c r="PR1" s="184" t="s">
        <v>1135</v>
      </c>
      <c r="PS1" s="184" t="s">
        <v>1137</v>
      </c>
      <c r="PT1" s="184" t="s">
        <v>1139</v>
      </c>
      <c r="PU1" s="184" t="s">
        <v>1141</v>
      </c>
      <c r="PV1" s="184" t="s">
        <v>1143</v>
      </c>
      <c r="PW1" s="184" t="s">
        <v>1145</v>
      </c>
      <c r="PX1" s="184" t="s">
        <v>1147</v>
      </c>
      <c r="PY1" s="184" t="s">
        <v>1149</v>
      </c>
      <c r="PZ1" s="184" t="s">
        <v>1151</v>
      </c>
      <c r="QA1" s="184" t="s">
        <v>1153</v>
      </c>
      <c r="QB1" s="184" t="s">
        <v>1155</v>
      </c>
      <c r="QC1" s="184" t="s">
        <v>1157</v>
      </c>
      <c r="QD1" s="184" t="s">
        <v>1159</v>
      </c>
      <c r="QE1" s="184" t="s">
        <v>1161</v>
      </c>
      <c r="QF1" s="184" t="s">
        <v>1163</v>
      </c>
      <c r="QG1" s="184" t="s">
        <v>1165</v>
      </c>
      <c r="QH1" s="184" t="s">
        <v>1167</v>
      </c>
      <c r="QI1" s="184" t="s">
        <v>1169</v>
      </c>
      <c r="QJ1" s="184" t="s">
        <v>1171</v>
      </c>
      <c r="QK1" s="184" t="s">
        <v>1173</v>
      </c>
      <c r="QL1" s="184" t="s">
        <v>365</v>
      </c>
      <c r="QM1" s="184" t="s">
        <v>1175</v>
      </c>
      <c r="QN1" s="184" t="s">
        <v>1177</v>
      </c>
      <c r="QO1" s="184" t="s">
        <v>1179</v>
      </c>
      <c r="QP1" s="184" t="s">
        <v>1181</v>
      </c>
      <c r="QQ1" s="184" t="s">
        <v>1183</v>
      </c>
      <c r="QR1" s="193" t="s">
        <v>366</v>
      </c>
      <c r="QS1" s="184" t="s">
        <v>367</v>
      </c>
      <c r="QT1" s="184" t="s">
        <v>1185</v>
      </c>
      <c r="QU1" s="184" t="s">
        <v>1187</v>
      </c>
      <c r="QV1" s="184" t="s">
        <v>1189</v>
      </c>
      <c r="QW1" s="184" t="s">
        <v>1191</v>
      </c>
      <c r="QX1" s="184" t="s">
        <v>1193</v>
      </c>
      <c r="QY1" s="184" t="s">
        <v>1195</v>
      </c>
      <c r="QZ1" s="193" t="s">
        <v>368</v>
      </c>
      <c r="RA1" s="184" t="s">
        <v>1197</v>
      </c>
      <c r="RB1" s="184" t="s">
        <v>369</v>
      </c>
      <c r="RC1" s="193" t="s">
        <v>370</v>
      </c>
      <c r="RD1" s="184" t="s">
        <v>371</v>
      </c>
      <c r="RE1" s="184" t="s">
        <v>1227</v>
      </c>
      <c r="RF1" s="184" t="s">
        <v>1229</v>
      </c>
      <c r="RG1" s="193" t="s">
        <v>372</v>
      </c>
      <c r="RH1" s="184" t="s">
        <v>373</v>
      </c>
      <c r="RI1" s="184" t="s">
        <v>1231</v>
      </c>
      <c r="RJ1" s="184" t="s">
        <v>1232</v>
      </c>
      <c r="RK1" s="184" t="s">
        <v>1233</v>
      </c>
      <c r="RL1" s="184" t="s">
        <v>1234</v>
      </c>
      <c r="RM1" s="184" t="s">
        <v>1236</v>
      </c>
      <c r="RN1" s="184" t="s">
        <v>1237</v>
      </c>
      <c r="RO1" s="184" t="s">
        <v>1239</v>
      </c>
      <c r="RP1" s="184" t="s">
        <v>1240</v>
      </c>
      <c r="RQ1" s="181" t="s">
        <v>368</v>
      </c>
      <c r="RR1" s="193" t="s">
        <v>369</v>
      </c>
      <c r="RS1" s="184" t="s">
        <v>376</v>
      </c>
      <c r="RT1" s="184" t="s">
        <v>1199</v>
      </c>
      <c r="RU1" s="184" t="s">
        <v>1201</v>
      </c>
      <c r="RV1" s="184" t="s">
        <v>1203</v>
      </c>
      <c r="RW1" s="184" t="s">
        <v>1205</v>
      </c>
      <c r="RX1" s="184" t="s">
        <v>1207</v>
      </c>
      <c r="RY1" s="184" t="s">
        <v>1209</v>
      </c>
      <c r="RZ1" s="184" t="s">
        <v>1211</v>
      </c>
      <c r="SA1" s="184" t="s">
        <v>1213</v>
      </c>
      <c r="SB1" s="184" t="s">
        <v>1215</v>
      </c>
      <c r="SC1" s="184" t="s">
        <v>1217</v>
      </c>
      <c r="SD1" s="184" t="s">
        <v>1219</v>
      </c>
      <c r="SE1" s="184" t="s">
        <v>1221</v>
      </c>
      <c r="SF1" s="184" t="s">
        <v>1223</v>
      </c>
      <c r="SG1" s="184" t="s">
        <v>1225</v>
      </c>
      <c r="SH1" s="181" t="s">
        <v>377</v>
      </c>
      <c r="SI1" s="193" t="s">
        <v>378</v>
      </c>
      <c r="SJ1" s="184" t="s">
        <v>379</v>
      </c>
      <c r="SK1" s="184" t="s">
        <v>1242</v>
      </c>
      <c r="SL1" s="184" t="s">
        <v>1244</v>
      </c>
      <c r="SM1" s="184" t="s">
        <v>380</v>
      </c>
      <c r="SN1" s="184" t="s">
        <v>1246</v>
      </c>
      <c r="SO1" s="184" t="s">
        <v>1248</v>
      </c>
      <c r="SP1" s="184" t="s">
        <v>1250</v>
      </c>
      <c r="SQ1" s="184" t="s">
        <v>1252</v>
      </c>
      <c r="SR1" s="193" t="s">
        <v>381</v>
      </c>
      <c r="SS1" s="184" t="s">
        <v>382</v>
      </c>
      <c r="ST1" s="184" t="s">
        <v>1254</v>
      </c>
      <c r="SU1" s="184" t="s">
        <v>1256</v>
      </c>
      <c r="SV1" s="184" t="s">
        <v>1258</v>
      </c>
      <c r="SW1" s="184" t="s">
        <v>1260</v>
      </c>
      <c r="SX1" s="184" t="s">
        <v>1262</v>
      </c>
      <c r="SY1" s="184" t="s">
        <v>1264</v>
      </c>
      <c r="SZ1" s="184" t="s">
        <v>1266</v>
      </c>
      <c r="TA1" s="184" t="s">
        <v>1268</v>
      </c>
      <c r="TB1" s="184" t="s">
        <v>1270</v>
      </c>
      <c r="TC1" s="184" t="s">
        <v>1272</v>
      </c>
      <c r="TD1" s="184" t="s">
        <v>1274</v>
      </c>
      <c r="TE1" s="184" t="s">
        <v>1276</v>
      </c>
      <c r="TF1" s="184" t="s">
        <v>1278</v>
      </c>
      <c r="TG1" s="184" t="s">
        <v>1280</v>
      </c>
      <c r="TH1" s="184" t="s">
        <v>1282</v>
      </c>
      <c r="TI1" s="181" t="s">
        <v>383</v>
      </c>
      <c r="TJ1" s="193" t="s">
        <v>384</v>
      </c>
      <c r="TK1" s="184" t="s">
        <v>385</v>
      </c>
      <c r="TL1" s="184" t="s">
        <v>1284</v>
      </c>
      <c r="TM1" s="184" t="s">
        <v>1286</v>
      </c>
      <c r="TN1" s="184" t="s">
        <v>1288</v>
      </c>
      <c r="TO1" s="184" t="s">
        <v>1290</v>
      </c>
      <c r="TP1" s="184" t="s">
        <v>1292</v>
      </c>
      <c r="TQ1" s="184" t="s">
        <v>386</v>
      </c>
      <c r="TR1" s="184" t="s">
        <v>1294</v>
      </c>
      <c r="TS1" s="184" t="s">
        <v>1296</v>
      </c>
      <c r="TT1" s="184" t="s">
        <v>1298</v>
      </c>
      <c r="TU1" s="184" t="s">
        <v>1300</v>
      </c>
      <c r="TV1" s="184" t="s">
        <v>1302</v>
      </c>
      <c r="TW1" s="184" t="s">
        <v>1304</v>
      </c>
      <c r="TX1" s="193" t="s">
        <v>387</v>
      </c>
      <c r="TY1" s="184" t="s">
        <v>388</v>
      </c>
      <c r="TZ1" s="184" t="s">
        <v>389</v>
      </c>
      <c r="UA1" s="184" t="s">
        <v>1306</v>
      </c>
      <c r="UB1" s="184" t="s">
        <v>1308</v>
      </c>
      <c r="UC1" s="184" t="s">
        <v>1309</v>
      </c>
      <c r="UD1" s="184" t="s">
        <v>1311</v>
      </c>
      <c r="UE1" s="184" t="s">
        <v>1313</v>
      </c>
      <c r="UF1" s="184" t="s">
        <v>1315</v>
      </c>
      <c r="UG1" s="184" t="s">
        <v>1317</v>
      </c>
      <c r="UH1" s="184" t="s">
        <v>1319</v>
      </c>
      <c r="UI1" s="184" t="s">
        <v>1321</v>
      </c>
      <c r="UJ1" s="184" t="s">
        <v>1323</v>
      </c>
      <c r="UK1" s="184" t="s">
        <v>1325</v>
      </c>
      <c r="UL1" s="184" t="s">
        <v>1327</v>
      </c>
      <c r="UM1" s="184" t="s">
        <v>1329</v>
      </c>
      <c r="UN1" s="184" t="s">
        <v>1331</v>
      </c>
      <c r="UO1" s="184" t="s">
        <v>1333</v>
      </c>
      <c r="UP1" s="184" t="s">
        <v>1335</v>
      </c>
      <c r="UQ1" s="181" t="s">
        <v>1337</v>
      </c>
      <c r="UR1" s="184" t="s">
        <v>1339</v>
      </c>
      <c r="US1" s="184" t="s">
        <v>1341</v>
      </c>
      <c r="UT1" s="184" t="s">
        <v>1343</v>
      </c>
      <c r="UU1" s="184" t="s">
        <v>1345</v>
      </c>
      <c r="UV1" s="184" t="s">
        <v>1347</v>
      </c>
      <c r="UW1" s="187"/>
    </row>
    <row r="2" spans="1:569" s="124" customFormat="1" hidden="1" x14ac:dyDescent="0.25">
      <c r="K2" s="162"/>
      <c r="Z2" s="124" t="s">
        <v>138</v>
      </c>
      <c r="AA2" s="124" t="s">
        <v>139</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257</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256</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20"/>
      <c r="L10" s="220"/>
      <c r="M10" s="220"/>
      <c r="N10" s="221" t="s">
        <v>403</v>
      </c>
      <c r="O10" s="220"/>
      <c r="P10" s="220"/>
      <c r="Q10" s="220"/>
      <c r="R10" s="220"/>
      <c r="S10" s="220"/>
      <c r="T10" s="220"/>
      <c r="U10" s="220"/>
      <c r="V10" s="220"/>
      <c r="W10" s="220"/>
      <c r="X10" s="220"/>
      <c r="Y10" s="220"/>
    </row>
    <row r="11" spans="1:569" ht="79.5" thickBot="1" x14ac:dyDescent="0.3">
      <c r="B11" s="347" t="s">
        <v>142</v>
      </c>
      <c r="C11" s="196" t="s">
        <v>141</v>
      </c>
      <c r="D11" s="197" t="s">
        <v>138</v>
      </c>
      <c r="E11" s="197" t="s">
        <v>1460</v>
      </c>
      <c r="F11" s="197" t="s">
        <v>258</v>
      </c>
      <c r="G11" s="197" t="s">
        <v>471</v>
      </c>
      <c r="H11" s="197" t="s">
        <v>473</v>
      </c>
      <c r="I11" s="219" t="s">
        <v>474</v>
      </c>
      <c r="J11" s="197" t="s">
        <v>472</v>
      </c>
      <c r="K11" s="399" t="s">
        <v>1370</v>
      </c>
      <c r="L11" s="399" t="s">
        <v>1372</v>
      </c>
      <c r="M11" s="399" t="s">
        <v>482</v>
      </c>
      <c r="N11" s="399" t="s">
        <v>1371</v>
      </c>
      <c r="O11" s="399" t="s">
        <v>1373</v>
      </c>
      <c r="P11" s="399" t="s">
        <v>483</v>
      </c>
      <c r="Q11" s="399" t="s">
        <v>1374</v>
      </c>
      <c r="R11" s="399" t="s">
        <v>1375</v>
      </c>
      <c r="S11" s="399" t="s">
        <v>1376</v>
      </c>
      <c r="T11" s="399" t="s">
        <v>1472</v>
      </c>
      <c r="U11" s="399" t="s">
        <v>1377</v>
      </c>
      <c r="V11" s="399" t="s">
        <v>1378</v>
      </c>
      <c r="W11" s="399" t="s">
        <v>1379</v>
      </c>
      <c r="X11" s="399" t="s">
        <v>1380</v>
      </c>
      <c r="Y11" s="399" t="s">
        <v>1381</v>
      </c>
      <c r="Z11" s="398" t="s">
        <v>404</v>
      </c>
      <c r="AA11" s="219" t="s">
        <v>422</v>
      </c>
      <c r="AB11" s="219" t="s">
        <v>405</v>
      </c>
      <c r="AC11" s="219" t="s">
        <v>419</v>
      </c>
      <c r="AD11" s="219" t="s">
        <v>406</v>
      </c>
      <c r="AE11" s="219" t="s">
        <v>407</v>
      </c>
      <c r="AF11" s="219" t="s">
        <v>408</v>
      </c>
      <c r="AG11" s="219" t="s">
        <v>418</v>
      </c>
      <c r="AH11" s="219" t="s">
        <v>409</v>
      </c>
      <c r="AI11" s="219" t="s">
        <v>410</v>
      </c>
      <c r="AJ11" s="219" t="s">
        <v>411</v>
      </c>
      <c r="AK11" s="219" t="s">
        <v>417</v>
      </c>
      <c r="AL11" s="219" t="s">
        <v>412</v>
      </c>
      <c r="AM11" s="219" t="s">
        <v>413</v>
      </c>
      <c r="AN11" s="219" t="s">
        <v>414</v>
      </c>
      <c r="AO11" s="219" t="s">
        <v>416</v>
      </c>
      <c r="AP11" s="219" t="s">
        <v>415</v>
      </c>
    </row>
    <row r="12" spans="1:569" x14ac:dyDescent="0.25">
      <c r="B12" s="190" t="s">
        <v>261</v>
      </c>
      <c r="C12" s="191" t="s">
        <v>143</v>
      </c>
      <c r="D12" s="192">
        <f>D13+D47+D83+D89+D96</f>
        <v>1779898.7250000001</v>
      </c>
      <c r="E12" s="192">
        <f>E13+E47+E83+E89+E96</f>
        <v>1488652.9</v>
      </c>
      <c r="F12" s="192">
        <f t="shared" ref="F12:F106" si="0">D12+E12</f>
        <v>3268551.625</v>
      </c>
      <c r="G12" s="192">
        <f>G13+G47+G83+G89+G96</f>
        <v>0</v>
      </c>
      <c r="H12" s="192">
        <f>F12-G12</f>
        <v>3268551.625</v>
      </c>
      <c r="I12" s="192">
        <f>I13+I47+I83+I89+I96</f>
        <v>0</v>
      </c>
      <c r="J12" s="192">
        <f>F12-I12</f>
        <v>3268551.625</v>
      </c>
      <c r="K12" s="192">
        <f t="shared" ref="K12:AB12" si="1">K13+K47+K83+K89+K96</f>
        <v>0</v>
      </c>
      <c r="L12" s="192">
        <f t="shared" si="1"/>
        <v>0</v>
      </c>
      <c r="M12" s="192">
        <f t="shared" si="1"/>
        <v>0</v>
      </c>
      <c r="N12" s="192">
        <f t="shared" si="1"/>
        <v>0</v>
      </c>
      <c r="O12" s="192">
        <f t="shared" si="1"/>
        <v>0</v>
      </c>
      <c r="P12" s="192">
        <f t="shared" si="1"/>
        <v>0</v>
      </c>
      <c r="Q12" s="192">
        <f t="shared" si="1"/>
        <v>0</v>
      </c>
      <c r="R12" s="192">
        <f t="shared" si="1"/>
        <v>0</v>
      </c>
      <c r="S12" s="192">
        <f t="shared" si="1"/>
        <v>0</v>
      </c>
      <c r="T12" s="192">
        <f t="shared" ref="T12" si="2">T13+T47+T83+T89+T96</f>
        <v>155530.9</v>
      </c>
      <c r="U12" s="192">
        <f t="shared" si="1"/>
        <v>3113020.7250000001</v>
      </c>
      <c r="V12" s="192">
        <f t="shared" si="1"/>
        <v>0</v>
      </c>
      <c r="W12" s="192">
        <f t="shared" si="1"/>
        <v>0</v>
      </c>
      <c r="X12" s="192">
        <f t="shared" si="1"/>
        <v>0</v>
      </c>
      <c r="Y12" s="192">
        <f t="shared" si="1"/>
        <v>0</v>
      </c>
      <c r="Z12" s="192">
        <f t="shared" si="1"/>
        <v>1333122</v>
      </c>
      <c r="AA12" s="192">
        <f t="shared" si="1"/>
        <v>1582132.2</v>
      </c>
      <c r="AB12" s="192">
        <f t="shared" si="1"/>
        <v>353297.42500000005</v>
      </c>
      <c r="AC12" s="192">
        <f>Z12+AA12+AB12</f>
        <v>3268551.625</v>
      </c>
      <c r="AD12" s="192">
        <f>AD13+AD47+AD83+AD89+AD96</f>
        <v>0</v>
      </c>
      <c r="AE12" s="192">
        <f>AE13+AE47+AE83+AE89+AE96</f>
        <v>0</v>
      </c>
      <c r="AF12" s="192">
        <f>AF13+AF47+AF83+AF89+AF96</f>
        <v>0</v>
      </c>
      <c r="AG12" s="192">
        <f>AD12+AE12+AF12</f>
        <v>0</v>
      </c>
      <c r="AH12" s="192">
        <f>AH13+AH47+AH83+AH89+AH96</f>
        <v>0</v>
      </c>
      <c r="AI12" s="192">
        <f>AI13+AI47+AI83+AI89+AI96</f>
        <v>0</v>
      </c>
      <c r="AJ12" s="192">
        <f>AJ13+AJ47+AJ83+AJ89+AJ96</f>
        <v>0</v>
      </c>
      <c r="AK12" s="192">
        <f>AH12+AI12+AJ12</f>
        <v>0</v>
      </c>
      <c r="AL12" s="192">
        <f>AL13+AL47+AL83+AL89+AL96</f>
        <v>0</v>
      </c>
      <c r="AM12" s="192">
        <f>AM13+AM47+AM83+AM89+AM96</f>
        <v>0</v>
      </c>
      <c r="AN12" s="192">
        <f>AN13+AN47+AN83+AN89+AN96</f>
        <v>0</v>
      </c>
      <c r="AO12" s="192">
        <f>AL12+AM12+AN12</f>
        <v>0</v>
      </c>
      <c r="AP12" s="192">
        <f>AC12+AG12+AK12+AO12</f>
        <v>3268551.625</v>
      </c>
    </row>
    <row r="13" spans="1:569" x14ac:dyDescent="0.25">
      <c r="B13" s="193" t="s">
        <v>262</v>
      </c>
      <c r="C13" s="194" t="s">
        <v>144</v>
      </c>
      <c r="D13" s="195">
        <f>SUM(D14:D46)</f>
        <v>1779898.7250000001</v>
      </c>
      <c r="E13" s="195">
        <f>SUM(E14:E46)</f>
        <v>1488652.9</v>
      </c>
      <c r="F13" s="195">
        <f t="shared" si="0"/>
        <v>3268551.625</v>
      </c>
      <c r="G13" s="195">
        <f>SUM(G14:G46)</f>
        <v>0</v>
      </c>
      <c r="H13" s="195">
        <f t="shared" ref="H13:H220" si="3">F13-G13</f>
        <v>3268551.625</v>
      </c>
      <c r="I13" s="195">
        <f>SUM(I14:I46)</f>
        <v>0</v>
      </c>
      <c r="J13" s="195">
        <f t="shared" ref="J13:J220" si="4">F13-I13</f>
        <v>3268551.625</v>
      </c>
      <c r="K13" s="195">
        <f t="shared" ref="K13:AB13" si="5">SUM(K14:K46)</f>
        <v>0</v>
      </c>
      <c r="L13" s="195">
        <f t="shared" si="5"/>
        <v>0</v>
      </c>
      <c r="M13" s="195">
        <f t="shared" si="5"/>
        <v>0</v>
      </c>
      <c r="N13" s="195">
        <f t="shared" si="5"/>
        <v>0</v>
      </c>
      <c r="O13" s="195">
        <f t="shared" si="5"/>
        <v>0</v>
      </c>
      <c r="P13" s="195">
        <f t="shared" si="5"/>
        <v>0</v>
      </c>
      <c r="Q13" s="195">
        <f t="shared" si="5"/>
        <v>0</v>
      </c>
      <c r="R13" s="195">
        <f t="shared" si="5"/>
        <v>0</v>
      </c>
      <c r="S13" s="195">
        <f t="shared" si="5"/>
        <v>0</v>
      </c>
      <c r="T13" s="195">
        <f t="shared" ref="T13" si="6">SUM(T14:T46)</f>
        <v>155530.9</v>
      </c>
      <c r="U13" s="195">
        <f t="shared" si="5"/>
        <v>3113020.7250000001</v>
      </c>
      <c r="V13" s="195">
        <f t="shared" si="5"/>
        <v>0</v>
      </c>
      <c r="W13" s="195">
        <f t="shared" si="5"/>
        <v>0</v>
      </c>
      <c r="X13" s="195">
        <f t="shared" si="5"/>
        <v>0</v>
      </c>
      <c r="Y13" s="195">
        <f t="shared" si="5"/>
        <v>0</v>
      </c>
      <c r="Z13" s="195">
        <f t="shared" si="5"/>
        <v>1333122</v>
      </c>
      <c r="AA13" s="195">
        <f t="shared" si="5"/>
        <v>1582132.2</v>
      </c>
      <c r="AB13" s="195">
        <f t="shared" si="5"/>
        <v>353297.42500000005</v>
      </c>
      <c r="AC13" s="195">
        <f t="shared" ref="AC13:AC220" si="7">Z13+AA13+AB13</f>
        <v>3268551.625</v>
      </c>
      <c r="AD13" s="195">
        <f>SUM(AD14:AD46)</f>
        <v>0</v>
      </c>
      <c r="AE13" s="195">
        <f>SUM(AE14:AE46)</f>
        <v>0</v>
      </c>
      <c r="AF13" s="195">
        <f>SUM(AF14:AF46)</f>
        <v>0</v>
      </c>
      <c r="AG13" s="195">
        <f t="shared" ref="AG13:AG220" si="8">AD13+AE13+AF13</f>
        <v>0</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195">
        <f t="shared" ref="AP13:AP220" si="11">AC13+AG13+AK13+AO13</f>
        <v>3268551.625</v>
      </c>
    </row>
    <row r="14" spans="1:569" x14ac:dyDescent="0.25">
      <c r="B14" s="184" t="s">
        <v>263</v>
      </c>
      <c r="C14" s="185" t="s">
        <v>145</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x14ac:dyDescent="0.25">
      <c r="B15" s="184" t="s">
        <v>509</v>
      </c>
      <c r="C15" s="185" t="s">
        <v>510</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1582132.2</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1333122</v>
      </c>
      <c r="F15" s="186">
        <f t="shared" si="0"/>
        <v>2915254.2</v>
      </c>
      <c r="G15" s="186"/>
      <c r="H15" s="186">
        <f t="shared" si="3"/>
        <v>2915254.2</v>
      </c>
      <c r="I15" s="186"/>
      <c r="J15" s="186">
        <f t="shared" si="4"/>
        <v>2915254.2</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2915254.2</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1333122</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1582132.2</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6">
        <f t="shared" si="7"/>
        <v>2915254.2</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0</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186">
        <f t="shared" si="11"/>
        <v>2915254.2</v>
      </c>
    </row>
    <row r="16" spans="1:569" x14ac:dyDescent="0.25">
      <c r="B16" s="184" t="s">
        <v>511</v>
      </c>
      <c r="C16" s="185" t="s">
        <v>512</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0</v>
      </c>
      <c r="G16" s="186"/>
      <c r="H16" s="186">
        <f t="shared" si="3"/>
        <v>0</v>
      </c>
      <c r="I16" s="186"/>
      <c r="J16" s="186">
        <f t="shared" si="4"/>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0</v>
      </c>
    </row>
    <row r="17" spans="2:42" x14ac:dyDescent="0.25">
      <c r="B17" s="184" t="s">
        <v>513</v>
      </c>
      <c r="C17" s="185" t="s">
        <v>514</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x14ac:dyDescent="0.25">
      <c r="B18" s="184" t="s">
        <v>515</v>
      </c>
      <c r="C18" s="185" t="s">
        <v>516</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x14ac:dyDescent="0.25">
      <c r="B19" s="184" t="s">
        <v>517</v>
      </c>
      <c r="C19" s="185" t="s">
        <v>518</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0"/>
        <v>0</v>
      </c>
      <c r="G19" s="186"/>
      <c r="H19" s="186">
        <f t="shared" si="3"/>
        <v>0</v>
      </c>
      <c r="I19" s="186"/>
      <c r="J19" s="186">
        <f t="shared" si="4"/>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0</v>
      </c>
    </row>
    <row r="20" spans="2:42" x14ac:dyDescent="0.25">
      <c r="B20" s="184" t="s">
        <v>519</v>
      </c>
      <c r="C20" s="185" t="s">
        <v>520</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x14ac:dyDescent="0.25">
      <c r="B21" s="184" t="s">
        <v>264</v>
      </c>
      <c r="C21" s="185" t="s">
        <v>146</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x14ac:dyDescent="0.25">
      <c r="B22" s="184" t="s">
        <v>522</v>
      </c>
      <c r="C22" s="185" t="s">
        <v>521</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x14ac:dyDescent="0.25">
      <c r="B23" s="184" t="s">
        <v>265</v>
      </c>
      <c r="C23" s="185" t="s">
        <v>147</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x14ac:dyDescent="0.25">
      <c r="B24" s="184" t="s">
        <v>524</v>
      </c>
      <c r="C24" s="185" t="s">
        <v>523</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x14ac:dyDescent="0.25">
      <c r="B25" s="184" t="s">
        <v>526</v>
      </c>
      <c r="C25" s="185" t="s">
        <v>525</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x14ac:dyDescent="0.25">
      <c r="B26" s="184" t="s">
        <v>528</v>
      </c>
      <c r="C26" s="185" t="s">
        <v>527</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x14ac:dyDescent="0.25">
      <c r="B27" s="184" t="s">
        <v>266</v>
      </c>
      <c r="C27" s="185" t="s">
        <v>148</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x14ac:dyDescent="0.25">
      <c r="B28" s="184" t="s">
        <v>529</v>
      </c>
      <c r="C28" s="185" t="s">
        <v>530</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131844.35</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111093.5</v>
      </c>
      <c r="F28" s="186">
        <f t="shared" si="12"/>
        <v>242937.85</v>
      </c>
      <c r="G28" s="186"/>
      <c r="H28" s="186">
        <f t="shared" si="13"/>
        <v>242937.85</v>
      </c>
      <c r="I28" s="186"/>
      <c r="J28" s="186">
        <f t="shared" si="14"/>
        <v>242937.85</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111093.5</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131844.35</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242937.85</v>
      </c>
      <c r="AC28" s="186">
        <f t="shared" si="15"/>
        <v>242937.85</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0</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186">
        <f t="shared" si="19"/>
        <v>242937.85</v>
      </c>
    </row>
    <row r="29" spans="2:42" x14ac:dyDescent="0.25">
      <c r="B29" s="184" t="s">
        <v>532</v>
      </c>
      <c r="C29" s="185" t="s">
        <v>531</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65922.175000000003</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44437.4</v>
      </c>
      <c r="F29" s="186">
        <f t="shared" ref="F29:F30" si="36">D29+E29</f>
        <v>110359.57500000001</v>
      </c>
      <c r="G29" s="186"/>
      <c r="H29" s="186">
        <f t="shared" ref="H29:H30" si="37">F29-G29</f>
        <v>110359.57500000001</v>
      </c>
      <c r="I29" s="186"/>
      <c r="J29" s="186">
        <f t="shared" ref="J29:J30" si="38">F29-I29</f>
        <v>110359.57500000001</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44437.4</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65922.175000000003</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110359.57500000001</v>
      </c>
      <c r="AC29" s="186">
        <f t="shared" ref="AC29:AC30" si="39">Z29+AA29+AB29</f>
        <v>110359.57500000001</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0</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186">
        <f t="shared" ref="AP29:AP30" si="43">AC29+AG29+AK29+AO29</f>
        <v>110359.57500000001</v>
      </c>
    </row>
    <row r="30" spans="2:42" x14ac:dyDescent="0.25">
      <c r="B30" s="184" t="s">
        <v>267</v>
      </c>
      <c r="C30" s="185" t="s">
        <v>149</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x14ac:dyDescent="0.25">
      <c r="B31" s="184" t="s">
        <v>534</v>
      </c>
      <c r="C31" s="185" t="s">
        <v>533</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x14ac:dyDescent="0.25">
      <c r="B32" s="184" t="s">
        <v>268</v>
      </c>
      <c r="C32" s="185" t="s">
        <v>150</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x14ac:dyDescent="0.25">
      <c r="B33" s="184" t="s">
        <v>535</v>
      </c>
      <c r="C33" s="185" t="s">
        <v>537</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x14ac:dyDescent="0.25">
      <c r="B34" s="184" t="s">
        <v>536</v>
      </c>
      <c r="C34" s="185" t="s">
        <v>538</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x14ac:dyDescent="0.25">
      <c r="B35" s="184" t="s">
        <v>540</v>
      </c>
      <c r="C35" s="185" t="s">
        <v>539</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x14ac:dyDescent="0.25">
      <c r="B36" s="184" t="s">
        <v>284</v>
      </c>
      <c r="C36" s="185" t="s">
        <v>167</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x14ac:dyDescent="0.25">
      <c r="B37" s="184" t="s">
        <v>541</v>
      </c>
      <c r="C37" s="185" t="s">
        <v>542</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x14ac:dyDescent="0.25">
      <c r="B38" s="184" t="s">
        <v>543</v>
      </c>
      <c r="C38" s="185" t="s">
        <v>544</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x14ac:dyDescent="0.25">
      <c r="B39" s="184" t="s">
        <v>545</v>
      </c>
      <c r="C39" s="185" t="s">
        <v>546</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x14ac:dyDescent="0.25">
      <c r="B40" s="184" t="s">
        <v>285</v>
      </c>
      <c r="C40" s="185" t="s">
        <v>168</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x14ac:dyDescent="0.25">
      <c r="B41" s="184" t="s">
        <v>547</v>
      </c>
      <c r="C41" s="185" t="s">
        <v>548</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x14ac:dyDescent="0.25">
      <c r="B42" s="184" t="s">
        <v>549</v>
      </c>
      <c r="C42" s="185" t="s">
        <v>550</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x14ac:dyDescent="0.25">
      <c r="B43" s="184" t="s">
        <v>551</v>
      </c>
      <c r="C43" s="185" t="s">
        <v>552</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x14ac:dyDescent="0.25">
      <c r="B44" s="184" t="s">
        <v>553</v>
      </c>
      <c r="C44" s="185" t="s">
        <v>554</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x14ac:dyDescent="0.25">
      <c r="B45" s="184" t="s">
        <v>260</v>
      </c>
      <c r="C45" s="185" t="s">
        <v>151</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x14ac:dyDescent="0.25">
      <c r="B46" s="184" t="s">
        <v>555</v>
      </c>
      <c r="C46" s="185" t="s">
        <v>556</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x14ac:dyDescent="0.25">
      <c r="B47" s="193" t="s">
        <v>269</v>
      </c>
      <c r="C47" s="194" t="s">
        <v>152</v>
      </c>
      <c r="D47" s="195">
        <f>SUM(D48:D82)</f>
        <v>0</v>
      </c>
      <c r="E47" s="195">
        <f>SUM(E48:E82)</f>
        <v>0</v>
      </c>
      <c r="F47" s="195">
        <f t="shared" si="0"/>
        <v>0</v>
      </c>
      <c r="G47" s="195">
        <f>SUM(G48:G82)</f>
        <v>0</v>
      </c>
      <c r="H47" s="195">
        <f t="shared" si="3"/>
        <v>0</v>
      </c>
      <c r="I47" s="195">
        <f t="shared" ref="I47:AB47" si="100">SUM(I48:I82)</f>
        <v>0</v>
      </c>
      <c r="J47" s="195">
        <f t="shared" si="100"/>
        <v>0</v>
      </c>
      <c r="K47" s="195">
        <f t="shared" si="100"/>
        <v>0</v>
      </c>
      <c r="L47" s="195">
        <f t="shared" si="100"/>
        <v>0</v>
      </c>
      <c r="M47" s="195">
        <f t="shared" si="100"/>
        <v>0</v>
      </c>
      <c r="N47" s="195">
        <f t="shared" si="100"/>
        <v>0</v>
      </c>
      <c r="O47" s="195">
        <f t="shared" si="100"/>
        <v>0</v>
      </c>
      <c r="P47" s="195">
        <f t="shared" si="100"/>
        <v>0</v>
      </c>
      <c r="Q47" s="195">
        <f t="shared" si="100"/>
        <v>0</v>
      </c>
      <c r="R47" s="195">
        <f t="shared" si="100"/>
        <v>0</v>
      </c>
      <c r="S47" s="195">
        <f t="shared" si="100"/>
        <v>0</v>
      </c>
      <c r="T47" s="195">
        <f t="shared" ref="T47" si="101">SUM(T48:T82)</f>
        <v>0</v>
      </c>
      <c r="U47" s="195">
        <f t="shared" si="100"/>
        <v>0</v>
      </c>
      <c r="V47" s="195">
        <f t="shared" si="100"/>
        <v>0</v>
      </c>
      <c r="W47" s="195">
        <f t="shared" si="100"/>
        <v>0</v>
      </c>
      <c r="X47" s="195">
        <f t="shared" si="100"/>
        <v>0</v>
      </c>
      <c r="Y47" s="195">
        <f t="shared" si="100"/>
        <v>0</v>
      </c>
      <c r="Z47" s="195">
        <f t="shared" si="100"/>
        <v>0</v>
      </c>
      <c r="AA47" s="195">
        <f t="shared" si="100"/>
        <v>0</v>
      </c>
      <c r="AB47" s="195">
        <f t="shared" si="100"/>
        <v>0</v>
      </c>
      <c r="AC47" s="195">
        <f t="shared" si="15"/>
        <v>0</v>
      </c>
      <c r="AD47" s="195">
        <f>SUM(AD48:AD82)</f>
        <v>0</v>
      </c>
      <c r="AE47" s="195">
        <f>SUM(AE48:AE82)</f>
        <v>0</v>
      </c>
      <c r="AF47" s="195">
        <f>SUM(AF48:AF82)</f>
        <v>0</v>
      </c>
      <c r="AG47" s="195">
        <f t="shared" si="8"/>
        <v>0</v>
      </c>
      <c r="AH47" s="195">
        <f>SUM(AH48:AH82)</f>
        <v>0</v>
      </c>
      <c r="AI47" s="195">
        <f>SUM(AI48:AI82)</f>
        <v>0</v>
      </c>
      <c r="AJ47" s="195">
        <f>SUM(AJ48:AJ82)</f>
        <v>0</v>
      </c>
      <c r="AK47" s="195">
        <f t="shared" si="9"/>
        <v>0</v>
      </c>
      <c r="AL47" s="195">
        <f>SUM(AL48:AL82)</f>
        <v>0</v>
      </c>
      <c r="AM47" s="195">
        <f>SUM(AM48:AM82)</f>
        <v>0</v>
      </c>
      <c r="AN47" s="195">
        <f>SUM(AN48:AN82)</f>
        <v>0</v>
      </c>
      <c r="AO47" s="195">
        <f t="shared" si="10"/>
        <v>0</v>
      </c>
      <c r="AP47" s="195">
        <f t="shared" si="11"/>
        <v>0</v>
      </c>
    </row>
    <row r="48" spans="2:42" x14ac:dyDescent="0.25">
      <c r="B48" s="184" t="s">
        <v>557</v>
      </c>
      <c r="C48" s="185" t="s">
        <v>558</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x14ac:dyDescent="0.25">
      <c r="B49" s="184" t="s">
        <v>270</v>
      </c>
      <c r="C49" s="185" t="s">
        <v>153</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x14ac:dyDescent="0.25">
      <c r="B50" s="184" t="s">
        <v>559</v>
      </c>
      <c r="C50" s="185" t="s">
        <v>560</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x14ac:dyDescent="0.25">
      <c r="B51" s="184" t="s">
        <v>561</v>
      </c>
      <c r="C51" s="185" t="s">
        <v>562</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x14ac:dyDescent="0.25">
      <c r="B52" s="184" t="s">
        <v>271</v>
      </c>
      <c r="C52" s="185" t="s">
        <v>154</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x14ac:dyDescent="0.25">
      <c r="B53" s="184" t="s">
        <v>563</v>
      </c>
      <c r="C53" s="185" t="s">
        <v>564</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x14ac:dyDescent="0.25">
      <c r="B54" s="184" t="s">
        <v>565</v>
      </c>
      <c r="C54" s="185" t="s">
        <v>531</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x14ac:dyDescent="0.25">
      <c r="B55" s="184" t="s">
        <v>272</v>
      </c>
      <c r="C55" s="185" t="s">
        <v>155</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x14ac:dyDescent="0.25">
      <c r="B56" s="184" t="s">
        <v>566</v>
      </c>
      <c r="C56" s="185" t="s">
        <v>567</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x14ac:dyDescent="0.25">
      <c r="B57" s="184" t="s">
        <v>568</v>
      </c>
      <c r="C57" s="185" t="s">
        <v>538</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x14ac:dyDescent="0.25">
      <c r="B58" s="184" t="s">
        <v>569</v>
      </c>
      <c r="C58" s="185" t="s">
        <v>539</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x14ac:dyDescent="0.25">
      <c r="B59" s="184" t="s">
        <v>570</v>
      </c>
      <c r="C59" s="185" t="s">
        <v>571</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x14ac:dyDescent="0.25">
      <c r="B60" s="184" t="s">
        <v>572</v>
      </c>
      <c r="C60" s="185" t="s">
        <v>573</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x14ac:dyDescent="0.25">
      <c r="B61" s="184" t="s">
        <v>574</v>
      </c>
      <c r="C61" s="185" t="s">
        <v>546</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x14ac:dyDescent="0.25">
      <c r="B62" s="184" t="s">
        <v>575</v>
      </c>
      <c r="C62" s="185" t="s">
        <v>576</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x14ac:dyDescent="0.25">
      <c r="B63" s="184" t="s">
        <v>273</v>
      </c>
      <c r="C63" s="185" t="s">
        <v>156</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x14ac:dyDescent="0.25">
      <c r="B64" s="184" t="s">
        <v>577</v>
      </c>
      <c r="C64" s="185" t="s">
        <v>578</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6">
        <f t="shared" ref="F64" si="158">D64+E64</f>
        <v>0</v>
      </c>
      <c r="G64" s="186"/>
      <c r="H64" s="186">
        <f t="shared" ref="H64" si="159">F64-G64</f>
        <v>0</v>
      </c>
      <c r="I64" s="186"/>
      <c r="J64" s="186">
        <f t="shared" ref="J64" si="160">F64-I64</f>
        <v>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ref="AC64" si="161">Z64+AA64+AB64</f>
        <v>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0</v>
      </c>
    </row>
    <row r="65" spans="2:42" x14ac:dyDescent="0.25">
      <c r="B65" s="184" t="s">
        <v>579</v>
      </c>
      <c r="C65" s="185" t="s">
        <v>580</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x14ac:dyDescent="0.25">
      <c r="B66" s="184" t="s">
        <v>581</v>
      </c>
      <c r="C66" s="185" t="s">
        <v>582</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x14ac:dyDescent="0.25">
      <c r="B67" s="184" t="s">
        <v>583</v>
      </c>
      <c r="C67" s="185" t="s">
        <v>584</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x14ac:dyDescent="0.25">
      <c r="B68" s="184" t="s">
        <v>585</v>
      </c>
      <c r="C68" s="185" t="s">
        <v>586</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x14ac:dyDescent="0.25">
      <c r="B69" s="184" t="s">
        <v>587</v>
      </c>
      <c r="C69" s="185" t="s">
        <v>588</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110"/>
        <v>0</v>
      </c>
      <c r="G69" s="186"/>
      <c r="H69" s="186">
        <f t="shared" si="111"/>
        <v>0</v>
      </c>
      <c r="I69" s="186"/>
      <c r="J69" s="186">
        <f t="shared" si="112"/>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0</v>
      </c>
    </row>
    <row r="70" spans="2:42" x14ac:dyDescent="0.25">
      <c r="B70" s="184" t="s">
        <v>589</v>
      </c>
      <c r="C70" s="185" t="s">
        <v>590</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x14ac:dyDescent="0.25">
      <c r="B71" s="184" t="s">
        <v>591</v>
      </c>
      <c r="C71" s="185" t="s">
        <v>592</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x14ac:dyDescent="0.25">
      <c r="B72" s="184" t="s">
        <v>286</v>
      </c>
      <c r="C72" s="185" t="s">
        <v>169</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x14ac:dyDescent="0.25">
      <c r="B73" s="184" t="s">
        <v>593</v>
      </c>
      <c r="C73" s="185" t="s">
        <v>594</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x14ac:dyDescent="0.25">
      <c r="B74" s="184" t="s">
        <v>595</v>
      </c>
      <c r="C74" s="185" t="s">
        <v>596</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x14ac:dyDescent="0.25">
      <c r="B75" s="184" t="s">
        <v>597</v>
      </c>
      <c r="C75" s="185" t="s">
        <v>598</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x14ac:dyDescent="0.25">
      <c r="B76" s="184" t="s">
        <v>599</v>
      </c>
      <c r="C76" s="185" t="s">
        <v>600</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x14ac:dyDescent="0.25">
      <c r="B77" s="184" t="s">
        <v>601</v>
      </c>
      <c r="C77" s="185" t="s">
        <v>602</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x14ac:dyDescent="0.25">
      <c r="B78" s="184" t="s">
        <v>603</v>
      </c>
      <c r="C78" s="185" t="s">
        <v>604</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x14ac:dyDescent="0.25">
      <c r="B79" s="184" t="s">
        <v>605</v>
      </c>
      <c r="C79" s="185" t="s">
        <v>606</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x14ac:dyDescent="0.25">
      <c r="B80" s="184" t="s">
        <v>607</v>
      </c>
      <c r="C80" s="185" t="s">
        <v>608</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x14ac:dyDescent="0.25">
      <c r="B81" s="184" t="s">
        <v>609</v>
      </c>
      <c r="C81" s="185" t="s">
        <v>610</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x14ac:dyDescent="0.25">
      <c r="B82" s="184" t="s">
        <v>611</v>
      </c>
      <c r="C82" s="185" t="s">
        <v>612</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x14ac:dyDescent="0.25">
      <c r="B83" s="193" t="s">
        <v>274</v>
      </c>
      <c r="C83" s="194" t="s">
        <v>157</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x14ac:dyDescent="0.25">
      <c r="B84" s="184" t="s">
        <v>275</v>
      </c>
      <c r="C84" s="185" t="s">
        <v>158</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x14ac:dyDescent="0.25">
      <c r="B85" s="184" t="s">
        <v>613</v>
      </c>
      <c r="C85" s="185" t="s">
        <v>614</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x14ac:dyDescent="0.25">
      <c r="B86" s="184" t="s">
        <v>276</v>
      </c>
      <c r="C86" s="185" t="s">
        <v>159</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x14ac:dyDescent="0.25">
      <c r="B87" s="184" t="s">
        <v>615</v>
      </c>
      <c r="C87" s="185" t="s">
        <v>616</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x14ac:dyDescent="0.25">
      <c r="B88" s="184" t="s">
        <v>617</v>
      </c>
      <c r="C88" s="185" t="s">
        <v>618</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x14ac:dyDescent="0.25">
      <c r="B89" s="193" t="s">
        <v>277</v>
      </c>
      <c r="C89" s="194" t="s">
        <v>160</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x14ac:dyDescent="0.25">
      <c r="B90" s="184" t="s">
        <v>278</v>
      </c>
      <c r="C90" s="185" t="s">
        <v>161</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x14ac:dyDescent="0.25">
      <c r="B91" s="184" t="s">
        <v>619</v>
      </c>
      <c r="C91" s="185" t="s">
        <v>620</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x14ac:dyDescent="0.25">
      <c r="B92" s="184" t="s">
        <v>279</v>
      </c>
      <c r="C92" s="185" t="s">
        <v>162</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x14ac:dyDescent="0.25">
      <c r="B93" s="184" t="s">
        <v>621</v>
      </c>
      <c r="C93" s="185" t="s">
        <v>622</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x14ac:dyDescent="0.25">
      <c r="B94" s="184" t="s">
        <v>623</v>
      </c>
      <c r="C94" s="185" t="s">
        <v>624</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x14ac:dyDescent="0.25">
      <c r="B95" s="184" t="s">
        <v>625</v>
      </c>
      <c r="C95" s="185" t="s">
        <v>626</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x14ac:dyDescent="0.25">
      <c r="B96" s="193" t="s">
        <v>280</v>
      </c>
      <c r="C96" s="194" t="s">
        <v>163</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x14ac:dyDescent="0.25">
      <c r="B97" s="184" t="s">
        <v>631</v>
      </c>
      <c r="C97" s="185" t="s">
        <v>632</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x14ac:dyDescent="0.25">
      <c r="B98" s="184" t="s">
        <v>633</v>
      </c>
      <c r="C98" s="185" t="s">
        <v>634</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x14ac:dyDescent="0.25">
      <c r="B99" s="184" t="s">
        <v>281</v>
      </c>
      <c r="C99" s="185" t="s">
        <v>164</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x14ac:dyDescent="0.25">
      <c r="B100" s="184" t="s">
        <v>627</v>
      </c>
      <c r="C100" s="185" t="s">
        <v>628</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x14ac:dyDescent="0.25">
      <c r="B101" s="184" t="s">
        <v>629</v>
      </c>
      <c r="C101" s="185" t="s">
        <v>630</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x14ac:dyDescent="0.25">
      <c r="B102" s="184" t="s">
        <v>282</v>
      </c>
      <c r="C102" s="185" t="s">
        <v>165</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x14ac:dyDescent="0.25">
      <c r="B103" s="184" t="s">
        <v>635</v>
      </c>
      <c r="C103" s="185" t="s">
        <v>632</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x14ac:dyDescent="0.25">
      <c r="B104" s="184" t="s">
        <v>283</v>
      </c>
      <c r="C104" s="185" t="s">
        <v>166</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x14ac:dyDescent="0.25">
      <c r="B105" s="184" t="s">
        <v>636</v>
      </c>
      <c r="C105" s="185" t="s">
        <v>634</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x14ac:dyDescent="0.25">
      <c r="B106" s="181" t="s">
        <v>287</v>
      </c>
      <c r="C106" s="182" t="s">
        <v>170</v>
      </c>
      <c r="D106" s="183">
        <f>D107+D118+D133+D149+D164+D190+D207+D214</f>
        <v>98000</v>
      </c>
      <c r="E106" s="183">
        <f>E107+E118+E133+E149+E164+E190+E207+E214</f>
        <v>270000</v>
      </c>
      <c r="F106" s="183">
        <f t="shared" si="0"/>
        <v>368000</v>
      </c>
      <c r="G106" s="183">
        <f>G107+G118+G133+G149+G164+G190+G207+G214</f>
        <v>0</v>
      </c>
      <c r="H106" s="183">
        <f t="shared" si="3"/>
        <v>368000</v>
      </c>
      <c r="I106" s="183">
        <f>I107+I118+I133+I149+I164+I190+I207+I214</f>
        <v>0</v>
      </c>
      <c r="J106" s="183">
        <f t="shared" si="4"/>
        <v>368000</v>
      </c>
      <c r="K106" s="183">
        <f t="shared" ref="K106:AB106" si="291">K107+K118+K133+K149+K164+K190+K207+K214</f>
        <v>271250</v>
      </c>
      <c r="L106" s="183">
        <f t="shared" si="291"/>
        <v>0</v>
      </c>
      <c r="M106" s="183">
        <f t="shared" si="291"/>
        <v>0</v>
      </c>
      <c r="N106" s="183">
        <f t="shared" si="291"/>
        <v>0</v>
      </c>
      <c r="O106" s="183">
        <f t="shared" si="291"/>
        <v>0</v>
      </c>
      <c r="P106" s="183">
        <f t="shared" si="291"/>
        <v>0</v>
      </c>
      <c r="Q106" s="183">
        <f t="shared" si="291"/>
        <v>0</v>
      </c>
      <c r="R106" s="183">
        <f t="shared" si="291"/>
        <v>1250</v>
      </c>
      <c r="S106" s="183">
        <f t="shared" si="291"/>
        <v>0</v>
      </c>
      <c r="T106" s="183">
        <f t="shared" ref="T106" si="292">T107+T118+T133+T149+T164+T190+T207+T214</f>
        <v>0</v>
      </c>
      <c r="U106" s="183">
        <f t="shared" si="291"/>
        <v>133500</v>
      </c>
      <c r="V106" s="183">
        <f t="shared" si="291"/>
        <v>0</v>
      </c>
      <c r="W106" s="183">
        <f t="shared" si="291"/>
        <v>0</v>
      </c>
      <c r="X106" s="183">
        <f t="shared" si="291"/>
        <v>0</v>
      </c>
      <c r="Y106" s="183">
        <f t="shared" si="291"/>
        <v>0</v>
      </c>
      <c r="Z106" s="183">
        <f t="shared" si="291"/>
        <v>0</v>
      </c>
      <c r="AA106" s="183">
        <f t="shared" si="291"/>
        <v>327500</v>
      </c>
      <c r="AB106" s="183">
        <f t="shared" si="291"/>
        <v>78500</v>
      </c>
      <c r="AC106" s="183">
        <f t="shared" si="7"/>
        <v>406000</v>
      </c>
      <c r="AD106" s="183">
        <f>AD107+AD118+AD133+AD149+AD164+AD190+AD207+AD214</f>
        <v>0</v>
      </c>
      <c r="AE106" s="183">
        <f>AE107+AE118+AE133+AE149+AE164+AE190+AE207+AE214</f>
        <v>0</v>
      </c>
      <c r="AF106" s="183">
        <f>AF107+AF118+AF133+AF149+AF164+AF190+AF207+AF214</f>
        <v>0</v>
      </c>
      <c r="AG106" s="183">
        <f t="shared" si="8"/>
        <v>0</v>
      </c>
      <c r="AH106" s="183">
        <f>AH107+AH118+AH133+AH149+AH164+AH190+AH207+AH214</f>
        <v>0</v>
      </c>
      <c r="AI106" s="183">
        <f>AI107+AI118+AI133+AI149+AI164+AI190+AI207+AI214</f>
        <v>0</v>
      </c>
      <c r="AJ106" s="183">
        <f>AJ107+AJ118+AJ133+AJ149+AJ164+AJ190+AJ207+AJ214</f>
        <v>0</v>
      </c>
      <c r="AK106" s="183">
        <f t="shared" si="9"/>
        <v>0</v>
      </c>
      <c r="AL106" s="183">
        <f>AL107+AL118+AL133+AL149+AL164+AL190+AL207+AL214</f>
        <v>0</v>
      </c>
      <c r="AM106" s="183">
        <f>AM107+AM118+AM133+AM149+AM164+AM190+AM207+AM214</f>
        <v>0</v>
      </c>
      <c r="AN106" s="183">
        <f>AN107+AN118+AN133+AN149+AN164+AN190+AN207+AN214</f>
        <v>0</v>
      </c>
      <c r="AO106" s="183">
        <f t="shared" si="10"/>
        <v>0</v>
      </c>
      <c r="AP106" s="183">
        <f t="shared" si="11"/>
        <v>406000</v>
      </c>
    </row>
    <row r="107" spans="2:42" x14ac:dyDescent="0.25">
      <c r="B107" s="193" t="s">
        <v>288</v>
      </c>
      <c r="C107" s="194" t="s">
        <v>171</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x14ac:dyDescent="0.25">
      <c r="B108" s="184" t="s">
        <v>637</v>
      </c>
      <c r="C108" s="185" t="s">
        <v>133</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x14ac:dyDescent="0.25">
      <c r="B109" s="184" t="s">
        <v>638</v>
      </c>
      <c r="C109" s="185" t="s">
        <v>639</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x14ac:dyDescent="0.25">
      <c r="B110" s="184" t="s">
        <v>640</v>
      </c>
      <c r="C110" s="185" t="s">
        <v>641</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x14ac:dyDescent="0.25">
      <c r="B111" s="184" t="s">
        <v>289</v>
      </c>
      <c r="C111" s="185" t="s">
        <v>172</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x14ac:dyDescent="0.25">
      <c r="B112" s="184" t="s">
        <v>642</v>
      </c>
      <c r="C112" s="185" t="s">
        <v>643</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x14ac:dyDescent="0.25">
      <c r="B113" s="184" t="s">
        <v>644</v>
      </c>
      <c r="C113" s="185" t="s">
        <v>645</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x14ac:dyDescent="0.25">
      <c r="B114" s="184" t="s">
        <v>646</v>
      </c>
      <c r="C114" s="185" t="s">
        <v>647</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x14ac:dyDescent="0.25">
      <c r="B115" s="184" t="s">
        <v>648</v>
      </c>
      <c r="C115" s="185" t="s">
        <v>649</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x14ac:dyDescent="0.25">
      <c r="B116" s="184" t="s">
        <v>650</v>
      </c>
      <c r="C116" s="185" t="s">
        <v>651</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x14ac:dyDescent="0.25">
      <c r="B117" s="184" t="s">
        <v>652</v>
      </c>
      <c r="C117" s="185" t="s">
        <v>653</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x14ac:dyDescent="0.25">
      <c r="B118" s="193" t="s">
        <v>290</v>
      </c>
      <c r="C118" s="194" t="s">
        <v>173</v>
      </c>
      <c r="D118" s="195">
        <f>SUM(D119:D132)</f>
        <v>0</v>
      </c>
      <c r="E118" s="195">
        <f>SUM(E119:E132)</f>
        <v>0</v>
      </c>
      <c r="F118" s="195">
        <f t="shared" si="293"/>
        <v>0</v>
      </c>
      <c r="G118" s="195">
        <f t="shared" ref="G118:I118" si="329">SUM(G119:G132)</f>
        <v>0</v>
      </c>
      <c r="H118" s="195">
        <f t="shared" si="3"/>
        <v>0</v>
      </c>
      <c r="I118" s="195">
        <f t="shared" si="329"/>
        <v>0</v>
      </c>
      <c r="J118" s="195">
        <f t="shared" si="4"/>
        <v>0</v>
      </c>
      <c r="K118" s="195">
        <f t="shared" ref="K118:AN118" si="330">SUM(K119:K132)</f>
        <v>0</v>
      </c>
      <c r="L118" s="195">
        <f t="shared" si="330"/>
        <v>0</v>
      </c>
      <c r="M118" s="195">
        <f t="shared" si="330"/>
        <v>0</v>
      </c>
      <c r="N118" s="195">
        <f t="shared" si="330"/>
        <v>0</v>
      </c>
      <c r="O118" s="195">
        <f t="shared" si="330"/>
        <v>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x14ac:dyDescent="0.25">
      <c r="B119" s="184" t="s">
        <v>291</v>
      </c>
      <c r="C119" s="185" t="s">
        <v>174</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x14ac:dyDescent="0.25">
      <c r="B120" s="184" t="s">
        <v>654</v>
      </c>
      <c r="C120" s="185" t="s">
        <v>655</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x14ac:dyDescent="0.25">
      <c r="B121" s="184" t="s">
        <v>292</v>
      </c>
      <c r="C121" s="185" t="s">
        <v>175</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x14ac:dyDescent="0.25">
      <c r="B122" s="184" t="s">
        <v>656</v>
      </c>
      <c r="C122" s="185" t="s">
        <v>657</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x14ac:dyDescent="0.25">
      <c r="B123" s="184" t="s">
        <v>658</v>
      </c>
      <c r="C123" s="185" t="s">
        <v>659</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x14ac:dyDescent="0.25">
      <c r="B124" s="184" t="s">
        <v>660</v>
      </c>
      <c r="C124" s="185" t="s">
        <v>661</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x14ac:dyDescent="0.25">
      <c r="B125" s="184" t="s">
        <v>662</v>
      </c>
      <c r="C125" s="185" t="s">
        <v>663</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x14ac:dyDescent="0.25">
      <c r="B126" s="184" t="s">
        <v>664</v>
      </c>
      <c r="C126" s="185" t="s">
        <v>665</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x14ac:dyDescent="0.25">
      <c r="B127" s="184" t="s">
        <v>666</v>
      </c>
      <c r="C127" s="185" t="s">
        <v>667</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x14ac:dyDescent="0.25">
      <c r="B128" s="184" t="s">
        <v>668</v>
      </c>
      <c r="C128" s="185" t="s">
        <v>669</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x14ac:dyDescent="0.25">
      <c r="B129" s="184" t="s">
        <v>293</v>
      </c>
      <c r="C129" s="185" t="s">
        <v>176</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x14ac:dyDescent="0.25">
      <c r="B130" s="184" t="s">
        <v>670</v>
      </c>
      <c r="C130" s="185" t="s">
        <v>671</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x14ac:dyDescent="0.25">
      <c r="B131" s="184" t="s">
        <v>672</v>
      </c>
      <c r="C131" s="185" t="s">
        <v>673</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x14ac:dyDescent="0.25">
      <c r="B132" s="184" t="s">
        <v>674</v>
      </c>
      <c r="C132" s="185" t="s">
        <v>675</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293"/>
        <v>0</v>
      </c>
      <c r="G132" s="186"/>
      <c r="H132" s="186">
        <f t="shared" si="334"/>
        <v>0</v>
      </c>
      <c r="I132" s="186"/>
      <c r="J132" s="186">
        <f t="shared" si="335"/>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x14ac:dyDescent="0.25">
      <c r="B133" s="193" t="s">
        <v>294</v>
      </c>
      <c r="C133" s="194" t="s">
        <v>177</v>
      </c>
      <c r="D133" s="195">
        <f>SUM(D134:D148)</f>
        <v>55000</v>
      </c>
      <c r="E133" s="195">
        <f>SUM(E134:E148)</f>
        <v>0</v>
      </c>
      <c r="F133" s="195">
        <f t="shared" si="293"/>
        <v>55000</v>
      </c>
      <c r="G133" s="195">
        <f t="shared" ref="G133:I133" si="365">SUM(G134:G148)</f>
        <v>0</v>
      </c>
      <c r="H133" s="195">
        <f t="shared" si="3"/>
        <v>55000</v>
      </c>
      <c r="I133" s="195">
        <f t="shared" si="365"/>
        <v>0</v>
      </c>
      <c r="J133" s="195">
        <f t="shared" si="4"/>
        <v>55000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0</v>
      </c>
      <c r="U133" s="195">
        <f t="shared" si="366"/>
        <v>55000</v>
      </c>
      <c r="V133" s="195">
        <f t="shared" si="366"/>
        <v>0</v>
      </c>
      <c r="W133" s="195">
        <f t="shared" ref="W133" si="369">SUM(W134:W148)</f>
        <v>0</v>
      </c>
      <c r="X133" s="195">
        <f t="shared" si="366"/>
        <v>0</v>
      </c>
      <c r="Y133" s="195">
        <f t="shared" si="366"/>
        <v>0</v>
      </c>
      <c r="Z133" s="195">
        <f t="shared" si="366"/>
        <v>0</v>
      </c>
      <c r="AA133" s="195">
        <f t="shared" si="366"/>
        <v>55000</v>
      </c>
      <c r="AB133" s="195">
        <f t="shared" si="366"/>
        <v>0</v>
      </c>
      <c r="AC133" s="195">
        <f t="shared" si="7"/>
        <v>55000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55000</v>
      </c>
    </row>
    <row r="134" spans="2:42" x14ac:dyDescent="0.25">
      <c r="B134" s="184" t="s">
        <v>676</v>
      </c>
      <c r="C134" s="185" t="s">
        <v>677</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293"/>
        <v>0</v>
      </c>
      <c r="G134" s="186"/>
      <c r="H134" s="186">
        <f t="shared" ref="H134:H148" si="370">F134-G134</f>
        <v>0</v>
      </c>
      <c r="I134" s="186"/>
      <c r="J134" s="186">
        <f t="shared" ref="J134:J148" si="371">F134-I134</f>
        <v>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0</v>
      </c>
    </row>
    <row r="135" spans="2:42" x14ac:dyDescent="0.25">
      <c r="B135" s="184" t="s">
        <v>295</v>
      </c>
      <c r="C135" s="185" t="s">
        <v>178</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x14ac:dyDescent="0.25">
      <c r="B136" s="184" t="s">
        <v>678</v>
      </c>
      <c r="C136" s="185" t="s">
        <v>679</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x14ac:dyDescent="0.25">
      <c r="B137" s="184" t="s">
        <v>296</v>
      </c>
      <c r="C137" s="185" t="s">
        <v>179</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x14ac:dyDescent="0.25">
      <c r="B138" s="184" t="s">
        <v>680</v>
      </c>
      <c r="C138" s="185" t="s">
        <v>681</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0</v>
      </c>
      <c r="G138" s="186"/>
      <c r="H138" s="186">
        <f t="shared" ref="H138:H143" si="378">F138-G138</f>
        <v>0</v>
      </c>
      <c r="I138" s="186"/>
      <c r="J138" s="186">
        <f t="shared" ref="J138:J143" si="379">F138-I138</f>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0</v>
      </c>
    </row>
    <row r="139" spans="2:42" x14ac:dyDescent="0.25">
      <c r="B139" s="184" t="s">
        <v>682</v>
      </c>
      <c r="C139" s="185" t="s">
        <v>683</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5000</v>
      </c>
      <c r="G139" s="186"/>
      <c r="H139" s="186">
        <f t="shared" ref="H139:H140" si="386">F139-G139</f>
        <v>5000</v>
      </c>
      <c r="I139" s="186"/>
      <c r="J139" s="186">
        <f t="shared" ref="J139:J140" si="387">F139-I139</f>
        <v>5000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5000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5000</v>
      </c>
    </row>
    <row r="140" spans="2:42" x14ac:dyDescent="0.25">
      <c r="B140" s="184" t="s">
        <v>684</v>
      </c>
      <c r="C140" s="185" t="s">
        <v>685</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50000</v>
      </c>
      <c r="G140" s="186"/>
      <c r="H140" s="186">
        <f t="shared" si="386"/>
        <v>50000</v>
      </c>
      <c r="I140" s="186"/>
      <c r="J140" s="186">
        <f t="shared" si="387"/>
        <v>50000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50000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50000</v>
      </c>
    </row>
    <row r="141" spans="2:42" x14ac:dyDescent="0.25">
      <c r="B141" s="184" t="s">
        <v>686</v>
      </c>
      <c r="C141" s="185" t="s">
        <v>687</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x14ac:dyDescent="0.25">
      <c r="B142" s="184" t="s">
        <v>688</v>
      </c>
      <c r="C142" s="185" t="s">
        <v>689</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0</v>
      </c>
      <c r="G142" s="186"/>
      <c r="H142" s="186">
        <f t="shared" si="378"/>
        <v>0</v>
      </c>
      <c r="I142" s="186"/>
      <c r="J142" s="186">
        <f t="shared" si="379"/>
        <v>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0</v>
      </c>
    </row>
    <row r="143" spans="2:42" x14ac:dyDescent="0.25">
      <c r="B143" s="184" t="s">
        <v>690</v>
      </c>
      <c r="C143" s="185" t="s">
        <v>691</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x14ac:dyDescent="0.25">
      <c r="B144" s="184" t="s">
        <v>692</v>
      </c>
      <c r="C144" s="185" t="s">
        <v>693</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x14ac:dyDescent="0.25">
      <c r="B145" s="184" t="s">
        <v>694</v>
      </c>
      <c r="C145" s="185" t="s">
        <v>695</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0</v>
      </c>
      <c r="G145" s="186"/>
      <c r="H145" s="186">
        <f t="shared" si="370"/>
        <v>0</v>
      </c>
      <c r="I145" s="186"/>
      <c r="J145" s="186">
        <f t="shared" si="371"/>
        <v>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0</v>
      </c>
    </row>
    <row r="146" spans="2:42" x14ac:dyDescent="0.25">
      <c r="B146" s="184" t="s">
        <v>696</v>
      </c>
      <c r="C146" s="185" t="s">
        <v>697</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x14ac:dyDescent="0.25">
      <c r="B147" s="184" t="s">
        <v>698</v>
      </c>
      <c r="C147" s="185" t="s">
        <v>699</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x14ac:dyDescent="0.25">
      <c r="B148" s="184" t="s">
        <v>700</v>
      </c>
      <c r="C148" s="185" t="s">
        <v>701</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x14ac:dyDescent="0.25">
      <c r="B149" s="193" t="s">
        <v>297</v>
      </c>
      <c r="C149" s="194" t="s">
        <v>180</v>
      </c>
      <c r="D149" s="195">
        <f>SUM(D150:D163)</f>
        <v>2500</v>
      </c>
      <c r="E149" s="195">
        <f>SUM(E150:E163)</f>
        <v>270000</v>
      </c>
      <c r="F149" s="195">
        <f t="shared" si="293"/>
        <v>272500</v>
      </c>
      <c r="G149" s="195">
        <f>SUM(G150:G163)</f>
        <v>0</v>
      </c>
      <c r="H149" s="195">
        <f t="shared" si="3"/>
        <v>272500</v>
      </c>
      <c r="I149" s="195">
        <f>SUM(I150:I163)</f>
        <v>0</v>
      </c>
      <c r="J149" s="195">
        <f t="shared" si="4"/>
        <v>272500</v>
      </c>
      <c r="K149" s="195">
        <f t="shared" ref="K149:AB149" si="409">SUM(K150:K163)</f>
        <v>270000</v>
      </c>
      <c r="L149" s="195">
        <f t="shared" si="409"/>
        <v>0</v>
      </c>
      <c r="M149" s="195">
        <f t="shared" si="409"/>
        <v>0</v>
      </c>
      <c r="N149" s="195">
        <f t="shared" si="409"/>
        <v>0</v>
      </c>
      <c r="O149" s="195">
        <f t="shared" si="409"/>
        <v>0</v>
      </c>
      <c r="P149" s="195">
        <f t="shared" ref="P149:Q149" si="410">SUM(P150:P163)</f>
        <v>0</v>
      </c>
      <c r="Q149" s="195">
        <f t="shared" si="410"/>
        <v>0</v>
      </c>
      <c r="R149" s="195">
        <f t="shared" si="409"/>
        <v>0</v>
      </c>
      <c r="S149" s="195">
        <f t="shared" si="409"/>
        <v>0</v>
      </c>
      <c r="T149" s="195">
        <f t="shared" ref="T149" si="411">SUM(T150:T163)</f>
        <v>0</v>
      </c>
      <c r="U149" s="195">
        <f t="shared" si="409"/>
        <v>2500</v>
      </c>
      <c r="V149" s="195">
        <f t="shared" si="409"/>
        <v>0</v>
      </c>
      <c r="W149" s="195">
        <f t="shared" ref="W149" si="412">SUM(W150:W163)</f>
        <v>0</v>
      </c>
      <c r="X149" s="195">
        <f t="shared" si="409"/>
        <v>0</v>
      </c>
      <c r="Y149" s="195">
        <f t="shared" si="409"/>
        <v>0</v>
      </c>
      <c r="Z149" s="195">
        <f t="shared" si="409"/>
        <v>0</v>
      </c>
      <c r="AA149" s="195">
        <f t="shared" si="409"/>
        <v>272500</v>
      </c>
      <c r="AB149" s="195">
        <f t="shared" si="409"/>
        <v>0</v>
      </c>
      <c r="AC149" s="195">
        <f t="shared" si="7"/>
        <v>272500</v>
      </c>
      <c r="AD149" s="195">
        <f>SUM(AD150:AD163)</f>
        <v>0</v>
      </c>
      <c r="AE149" s="195">
        <f>SUM(AE150:AE163)</f>
        <v>0</v>
      </c>
      <c r="AF149" s="195">
        <f>SUM(AF150:AF163)</f>
        <v>0</v>
      </c>
      <c r="AG149" s="195">
        <f t="shared" si="8"/>
        <v>0</v>
      </c>
      <c r="AH149" s="195">
        <f>SUM(AH150:AH163)</f>
        <v>0</v>
      </c>
      <c r="AI149" s="195">
        <f>SUM(AI150:AI163)</f>
        <v>0</v>
      </c>
      <c r="AJ149" s="195">
        <f>SUM(AJ150:AJ163)</f>
        <v>0</v>
      </c>
      <c r="AK149" s="195">
        <f t="shared" si="9"/>
        <v>0</v>
      </c>
      <c r="AL149" s="195">
        <f>SUM(AL150:AL163)</f>
        <v>0</v>
      </c>
      <c r="AM149" s="195">
        <f>SUM(AM150:AM163)</f>
        <v>0</v>
      </c>
      <c r="AN149" s="195">
        <f>SUM(AN150:AN163)</f>
        <v>0</v>
      </c>
      <c r="AO149" s="195">
        <f t="shared" si="10"/>
        <v>0</v>
      </c>
      <c r="AP149" s="195">
        <f t="shared" si="11"/>
        <v>272500</v>
      </c>
    </row>
    <row r="150" spans="2:42" x14ac:dyDescent="0.25">
      <c r="B150" s="184" t="s">
        <v>702</v>
      </c>
      <c r="C150" s="185" t="s">
        <v>703</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x14ac:dyDescent="0.25">
      <c r="B151" s="184" t="s">
        <v>298</v>
      </c>
      <c r="C151" s="185" t="s">
        <v>181</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x14ac:dyDescent="0.25">
      <c r="B152" s="184" t="s">
        <v>704</v>
      </c>
      <c r="C152" s="185" t="s">
        <v>705</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x14ac:dyDescent="0.25">
      <c r="B153" s="184" t="s">
        <v>706</v>
      </c>
      <c r="C153" s="185" t="s">
        <v>707</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x14ac:dyDescent="0.25">
      <c r="B154" s="184" t="s">
        <v>299</v>
      </c>
      <c r="C154" s="185" t="s">
        <v>182</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x14ac:dyDescent="0.25">
      <c r="B155" s="184" t="s">
        <v>708</v>
      </c>
      <c r="C155" s="185" t="s">
        <v>709</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x14ac:dyDescent="0.25">
      <c r="B156" s="184" t="s">
        <v>710</v>
      </c>
      <c r="C156" s="185" t="s">
        <v>711</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x14ac:dyDescent="0.25">
      <c r="B157" s="184" t="s">
        <v>300</v>
      </c>
      <c r="C157" s="185" t="s">
        <v>183</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x14ac:dyDescent="0.25">
      <c r="B158" s="184" t="s">
        <v>712</v>
      </c>
      <c r="C158" s="185" t="s">
        <v>713</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6">
        <f t="shared" si="420"/>
        <v>0</v>
      </c>
      <c r="G158" s="186"/>
      <c r="H158" s="186">
        <f t="shared" si="421"/>
        <v>0</v>
      </c>
      <c r="I158" s="186"/>
      <c r="J158" s="186">
        <f t="shared" si="422"/>
        <v>0</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24"/>
        <v>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25"/>
        <v>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0</v>
      </c>
    </row>
    <row r="159" spans="2:42" x14ac:dyDescent="0.25">
      <c r="B159" s="184" t="s">
        <v>714</v>
      </c>
      <c r="C159" s="185" t="s">
        <v>715</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x14ac:dyDescent="0.25">
      <c r="B160" s="184" t="s">
        <v>716</v>
      </c>
      <c r="C160" s="185" t="s">
        <v>717</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2500</v>
      </c>
      <c r="G160" s="186"/>
      <c r="H160" s="186">
        <f t="shared" si="429"/>
        <v>2500</v>
      </c>
      <c r="I160" s="186"/>
      <c r="J160" s="186">
        <f t="shared" si="430"/>
        <v>2500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2500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2500</v>
      </c>
    </row>
    <row r="161" spans="2:42" x14ac:dyDescent="0.25">
      <c r="B161" s="184" t="s">
        <v>301</v>
      </c>
      <c r="C161" s="185" t="s">
        <v>184</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x14ac:dyDescent="0.25">
      <c r="B162" s="184" t="s">
        <v>718</v>
      </c>
      <c r="C162" s="185" t="s">
        <v>719</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270000</v>
      </c>
      <c r="F162" s="186">
        <f t="shared" si="293"/>
        <v>270000</v>
      </c>
      <c r="G162" s="186"/>
      <c r="H162" s="186">
        <f t="shared" si="413"/>
        <v>270000</v>
      </c>
      <c r="I162" s="186"/>
      <c r="J162" s="186">
        <f t="shared" si="414"/>
        <v>270000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270000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270000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270000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270000</v>
      </c>
    </row>
    <row r="163" spans="2:42" x14ac:dyDescent="0.25">
      <c r="B163" s="184" t="s">
        <v>720</v>
      </c>
      <c r="C163" s="185" t="s">
        <v>721</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x14ac:dyDescent="0.25">
      <c r="B164" s="193" t="s">
        <v>302</v>
      </c>
      <c r="C164" s="194" t="s">
        <v>185</v>
      </c>
      <c r="D164" s="195">
        <f>SUM(D165:D189)</f>
        <v>2500</v>
      </c>
      <c r="E164" s="195">
        <f>SUM(E165:E189)</f>
        <v>0</v>
      </c>
      <c r="F164" s="195">
        <f t="shared" si="293"/>
        <v>2500</v>
      </c>
      <c r="G164" s="195">
        <f>SUM(G165:G189)</f>
        <v>0</v>
      </c>
      <c r="H164" s="195">
        <f t="shared" si="3"/>
        <v>2500</v>
      </c>
      <c r="I164" s="195">
        <f>SUM(I165:I189)</f>
        <v>0</v>
      </c>
      <c r="J164" s="195">
        <f t="shared" si="4"/>
        <v>2500</v>
      </c>
      <c r="K164" s="195">
        <f t="shared" ref="K164:AB164" si="436">SUM(K165:K189)</f>
        <v>1250</v>
      </c>
      <c r="L164" s="195">
        <f t="shared" si="436"/>
        <v>0</v>
      </c>
      <c r="M164" s="195">
        <f t="shared" si="436"/>
        <v>0</v>
      </c>
      <c r="N164" s="195">
        <f t="shared" si="436"/>
        <v>0</v>
      </c>
      <c r="O164" s="195">
        <f t="shared" si="436"/>
        <v>0</v>
      </c>
      <c r="P164" s="195">
        <f t="shared" ref="P164:Q164" si="437">SUM(P165:P189)</f>
        <v>0</v>
      </c>
      <c r="Q164" s="195">
        <f t="shared" si="437"/>
        <v>0</v>
      </c>
      <c r="R164" s="195">
        <f t="shared" si="436"/>
        <v>1250</v>
      </c>
      <c r="S164" s="195">
        <f t="shared" si="436"/>
        <v>0</v>
      </c>
      <c r="T164" s="195">
        <f t="shared" ref="T164" si="438">SUM(T165:T189)</f>
        <v>0</v>
      </c>
      <c r="U164" s="195">
        <f t="shared" si="436"/>
        <v>0</v>
      </c>
      <c r="V164" s="195">
        <f t="shared" si="436"/>
        <v>0</v>
      </c>
      <c r="W164" s="195">
        <f t="shared" ref="W164" si="439">SUM(W165:W189)</f>
        <v>0</v>
      </c>
      <c r="X164" s="195">
        <f t="shared" si="436"/>
        <v>0</v>
      </c>
      <c r="Y164" s="195">
        <f t="shared" si="436"/>
        <v>0</v>
      </c>
      <c r="Z164" s="195">
        <f t="shared" si="436"/>
        <v>0</v>
      </c>
      <c r="AA164" s="195">
        <f t="shared" si="436"/>
        <v>0</v>
      </c>
      <c r="AB164" s="195">
        <f t="shared" si="436"/>
        <v>2500</v>
      </c>
      <c r="AC164" s="195">
        <f t="shared" si="7"/>
        <v>2500</v>
      </c>
      <c r="AD164" s="195">
        <f>SUM(AD165:AD189)</f>
        <v>0</v>
      </c>
      <c r="AE164" s="195">
        <f>SUM(AE165:AE189)</f>
        <v>0</v>
      </c>
      <c r="AF164" s="195">
        <f>SUM(AF165:AF189)</f>
        <v>0</v>
      </c>
      <c r="AG164" s="195">
        <f t="shared" si="8"/>
        <v>0</v>
      </c>
      <c r="AH164" s="195">
        <f>SUM(AH165:AH189)</f>
        <v>0</v>
      </c>
      <c r="AI164" s="195">
        <f>SUM(AI165:AI189)</f>
        <v>0</v>
      </c>
      <c r="AJ164" s="195">
        <f>SUM(AJ165:AJ189)</f>
        <v>0</v>
      </c>
      <c r="AK164" s="195">
        <f t="shared" si="9"/>
        <v>0</v>
      </c>
      <c r="AL164" s="195">
        <f>SUM(AL165:AL189)</f>
        <v>0</v>
      </c>
      <c r="AM164" s="195">
        <f>SUM(AM165:AM189)</f>
        <v>0</v>
      </c>
      <c r="AN164" s="195">
        <f>SUM(AN165:AN189)</f>
        <v>0</v>
      </c>
      <c r="AO164" s="195">
        <f t="shared" si="10"/>
        <v>0</v>
      </c>
      <c r="AP164" s="195">
        <f t="shared" si="11"/>
        <v>2500</v>
      </c>
    </row>
    <row r="165" spans="2:42" x14ac:dyDescent="0.25">
      <c r="B165" s="184" t="s">
        <v>303</v>
      </c>
      <c r="C165" s="185" t="s">
        <v>186</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x14ac:dyDescent="0.25">
      <c r="B166" s="184" t="s">
        <v>722</v>
      </c>
      <c r="C166" s="185" t="s">
        <v>723</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x14ac:dyDescent="0.25">
      <c r="B167" s="184" t="s">
        <v>724</v>
      </c>
      <c r="C167" s="185" t="s">
        <v>725</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0</v>
      </c>
      <c r="G167" s="186"/>
      <c r="H167" s="186">
        <f t="shared" ref="H167" si="448">F167-G167</f>
        <v>0</v>
      </c>
      <c r="I167" s="186"/>
      <c r="J167" s="186">
        <f t="shared" ref="J167" si="449">F167-I167</f>
        <v>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0</v>
      </c>
    </row>
    <row r="168" spans="2:42" x14ac:dyDescent="0.25">
      <c r="B168" s="184" t="s">
        <v>726</v>
      </c>
      <c r="C168" s="185" t="s">
        <v>727</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x14ac:dyDescent="0.25">
      <c r="B169" s="184" t="s">
        <v>728</v>
      </c>
      <c r="C169" s="185" t="s">
        <v>729</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x14ac:dyDescent="0.25">
      <c r="B170" s="184" t="s">
        <v>304</v>
      </c>
      <c r="C170" s="185" t="s">
        <v>187</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0</v>
      </c>
      <c r="G170" s="186"/>
      <c r="H170" s="186">
        <f t="shared" si="456"/>
        <v>0</v>
      </c>
      <c r="I170" s="186"/>
      <c r="J170" s="186">
        <f t="shared" si="457"/>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0</v>
      </c>
    </row>
    <row r="171" spans="2:42" x14ac:dyDescent="0.25">
      <c r="B171" s="184" t="s">
        <v>730</v>
      </c>
      <c r="C171" s="185" t="s">
        <v>731</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6">
        <f t="shared" si="455"/>
        <v>2500</v>
      </c>
      <c r="G171" s="186"/>
      <c r="H171" s="186">
        <f t="shared" si="456"/>
        <v>2500</v>
      </c>
      <c r="I171" s="186"/>
      <c r="J171" s="186">
        <f t="shared" si="457"/>
        <v>2500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1250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1250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v>
      </c>
      <c r="AC171" s="186">
        <f t="shared" si="458"/>
        <v>2500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60"/>
        <v>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0</v>
      </c>
      <c r="AP171" s="186">
        <f t="shared" si="462"/>
        <v>2500</v>
      </c>
    </row>
    <row r="172" spans="2:42" x14ac:dyDescent="0.25">
      <c r="B172" s="184" t="s">
        <v>732</v>
      </c>
      <c r="C172" s="185" t="s">
        <v>733</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x14ac:dyDescent="0.25">
      <c r="B173" s="184" t="s">
        <v>734</v>
      </c>
      <c r="C173" s="185" t="s">
        <v>735</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x14ac:dyDescent="0.25">
      <c r="B174" s="184" t="s">
        <v>736</v>
      </c>
      <c r="C174" s="185" t="s">
        <v>737</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x14ac:dyDescent="0.25">
      <c r="B175" s="184" t="s">
        <v>738</v>
      </c>
      <c r="C175" s="185" t="s">
        <v>739</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x14ac:dyDescent="0.25">
      <c r="B176" s="184" t="s">
        <v>305</v>
      </c>
      <c r="C176" s="185" t="s">
        <v>740</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x14ac:dyDescent="0.25">
      <c r="B177" s="184" t="s">
        <v>741</v>
      </c>
      <c r="C177" s="185" t="s">
        <v>742</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x14ac:dyDescent="0.25">
      <c r="B178" s="184" t="s">
        <v>306</v>
      </c>
      <c r="C178" s="185" t="s">
        <v>743</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x14ac:dyDescent="0.25">
      <c r="B179" s="184" t="s">
        <v>744</v>
      </c>
      <c r="C179" s="185" t="s">
        <v>743</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x14ac:dyDescent="0.25">
      <c r="B180" s="184" t="s">
        <v>745</v>
      </c>
      <c r="C180" s="185" t="s">
        <v>746</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x14ac:dyDescent="0.25">
      <c r="B181" s="184" t="s">
        <v>747</v>
      </c>
      <c r="C181" s="185" t="s">
        <v>748</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x14ac:dyDescent="0.25">
      <c r="B182" s="184" t="s">
        <v>307</v>
      </c>
      <c r="C182" s="185" t="s">
        <v>749</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x14ac:dyDescent="0.25">
      <c r="B183" s="184" t="s">
        <v>750</v>
      </c>
      <c r="C183" s="185" t="s">
        <v>749</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x14ac:dyDescent="0.25">
      <c r="B184" s="184" t="s">
        <v>751</v>
      </c>
      <c r="C184" s="185" t="s">
        <v>752</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x14ac:dyDescent="0.25">
      <c r="B185" s="184" t="s">
        <v>753</v>
      </c>
      <c r="C185" s="185" t="s">
        <v>754</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x14ac:dyDescent="0.25">
      <c r="B186" s="184" t="s">
        <v>308</v>
      </c>
      <c r="C186" s="185" t="s">
        <v>755</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0</v>
      </c>
      <c r="G186" s="186"/>
      <c r="H186" s="186">
        <f t="shared" ref="H186:H189" si="472">F186-G186</f>
        <v>0</v>
      </c>
      <c r="I186" s="186"/>
      <c r="J186" s="186">
        <f t="shared" ref="J186:J189" si="473">F186-I186</f>
        <v>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0</v>
      </c>
    </row>
    <row r="187" spans="2:42" x14ac:dyDescent="0.25">
      <c r="B187" s="184" t="s">
        <v>756</v>
      </c>
      <c r="C187" s="185" t="s">
        <v>757</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0</v>
      </c>
      <c r="G187" s="186"/>
      <c r="H187" s="186">
        <f t="shared" si="472"/>
        <v>0</v>
      </c>
      <c r="I187" s="186"/>
      <c r="J187" s="186">
        <f t="shared" si="473"/>
        <v>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0</v>
      </c>
      <c r="AP187" s="186">
        <f t="shared" si="478"/>
        <v>0</v>
      </c>
    </row>
    <row r="188" spans="2:42" x14ac:dyDescent="0.25">
      <c r="B188" s="184" t="s">
        <v>758</v>
      </c>
      <c r="C188" s="185" t="s">
        <v>759</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x14ac:dyDescent="0.25">
      <c r="B189" s="184" t="s">
        <v>760</v>
      </c>
      <c r="C189" s="185" t="s">
        <v>761</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x14ac:dyDescent="0.25">
      <c r="B190" s="193" t="s">
        <v>309</v>
      </c>
      <c r="C190" s="194" t="s">
        <v>188</v>
      </c>
      <c r="D190" s="195">
        <f>D191+D199</f>
        <v>38000</v>
      </c>
      <c r="E190" s="195">
        <f>SUM(E191:E206)</f>
        <v>0</v>
      </c>
      <c r="F190" s="195">
        <f t="shared" si="293"/>
        <v>38000</v>
      </c>
      <c r="G190" s="195">
        <f>SUM(G191:G206)</f>
        <v>0</v>
      </c>
      <c r="H190" s="195">
        <f t="shared" si="3"/>
        <v>38000</v>
      </c>
      <c r="I190" s="195">
        <f>SUM(I191:I206)</f>
        <v>0</v>
      </c>
      <c r="J190" s="195">
        <f t="shared" si="4"/>
        <v>38000</v>
      </c>
      <c r="K190" s="195">
        <f t="shared" ref="K190:AB190" si="479">SUM(K191:K206)</f>
        <v>0</v>
      </c>
      <c r="L190" s="195">
        <f t="shared" si="479"/>
        <v>0</v>
      </c>
      <c r="M190" s="195">
        <f t="shared" si="479"/>
        <v>0</v>
      </c>
      <c r="N190" s="195">
        <f t="shared" si="479"/>
        <v>0</v>
      </c>
      <c r="O190" s="195">
        <f t="shared" si="479"/>
        <v>0</v>
      </c>
      <c r="P190" s="195">
        <f t="shared" si="479"/>
        <v>0</v>
      </c>
      <c r="Q190" s="195">
        <f t="shared" si="479"/>
        <v>0</v>
      </c>
      <c r="R190" s="195">
        <f t="shared" si="479"/>
        <v>0</v>
      </c>
      <c r="S190" s="195">
        <f t="shared" si="479"/>
        <v>0</v>
      </c>
      <c r="T190" s="195">
        <f t="shared" ref="T190" si="480">SUM(T191:T206)</f>
        <v>0</v>
      </c>
      <c r="U190" s="195">
        <f t="shared" si="479"/>
        <v>76000</v>
      </c>
      <c r="V190" s="195">
        <f t="shared" si="479"/>
        <v>0</v>
      </c>
      <c r="W190" s="195">
        <f t="shared" si="479"/>
        <v>0</v>
      </c>
      <c r="X190" s="195">
        <f t="shared" si="479"/>
        <v>0</v>
      </c>
      <c r="Y190" s="195">
        <f t="shared" si="479"/>
        <v>0</v>
      </c>
      <c r="Z190" s="195">
        <f t="shared" si="479"/>
        <v>0</v>
      </c>
      <c r="AA190" s="195">
        <f t="shared" si="479"/>
        <v>0</v>
      </c>
      <c r="AB190" s="195">
        <f t="shared" si="479"/>
        <v>76000</v>
      </c>
      <c r="AC190" s="195">
        <f t="shared" si="7"/>
        <v>76000</v>
      </c>
      <c r="AD190" s="195">
        <f>SUM(AD191:AD206)</f>
        <v>0</v>
      </c>
      <c r="AE190" s="195">
        <f>SUM(AE191:AE206)</f>
        <v>0</v>
      </c>
      <c r="AF190" s="195">
        <f>SUM(AF191:AF206)</f>
        <v>0</v>
      </c>
      <c r="AG190" s="195">
        <f t="shared" si="8"/>
        <v>0</v>
      </c>
      <c r="AH190" s="195">
        <f>SUM(AH191:AH206)</f>
        <v>0</v>
      </c>
      <c r="AI190" s="195">
        <f>SUM(AI191:AI206)</f>
        <v>0</v>
      </c>
      <c r="AJ190" s="195">
        <f>SUM(AJ191:AJ206)</f>
        <v>0</v>
      </c>
      <c r="AK190" s="195">
        <f t="shared" si="9"/>
        <v>0</v>
      </c>
      <c r="AL190" s="195">
        <f>SUM(AL191:AL206)</f>
        <v>0</v>
      </c>
      <c r="AM190" s="195">
        <f>SUM(AM191:AM206)</f>
        <v>0</v>
      </c>
      <c r="AN190" s="195">
        <f>SUM(AN191:AN206)</f>
        <v>0</v>
      </c>
      <c r="AO190" s="195">
        <f t="shared" si="10"/>
        <v>0</v>
      </c>
      <c r="AP190" s="195">
        <f t="shared" si="11"/>
        <v>76000</v>
      </c>
    </row>
    <row r="191" spans="2:42" x14ac:dyDescent="0.25">
      <c r="B191" s="193" t="s">
        <v>310</v>
      </c>
      <c r="C191" s="194" t="s">
        <v>189</v>
      </c>
      <c r="D191" s="195">
        <f>SUM(D192:D198)</f>
        <v>0</v>
      </c>
      <c r="E191" s="195">
        <f>SUM(E192:E198)</f>
        <v>0</v>
      </c>
      <c r="F191" s="195">
        <f>D191+E191</f>
        <v>0</v>
      </c>
      <c r="G191" s="195">
        <f>SUM(G192:G198)</f>
        <v>0</v>
      </c>
      <c r="H191" s="195">
        <f>F191-G191</f>
        <v>0</v>
      </c>
      <c r="I191" s="195">
        <f>SUM(I192:I198)</f>
        <v>0</v>
      </c>
      <c r="J191" s="195">
        <f>F191-I191</f>
        <v>0</v>
      </c>
      <c r="K191" s="195">
        <f t="shared" ref="K191:AB191" si="481">SUM(K192:K198)</f>
        <v>0</v>
      </c>
      <c r="L191" s="195">
        <f t="shared" si="481"/>
        <v>0</v>
      </c>
      <c r="M191" s="195">
        <f t="shared" si="481"/>
        <v>0</v>
      </c>
      <c r="N191" s="195">
        <f t="shared" si="481"/>
        <v>0</v>
      </c>
      <c r="O191" s="195">
        <f t="shared" si="481"/>
        <v>0</v>
      </c>
      <c r="P191" s="195">
        <f t="shared" ref="P191:Q191" si="482">SUM(P192:P198)</f>
        <v>0</v>
      </c>
      <c r="Q191" s="195">
        <f t="shared" si="482"/>
        <v>0</v>
      </c>
      <c r="R191" s="195">
        <f t="shared" si="481"/>
        <v>0</v>
      </c>
      <c r="S191" s="195">
        <f t="shared" si="481"/>
        <v>0</v>
      </c>
      <c r="T191" s="195">
        <f t="shared" ref="T191" si="483">SUM(T192:T198)</f>
        <v>0</v>
      </c>
      <c r="U191" s="195">
        <f t="shared" si="481"/>
        <v>0</v>
      </c>
      <c r="V191" s="195">
        <f t="shared" si="481"/>
        <v>0</v>
      </c>
      <c r="W191" s="195">
        <f t="shared" ref="W191" si="484">SUM(W192:W198)</f>
        <v>0</v>
      </c>
      <c r="X191" s="195">
        <f t="shared" si="481"/>
        <v>0</v>
      </c>
      <c r="Y191" s="195">
        <f t="shared" si="481"/>
        <v>0</v>
      </c>
      <c r="Z191" s="195">
        <f t="shared" si="481"/>
        <v>0</v>
      </c>
      <c r="AA191" s="195">
        <f t="shared" si="481"/>
        <v>0</v>
      </c>
      <c r="AB191" s="195">
        <f t="shared" si="481"/>
        <v>0</v>
      </c>
      <c r="AC191" s="195">
        <f>Z191+AA191+AB191</f>
        <v>0</v>
      </c>
      <c r="AD191" s="195">
        <f>SUM(AD192:AD198)</f>
        <v>0</v>
      </c>
      <c r="AE191" s="195">
        <f>SUM(AE192:AE198)</f>
        <v>0</v>
      </c>
      <c r="AF191" s="195">
        <f>SUM(AF192:AF198)</f>
        <v>0</v>
      </c>
      <c r="AG191" s="195">
        <f>AD191+AE191+AF191</f>
        <v>0</v>
      </c>
      <c r="AH191" s="195">
        <f>SUM(AH192:AH198)</f>
        <v>0</v>
      </c>
      <c r="AI191" s="195">
        <f>SUM(AI192:AI198)</f>
        <v>0</v>
      </c>
      <c r="AJ191" s="195">
        <f>SUM(AJ192:AJ198)</f>
        <v>0</v>
      </c>
      <c r="AK191" s="195">
        <f>AH191+AI191+AJ191</f>
        <v>0</v>
      </c>
      <c r="AL191" s="195">
        <f>SUM(AL192:AL198)</f>
        <v>0</v>
      </c>
      <c r="AM191" s="195">
        <f>SUM(AM192:AM198)</f>
        <v>0</v>
      </c>
      <c r="AN191" s="195">
        <f>SUM(AN192:AN198)</f>
        <v>0</v>
      </c>
      <c r="AO191" s="195">
        <f>AL191+AM191+AN191</f>
        <v>0</v>
      </c>
      <c r="AP191" s="195">
        <f>AC191+AG191+AK191+AO191</f>
        <v>0</v>
      </c>
    </row>
    <row r="192" spans="2:42" x14ac:dyDescent="0.25">
      <c r="B192" s="184" t="s">
        <v>316</v>
      </c>
      <c r="C192" s="185" t="s">
        <v>195</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x14ac:dyDescent="0.25">
      <c r="B193" s="184" t="s">
        <v>762</v>
      </c>
      <c r="C193" s="185" t="s">
        <v>763</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6">D193+E193</f>
        <v>0</v>
      </c>
      <c r="G193" s="186"/>
      <c r="H193" s="186">
        <f t="shared" ref="H193" si="487">F193-G193</f>
        <v>0</v>
      </c>
      <c r="I193" s="186"/>
      <c r="J193" s="186">
        <f t="shared" ref="J193" si="488">F193-I193</f>
        <v>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0">AD193+AE193+AF193</f>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0</v>
      </c>
    </row>
    <row r="194" spans="2:42" x14ac:dyDescent="0.25">
      <c r="B194" s="184" t="s">
        <v>764</v>
      </c>
      <c r="C194" s="185" t="s">
        <v>765</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x14ac:dyDescent="0.25">
      <c r="B195" s="184" t="s">
        <v>766</v>
      </c>
      <c r="C195" s="185" t="s">
        <v>767</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x14ac:dyDescent="0.25">
      <c r="B196" s="184" t="s">
        <v>768</v>
      </c>
      <c r="C196" s="185" t="s">
        <v>769</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6">
        <f t="shared" ref="F196" si="501">D196+E196</f>
        <v>0</v>
      </c>
      <c r="G196" s="186"/>
      <c r="H196" s="186">
        <f t="shared" si="494"/>
        <v>0</v>
      </c>
      <c r="I196" s="186"/>
      <c r="J196" s="186">
        <f t="shared" si="495"/>
        <v>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6"/>
        <v>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7"/>
        <v>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498"/>
        <v>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0</v>
      </c>
      <c r="AP196" s="186">
        <f t="shared" si="500"/>
        <v>0</v>
      </c>
    </row>
    <row r="197" spans="2:42" x14ac:dyDescent="0.25">
      <c r="B197" s="184" t="s">
        <v>770</v>
      </c>
      <c r="C197" s="185" t="s">
        <v>771</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x14ac:dyDescent="0.25">
      <c r="B198" s="184" t="s">
        <v>772</v>
      </c>
      <c r="C198" s="185" t="s">
        <v>773</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x14ac:dyDescent="0.25">
      <c r="B199" s="193" t="s">
        <v>311</v>
      </c>
      <c r="C199" s="194" t="s">
        <v>190</v>
      </c>
      <c r="D199" s="195">
        <f>SUM(D200:D206)</f>
        <v>38000</v>
      </c>
      <c r="E199" s="195">
        <f>SUM(E200:E206)</f>
        <v>0</v>
      </c>
      <c r="F199" s="195">
        <f>D199+E199</f>
        <v>38000</v>
      </c>
      <c r="G199" s="195">
        <f t="shared" ref="G199:I199" si="510">SUM(G200:G206)</f>
        <v>0</v>
      </c>
      <c r="H199" s="195">
        <f>F199-G199</f>
        <v>38000</v>
      </c>
      <c r="I199" s="195">
        <f t="shared" si="510"/>
        <v>0</v>
      </c>
      <c r="J199" s="195">
        <f>F199-I199</f>
        <v>38000</v>
      </c>
      <c r="K199" s="195">
        <f t="shared" ref="K199:AN199" si="511">SUM(K200:K206)</f>
        <v>0</v>
      </c>
      <c r="L199" s="195">
        <f t="shared" si="511"/>
        <v>0</v>
      </c>
      <c r="M199" s="195">
        <f t="shared" si="511"/>
        <v>0</v>
      </c>
      <c r="N199" s="195">
        <f t="shared" si="511"/>
        <v>0</v>
      </c>
      <c r="O199" s="195">
        <f t="shared" si="511"/>
        <v>0</v>
      </c>
      <c r="P199" s="195">
        <f t="shared" ref="P199:Q199" si="512">SUM(P200:P206)</f>
        <v>0</v>
      </c>
      <c r="Q199" s="195">
        <f t="shared" si="512"/>
        <v>0</v>
      </c>
      <c r="R199" s="195">
        <f t="shared" si="511"/>
        <v>0</v>
      </c>
      <c r="S199" s="195">
        <f t="shared" si="511"/>
        <v>0</v>
      </c>
      <c r="T199" s="195">
        <f t="shared" ref="T199" si="513">SUM(T200:T206)</f>
        <v>0</v>
      </c>
      <c r="U199" s="195">
        <f t="shared" si="511"/>
        <v>38000</v>
      </c>
      <c r="V199" s="195">
        <f t="shared" si="511"/>
        <v>0</v>
      </c>
      <c r="W199" s="195">
        <f t="shared" ref="W199" si="514">SUM(W200:W206)</f>
        <v>0</v>
      </c>
      <c r="X199" s="195">
        <f t="shared" si="511"/>
        <v>0</v>
      </c>
      <c r="Y199" s="195">
        <f t="shared" si="511"/>
        <v>0</v>
      </c>
      <c r="Z199" s="195">
        <f t="shared" si="511"/>
        <v>0</v>
      </c>
      <c r="AA199" s="195">
        <f t="shared" si="511"/>
        <v>0</v>
      </c>
      <c r="AB199" s="195">
        <f t="shared" si="511"/>
        <v>38000</v>
      </c>
      <c r="AC199" s="195">
        <f>Z199+AA199+AB199</f>
        <v>38000</v>
      </c>
      <c r="AD199" s="195">
        <f t="shared" si="511"/>
        <v>0</v>
      </c>
      <c r="AE199" s="195">
        <f t="shared" si="511"/>
        <v>0</v>
      </c>
      <c r="AF199" s="195">
        <f t="shared" si="511"/>
        <v>0</v>
      </c>
      <c r="AG199" s="195">
        <f>AD199+AE199+AF199</f>
        <v>0</v>
      </c>
      <c r="AH199" s="195">
        <f t="shared" si="511"/>
        <v>0</v>
      </c>
      <c r="AI199" s="195">
        <f t="shared" si="511"/>
        <v>0</v>
      </c>
      <c r="AJ199" s="195">
        <f t="shared" si="511"/>
        <v>0</v>
      </c>
      <c r="AK199" s="195">
        <f>AH199+AI199+AJ199</f>
        <v>0</v>
      </c>
      <c r="AL199" s="195">
        <f t="shared" si="511"/>
        <v>0</v>
      </c>
      <c r="AM199" s="195">
        <f t="shared" si="511"/>
        <v>0</v>
      </c>
      <c r="AN199" s="195">
        <f t="shared" si="511"/>
        <v>0</v>
      </c>
      <c r="AO199" s="195">
        <f>AL199+AM199+AN199</f>
        <v>0</v>
      </c>
      <c r="AP199" s="195">
        <f>AC199+AG199+AK199+AO199</f>
        <v>38000</v>
      </c>
    </row>
    <row r="200" spans="2:42" x14ac:dyDescent="0.25">
      <c r="B200" s="184" t="s">
        <v>317</v>
      </c>
      <c r="C200" s="185" t="s">
        <v>196</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0</v>
      </c>
      <c r="G200" s="186"/>
      <c r="H200" s="186">
        <f t="shared" ref="H200:H206" si="515">F200-G200</f>
        <v>0</v>
      </c>
      <c r="I200" s="186"/>
      <c r="J200" s="186">
        <f t="shared" ref="J200:J206" si="516">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0</v>
      </c>
    </row>
    <row r="201" spans="2:42" x14ac:dyDescent="0.25">
      <c r="B201" s="184" t="s">
        <v>774</v>
      </c>
      <c r="C201" s="185" t="s">
        <v>775</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38000</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6">
        <f>D201+E201</f>
        <v>38000</v>
      </c>
      <c r="G201" s="186"/>
      <c r="H201" s="186">
        <f t="shared" si="515"/>
        <v>38000</v>
      </c>
      <c r="I201" s="186"/>
      <c r="J201" s="186">
        <f t="shared" si="516"/>
        <v>38000</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38000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38000</v>
      </c>
      <c r="AC201" s="186">
        <f t="shared" si="517"/>
        <v>38000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18"/>
        <v>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6">
        <f t="shared" si="519"/>
        <v>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0</v>
      </c>
      <c r="AP201" s="186">
        <f t="shared" si="521"/>
        <v>38000</v>
      </c>
    </row>
    <row r="202" spans="2:42" x14ac:dyDescent="0.25">
      <c r="B202" s="184" t="s">
        <v>776</v>
      </c>
      <c r="C202" s="185" t="s">
        <v>775</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2">D202+E202</f>
        <v>0</v>
      </c>
      <c r="G202" s="186"/>
      <c r="H202" s="186">
        <f t="shared" ref="H202:H204" si="523">F202-G202</f>
        <v>0</v>
      </c>
      <c r="I202" s="186"/>
      <c r="J202" s="186">
        <f t="shared" ref="J202:J204" si="524">F202-I202</f>
        <v>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0</v>
      </c>
    </row>
    <row r="203" spans="2:42" x14ac:dyDescent="0.25">
      <c r="B203" s="184" t="s">
        <v>777</v>
      </c>
      <c r="C203" s="185" t="s">
        <v>778</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x14ac:dyDescent="0.25">
      <c r="B204" s="184" t="s">
        <v>318</v>
      </c>
      <c r="C204" s="185" t="s">
        <v>779</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6">
        <f t="shared" si="522"/>
        <v>0</v>
      </c>
      <c r="G204" s="186"/>
      <c r="H204" s="186">
        <f t="shared" si="523"/>
        <v>0</v>
      </c>
      <c r="I204" s="186"/>
      <c r="J204" s="186">
        <f t="shared" si="524"/>
        <v>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5"/>
        <v>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0</v>
      </c>
    </row>
    <row r="205" spans="2:42" x14ac:dyDescent="0.25">
      <c r="B205" s="184" t="s">
        <v>780</v>
      </c>
      <c r="C205" s="185" t="s">
        <v>779</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0">D205+E205</f>
        <v>0</v>
      </c>
      <c r="G205" s="186"/>
      <c r="H205" s="186">
        <f t="shared" ref="H205" si="531">F205-G205</f>
        <v>0</v>
      </c>
      <c r="I205" s="186"/>
      <c r="J205" s="186">
        <f t="shared" ref="J205" si="532">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0</v>
      </c>
    </row>
    <row r="206" spans="2:42" x14ac:dyDescent="0.25">
      <c r="B206" s="184" t="s">
        <v>781</v>
      </c>
      <c r="C206" s="185" t="s">
        <v>782</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x14ac:dyDescent="0.25">
      <c r="B207" s="193" t="s">
        <v>312</v>
      </c>
      <c r="C207" s="194" t="s">
        <v>191</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x14ac:dyDescent="0.25">
      <c r="B208" s="184" t="s">
        <v>313</v>
      </c>
      <c r="C208" s="185" t="s">
        <v>192</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x14ac:dyDescent="0.25">
      <c r="B209" s="184" t="s">
        <v>783</v>
      </c>
      <c r="C209" s="185" t="s">
        <v>784</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x14ac:dyDescent="0.25">
      <c r="B210" s="184" t="s">
        <v>785</v>
      </c>
      <c r="C210" s="185" t="s">
        <v>786</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x14ac:dyDescent="0.25">
      <c r="B211" s="184" t="s">
        <v>787</v>
      </c>
      <c r="C211" s="185" t="s">
        <v>788</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x14ac:dyDescent="0.25">
      <c r="B212" s="184" t="s">
        <v>789</v>
      </c>
      <c r="C212" s="185" t="s">
        <v>790</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x14ac:dyDescent="0.25">
      <c r="B213" s="184" t="s">
        <v>791</v>
      </c>
      <c r="C213" s="185" t="s">
        <v>792</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x14ac:dyDescent="0.25">
      <c r="B214" s="193" t="s">
        <v>314</v>
      </c>
      <c r="C214" s="194" t="s">
        <v>193</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x14ac:dyDescent="0.25">
      <c r="B215" s="184" t="s">
        <v>315</v>
      </c>
      <c r="C215" s="185" t="s">
        <v>194</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x14ac:dyDescent="0.25">
      <c r="B216" s="184" t="s">
        <v>793</v>
      </c>
      <c r="C216" s="185" t="s">
        <v>794</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x14ac:dyDescent="0.25">
      <c r="B217" s="184" t="s">
        <v>795</v>
      </c>
      <c r="C217" s="185" t="s">
        <v>796</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x14ac:dyDescent="0.25">
      <c r="B218" s="184" t="s">
        <v>797</v>
      </c>
      <c r="C218" s="185" t="s">
        <v>798</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x14ac:dyDescent="0.25">
      <c r="B219" s="184" t="s">
        <v>799</v>
      </c>
      <c r="C219" s="185" t="s">
        <v>800</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x14ac:dyDescent="0.25">
      <c r="B220" s="184" t="s">
        <v>801</v>
      </c>
      <c r="C220" s="185" t="s">
        <v>802</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x14ac:dyDescent="0.25">
      <c r="B221" s="184" t="s">
        <v>803</v>
      </c>
      <c r="C221" s="185" t="s">
        <v>804</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x14ac:dyDescent="0.25">
      <c r="B222" s="181" t="s">
        <v>319</v>
      </c>
      <c r="C222" s="182" t="s">
        <v>197</v>
      </c>
      <c r="D222" s="183">
        <f>D223+D235+D243+D260+D267+D312</f>
        <v>904127.5</v>
      </c>
      <c r="E222" s="183">
        <f>E223+E235+E243+E260+E267+E312</f>
        <v>640000</v>
      </c>
      <c r="F222" s="183">
        <f t="shared" ref="F222:F382" si="594">D222+E222</f>
        <v>1544127.5</v>
      </c>
      <c r="G222" s="183">
        <f>G223+G235+G243+G260+G267+G312</f>
        <v>0</v>
      </c>
      <c r="H222" s="183">
        <f t="shared" ref="H222:H498" si="595">F222-G222</f>
        <v>1544127.5</v>
      </c>
      <c r="I222" s="183">
        <f>I223+I235+I243+I260+I267+I312</f>
        <v>0</v>
      </c>
      <c r="J222" s="183">
        <f t="shared" ref="J222:J498" si="596">F222-I222</f>
        <v>1544127.5</v>
      </c>
      <c r="K222" s="183">
        <f t="shared" ref="K222:AB222" si="597">K223+K235+K243+K260+K267+K312</f>
        <v>22937.5</v>
      </c>
      <c r="L222" s="183">
        <f t="shared" si="597"/>
        <v>0</v>
      </c>
      <c r="M222" s="183">
        <f t="shared" si="597"/>
        <v>0</v>
      </c>
      <c r="N222" s="183">
        <f t="shared" si="597"/>
        <v>250000</v>
      </c>
      <c r="O222" s="183">
        <f t="shared" si="597"/>
        <v>0</v>
      </c>
      <c r="P222" s="183">
        <f t="shared" si="597"/>
        <v>0</v>
      </c>
      <c r="Q222" s="183">
        <f t="shared" si="597"/>
        <v>0</v>
      </c>
      <c r="R222" s="183">
        <f t="shared" si="597"/>
        <v>7590</v>
      </c>
      <c r="S222" s="183">
        <f t="shared" si="597"/>
        <v>0</v>
      </c>
      <c r="T222" s="183">
        <f t="shared" ref="T222" si="598">T223+T235+T243+T260+T267+T312</f>
        <v>0</v>
      </c>
      <c r="U222" s="183">
        <f t="shared" si="597"/>
        <v>1263600</v>
      </c>
      <c r="V222" s="183">
        <f t="shared" si="597"/>
        <v>0</v>
      </c>
      <c r="W222" s="183">
        <f t="shared" si="597"/>
        <v>0</v>
      </c>
      <c r="X222" s="183">
        <f t="shared" si="597"/>
        <v>0</v>
      </c>
      <c r="Y222" s="183">
        <f t="shared" si="597"/>
        <v>0</v>
      </c>
      <c r="Z222" s="183">
        <f t="shared" si="597"/>
        <v>26000</v>
      </c>
      <c r="AA222" s="183">
        <f t="shared" si="597"/>
        <v>1087600</v>
      </c>
      <c r="AB222" s="183">
        <f t="shared" si="597"/>
        <v>30527.5</v>
      </c>
      <c r="AC222" s="183">
        <f t="shared" ref="AC222:AC498" si="599">Z222+AA222+AB222</f>
        <v>1144127.5</v>
      </c>
      <c r="AD222" s="183">
        <f>AD223+AD235+AD243+AD260+AD267+AD312</f>
        <v>0</v>
      </c>
      <c r="AE222" s="183">
        <f>AE223+AE235+AE243+AE260+AE267+AE312</f>
        <v>0</v>
      </c>
      <c r="AF222" s="183">
        <f>AF223+AF235+AF243+AF260+AF267+AF312</f>
        <v>200000</v>
      </c>
      <c r="AG222" s="183">
        <f t="shared" ref="AG222:AG498" si="600">AD222+AE222+AF222</f>
        <v>200000</v>
      </c>
      <c r="AH222" s="183">
        <f>AH223+AH235+AH243+AH260+AH267+AH312</f>
        <v>0</v>
      </c>
      <c r="AI222" s="183">
        <f>AI223+AI235+AI243+AI260+AI267+AI312</f>
        <v>0</v>
      </c>
      <c r="AJ222" s="183">
        <f>AJ223+AJ235+AJ243+AJ260+AJ267+AJ312</f>
        <v>200000</v>
      </c>
      <c r="AK222" s="183">
        <f t="shared" ref="AK222:AK498" si="601">AH222+AI222+AJ222</f>
        <v>200000</v>
      </c>
      <c r="AL222" s="183">
        <f>AL223+AL235+AL243+AL260+AL267+AL312</f>
        <v>0</v>
      </c>
      <c r="AM222" s="183">
        <f>AM223+AM235+AM243+AM260+AM267+AM312</f>
        <v>0</v>
      </c>
      <c r="AN222" s="183">
        <f>AN223+AN235+AN243+AN260+AN267+AN312</f>
        <v>0</v>
      </c>
      <c r="AO222" s="183">
        <f t="shared" ref="AO222:AO498" si="602">AL222+AM222+AN222</f>
        <v>0</v>
      </c>
      <c r="AP222" s="183">
        <f t="shared" ref="AP222:AP498" si="603">AC222+AG222+AK222+AO222</f>
        <v>1544127.5</v>
      </c>
    </row>
    <row r="223" spans="2:42" x14ac:dyDescent="0.25">
      <c r="B223" s="193" t="s">
        <v>320</v>
      </c>
      <c r="C223" s="194" t="s">
        <v>198</v>
      </c>
      <c r="D223" s="195">
        <f>SUM(D224:D234)</f>
        <v>44500</v>
      </c>
      <c r="E223" s="195">
        <f>SUM(E224:E234)</f>
        <v>0</v>
      </c>
      <c r="F223" s="195">
        <f t="shared" si="594"/>
        <v>44500</v>
      </c>
      <c r="G223" s="195">
        <f>SUM(G224:G234)</f>
        <v>0</v>
      </c>
      <c r="H223" s="195">
        <f t="shared" si="595"/>
        <v>44500</v>
      </c>
      <c r="I223" s="195">
        <f>SUM(I224:I234)</f>
        <v>0</v>
      </c>
      <c r="J223" s="195">
        <f t="shared" si="596"/>
        <v>44500</v>
      </c>
      <c r="K223" s="195">
        <f t="shared" ref="K223:AB223" si="604">SUM(K224:K234)</f>
        <v>19500</v>
      </c>
      <c r="L223" s="195">
        <f t="shared" si="604"/>
        <v>0</v>
      </c>
      <c r="M223" s="195">
        <f t="shared" si="604"/>
        <v>0</v>
      </c>
      <c r="N223" s="195">
        <f t="shared" si="604"/>
        <v>0</v>
      </c>
      <c r="O223" s="195">
        <f t="shared" si="604"/>
        <v>0</v>
      </c>
      <c r="P223" s="195">
        <f t="shared" si="604"/>
        <v>0</v>
      </c>
      <c r="Q223" s="195">
        <f t="shared" si="604"/>
        <v>0</v>
      </c>
      <c r="R223" s="195">
        <f t="shared" si="604"/>
        <v>5000</v>
      </c>
      <c r="S223" s="195">
        <f t="shared" si="604"/>
        <v>0</v>
      </c>
      <c r="T223" s="195">
        <f t="shared" ref="T223" si="605">SUM(T224:T234)</f>
        <v>0</v>
      </c>
      <c r="U223" s="195">
        <f t="shared" si="604"/>
        <v>20000</v>
      </c>
      <c r="V223" s="195">
        <f t="shared" si="604"/>
        <v>0</v>
      </c>
      <c r="W223" s="195">
        <f t="shared" si="604"/>
        <v>0</v>
      </c>
      <c r="X223" s="195">
        <f t="shared" si="604"/>
        <v>0</v>
      </c>
      <c r="Y223" s="195">
        <f t="shared" si="604"/>
        <v>0</v>
      </c>
      <c r="Z223" s="195">
        <f t="shared" si="604"/>
        <v>0</v>
      </c>
      <c r="AA223" s="195">
        <f t="shared" si="604"/>
        <v>20000</v>
      </c>
      <c r="AB223" s="195">
        <f t="shared" si="604"/>
        <v>24500</v>
      </c>
      <c r="AC223" s="195">
        <f t="shared" si="599"/>
        <v>44500</v>
      </c>
      <c r="AD223" s="195">
        <f>SUM(AD224:AD234)</f>
        <v>0</v>
      </c>
      <c r="AE223" s="195">
        <f>SUM(AE224:AE234)</f>
        <v>0</v>
      </c>
      <c r="AF223" s="195">
        <f>SUM(AF224:AF234)</f>
        <v>0</v>
      </c>
      <c r="AG223" s="195">
        <f t="shared" si="600"/>
        <v>0</v>
      </c>
      <c r="AH223" s="195">
        <f>SUM(AH224:AH234)</f>
        <v>0</v>
      </c>
      <c r="AI223" s="195">
        <f>SUM(AI224:AI234)</f>
        <v>0</v>
      </c>
      <c r="AJ223" s="195">
        <f>SUM(AJ224:AJ234)</f>
        <v>0</v>
      </c>
      <c r="AK223" s="195">
        <f t="shared" si="601"/>
        <v>0</v>
      </c>
      <c r="AL223" s="195">
        <f>SUM(AL224:AL234)</f>
        <v>0</v>
      </c>
      <c r="AM223" s="195">
        <f>SUM(AM224:AM234)</f>
        <v>0</v>
      </c>
      <c r="AN223" s="195">
        <f>SUM(AN224:AN234)</f>
        <v>0</v>
      </c>
      <c r="AO223" s="195">
        <f t="shared" si="602"/>
        <v>0</v>
      </c>
      <c r="AP223" s="195">
        <f t="shared" si="603"/>
        <v>44500</v>
      </c>
    </row>
    <row r="224" spans="2:42" x14ac:dyDescent="0.25">
      <c r="B224" s="184" t="s">
        <v>321</v>
      </c>
      <c r="C224" s="185" t="s">
        <v>199</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4"/>
        <v>20000</v>
      </c>
      <c r="G224" s="186"/>
      <c r="H224" s="186">
        <f t="shared" si="595"/>
        <v>20000</v>
      </c>
      <c r="I224" s="186"/>
      <c r="J224" s="186">
        <f t="shared" si="596"/>
        <v>20000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20000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0</v>
      </c>
      <c r="AP224" s="186">
        <f t="shared" si="603"/>
        <v>20000</v>
      </c>
    </row>
    <row r="225" spans="2:42" x14ac:dyDescent="0.25">
      <c r="B225" s="184" t="s">
        <v>805</v>
      </c>
      <c r="C225" s="185" t="s">
        <v>806</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24500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6">
        <f t="shared" si="594"/>
        <v>24500</v>
      </c>
      <c r="G225" s="186"/>
      <c r="H225" s="186">
        <f t="shared" si="595"/>
        <v>24500</v>
      </c>
      <c r="I225" s="186"/>
      <c r="J225" s="186">
        <f t="shared" si="596"/>
        <v>24500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19500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24500</v>
      </c>
      <c r="AC225" s="186">
        <f t="shared" si="599"/>
        <v>24500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0"/>
        <v>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6">
        <f t="shared" si="601"/>
        <v>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0</v>
      </c>
      <c r="AP225" s="186">
        <f t="shared" si="603"/>
        <v>24500</v>
      </c>
    </row>
    <row r="226" spans="2:42" x14ac:dyDescent="0.25">
      <c r="B226" s="184" t="s">
        <v>807</v>
      </c>
      <c r="C226" s="185" t="s">
        <v>808</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x14ac:dyDescent="0.25">
      <c r="B227" s="184" t="s">
        <v>809</v>
      </c>
      <c r="C227" s="185" t="s">
        <v>810</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x14ac:dyDescent="0.25">
      <c r="B228" s="184" t="s">
        <v>811</v>
      </c>
      <c r="C228" s="185" t="s">
        <v>812</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x14ac:dyDescent="0.25">
      <c r="B229" s="184" t="s">
        <v>322</v>
      </c>
      <c r="C229" s="185" t="s">
        <v>813</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x14ac:dyDescent="0.25">
      <c r="B230" s="184" t="s">
        <v>814</v>
      </c>
      <c r="C230" s="185" t="s">
        <v>815</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x14ac:dyDescent="0.25">
      <c r="B231" s="184" t="s">
        <v>339</v>
      </c>
      <c r="C231" s="185" t="s">
        <v>210</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x14ac:dyDescent="0.25">
      <c r="B232" s="184" t="s">
        <v>852</v>
      </c>
      <c r="C232" s="185" t="s">
        <v>853</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x14ac:dyDescent="0.25">
      <c r="B233" s="184" t="s">
        <v>854</v>
      </c>
      <c r="C233" s="185" t="s">
        <v>855</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x14ac:dyDescent="0.25">
      <c r="B234" s="184" t="s">
        <v>856</v>
      </c>
      <c r="C234" s="185" t="s">
        <v>857</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0</v>
      </c>
      <c r="G234" s="186"/>
      <c r="H234" s="186">
        <f>F234-G234</f>
        <v>0</v>
      </c>
      <c r="I234" s="186"/>
      <c r="J234" s="186">
        <f>F234-I234</f>
        <v>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x14ac:dyDescent="0.25">
      <c r="B235" s="193" t="s">
        <v>323</v>
      </c>
      <c r="C235" s="194" t="s">
        <v>200</v>
      </c>
      <c r="D235" s="195">
        <f>SUM(D236:D242)</f>
        <v>0</v>
      </c>
      <c r="E235" s="195">
        <f>SUM(E236:E242)</f>
        <v>0</v>
      </c>
      <c r="F235" s="195">
        <f t="shared" si="594"/>
        <v>0</v>
      </c>
      <c r="G235" s="195">
        <f>SUM(G236:G242)</f>
        <v>0</v>
      </c>
      <c r="H235" s="195">
        <f t="shared" si="595"/>
        <v>0</v>
      </c>
      <c r="I235" s="195">
        <f>SUM(I236:I242)</f>
        <v>0</v>
      </c>
      <c r="J235" s="195">
        <f t="shared" si="596"/>
        <v>0</v>
      </c>
      <c r="K235" s="195">
        <f t="shared" ref="K235:AB235" si="630">SUM(K236:K242)</f>
        <v>0</v>
      </c>
      <c r="L235" s="195">
        <f t="shared" si="630"/>
        <v>0</v>
      </c>
      <c r="M235" s="195">
        <f t="shared" si="630"/>
        <v>0</v>
      </c>
      <c r="N235" s="195">
        <f t="shared" si="630"/>
        <v>0</v>
      </c>
      <c r="O235" s="195">
        <f t="shared" si="630"/>
        <v>0</v>
      </c>
      <c r="P235" s="195">
        <f t="shared" ref="P235:Q235" si="631">SUM(P236:P242)</f>
        <v>0</v>
      </c>
      <c r="Q235" s="195">
        <f t="shared" si="631"/>
        <v>0</v>
      </c>
      <c r="R235" s="195">
        <f t="shared" si="630"/>
        <v>0</v>
      </c>
      <c r="S235" s="195">
        <f t="shared" si="630"/>
        <v>0</v>
      </c>
      <c r="T235" s="195">
        <f t="shared" ref="T235" si="632">SUM(T236:T242)</f>
        <v>0</v>
      </c>
      <c r="U235" s="195">
        <f t="shared" si="630"/>
        <v>0</v>
      </c>
      <c r="V235" s="195">
        <f t="shared" si="630"/>
        <v>0</v>
      </c>
      <c r="W235" s="195">
        <f t="shared" ref="W235" si="633">SUM(W236:W242)</f>
        <v>0</v>
      </c>
      <c r="X235" s="195">
        <f t="shared" si="630"/>
        <v>0</v>
      </c>
      <c r="Y235" s="195">
        <f t="shared" si="630"/>
        <v>0</v>
      </c>
      <c r="Z235" s="195">
        <f t="shared" si="630"/>
        <v>0</v>
      </c>
      <c r="AA235" s="195">
        <f t="shared" si="630"/>
        <v>0</v>
      </c>
      <c r="AB235" s="195">
        <f t="shared" si="630"/>
        <v>0</v>
      </c>
      <c r="AC235" s="195">
        <f t="shared" si="599"/>
        <v>0</v>
      </c>
      <c r="AD235" s="195">
        <f>SUM(AD236:AD242)</f>
        <v>0</v>
      </c>
      <c r="AE235" s="195">
        <f>SUM(AE236:AE242)</f>
        <v>0</v>
      </c>
      <c r="AF235" s="195">
        <f>SUM(AF236:AF242)</f>
        <v>0</v>
      </c>
      <c r="AG235" s="195">
        <f t="shared" si="600"/>
        <v>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0</v>
      </c>
    </row>
    <row r="236" spans="2:42" x14ac:dyDescent="0.25">
      <c r="B236" s="184" t="s">
        <v>816</v>
      </c>
      <c r="C236" s="185" t="s">
        <v>817</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x14ac:dyDescent="0.25">
      <c r="B237" s="184" t="s">
        <v>818</v>
      </c>
      <c r="C237" s="185" t="s">
        <v>819</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x14ac:dyDescent="0.25">
      <c r="B238" s="184" t="s">
        <v>324</v>
      </c>
      <c r="C238" s="185" t="s">
        <v>820</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x14ac:dyDescent="0.25">
      <c r="B239" s="184" t="s">
        <v>821</v>
      </c>
      <c r="C239" s="185" t="s">
        <v>822</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634"/>
        <v>0</v>
      </c>
      <c r="G239" s="186"/>
      <c r="H239" s="186">
        <f t="shared" si="635"/>
        <v>0</v>
      </c>
      <c r="I239" s="186"/>
      <c r="J239" s="186">
        <f t="shared" si="636"/>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0</v>
      </c>
    </row>
    <row r="240" spans="2:42" x14ac:dyDescent="0.25">
      <c r="B240" s="184" t="s">
        <v>823</v>
      </c>
      <c r="C240" s="185" t="s">
        <v>820</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x14ac:dyDescent="0.25">
      <c r="B241" s="184" t="s">
        <v>824</v>
      </c>
      <c r="C241" s="185" t="s">
        <v>825</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2">D241+E241</f>
        <v>0</v>
      </c>
      <c r="G241" s="186"/>
      <c r="H241" s="186">
        <f t="shared" ref="H241" si="643">F241-G241</f>
        <v>0</v>
      </c>
      <c r="I241" s="186"/>
      <c r="J241" s="186">
        <f t="shared" ref="J241" si="644">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0</v>
      </c>
    </row>
    <row r="242" spans="2:42" x14ac:dyDescent="0.25">
      <c r="B242" s="184" t="s">
        <v>826</v>
      </c>
      <c r="C242" s="185" t="s">
        <v>827</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0">D242+E242</f>
        <v>0</v>
      </c>
      <c r="G242" s="186"/>
      <c r="H242" s="186">
        <f t="shared" ref="H242" si="651">F242-G242</f>
        <v>0</v>
      </c>
      <c r="I242" s="186"/>
      <c r="J242" s="186">
        <f t="shared" ref="J242" si="652">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0</v>
      </c>
    </row>
    <row r="243" spans="2:42" x14ac:dyDescent="0.25">
      <c r="B243" s="193" t="s">
        <v>325</v>
      </c>
      <c r="C243" s="194" t="s">
        <v>201</v>
      </c>
      <c r="D243" s="195">
        <f>SUM(D244:D259)</f>
        <v>76702.5</v>
      </c>
      <c r="E243" s="195">
        <f>SUM(E244:E259)</f>
        <v>200000</v>
      </c>
      <c r="F243" s="195">
        <f t="shared" si="594"/>
        <v>276702.5</v>
      </c>
      <c r="G243" s="195">
        <f>SUM(G244:G259)</f>
        <v>0</v>
      </c>
      <c r="H243" s="195">
        <f t="shared" si="595"/>
        <v>276702.5</v>
      </c>
      <c r="I243" s="195">
        <f>SUM(I244:I259)</f>
        <v>0</v>
      </c>
      <c r="J243" s="195">
        <f t="shared" si="596"/>
        <v>276702.5</v>
      </c>
      <c r="K243" s="195">
        <f t="shared" ref="K243:AB243" si="658">SUM(K244:K259)</f>
        <v>1312.5</v>
      </c>
      <c r="L243" s="195">
        <f t="shared" si="658"/>
        <v>0</v>
      </c>
      <c r="M243" s="195">
        <f t="shared" si="658"/>
        <v>0</v>
      </c>
      <c r="N243" s="195">
        <f t="shared" si="658"/>
        <v>0</v>
      </c>
      <c r="O243" s="195">
        <f t="shared" si="658"/>
        <v>0</v>
      </c>
      <c r="P243" s="195">
        <f t="shared" ref="P243:Q243" si="659">SUM(P244:P259)</f>
        <v>0</v>
      </c>
      <c r="Q243" s="195">
        <f t="shared" si="659"/>
        <v>0</v>
      </c>
      <c r="R243" s="195">
        <f t="shared" si="658"/>
        <v>590</v>
      </c>
      <c r="S243" s="195">
        <f t="shared" si="658"/>
        <v>0</v>
      </c>
      <c r="T243" s="195">
        <f t="shared" ref="T243" si="660">SUM(T244:T259)</f>
        <v>0</v>
      </c>
      <c r="U243" s="195">
        <f t="shared" si="658"/>
        <v>274800</v>
      </c>
      <c r="V243" s="195">
        <f t="shared" si="658"/>
        <v>0</v>
      </c>
      <c r="W243" s="195">
        <f t="shared" ref="W243" si="661">SUM(W244:W259)</f>
        <v>0</v>
      </c>
      <c r="X243" s="195">
        <f t="shared" si="658"/>
        <v>0</v>
      </c>
      <c r="Y243" s="195">
        <f t="shared" si="658"/>
        <v>0</v>
      </c>
      <c r="Z243" s="195">
        <f t="shared" si="658"/>
        <v>20000</v>
      </c>
      <c r="AA243" s="195">
        <f t="shared" si="658"/>
        <v>54800</v>
      </c>
      <c r="AB243" s="195">
        <f t="shared" si="658"/>
        <v>1902.5</v>
      </c>
      <c r="AC243" s="195">
        <f t="shared" si="599"/>
        <v>76702.5</v>
      </c>
      <c r="AD243" s="195">
        <f>SUM(AD244:AD259)</f>
        <v>0</v>
      </c>
      <c r="AE243" s="195">
        <f>SUM(AE244:AE259)</f>
        <v>0</v>
      </c>
      <c r="AF243" s="195">
        <f>SUM(AF244:AF259)</f>
        <v>0</v>
      </c>
      <c r="AG243" s="195">
        <f t="shared" si="600"/>
        <v>0</v>
      </c>
      <c r="AH243" s="195">
        <f>SUM(AH244:AH259)</f>
        <v>0</v>
      </c>
      <c r="AI243" s="195">
        <f>SUM(AI244:AI259)</f>
        <v>0</v>
      </c>
      <c r="AJ243" s="195">
        <f>SUM(AJ244:AJ259)</f>
        <v>200000</v>
      </c>
      <c r="AK243" s="195">
        <f t="shared" si="601"/>
        <v>200000</v>
      </c>
      <c r="AL243" s="195">
        <f>SUM(AL244:AL259)</f>
        <v>0</v>
      </c>
      <c r="AM243" s="195">
        <f>SUM(AM244:AM259)</f>
        <v>0</v>
      </c>
      <c r="AN243" s="195">
        <f>SUM(AN244:AN259)</f>
        <v>0</v>
      </c>
      <c r="AO243" s="195">
        <f t="shared" si="602"/>
        <v>0</v>
      </c>
      <c r="AP243" s="195">
        <f t="shared" si="603"/>
        <v>276702.5</v>
      </c>
    </row>
    <row r="244" spans="2:42" x14ac:dyDescent="0.25">
      <c r="B244" s="184" t="s">
        <v>828</v>
      </c>
      <c r="C244" s="185" t="s">
        <v>829</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594"/>
        <v>50000</v>
      </c>
      <c r="G244" s="186"/>
      <c r="H244" s="186">
        <f t="shared" si="595"/>
        <v>50000</v>
      </c>
      <c r="I244" s="186"/>
      <c r="J244" s="186">
        <f t="shared" si="596"/>
        <v>50000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50000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0</v>
      </c>
      <c r="AP244" s="186">
        <f t="shared" si="603"/>
        <v>50000</v>
      </c>
    </row>
    <row r="245" spans="2:42" x14ac:dyDescent="0.25">
      <c r="B245" s="184" t="s">
        <v>830</v>
      </c>
      <c r="C245" s="185" t="s">
        <v>831</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2">D245+E245</f>
        <v>0</v>
      </c>
      <c r="G245" s="186"/>
      <c r="H245" s="186">
        <f t="shared" ref="H245:H253" si="663">F245-G245</f>
        <v>0</v>
      </c>
      <c r="I245" s="186"/>
      <c r="J245" s="186">
        <f t="shared" ref="J245:J253" si="664">F245-I245</f>
        <v>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0</v>
      </c>
    </row>
    <row r="246" spans="2:42" x14ac:dyDescent="0.25">
      <c r="B246" s="184" t="s">
        <v>832</v>
      </c>
      <c r="C246" s="185" t="s">
        <v>833</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2"/>
        <v>0</v>
      </c>
      <c r="G246" s="186"/>
      <c r="H246" s="186">
        <f t="shared" si="663"/>
        <v>0</v>
      </c>
      <c r="I246" s="186"/>
      <c r="J246" s="186">
        <f t="shared" si="664"/>
        <v>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7"/>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0</v>
      </c>
      <c r="AP246" s="186">
        <f t="shared" si="669"/>
        <v>0</v>
      </c>
    </row>
    <row r="247" spans="2:42" x14ac:dyDescent="0.25">
      <c r="B247" s="184" t="s">
        <v>326</v>
      </c>
      <c r="C247" s="185" t="s">
        <v>202</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x14ac:dyDescent="0.25">
      <c r="B248" s="184" t="s">
        <v>834</v>
      </c>
      <c r="C248" s="185" t="s">
        <v>835</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26702.5</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248" s="186">
        <f t="shared" si="662"/>
        <v>226702.5</v>
      </c>
      <c r="G248" s="186"/>
      <c r="H248" s="186">
        <f t="shared" si="663"/>
        <v>226702.5</v>
      </c>
      <c r="I248" s="186"/>
      <c r="J248" s="186">
        <f t="shared" si="664"/>
        <v>226702.5</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1312.5</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590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224800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4800</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1902.5</v>
      </c>
      <c r="AC248" s="186">
        <f t="shared" si="665"/>
        <v>26702.5</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6">
        <f t="shared" si="666"/>
        <v>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v>
      </c>
      <c r="AK248" s="186">
        <f t="shared" si="667"/>
        <v>200000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0</v>
      </c>
      <c r="AP248" s="186">
        <f t="shared" si="669"/>
        <v>226702.5</v>
      </c>
    </row>
    <row r="249" spans="2:42" x14ac:dyDescent="0.25">
      <c r="B249" s="184" t="s">
        <v>836</v>
      </c>
      <c r="C249" s="185" t="s">
        <v>837</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0</v>
      </c>
      <c r="G249" s="186"/>
      <c r="H249" s="186">
        <f t="shared" si="663"/>
        <v>0</v>
      </c>
      <c r="I249" s="186"/>
      <c r="J249" s="186">
        <f t="shared" si="664"/>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0</v>
      </c>
      <c r="AP249" s="186">
        <f t="shared" si="669"/>
        <v>0</v>
      </c>
    </row>
    <row r="250" spans="2:42" x14ac:dyDescent="0.25">
      <c r="B250" s="184" t="s">
        <v>327</v>
      </c>
      <c r="C250" s="185" t="s">
        <v>203</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x14ac:dyDescent="0.25">
      <c r="B251" s="184" t="s">
        <v>838</v>
      </c>
      <c r="C251" s="185" t="s">
        <v>839</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662"/>
        <v>0</v>
      </c>
      <c r="G251" s="186"/>
      <c r="H251" s="186">
        <f t="shared" si="663"/>
        <v>0</v>
      </c>
      <c r="I251" s="186"/>
      <c r="J251" s="186">
        <f t="shared" si="664"/>
        <v>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5"/>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0</v>
      </c>
    </row>
    <row r="252" spans="2:42" x14ac:dyDescent="0.25">
      <c r="B252" s="184" t="s">
        <v>840</v>
      </c>
      <c r="C252" s="185" t="s">
        <v>841</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x14ac:dyDescent="0.25">
      <c r="B253" s="184" t="s">
        <v>328</v>
      </c>
      <c r="C253" s="185" t="s">
        <v>204</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2"/>
        <v>0</v>
      </c>
      <c r="G253" s="186"/>
      <c r="H253" s="186">
        <f t="shared" si="663"/>
        <v>0</v>
      </c>
      <c r="I253" s="186"/>
      <c r="J253" s="186">
        <f t="shared" si="664"/>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0</v>
      </c>
      <c r="AP253" s="186">
        <f t="shared" si="669"/>
        <v>0</v>
      </c>
    </row>
    <row r="254" spans="2:42" x14ac:dyDescent="0.25">
      <c r="B254" s="184" t="s">
        <v>842</v>
      </c>
      <c r="C254" s="185" t="s">
        <v>843</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x14ac:dyDescent="0.25">
      <c r="B255" s="184" t="s">
        <v>844</v>
      </c>
      <c r="C255" s="185" t="s">
        <v>845</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x14ac:dyDescent="0.25">
      <c r="B256" s="184" t="s">
        <v>846</v>
      </c>
      <c r="C256" s="185" t="s">
        <v>847</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x14ac:dyDescent="0.25">
      <c r="B257" s="184" t="s">
        <v>848</v>
      </c>
      <c r="C257" s="185" t="s">
        <v>849</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ref="F257:F259" si="670">D257+E257</f>
        <v>0</v>
      </c>
      <c r="G257" s="186"/>
      <c r="H257" s="186">
        <f t="shared" ref="H257:H259" si="671">F257-G257</f>
        <v>0</v>
      </c>
      <c r="I257" s="186"/>
      <c r="J257" s="186">
        <f t="shared" ref="J257:J259" si="672">F257-I257</f>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0</v>
      </c>
      <c r="AP257" s="186">
        <f t="shared" ref="AP257:AP259" si="677">AC257+AG257+AK257+AO257</f>
        <v>0</v>
      </c>
    </row>
    <row r="258" spans="2:42" x14ac:dyDescent="0.25">
      <c r="B258" s="184" t="s">
        <v>329</v>
      </c>
      <c r="C258" s="185" t="s">
        <v>205</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x14ac:dyDescent="0.25">
      <c r="B259" s="184" t="s">
        <v>850</v>
      </c>
      <c r="C259" s="185" t="s">
        <v>851</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x14ac:dyDescent="0.25">
      <c r="B260" s="193" t="s">
        <v>330</v>
      </c>
      <c r="C260" s="194" t="s">
        <v>206</v>
      </c>
      <c r="D260" s="195">
        <f>SUM(D261:D266)</f>
        <v>5000</v>
      </c>
      <c r="E260" s="195">
        <f>SUM(E261:E266)</f>
        <v>0</v>
      </c>
      <c r="F260" s="195">
        <f t="shared" si="594"/>
        <v>5000</v>
      </c>
      <c r="G260" s="195">
        <f>SUM(G261:G266)</f>
        <v>0</v>
      </c>
      <c r="H260" s="195">
        <f t="shared" si="595"/>
        <v>5000</v>
      </c>
      <c r="I260" s="195">
        <f>SUM(I261:I266)</f>
        <v>0</v>
      </c>
      <c r="J260" s="195">
        <f t="shared" si="596"/>
        <v>5000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5000</v>
      </c>
      <c r="V260" s="195">
        <f t="shared" si="678"/>
        <v>0</v>
      </c>
      <c r="W260" s="195">
        <f t="shared" ref="W260" si="681">SUM(W261:W266)</f>
        <v>0</v>
      </c>
      <c r="X260" s="195">
        <f t="shared" si="678"/>
        <v>0</v>
      </c>
      <c r="Y260" s="195">
        <f t="shared" si="678"/>
        <v>0</v>
      </c>
      <c r="Z260" s="195">
        <f t="shared" si="678"/>
        <v>0</v>
      </c>
      <c r="AA260" s="195">
        <f t="shared" si="678"/>
        <v>5000</v>
      </c>
      <c r="AB260" s="195">
        <f t="shared" si="678"/>
        <v>0</v>
      </c>
      <c r="AC260" s="195">
        <f t="shared" si="599"/>
        <v>5000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5000</v>
      </c>
    </row>
    <row r="261" spans="2:42" x14ac:dyDescent="0.25">
      <c r="B261" s="184" t="s">
        <v>858</v>
      </c>
      <c r="C261" s="185" t="s">
        <v>859</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x14ac:dyDescent="0.25">
      <c r="B262" s="184" t="s">
        <v>860</v>
      </c>
      <c r="C262" s="185" t="s">
        <v>861</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x14ac:dyDescent="0.25">
      <c r="B263" s="184" t="s">
        <v>331</v>
      </c>
      <c r="C263" s="185" t="s">
        <v>207</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x14ac:dyDescent="0.25">
      <c r="B264" s="184" t="s">
        <v>862</v>
      </c>
      <c r="C264" s="185" t="s">
        <v>863</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x14ac:dyDescent="0.25">
      <c r="B265" s="184" t="s">
        <v>864</v>
      </c>
      <c r="C265" s="185" t="s">
        <v>865</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x14ac:dyDescent="0.25">
      <c r="B266" s="184" t="s">
        <v>866</v>
      </c>
      <c r="C266" s="185" t="s">
        <v>867</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5000</v>
      </c>
      <c r="G266" s="186"/>
      <c r="H266" s="186">
        <f t="shared" si="683"/>
        <v>5000</v>
      </c>
      <c r="I266" s="186"/>
      <c r="J266" s="186">
        <f t="shared" si="684"/>
        <v>5000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5000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5000</v>
      </c>
    </row>
    <row r="267" spans="2:42" x14ac:dyDescent="0.25">
      <c r="B267" s="193" t="s">
        <v>332</v>
      </c>
      <c r="C267" s="194" t="s">
        <v>208</v>
      </c>
      <c r="D267" s="195">
        <f>SUM(D268:D311)</f>
        <v>504300</v>
      </c>
      <c r="E267" s="195">
        <f>SUM(E268:E311)</f>
        <v>200000</v>
      </c>
      <c r="F267" s="195">
        <f t="shared" si="594"/>
        <v>704300</v>
      </c>
      <c r="G267" s="195">
        <f>SUM(G268:G311)</f>
        <v>0</v>
      </c>
      <c r="H267" s="195">
        <f t="shared" si="595"/>
        <v>704300</v>
      </c>
      <c r="I267" s="195">
        <f>SUM(I268:I311)</f>
        <v>0</v>
      </c>
      <c r="J267" s="195">
        <f t="shared" si="596"/>
        <v>704300</v>
      </c>
      <c r="K267" s="195">
        <f t="shared" ref="K267:AB267" si="690">SUM(K268:K311)</f>
        <v>0</v>
      </c>
      <c r="L267" s="195">
        <f t="shared" si="690"/>
        <v>0</v>
      </c>
      <c r="M267" s="195">
        <f t="shared" si="690"/>
        <v>0</v>
      </c>
      <c r="N267" s="195">
        <f t="shared" si="690"/>
        <v>250000</v>
      </c>
      <c r="O267" s="195">
        <f t="shared" si="690"/>
        <v>0</v>
      </c>
      <c r="P267" s="195">
        <f t="shared" ref="P267:Q267" si="691">SUM(P268:P311)</f>
        <v>0</v>
      </c>
      <c r="Q267" s="195">
        <f t="shared" si="691"/>
        <v>0</v>
      </c>
      <c r="R267" s="195">
        <f t="shared" si="690"/>
        <v>0</v>
      </c>
      <c r="S267" s="195">
        <f t="shared" si="690"/>
        <v>0</v>
      </c>
      <c r="T267" s="195">
        <f t="shared" ref="T267" si="692">SUM(T268:T311)</f>
        <v>0</v>
      </c>
      <c r="U267" s="195">
        <f t="shared" si="690"/>
        <v>454300</v>
      </c>
      <c r="V267" s="195">
        <f t="shared" si="690"/>
        <v>0</v>
      </c>
      <c r="W267" s="195">
        <f t="shared" ref="W267" si="693">SUM(W268:W311)</f>
        <v>0</v>
      </c>
      <c r="X267" s="195">
        <f t="shared" si="690"/>
        <v>0</v>
      </c>
      <c r="Y267" s="195">
        <f t="shared" si="690"/>
        <v>0</v>
      </c>
      <c r="Z267" s="195">
        <f t="shared" si="690"/>
        <v>5000</v>
      </c>
      <c r="AA267" s="195">
        <f t="shared" si="690"/>
        <v>499300</v>
      </c>
      <c r="AB267" s="195">
        <f t="shared" si="690"/>
        <v>0</v>
      </c>
      <c r="AC267" s="195">
        <f t="shared" si="599"/>
        <v>504300</v>
      </c>
      <c r="AD267" s="195">
        <f>SUM(AD268:AD311)</f>
        <v>0</v>
      </c>
      <c r="AE267" s="195">
        <f>SUM(AE268:AE311)</f>
        <v>0</v>
      </c>
      <c r="AF267" s="195">
        <f>SUM(AF268:AF311)</f>
        <v>200000</v>
      </c>
      <c r="AG267" s="195">
        <f t="shared" si="600"/>
        <v>200000</v>
      </c>
      <c r="AH267" s="195">
        <f>SUM(AH268:AH311)</f>
        <v>0</v>
      </c>
      <c r="AI267" s="195">
        <f>SUM(AI268:AI311)</f>
        <v>0</v>
      </c>
      <c r="AJ267" s="195">
        <f>SUM(AJ268:AJ311)</f>
        <v>0</v>
      </c>
      <c r="AK267" s="195">
        <f t="shared" si="601"/>
        <v>0</v>
      </c>
      <c r="AL267" s="195">
        <f>SUM(AL268:AL311)</f>
        <v>0</v>
      </c>
      <c r="AM267" s="195">
        <f>SUM(AM268:AM311)</f>
        <v>0</v>
      </c>
      <c r="AN267" s="195">
        <f>SUM(AN268:AN311)</f>
        <v>0</v>
      </c>
      <c r="AO267" s="195">
        <f t="shared" si="602"/>
        <v>0</v>
      </c>
      <c r="AP267" s="195">
        <f t="shared" si="603"/>
        <v>704300</v>
      </c>
    </row>
    <row r="268" spans="2:42" x14ac:dyDescent="0.25">
      <c r="B268" s="184" t="s">
        <v>868</v>
      </c>
      <c r="C268" s="185" t="s">
        <v>869</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250000</v>
      </c>
      <c r="G268" s="186"/>
      <c r="H268" s="186">
        <f t="shared" si="595"/>
        <v>250000</v>
      </c>
      <c r="I268" s="186"/>
      <c r="J268" s="186">
        <f t="shared" si="596"/>
        <v>250000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250000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250000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2"/>
        <v>0</v>
      </c>
      <c r="AP268" s="186">
        <f t="shared" si="603"/>
        <v>250000</v>
      </c>
    </row>
    <row r="269" spans="2:42" x14ac:dyDescent="0.25">
      <c r="B269" s="184" t="s">
        <v>333</v>
      </c>
      <c r="C269" s="185" t="s">
        <v>870</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x14ac:dyDescent="0.25">
      <c r="B270" s="184" t="s">
        <v>871</v>
      </c>
      <c r="C270" s="185" t="s">
        <v>872</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4"/>
        <v>0</v>
      </c>
      <c r="G270" s="186"/>
      <c r="H270" s="186">
        <f t="shared" si="695"/>
        <v>0</v>
      </c>
      <c r="I270" s="186"/>
      <c r="J270" s="186">
        <f t="shared" si="696"/>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0</v>
      </c>
    </row>
    <row r="271" spans="2:42" x14ac:dyDescent="0.25">
      <c r="B271" s="184" t="s">
        <v>873</v>
      </c>
      <c r="C271" s="185" t="s">
        <v>874</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x14ac:dyDescent="0.25">
      <c r="B272" s="184" t="s">
        <v>875</v>
      </c>
      <c r="C272" s="185" t="s">
        <v>876</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x14ac:dyDescent="0.25">
      <c r="B273" s="184" t="s">
        <v>877</v>
      </c>
      <c r="C273" s="185" t="s">
        <v>878</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x14ac:dyDescent="0.25">
      <c r="B274" s="184" t="s">
        <v>879</v>
      </c>
      <c r="C274" s="185" t="s">
        <v>880</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5000</v>
      </c>
      <c r="G274" s="186"/>
      <c r="H274" s="186">
        <f t="shared" si="695"/>
        <v>5000</v>
      </c>
      <c r="I274" s="186"/>
      <c r="J274" s="186">
        <f t="shared" si="696"/>
        <v>5000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5000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5000</v>
      </c>
    </row>
    <row r="275" spans="2:42" x14ac:dyDescent="0.25">
      <c r="B275" s="184" t="s">
        <v>881</v>
      </c>
      <c r="C275" s="185" t="s">
        <v>882</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6">
        <f t="shared" si="694"/>
        <v>5000</v>
      </c>
      <c r="G275" s="186"/>
      <c r="H275" s="186">
        <f t="shared" si="695"/>
        <v>5000</v>
      </c>
      <c r="I275" s="186"/>
      <c r="J275" s="186">
        <f t="shared" si="696"/>
        <v>5000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5000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699"/>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0</v>
      </c>
      <c r="AP275" s="186">
        <f t="shared" si="701"/>
        <v>5000</v>
      </c>
    </row>
    <row r="276" spans="2:42" x14ac:dyDescent="0.25">
      <c r="B276" s="184" t="s">
        <v>334</v>
      </c>
      <c r="C276" s="185" t="s">
        <v>883</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x14ac:dyDescent="0.25">
      <c r="B277" s="184" t="s">
        <v>884</v>
      </c>
      <c r="C277" s="185" t="s">
        <v>885</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4"/>
        <v>0</v>
      </c>
      <c r="G277" s="186"/>
      <c r="H277" s="186">
        <f t="shared" si="695"/>
        <v>0</v>
      </c>
      <c r="I277" s="186"/>
      <c r="J277" s="186">
        <f t="shared" si="696"/>
        <v>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697"/>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0</v>
      </c>
      <c r="AP277" s="186">
        <f t="shared" si="701"/>
        <v>0</v>
      </c>
    </row>
    <row r="278" spans="2:42" x14ac:dyDescent="0.25">
      <c r="B278" s="184" t="s">
        <v>886</v>
      </c>
      <c r="C278" s="185" t="s">
        <v>887</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20000</v>
      </c>
      <c r="G278" s="186"/>
      <c r="H278" s="186">
        <f t="shared" si="695"/>
        <v>20000</v>
      </c>
      <c r="I278" s="186"/>
      <c r="J278" s="186">
        <f t="shared" si="696"/>
        <v>20000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20000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20000</v>
      </c>
    </row>
    <row r="279" spans="2:42" x14ac:dyDescent="0.25">
      <c r="B279" s="184" t="s">
        <v>888</v>
      </c>
      <c r="C279" s="185" t="s">
        <v>889</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x14ac:dyDescent="0.25">
      <c r="B280" s="184" t="s">
        <v>890</v>
      </c>
      <c r="C280" s="185" t="s">
        <v>891</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46800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46800</v>
      </c>
      <c r="G280" s="186"/>
      <c r="H280" s="186">
        <f t="shared" si="695"/>
        <v>46800</v>
      </c>
      <c r="I280" s="186"/>
      <c r="J280" s="186">
        <f t="shared" si="696"/>
        <v>46800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46800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46800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46800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46800</v>
      </c>
    </row>
    <row r="281" spans="2:42" x14ac:dyDescent="0.25">
      <c r="B281" s="184" t="s">
        <v>892</v>
      </c>
      <c r="C281" s="185" t="s">
        <v>893</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x14ac:dyDescent="0.25">
      <c r="B282" s="184" t="s">
        <v>894</v>
      </c>
      <c r="C282" s="185" t="s">
        <v>895</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x14ac:dyDescent="0.25">
      <c r="B283" s="184" t="s">
        <v>896</v>
      </c>
      <c r="C283" s="185" t="s">
        <v>897</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x14ac:dyDescent="0.25">
      <c r="B284" s="184" t="s">
        <v>898</v>
      </c>
      <c r="C284" s="185" t="s">
        <v>899</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125000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125000</v>
      </c>
      <c r="G284" s="186"/>
      <c r="H284" s="186">
        <f t="shared" si="695"/>
        <v>125000</v>
      </c>
      <c r="I284" s="186"/>
      <c r="J284" s="186">
        <f t="shared" si="696"/>
        <v>125000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125000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125000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125000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125000</v>
      </c>
    </row>
    <row r="285" spans="2:42" x14ac:dyDescent="0.25">
      <c r="B285" s="184" t="s">
        <v>335</v>
      </c>
      <c r="C285" s="185" t="s">
        <v>900</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285" s="186">
        <f t="shared" si="694"/>
        <v>200000</v>
      </c>
      <c r="G285" s="186"/>
      <c r="H285" s="186">
        <f t="shared" si="695"/>
        <v>200000</v>
      </c>
      <c r="I285" s="186"/>
      <c r="J285" s="186">
        <f t="shared" si="696"/>
        <v>200000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v>
      </c>
      <c r="AG285" s="186">
        <f t="shared" si="698"/>
        <v>200000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200000</v>
      </c>
    </row>
    <row r="286" spans="2:42" x14ac:dyDescent="0.25">
      <c r="B286" s="184" t="s">
        <v>901</v>
      </c>
      <c r="C286" s="185" t="s">
        <v>902</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x14ac:dyDescent="0.25">
      <c r="B287" s="184" t="s">
        <v>903</v>
      </c>
      <c r="C287" s="185" t="s">
        <v>904</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x14ac:dyDescent="0.25">
      <c r="B288" s="184" t="s">
        <v>905</v>
      </c>
      <c r="C288" s="185" t="s">
        <v>906</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x14ac:dyDescent="0.25">
      <c r="B289" s="184" t="s">
        <v>907</v>
      </c>
      <c r="C289" s="185" t="s">
        <v>900</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x14ac:dyDescent="0.25">
      <c r="B290" s="184" t="s">
        <v>908</v>
      </c>
      <c r="C290" s="185" t="s">
        <v>909</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x14ac:dyDescent="0.25">
      <c r="B291" s="184" t="s">
        <v>910</v>
      </c>
      <c r="C291" s="185" t="s">
        <v>911</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4"/>
        <v>0</v>
      </c>
      <c r="G291" s="186"/>
      <c r="H291" s="186">
        <f t="shared" si="695"/>
        <v>0</v>
      </c>
      <c r="I291" s="186"/>
      <c r="J291" s="186">
        <f t="shared" si="696"/>
        <v>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0</v>
      </c>
    </row>
    <row r="292" spans="2:42" x14ac:dyDescent="0.25">
      <c r="B292" s="184" t="s">
        <v>912</v>
      </c>
      <c r="C292" s="185" t="s">
        <v>913</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x14ac:dyDescent="0.25">
      <c r="B293" s="184" t="s">
        <v>914</v>
      </c>
      <c r="C293" s="185" t="s">
        <v>915</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4"/>
        <v>0</v>
      </c>
      <c r="G293" s="186"/>
      <c r="H293" s="186">
        <f t="shared" si="695"/>
        <v>0</v>
      </c>
      <c r="I293" s="186"/>
      <c r="J293" s="186">
        <f t="shared" si="696"/>
        <v>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0</v>
      </c>
    </row>
    <row r="294" spans="2:42" x14ac:dyDescent="0.25">
      <c r="B294" s="184" t="s">
        <v>916</v>
      </c>
      <c r="C294" s="185" t="s">
        <v>917</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0</v>
      </c>
      <c r="G294" s="186"/>
      <c r="H294" s="186">
        <f t="shared" si="695"/>
        <v>0</v>
      </c>
      <c r="I294" s="186"/>
      <c r="J294" s="186">
        <f t="shared" si="696"/>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x14ac:dyDescent="0.25">
      <c r="B295" s="184" t="s">
        <v>918</v>
      </c>
      <c r="C295" s="185" t="s">
        <v>919</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x14ac:dyDescent="0.25">
      <c r="B296" s="184" t="s">
        <v>920</v>
      </c>
      <c r="C296" s="185" t="s">
        <v>921</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2500</v>
      </c>
      <c r="G296" s="186"/>
      <c r="H296" s="186">
        <f t="shared" si="695"/>
        <v>2500</v>
      </c>
      <c r="I296" s="186"/>
      <c r="J296" s="186">
        <f t="shared" si="696"/>
        <v>2500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2500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2500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0</v>
      </c>
      <c r="AP296" s="186">
        <f t="shared" si="701"/>
        <v>2500</v>
      </c>
    </row>
    <row r="297" spans="2:42" x14ac:dyDescent="0.25">
      <c r="B297" s="184" t="s">
        <v>922</v>
      </c>
      <c r="C297" s="185" t="s">
        <v>923</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x14ac:dyDescent="0.25">
      <c r="B298" s="184" t="s">
        <v>924</v>
      </c>
      <c r="C298" s="185" t="s">
        <v>925</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x14ac:dyDescent="0.25">
      <c r="B299" s="184" t="s">
        <v>926</v>
      </c>
      <c r="C299" s="185" t="s">
        <v>927</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50000</v>
      </c>
      <c r="G299" s="186"/>
      <c r="H299" s="186">
        <f t="shared" si="695"/>
        <v>50000</v>
      </c>
      <c r="I299" s="186"/>
      <c r="J299" s="186">
        <f t="shared" si="696"/>
        <v>50000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50000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50000</v>
      </c>
    </row>
    <row r="300" spans="2:42" x14ac:dyDescent="0.25">
      <c r="B300" s="184" t="s">
        <v>928</v>
      </c>
      <c r="C300" s="185" t="s">
        <v>929</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x14ac:dyDescent="0.25">
      <c r="B301" s="184" t="s">
        <v>930</v>
      </c>
      <c r="C301" s="185" t="s">
        <v>931</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x14ac:dyDescent="0.25">
      <c r="B302" s="184" t="s">
        <v>932</v>
      </c>
      <c r="C302" s="185" t="s">
        <v>933</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x14ac:dyDescent="0.25">
      <c r="B303" s="184" t="s">
        <v>934</v>
      </c>
      <c r="C303" s="185" t="s">
        <v>935</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x14ac:dyDescent="0.25">
      <c r="B304" s="184" t="s">
        <v>936</v>
      </c>
      <c r="C304" s="185" t="s">
        <v>937</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x14ac:dyDescent="0.25">
      <c r="B305" s="184" t="s">
        <v>938</v>
      </c>
      <c r="C305" s="185" t="s">
        <v>939</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x14ac:dyDescent="0.25">
      <c r="B306" s="184" t="s">
        <v>940</v>
      </c>
      <c r="C306" s="185" t="s">
        <v>941</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x14ac:dyDescent="0.25">
      <c r="B307" s="184" t="s">
        <v>942</v>
      </c>
      <c r="C307" s="185" t="s">
        <v>943</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x14ac:dyDescent="0.25">
      <c r="B308" s="184" t="s">
        <v>944</v>
      </c>
      <c r="C308" s="185" t="s">
        <v>945</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x14ac:dyDescent="0.25">
      <c r="B309" s="184" t="s">
        <v>946</v>
      </c>
      <c r="C309" s="185" t="s">
        <v>947</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x14ac:dyDescent="0.25">
      <c r="B310" s="184" t="s">
        <v>948</v>
      </c>
      <c r="C310" s="185" t="s">
        <v>949</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x14ac:dyDescent="0.25">
      <c r="B311" s="184" t="s">
        <v>950</v>
      </c>
      <c r="C311" s="185" t="s">
        <v>951</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x14ac:dyDescent="0.25">
      <c r="B312" s="193" t="s">
        <v>336</v>
      </c>
      <c r="C312" s="194" t="s">
        <v>209</v>
      </c>
      <c r="D312" s="195">
        <f>SUM(D313:D326)</f>
        <v>273625</v>
      </c>
      <c r="E312" s="195">
        <f>SUM(E313:E326)</f>
        <v>240000</v>
      </c>
      <c r="F312" s="195">
        <f t="shared" si="594"/>
        <v>513625</v>
      </c>
      <c r="G312" s="195">
        <f>SUM(G313:G326)</f>
        <v>0</v>
      </c>
      <c r="H312" s="195">
        <f t="shared" si="595"/>
        <v>513625</v>
      </c>
      <c r="I312" s="195">
        <f>SUM(I313:I326)</f>
        <v>0</v>
      </c>
      <c r="J312" s="195">
        <f t="shared" si="596"/>
        <v>513625</v>
      </c>
      <c r="K312" s="195">
        <f t="shared" ref="K312:AB312" si="710">SUM(K313:K326)</f>
        <v>2125</v>
      </c>
      <c r="L312" s="195">
        <f t="shared" si="710"/>
        <v>0</v>
      </c>
      <c r="M312" s="195">
        <f t="shared" si="710"/>
        <v>0</v>
      </c>
      <c r="N312" s="195">
        <f t="shared" si="710"/>
        <v>0</v>
      </c>
      <c r="O312" s="195">
        <f t="shared" si="710"/>
        <v>0</v>
      </c>
      <c r="P312" s="195">
        <f t="shared" ref="P312:Q312" si="711">SUM(P313:P326)</f>
        <v>0</v>
      </c>
      <c r="Q312" s="195">
        <f t="shared" si="711"/>
        <v>0</v>
      </c>
      <c r="R312" s="195">
        <f t="shared" si="710"/>
        <v>2000</v>
      </c>
      <c r="S312" s="195">
        <f t="shared" si="710"/>
        <v>0</v>
      </c>
      <c r="T312" s="195">
        <f t="shared" ref="T312" si="712">SUM(T313:T326)</f>
        <v>0</v>
      </c>
      <c r="U312" s="195">
        <f t="shared" si="710"/>
        <v>509500</v>
      </c>
      <c r="V312" s="195">
        <f t="shared" si="710"/>
        <v>0</v>
      </c>
      <c r="W312" s="195">
        <f t="shared" ref="W312" si="713">SUM(W313:W326)</f>
        <v>0</v>
      </c>
      <c r="X312" s="195">
        <f t="shared" si="710"/>
        <v>0</v>
      </c>
      <c r="Y312" s="195">
        <f t="shared" si="710"/>
        <v>0</v>
      </c>
      <c r="Z312" s="195">
        <f t="shared" si="710"/>
        <v>1000</v>
      </c>
      <c r="AA312" s="195">
        <f t="shared" si="710"/>
        <v>508500</v>
      </c>
      <c r="AB312" s="195">
        <f t="shared" si="710"/>
        <v>4125</v>
      </c>
      <c r="AC312" s="195">
        <f t="shared" si="599"/>
        <v>513625</v>
      </c>
      <c r="AD312" s="195">
        <f>SUM(AD313:AD326)</f>
        <v>0</v>
      </c>
      <c r="AE312" s="195">
        <f>SUM(AE313:AE326)</f>
        <v>0</v>
      </c>
      <c r="AF312" s="195">
        <f>SUM(AF313:AF326)</f>
        <v>0</v>
      </c>
      <c r="AG312" s="195">
        <f t="shared" si="600"/>
        <v>0</v>
      </c>
      <c r="AH312" s="195">
        <f>SUM(AH313:AH326)</f>
        <v>0</v>
      </c>
      <c r="AI312" s="195">
        <f>SUM(AI313:AI326)</f>
        <v>0</v>
      </c>
      <c r="AJ312" s="195">
        <f>SUM(AJ313:AJ326)</f>
        <v>0</v>
      </c>
      <c r="AK312" s="195">
        <f t="shared" si="601"/>
        <v>0</v>
      </c>
      <c r="AL312" s="195">
        <f>SUM(AL313:AL326)</f>
        <v>0</v>
      </c>
      <c r="AM312" s="195">
        <f>SUM(AM313:AM326)</f>
        <v>0</v>
      </c>
      <c r="AN312" s="195">
        <f>SUM(AN313:AN326)</f>
        <v>0</v>
      </c>
      <c r="AO312" s="195">
        <f t="shared" si="602"/>
        <v>0</v>
      </c>
      <c r="AP312" s="195">
        <f t="shared" si="603"/>
        <v>513625</v>
      </c>
    </row>
    <row r="313" spans="2:42" x14ac:dyDescent="0.25">
      <c r="B313" s="184" t="s">
        <v>952</v>
      </c>
      <c r="C313" s="185" t="s">
        <v>953</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40000</v>
      </c>
      <c r="G313" s="186"/>
      <c r="H313" s="186">
        <f t="shared" si="595"/>
        <v>40000</v>
      </c>
      <c r="I313" s="186"/>
      <c r="J313" s="186">
        <f t="shared" si="596"/>
        <v>40000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40000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40000</v>
      </c>
    </row>
    <row r="314" spans="2:42" x14ac:dyDescent="0.25">
      <c r="B314" s="184" t="s">
        <v>337</v>
      </c>
      <c r="C314" s="185" t="s">
        <v>954</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594"/>
        <v>0</v>
      </c>
      <c r="G314" s="186"/>
      <c r="H314" s="186">
        <f t="shared" si="595"/>
        <v>0</v>
      </c>
      <c r="I314" s="186"/>
      <c r="J314" s="186">
        <f t="shared" si="596"/>
        <v>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0</v>
      </c>
      <c r="AP314" s="186">
        <f t="shared" si="603"/>
        <v>0</v>
      </c>
    </row>
    <row r="315" spans="2:42" x14ac:dyDescent="0.25">
      <c r="B315" s="184" t="s">
        <v>955</v>
      </c>
      <c r="C315" s="185" t="s">
        <v>956</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30125</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6">
        <f t="shared" si="594"/>
        <v>30125</v>
      </c>
      <c r="G315" s="186"/>
      <c r="H315" s="186">
        <f t="shared" si="595"/>
        <v>30125</v>
      </c>
      <c r="I315" s="186"/>
      <c r="J315" s="186">
        <f t="shared" si="596"/>
        <v>30125</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2125</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26000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26000</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4125</v>
      </c>
      <c r="AC315" s="186">
        <f t="shared" si="599"/>
        <v>30125</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0"/>
        <v>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6">
        <f t="shared" si="601"/>
        <v>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0</v>
      </c>
      <c r="AP315" s="186">
        <f t="shared" si="603"/>
        <v>30125</v>
      </c>
    </row>
    <row r="316" spans="2:42" x14ac:dyDescent="0.25">
      <c r="B316" s="184" t="s">
        <v>957</v>
      </c>
      <c r="C316" s="185" t="s">
        <v>958</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x14ac:dyDescent="0.25">
      <c r="B317" s="184" t="s">
        <v>959</v>
      </c>
      <c r="C317" s="185" t="s">
        <v>960</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6">
        <f t="shared" si="594"/>
        <v>12500</v>
      </c>
      <c r="G317" s="186"/>
      <c r="H317" s="186">
        <f t="shared" si="595"/>
        <v>12500</v>
      </c>
      <c r="I317" s="186"/>
      <c r="J317" s="186">
        <f t="shared" si="596"/>
        <v>12500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12500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12500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6">
        <f t="shared" si="599"/>
        <v>12500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12500</v>
      </c>
    </row>
    <row r="318" spans="2:42" x14ac:dyDescent="0.25">
      <c r="B318" s="184" t="s">
        <v>961</v>
      </c>
      <c r="C318" s="185" t="s">
        <v>962</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0</v>
      </c>
      <c r="G318" s="186"/>
      <c r="H318" s="186">
        <f t="shared" ref="H318:H319" si="715">F318-G318</f>
        <v>0</v>
      </c>
      <c r="I318" s="186"/>
      <c r="J318" s="186">
        <f t="shared" ref="J318:J319" si="716">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0</v>
      </c>
    </row>
    <row r="319" spans="2:42" x14ac:dyDescent="0.25">
      <c r="B319" s="184" t="s">
        <v>338</v>
      </c>
      <c r="C319" s="185" t="s">
        <v>963</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x14ac:dyDescent="0.25">
      <c r="B320" s="184" t="s">
        <v>964</v>
      </c>
      <c r="C320" s="185" t="s">
        <v>965</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150000</v>
      </c>
      <c r="G320" s="186"/>
      <c r="H320" s="186">
        <f t="shared" ref="H320:H323" si="723">F320-G320</f>
        <v>150000</v>
      </c>
      <c r="I320" s="186"/>
      <c r="J320" s="186">
        <f t="shared" ref="J320:J323" si="724">F320-I320</f>
        <v>150000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150000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150000</v>
      </c>
    </row>
    <row r="321" spans="2:42" x14ac:dyDescent="0.25">
      <c r="B321" s="184" t="s">
        <v>966</v>
      </c>
      <c r="C321" s="185" t="s">
        <v>967</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x14ac:dyDescent="0.25">
      <c r="B322" s="184" t="s">
        <v>968</v>
      </c>
      <c r="C322" s="185" t="s">
        <v>969</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41000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240000</v>
      </c>
      <c r="F322" s="186">
        <f t="shared" si="722"/>
        <v>281000</v>
      </c>
      <c r="G322" s="186"/>
      <c r="H322" s="186">
        <f t="shared" si="723"/>
        <v>281000</v>
      </c>
      <c r="I322" s="186"/>
      <c r="J322" s="186">
        <f t="shared" si="724"/>
        <v>281000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281000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280000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6">
        <f t="shared" si="725"/>
        <v>281000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726"/>
        <v>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6">
        <f t="shared" si="727"/>
        <v>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728"/>
        <v>0</v>
      </c>
      <c r="AP322" s="186">
        <f t="shared" si="729"/>
        <v>281000</v>
      </c>
    </row>
    <row r="323" spans="2:42" x14ac:dyDescent="0.25">
      <c r="B323" s="184" t="s">
        <v>970</v>
      </c>
      <c r="C323" s="185" t="s">
        <v>971</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x14ac:dyDescent="0.25">
      <c r="B324" s="184" t="s">
        <v>972</v>
      </c>
      <c r="C324" s="185" t="s">
        <v>973</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0</v>
      </c>
      <c r="G324" s="186"/>
      <c r="H324" s="186">
        <f t="shared" si="595"/>
        <v>0</v>
      </c>
      <c r="I324" s="186"/>
      <c r="J324" s="186">
        <f t="shared" si="596"/>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x14ac:dyDescent="0.25">
      <c r="B325" s="184" t="s">
        <v>974</v>
      </c>
      <c r="C325" s="185" t="s">
        <v>975</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0</v>
      </c>
      <c r="G325" s="186"/>
      <c r="H325" s="186">
        <f t="shared" ref="H325" si="731">F325-G325</f>
        <v>0</v>
      </c>
      <c r="I325" s="186"/>
      <c r="J325" s="186">
        <f t="shared" ref="J325" si="732">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0</v>
      </c>
    </row>
    <row r="326" spans="2:42" x14ac:dyDescent="0.25">
      <c r="B326" s="184" t="s">
        <v>976</v>
      </c>
      <c r="C326" s="185" t="s">
        <v>977</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x14ac:dyDescent="0.25">
      <c r="B327" s="181" t="s">
        <v>340</v>
      </c>
      <c r="C327" s="182" t="s">
        <v>211</v>
      </c>
      <c r="D327" s="183">
        <f>D328+D345+D383+D389</f>
        <v>0</v>
      </c>
      <c r="E327" s="183">
        <f>E328+E345+E383+E389</f>
        <v>86000</v>
      </c>
      <c r="F327" s="183">
        <f t="shared" si="594"/>
        <v>86000</v>
      </c>
      <c r="G327" s="183">
        <f>G328+G345+G383+G389</f>
        <v>0</v>
      </c>
      <c r="H327" s="183">
        <f t="shared" si="595"/>
        <v>86000</v>
      </c>
      <c r="I327" s="183">
        <f>I328+I345+I383+I389</f>
        <v>0</v>
      </c>
      <c r="J327" s="183">
        <f t="shared" si="596"/>
        <v>86000</v>
      </c>
      <c r="K327" s="183">
        <f t="shared" ref="K327:AB327" si="746">K328+K345+K383+K389</f>
        <v>0</v>
      </c>
      <c r="L327" s="183">
        <f t="shared" si="746"/>
        <v>0</v>
      </c>
      <c r="M327" s="183">
        <f t="shared" si="746"/>
        <v>0</v>
      </c>
      <c r="N327" s="183">
        <f t="shared" si="746"/>
        <v>0</v>
      </c>
      <c r="O327" s="183">
        <f t="shared" si="746"/>
        <v>0</v>
      </c>
      <c r="P327" s="183">
        <f t="shared" si="746"/>
        <v>0</v>
      </c>
      <c r="Q327" s="183">
        <f t="shared" si="746"/>
        <v>0</v>
      </c>
      <c r="R327" s="183">
        <f t="shared" si="746"/>
        <v>0</v>
      </c>
      <c r="S327" s="183">
        <f t="shared" si="746"/>
        <v>0</v>
      </c>
      <c r="T327" s="183">
        <f t="shared" ref="T327" si="747">T328+T345+T383+T389</f>
        <v>0</v>
      </c>
      <c r="U327" s="183">
        <f t="shared" si="746"/>
        <v>86000</v>
      </c>
      <c r="V327" s="183">
        <f t="shared" si="746"/>
        <v>0</v>
      </c>
      <c r="W327" s="183">
        <f t="shared" si="746"/>
        <v>0</v>
      </c>
      <c r="X327" s="183">
        <f t="shared" si="746"/>
        <v>0</v>
      </c>
      <c r="Y327" s="183">
        <f t="shared" si="746"/>
        <v>0</v>
      </c>
      <c r="Z327" s="183">
        <f t="shared" si="746"/>
        <v>0</v>
      </c>
      <c r="AA327" s="183">
        <f t="shared" si="746"/>
        <v>0</v>
      </c>
      <c r="AB327" s="183">
        <f t="shared" si="746"/>
        <v>31000</v>
      </c>
      <c r="AC327" s="183">
        <f t="shared" si="599"/>
        <v>31000</v>
      </c>
      <c r="AD327" s="183">
        <f>AD328+AD345+AD383+AD389</f>
        <v>0</v>
      </c>
      <c r="AE327" s="183">
        <f>AE328+AE345+AE383+AE389</f>
        <v>0</v>
      </c>
      <c r="AF327" s="183">
        <f>AF328+AF345+AF383+AF389</f>
        <v>0</v>
      </c>
      <c r="AG327" s="183">
        <f t="shared" si="600"/>
        <v>0</v>
      </c>
      <c r="AH327" s="183">
        <f>AH328+AH345+AH383+AH389</f>
        <v>5000</v>
      </c>
      <c r="AI327" s="183">
        <f>AI328+AI345+AI383+AI389</f>
        <v>50000</v>
      </c>
      <c r="AJ327" s="183">
        <f>AJ328+AJ345+AJ383+AJ389</f>
        <v>0</v>
      </c>
      <c r="AK327" s="183">
        <f t="shared" si="601"/>
        <v>55000</v>
      </c>
      <c r="AL327" s="183">
        <f>AL328+AL345+AL383+AL389</f>
        <v>0</v>
      </c>
      <c r="AM327" s="183">
        <f>AM328+AM345+AM383+AM389</f>
        <v>0</v>
      </c>
      <c r="AN327" s="183">
        <f>AN328+AN345+AN383+AN389</f>
        <v>0</v>
      </c>
      <c r="AO327" s="183">
        <f t="shared" si="602"/>
        <v>0</v>
      </c>
      <c r="AP327" s="183">
        <f t="shared" si="603"/>
        <v>86000</v>
      </c>
    </row>
    <row r="328" spans="2:42" x14ac:dyDescent="0.25">
      <c r="B328" s="193" t="s">
        <v>341</v>
      </c>
      <c r="C328" s="194" t="s">
        <v>212</v>
      </c>
      <c r="D328" s="195">
        <f>SUM(D329:D344)</f>
        <v>0</v>
      </c>
      <c r="E328" s="195">
        <f>SUM(E329:E344)</f>
        <v>0</v>
      </c>
      <c r="F328" s="195">
        <f t="shared" si="594"/>
        <v>0</v>
      </c>
      <c r="G328" s="195">
        <f>SUM(G329:G344)</f>
        <v>0</v>
      </c>
      <c r="H328" s="195">
        <f t="shared" si="595"/>
        <v>0</v>
      </c>
      <c r="I328" s="195">
        <f>SUM(I329:I344)</f>
        <v>0</v>
      </c>
      <c r="J328" s="195">
        <f t="shared" si="596"/>
        <v>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0</v>
      </c>
      <c r="AE328" s="195">
        <f>SUM(AE329:AE344)</f>
        <v>0</v>
      </c>
      <c r="AF328" s="195">
        <f>SUM(AF329:AF344)</f>
        <v>0</v>
      </c>
      <c r="AG328" s="195">
        <f t="shared" si="600"/>
        <v>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0</v>
      </c>
    </row>
    <row r="329" spans="2:42" x14ac:dyDescent="0.25">
      <c r="B329" s="184" t="s">
        <v>342</v>
      </c>
      <c r="C329" s="185" t="s">
        <v>213</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x14ac:dyDescent="0.25">
      <c r="B330" s="184" t="s">
        <v>356</v>
      </c>
      <c r="C330" s="185" t="s">
        <v>223</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x14ac:dyDescent="0.25">
      <c r="B331" s="184" t="s">
        <v>978</v>
      </c>
      <c r="C331" s="185" t="s">
        <v>979</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x14ac:dyDescent="0.25">
      <c r="B332" s="184" t="s">
        <v>980</v>
      </c>
      <c r="C332" s="185" t="s">
        <v>981</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0">D332+E332</f>
        <v>0</v>
      </c>
      <c r="G332" s="186"/>
      <c r="H332" s="186">
        <f t="shared" ref="H332:H334" si="751">F332-G332</f>
        <v>0</v>
      </c>
      <c r="I332" s="186"/>
      <c r="J332" s="186">
        <f t="shared" ref="J332:J334" si="752">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0</v>
      </c>
    </row>
    <row r="333" spans="2:42" x14ac:dyDescent="0.25">
      <c r="B333" s="184" t="s">
        <v>982</v>
      </c>
      <c r="C333" s="185" t="s">
        <v>983</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x14ac:dyDescent="0.25">
      <c r="B334" s="184" t="s">
        <v>984</v>
      </c>
      <c r="C334" s="185" t="s">
        <v>985</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x14ac:dyDescent="0.25">
      <c r="B335" s="184" t="s">
        <v>357</v>
      </c>
      <c r="C335" s="185" t="s">
        <v>224</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x14ac:dyDescent="0.25">
      <c r="B336" s="184" t="s">
        <v>986</v>
      </c>
      <c r="C336" s="185" t="s">
        <v>987</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x14ac:dyDescent="0.25">
      <c r="B337" s="184" t="s">
        <v>358</v>
      </c>
      <c r="C337" s="185" t="s">
        <v>225</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x14ac:dyDescent="0.25">
      <c r="B338" s="184" t="s">
        <v>988</v>
      </c>
      <c r="C338" s="185" t="s">
        <v>989</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x14ac:dyDescent="0.25">
      <c r="B339" s="184" t="s">
        <v>343</v>
      </c>
      <c r="C339" s="185" t="s">
        <v>214</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x14ac:dyDescent="0.25">
      <c r="B340" s="184" t="s">
        <v>990</v>
      </c>
      <c r="C340" s="185" t="s">
        <v>991</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x14ac:dyDescent="0.25">
      <c r="B341" s="184" t="s">
        <v>359</v>
      </c>
      <c r="C341" s="185" t="s">
        <v>226</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x14ac:dyDescent="0.25">
      <c r="B342" s="184" t="s">
        <v>992</v>
      </c>
      <c r="C342" s="185" t="s">
        <v>993</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x14ac:dyDescent="0.25">
      <c r="B343" s="184" t="s">
        <v>994</v>
      </c>
      <c r="C343" s="185" t="s">
        <v>995</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x14ac:dyDescent="0.25">
      <c r="B344" s="184" t="s">
        <v>360</v>
      </c>
      <c r="C344" s="185" t="s">
        <v>227</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x14ac:dyDescent="0.25">
      <c r="B345" s="193" t="s">
        <v>344</v>
      </c>
      <c r="C345" s="194" t="s">
        <v>215</v>
      </c>
      <c r="D345" s="195">
        <f>SUM(D346:D382)</f>
        <v>0</v>
      </c>
      <c r="E345" s="195">
        <f>SUM(E346:E382)</f>
        <v>86000</v>
      </c>
      <c r="F345" s="195">
        <f t="shared" si="594"/>
        <v>86000</v>
      </c>
      <c r="G345" s="195">
        <f>SUM(G346:G382)</f>
        <v>0</v>
      </c>
      <c r="H345" s="195">
        <f t="shared" si="595"/>
        <v>86000</v>
      </c>
      <c r="I345" s="195">
        <f>SUM(I346:I382)</f>
        <v>0</v>
      </c>
      <c r="J345" s="195">
        <f t="shared" si="596"/>
        <v>86000</v>
      </c>
      <c r="K345" s="195">
        <f t="shared" ref="K345:AB345" si="782">SUM(K346:K382)</f>
        <v>0</v>
      </c>
      <c r="L345" s="195">
        <f t="shared" si="782"/>
        <v>0</v>
      </c>
      <c r="M345" s="195">
        <f t="shared" si="782"/>
        <v>0</v>
      </c>
      <c r="N345" s="195">
        <f t="shared" si="782"/>
        <v>0</v>
      </c>
      <c r="O345" s="195">
        <f t="shared" si="782"/>
        <v>0</v>
      </c>
      <c r="P345" s="195">
        <f t="shared" si="782"/>
        <v>0</v>
      </c>
      <c r="Q345" s="195">
        <f t="shared" si="782"/>
        <v>0</v>
      </c>
      <c r="R345" s="195">
        <f t="shared" si="782"/>
        <v>0</v>
      </c>
      <c r="S345" s="195">
        <f t="shared" si="782"/>
        <v>0</v>
      </c>
      <c r="T345" s="195">
        <f t="shared" ref="T345" si="783">SUM(T346:T382)</f>
        <v>0</v>
      </c>
      <c r="U345" s="195">
        <f t="shared" si="782"/>
        <v>86000</v>
      </c>
      <c r="V345" s="195">
        <f t="shared" si="782"/>
        <v>0</v>
      </c>
      <c r="W345" s="195">
        <f t="shared" si="782"/>
        <v>0</v>
      </c>
      <c r="X345" s="195">
        <f t="shared" si="782"/>
        <v>0</v>
      </c>
      <c r="Y345" s="195">
        <f t="shared" si="782"/>
        <v>0</v>
      </c>
      <c r="Z345" s="195">
        <f t="shared" si="782"/>
        <v>0</v>
      </c>
      <c r="AA345" s="195">
        <f t="shared" si="782"/>
        <v>0</v>
      </c>
      <c r="AB345" s="195">
        <f t="shared" si="782"/>
        <v>31000</v>
      </c>
      <c r="AC345" s="195">
        <f t="shared" si="599"/>
        <v>31000</v>
      </c>
      <c r="AD345" s="195">
        <f>SUM(AD346:AD382)</f>
        <v>0</v>
      </c>
      <c r="AE345" s="195">
        <f>SUM(AE346:AE382)</f>
        <v>0</v>
      </c>
      <c r="AF345" s="195">
        <f>SUM(AF346:AF382)</f>
        <v>0</v>
      </c>
      <c r="AG345" s="195">
        <f t="shared" si="600"/>
        <v>0</v>
      </c>
      <c r="AH345" s="195">
        <f>SUM(AH346:AH382)</f>
        <v>5000</v>
      </c>
      <c r="AI345" s="195">
        <f>SUM(AI346:AI382)</f>
        <v>50000</v>
      </c>
      <c r="AJ345" s="195">
        <f>SUM(AJ346:AJ382)</f>
        <v>0</v>
      </c>
      <c r="AK345" s="195">
        <f t="shared" si="601"/>
        <v>55000</v>
      </c>
      <c r="AL345" s="195">
        <f>SUM(AL346:AL382)</f>
        <v>0</v>
      </c>
      <c r="AM345" s="195">
        <f>SUM(AM346:AM382)</f>
        <v>0</v>
      </c>
      <c r="AN345" s="195">
        <f>SUM(AN346:AN382)</f>
        <v>0</v>
      </c>
      <c r="AO345" s="195">
        <f t="shared" si="602"/>
        <v>0</v>
      </c>
      <c r="AP345" s="195">
        <f t="shared" si="603"/>
        <v>86000</v>
      </c>
    </row>
    <row r="346" spans="2:42" x14ac:dyDescent="0.25">
      <c r="B346" s="184" t="s">
        <v>345</v>
      </c>
      <c r="C346" s="185" t="s">
        <v>216</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4"/>
        <v>0</v>
      </c>
      <c r="G346" s="186"/>
      <c r="H346" s="186">
        <f t="shared" si="595"/>
        <v>0</v>
      </c>
      <c r="I346" s="186"/>
      <c r="J346" s="186">
        <f t="shared" si="596"/>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0</v>
      </c>
    </row>
    <row r="347" spans="2:42" x14ac:dyDescent="0.25">
      <c r="B347" s="184" t="s">
        <v>996</v>
      </c>
      <c r="C347" s="185" t="s">
        <v>997</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4"/>
        <v>0</v>
      </c>
      <c r="G347" s="186"/>
      <c r="H347" s="186">
        <f t="shared" si="595"/>
        <v>0</v>
      </c>
      <c r="I347" s="186"/>
      <c r="J347" s="186">
        <f t="shared" si="596"/>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1"/>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0</v>
      </c>
    </row>
    <row r="348" spans="2:42" x14ac:dyDescent="0.25">
      <c r="B348" s="184" t="s">
        <v>998</v>
      </c>
      <c r="C348" s="185" t="s">
        <v>997</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48" s="186">
        <f t="shared" si="594"/>
        <v>15000</v>
      </c>
      <c r="G348" s="186"/>
      <c r="H348" s="186">
        <f t="shared" si="595"/>
        <v>15000</v>
      </c>
      <c r="I348" s="186"/>
      <c r="J348" s="186">
        <f t="shared" si="596"/>
        <v>15000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C348" s="186">
        <f t="shared" si="599"/>
        <v>15000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6">
        <f t="shared" si="602"/>
        <v>0</v>
      </c>
      <c r="AP348" s="186">
        <f t="shared" si="603"/>
        <v>15000</v>
      </c>
    </row>
    <row r="349" spans="2:42" x14ac:dyDescent="0.25">
      <c r="B349" s="184" t="s">
        <v>999</v>
      </c>
      <c r="C349" s="185" t="s">
        <v>1000</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6">
        <f t="shared" si="594"/>
        <v>0</v>
      </c>
      <c r="G349" s="186"/>
      <c r="H349" s="186">
        <f t="shared" si="595"/>
        <v>0</v>
      </c>
      <c r="I349" s="186"/>
      <c r="J349" s="186">
        <f t="shared" si="596"/>
        <v>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6">
        <f t="shared" si="599"/>
        <v>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0</v>
      </c>
    </row>
    <row r="350" spans="2:42" x14ac:dyDescent="0.25">
      <c r="B350" s="184" t="s">
        <v>1001</v>
      </c>
      <c r="C350" s="185" t="s">
        <v>1000</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21000</v>
      </c>
      <c r="F350" s="186">
        <f t="shared" si="594"/>
        <v>21000</v>
      </c>
      <c r="G350" s="186"/>
      <c r="H350" s="186">
        <f t="shared" si="595"/>
        <v>21000</v>
      </c>
      <c r="I350" s="186"/>
      <c r="J350" s="186">
        <f t="shared" si="596"/>
        <v>21000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21000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16000</v>
      </c>
      <c r="AC350" s="186">
        <f t="shared" si="599"/>
        <v>16000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5000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21000</v>
      </c>
    </row>
    <row r="351" spans="2:42" x14ac:dyDescent="0.25">
      <c r="B351" s="184" t="s">
        <v>1002</v>
      </c>
      <c r="C351" s="185" t="s">
        <v>1003</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x14ac:dyDescent="0.25">
      <c r="B352" s="184" t="s">
        <v>1004</v>
      </c>
      <c r="C352" s="185" t="s">
        <v>1005</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x14ac:dyDescent="0.25">
      <c r="B353" s="184" t="s">
        <v>1006</v>
      </c>
      <c r="C353" s="185" t="s">
        <v>1007</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x14ac:dyDescent="0.25">
      <c r="B354" s="184" t="s">
        <v>1008</v>
      </c>
      <c r="C354" s="185" t="s">
        <v>1009</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4"/>
        <v>0</v>
      </c>
      <c r="G354" s="186"/>
      <c r="H354" s="186">
        <f t="shared" si="595"/>
        <v>0</v>
      </c>
      <c r="I354" s="186"/>
      <c r="J354" s="186">
        <f t="shared" si="596"/>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0</v>
      </c>
    </row>
    <row r="355" spans="2:42" x14ac:dyDescent="0.25">
      <c r="B355" s="184" t="s">
        <v>1010</v>
      </c>
      <c r="C355" s="185" t="s">
        <v>1011</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355" s="186">
        <f t="shared" si="594"/>
        <v>50000</v>
      </c>
      <c r="G355" s="186"/>
      <c r="H355" s="186">
        <f t="shared" si="595"/>
        <v>50000</v>
      </c>
      <c r="I355" s="186"/>
      <c r="J355" s="186">
        <f t="shared" si="596"/>
        <v>50000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599"/>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50000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50000</v>
      </c>
    </row>
    <row r="356" spans="2:42" x14ac:dyDescent="0.25">
      <c r="B356" s="184" t="s">
        <v>346</v>
      </c>
      <c r="C356" s="185" t="s">
        <v>1012</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x14ac:dyDescent="0.25">
      <c r="B357" s="184" t="s">
        <v>1013</v>
      </c>
      <c r="C357" s="185" t="s">
        <v>1012</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6">
        <f t="shared" si="594"/>
        <v>0</v>
      </c>
      <c r="G357" s="186"/>
      <c r="H357" s="186">
        <f t="shared" si="595"/>
        <v>0</v>
      </c>
      <c r="I357" s="186"/>
      <c r="J357" s="186">
        <f t="shared" si="596"/>
        <v>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6">
        <f t="shared" si="599"/>
        <v>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0</v>
      </c>
      <c r="AP357" s="186">
        <f t="shared" si="603"/>
        <v>0</v>
      </c>
    </row>
    <row r="358" spans="2:42" x14ac:dyDescent="0.25">
      <c r="B358" s="184" t="s">
        <v>1014</v>
      </c>
      <c r="C358" s="185" t="s">
        <v>1015</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x14ac:dyDescent="0.25">
      <c r="B359" s="184" t="s">
        <v>1016</v>
      </c>
      <c r="C359" s="185" t="s">
        <v>1017</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4"/>
        <v>0</v>
      </c>
      <c r="G359" s="186"/>
      <c r="H359" s="186">
        <f t="shared" si="595"/>
        <v>0</v>
      </c>
      <c r="I359" s="186"/>
      <c r="J359" s="186">
        <f t="shared" si="596"/>
        <v>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6">
        <f t="shared" si="601"/>
        <v>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0</v>
      </c>
    </row>
    <row r="360" spans="2:42" x14ac:dyDescent="0.25">
      <c r="B360" s="184" t="s">
        <v>347</v>
      </c>
      <c r="C360" s="185" t="s">
        <v>1018</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6">
        <f t="shared" si="594"/>
        <v>0</v>
      </c>
      <c r="G360" s="186"/>
      <c r="H360" s="186">
        <f t="shared" si="595"/>
        <v>0</v>
      </c>
      <c r="I360" s="186"/>
      <c r="J360" s="186">
        <f t="shared" si="596"/>
        <v>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599"/>
        <v>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0</v>
      </c>
    </row>
    <row r="361" spans="2:42" x14ac:dyDescent="0.25">
      <c r="B361" s="184" t="s">
        <v>1019</v>
      </c>
      <c r="C361" s="185" t="s">
        <v>1018</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4"/>
        <v>0</v>
      </c>
      <c r="G361" s="186"/>
      <c r="H361" s="186">
        <f t="shared" si="595"/>
        <v>0</v>
      </c>
      <c r="I361" s="186"/>
      <c r="J361" s="186">
        <f t="shared" si="596"/>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1"/>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0</v>
      </c>
    </row>
    <row r="362" spans="2:42" x14ac:dyDescent="0.25">
      <c r="B362" s="184" t="s">
        <v>1020</v>
      </c>
      <c r="C362" s="185" t="s">
        <v>1021</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x14ac:dyDescent="0.25">
      <c r="B363" s="184" t="s">
        <v>1022</v>
      </c>
      <c r="C363" s="185" t="s">
        <v>1023</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x14ac:dyDescent="0.25">
      <c r="B364" s="184" t="s">
        <v>1024</v>
      </c>
      <c r="C364" s="185" t="s">
        <v>1025</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x14ac:dyDescent="0.25">
      <c r="B365" s="184" t="s">
        <v>348</v>
      </c>
      <c r="C365" s="185" t="s">
        <v>1026</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784"/>
        <v>0</v>
      </c>
      <c r="G365" s="186"/>
      <c r="H365" s="186">
        <f t="shared" si="785"/>
        <v>0</v>
      </c>
      <c r="I365" s="186"/>
      <c r="J365" s="186">
        <f t="shared" si="786"/>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0</v>
      </c>
    </row>
    <row r="366" spans="2:42" x14ac:dyDescent="0.25">
      <c r="B366" s="184" t="s">
        <v>1027</v>
      </c>
      <c r="C366" s="185" t="s">
        <v>1028</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6">
        <f t="shared" si="784"/>
        <v>0</v>
      </c>
      <c r="G366" s="186"/>
      <c r="H366" s="186">
        <f t="shared" si="785"/>
        <v>0</v>
      </c>
      <c r="I366" s="186"/>
      <c r="J366" s="186">
        <f t="shared" si="786"/>
        <v>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6">
        <f t="shared" si="787"/>
        <v>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0</v>
      </c>
    </row>
    <row r="367" spans="2:42" x14ac:dyDescent="0.25">
      <c r="B367" s="184" t="s">
        <v>1029</v>
      </c>
      <c r="C367" s="185" t="s">
        <v>1030</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x14ac:dyDescent="0.25">
      <c r="B368" s="184" t="s">
        <v>1031</v>
      </c>
      <c r="C368" s="185" t="s">
        <v>1032</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x14ac:dyDescent="0.25">
      <c r="B369" s="184" t="s">
        <v>1033</v>
      </c>
      <c r="C369" s="185" t="s">
        <v>1034</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x14ac:dyDescent="0.25">
      <c r="B370" s="184" t="s">
        <v>349</v>
      </c>
      <c r="C370" s="185" t="s">
        <v>1035</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x14ac:dyDescent="0.25">
      <c r="B371" s="184" t="s">
        <v>1036</v>
      </c>
      <c r="C371" s="185" t="s">
        <v>1037</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4"/>
        <v>0</v>
      </c>
      <c r="G371" s="186"/>
      <c r="H371" s="186">
        <f t="shared" si="785"/>
        <v>0</v>
      </c>
      <c r="I371" s="186"/>
      <c r="J371" s="186">
        <f t="shared" si="786"/>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7"/>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0</v>
      </c>
    </row>
    <row r="372" spans="2:42" x14ac:dyDescent="0.25">
      <c r="B372" s="184" t="s">
        <v>1038</v>
      </c>
      <c r="C372" s="185" t="s">
        <v>1039</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x14ac:dyDescent="0.25">
      <c r="B373" s="184" t="s">
        <v>1040</v>
      </c>
      <c r="C373" s="185" t="s">
        <v>1041</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x14ac:dyDescent="0.25">
      <c r="B374" s="184" t="s">
        <v>1042</v>
      </c>
      <c r="C374" s="185" t="s">
        <v>1043</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784"/>
        <v>0</v>
      </c>
      <c r="G374" s="186"/>
      <c r="H374" s="186">
        <f t="shared" si="785"/>
        <v>0</v>
      </c>
      <c r="I374" s="186"/>
      <c r="J374" s="186">
        <f t="shared" si="786"/>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0</v>
      </c>
    </row>
    <row r="375" spans="2:42" x14ac:dyDescent="0.25">
      <c r="B375" s="184" t="s">
        <v>1044</v>
      </c>
      <c r="C375" s="185" t="s">
        <v>1045</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x14ac:dyDescent="0.25">
      <c r="B376" s="184" t="s">
        <v>1046</v>
      </c>
      <c r="C376" s="185" t="s">
        <v>1047</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4"/>
        <v>0</v>
      </c>
      <c r="G376" s="186"/>
      <c r="H376" s="186">
        <f t="shared" si="785"/>
        <v>0</v>
      </c>
      <c r="I376" s="186"/>
      <c r="J376" s="186">
        <f t="shared" si="786"/>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0</v>
      </c>
    </row>
    <row r="377" spans="2:42" x14ac:dyDescent="0.25">
      <c r="B377" s="184" t="s">
        <v>1048</v>
      </c>
      <c r="C377" s="185" t="s">
        <v>1049</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4"/>
        <v>0</v>
      </c>
      <c r="G377" s="186"/>
      <c r="H377" s="186">
        <f t="shared" si="785"/>
        <v>0</v>
      </c>
      <c r="I377" s="186"/>
      <c r="J377" s="186">
        <f t="shared" si="786"/>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7"/>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0</v>
      </c>
    </row>
    <row r="378" spans="2:42" x14ac:dyDescent="0.25">
      <c r="B378" s="184" t="s">
        <v>1050</v>
      </c>
      <c r="C378" s="185" t="s">
        <v>1051</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x14ac:dyDescent="0.25">
      <c r="B379" s="184" t="s">
        <v>1052</v>
      </c>
      <c r="C379" s="185" t="s">
        <v>1053</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x14ac:dyDescent="0.25">
      <c r="B380" s="184" t="s">
        <v>1054</v>
      </c>
      <c r="C380" s="185" t="s">
        <v>1055</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x14ac:dyDescent="0.25">
      <c r="B381" s="184" t="s">
        <v>1056</v>
      </c>
      <c r="C381" s="185" t="s">
        <v>1055</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x14ac:dyDescent="0.25">
      <c r="B382" s="184" t="s">
        <v>1057</v>
      </c>
      <c r="C382" s="185" t="s">
        <v>1058</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x14ac:dyDescent="0.25">
      <c r="B383" s="193" t="s">
        <v>350</v>
      </c>
      <c r="C383" s="194" t="s">
        <v>217</v>
      </c>
      <c r="D383" s="195">
        <f>SUM(D384:D388)</f>
        <v>0</v>
      </c>
      <c r="E383" s="195">
        <f>SUM(E384:E388)</f>
        <v>0</v>
      </c>
      <c r="F383" s="195">
        <f t="shared" ref="F383:F498" si="792">D383+E383</f>
        <v>0</v>
      </c>
      <c r="G383" s="195">
        <f>SUM(G384:G388)</f>
        <v>0</v>
      </c>
      <c r="H383" s="195">
        <f t="shared" si="595"/>
        <v>0</v>
      </c>
      <c r="I383" s="195">
        <f>SUM(I384:I388)</f>
        <v>0</v>
      </c>
      <c r="J383" s="195">
        <f t="shared" si="596"/>
        <v>0</v>
      </c>
      <c r="K383" s="195">
        <f t="shared" ref="K383:AB383" si="793">SUM(K384:K388)</f>
        <v>0</v>
      </c>
      <c r="L383" s="195">
        <f t="shared" si="793"/>
        <v>0</v>
      </c>
      <c r="M383" s="195">
        <f t="shared" si="793"/>
        <v>0</v>
      </c>
      <c r="N383" s="195">
        <f t="shared" si="793"/>
        <v>0</v>
      </c>
      <c r="O383" s="195">
        <f t="shared" si="793"/>
        <v>0</v>
      </c>
      <c r="P383" s="195">
        <f t="shared" ref="P383:Q383" si="794">SUM(P384:P388)</f>
        <v>0</v>
      </c>
      <c r="Q383" s="195">
        <f t="shared" si="794"/>
        <v>0</v>
      </c>
      <c r="R383" s="195">
        <f t="shared" si="793"/>
        <v>0</v>
      </c>
      <c r="S383" s="195">
        <f t="shared" si="793"/>
        <v>0</v>
      </c>
      <c r="T383" s="195">
        <f t="shared" ref="T383" si="795">SUM(T384:T388)</f>
        <v>0</v>
      </c>
      <c r="U383" s="195">
        <f t="shared" si="793"/>
        <v>0</v>
      </c>
      <c r="V383" s="195">
        <f t="shared" si="793"/>
        <v>0</v>
      </c>
      <c r="W383" s="195">
        <f t="shared" ref="W383" si="796">SUM(W384:W388)</f>
        <v>0</v>
      </c>
      <c r="X383" s="195">
        <f t="shared" si="793"/>
        <v>0</v>
      </c>
      <c r="Y383" s="195">
        <f t="shared" si="793"/>
        <v>0</v>
      </c>
      <c r="Z383" s="195">
        <f t="shared" si="793"/>
        <v>0</v>
      </c>
      <c r="AA383" s="195">
        <f t="shared" si="793"/>
        <v>0</v>
      </c>
      <c r="AB383" s="195">
        <f t="shared" si="793"/>
        <v>0</v>
      </c>
      <c r="AC383" s="195">
        <f t="shared" si="599"/>
        <v>0</v>
      </c>
      <c r="AD383" s="195">
        <f>SUM(AD384:AD388)</f>
        <v>0</v>
      </c>
      <c r="AE383" s="195">
        <f>SUM(AE384:AE388)</f>
        <v>0</v>
      </c>
      <c r="AF383" s="195">
        <f>SUM(AF384:AF388)</f>
        <v>0</v>
      </c>
      <c r="AG383" s="195">
        <f t="shared" si="600"/>
        <v>0</v>
      </c>
      <c r="AH383" s="195">
        <f>SUM(AH384:AH388)</f>
        <v>0</v>
      </c>
      <c r="AI383" s="195">
        <f>SUM(AI384:AI388)</f>
        <v>0</v>
      </c>
      <c r="AJ383" s="195">
        <f>SUM(AJ384:AJ388)</f>
        <v>0</v>
      </c>
      <c r="AK383" s="195">
        <f t="shared" si="601"/>
        <v>0</v>
      </c>
      <c r="AL383" s="195">
        <f>SUM(AL384:AL388)</f>
        <v>0</v>
      </c>
      <c r="AM383" s="195">
        <f>SUM(AM384:AM388)</f>
        <v>0</v>
      </c>
      <c r="AN383" s="195">
        <f>SUM(AN384:AN388)</f>
        <v>0</v>
      </c>
      <c r="AO383" s="195">
        <f t="shared" si="602"/>
        <v>0</v>
      </c>
      <c r="AP383" s="195">
        <f t="shared" si="603"/>
        <v>0</v>
      </c>
    </row>
    <row r="384" spans="2:42" x14ac:dyDescent="0.25">
      <c r="B384" s="184" t="s">
        <v>351</v>
      </c>
      <c r="C384" s="185" t="s">
        <v>218</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x14ac:dyDescent="0.25">
      <c r="B385" s="184" t="s">
        <v>1059</v>
      </c>
      <c r="C385" s="185" t="s">
        <v>1060</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6">
        <f t="shared" si="792"/>
        <v>0</v>
      </c>
      <c r="G385" s="186"/>
      <c r="H385" s="186">
        <f t="shared" si="595"/>
        <v>0</v>
      </c>
      <c r="I385" s="186"/>
      <c r="J385" s="186">
        <f t="shared" si="596"/>
        <v>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599"/>
        <v>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0</v>
      </c>
    </row>
    <row r="386" spans="1:42" x14ac:dyDescent="0.25">
      <c r="B386" s="184" t="s">
        <v>1061</v>
      </c>
      <c r="C386" s="185" t="s">
        <v>1062</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x14ac:dyDescent="0.25">
      <c r="A387" s="113"/>
      <c r="B387" s="184" t="s">
        <v>1063</v>
      </c>
      <c r="C387" s="185" t="s">
        <v>1385</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x14ac:dyDescent="0.25">
      <c r="A388" s="113"/>
      <c r="B388" s="184" t="s">
        <v>1065</v>
      </c>
      <c r="C388" s="185" t="s">
        <v>1064</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x14ac:dyDescent="0.25">
      <c r="B389" s="193" t="s">
        <v>352</v>
      </c>
      <c r="C389" s="194" t="s">
        <v>219</v>
      </c>
      <c r="D389" s="195">
        <f>SUM(D390:D396)</f>
        <v>0</v>
      </c>
      <c r="E389" s="195">
        <f>SUM(E390:E396)</f>
        <v>0</v>
      </c>
      <c r="F389" s="195">
        <f t="shared" si="792"/>
        <v>0</v>
      </c>
      <c r="G389" s="195">
        <f>SUM(G390:G396)</f>
        <v>0</v>
      </c>
      <c r="H389" s="195">
        <f t="shared" si="595"/>
        <v>0</v>
      </c>
      <c r="I389" s="195">
        <f>SUM(I390:I396)</f>
        <v>0</v>
      </c>
      <c r="J389" s="195">
        <f t="shared" si="596"/>
        <v>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0</v>
      </c>
      <c r="AF389" s="195">
        <f>SUM(AF390:AF396)</f>
        <v>0</v>
      </c>
      <c r="AG389" s="195">
        <f t="shared" si="600"/>
        <v>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0</v>
      </c>
    </row>
    <row r="390" spans="1:42" x14ac:dyDescent="0.25">
      <c r="B390" s="184" t="s">
        <v>353</v>
      </c>
      <c r="C390" s="185" t="s">
        <v>220</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x14ac:dyDescent="0.25">
      <c r="B391" s="184" t="s">
        <v>1066</v>
      </c>
      <c r="C391" s="185" t="s">
        <v>1067</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5">D391+E391</f>
        <v>0</v>
      </c>
      <c r="G391" s="186"/>
      <c r="H391" s="186">
        <f t="shared" ref="H391:H394" si="816">F391-G391</f>
        <v>0</v>
      </c>
      <c r="I391" s="186"/>
      <c r="J391" s="186">
        <f t="shared" ref="J391:J394" si="817">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0</v>
      </c>
    </row>
    <row r="392" spans="1:42" x14ac:dyDescent="0.25">
      <c r="B392" s="184" t="s">
        <v>354</v>
      </c>
      <c r="C392" s="185" t="s">
        <v>221</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x14ac:dyDescent="0.25">
      <c r="B393" s="184" t="s">
        <v>1068</v>
      </c>
      <c r="C393" s="185" t="s">
        <v>1069</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x14ac:dyDescent="0.25">
      <c r="B394" s="184" t="s">
        <v>1070</v>
      </c>
      <c r="C394" s="185" t="s">
        <v>1071</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x14ac:dyDescent="0.25">
      <c r="B395" s="184" t="s">
        <v>355</v>
      </c>
      <c r="C395" s="185" t="s">
        <v>222</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x14ac:dyDescent="0.25">
      <c r="B396" s="184" t="s">
        <v>1072</v>
      </c>
      <c r="C396" s="185" t="s">
        <v>1073</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x14ac:dyDescent="0.25">
      <c r="B397" s="181" t="s">
        <v>361</v>
      </c>
      <c r="C397" s="182" t="s">
        <v>228</v>
      </c>
      <c r="D397" s="183">
        <f>D398+D459+D467+D485+D489</f>
        <v>0</v>
      </c>
      <c r="E397" s="183">
        <f>E398+E459+E467+E485+E489</f>
        <v>0</v>
      </c>
      <c r="F397" s="183">
        <f t="shared" si="792"/>
        <v>0</v>
      </c>
      <c r="G397" s="183">
        <f>G398+G459+G467+G485+G489</f>
        <v>0</v>
      </c>
      <c r="H397" s="183">
        <f t="shared" si="595"/>
        <v>0</v>
      </c>
      <c r="I397" s="183">
        <f>I398+I459+I467+I485+I489</f>
        <v>0</v>
      </c>
      <c r="J397" s="183">
        <f t="shared" si="596"/>
        <v>0</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0</v>
      </c>
      <c r="U397" s="183">
        <f t="shared" si="831"/>
        <v>0</v>
      </c>
      <c r="V397" s="183">
        <f t="shared" si="831"/>
        <v>0</v>
      </c>
      <c r="W397" s="183">
        <f t="shared" si="831"/>
        <v>0</v>
      </c>
      <c r="X397" s="183">
        <f t="shared" si="831"/>
        <v>0</v>
      </c>
      <c r="Y397" s="183">
        <f t="shared" si="831"/>
        <v>0</v>
      </c>
      <c r="Z397" s="183">
        <f t="shared" si="831"/>
        <v>0</v>
      </c>
      <c r="AA397" s="183">
        <f t="shared" si="831"/>
        <v>0</v>
      </c>
      <c r="AB397" s="183">
        <f t="shared" si="831"/>
        <v>0</v>
      </c>
      <c r="AC397" s="183">
        <f t="shared" si="599"/>
        <v>0</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0</v>
      </c>
    </row>
    <row r="398" spans="1:42" x14ac:dyDescent="0.25">
      <c r="B398" s="193" t="s">
        <v>362</v>
      </c>
      <c r="C398" s="194" t="s">
        <v>229</v>
      </c>
      <c r="D398" s="195">
        <f>SUM(D399:D458)</f>
        <v>0</v>
      </c>
      <c r="E398" s="195">
        <f>SUM(E399:E458)</f>
        <v>0</v>
      </c>
      <c r="F398" s="195">
        <f t="shared" si="792"/>
        <v>0</v>
      </c>
      <c r="G398" s="195">
        <f t="shared" ref="G398:I398" si="833">SUM(G399:G458)</f>
        <v>0</v>
      </c>
      <c r="H398" s="195">
        <f t="shared" si="595"/>
        <v>0</v>
      </c>
      <c r="I398" s="195">
        <f t="shared" si="833"/>
        <v>0</v>
      </c>
      <c r="J398" s="195">
        <f t="shared" si="596"/>
        <v>0</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0</v>
      </c>
      <c r="U398" s="195">
        <f t="shared" si="834"/>
        <v>0</v>
      </c>
      <c r="V398" s="195">
        <f t="shared" si="834"/>
        <v>0</v>
      </c>
      <c r="W398" s="195">
        <f t="shared" ref="W398" si="837">SUM(W399:W458)</f>
        <v>0</v>
      </c>
      <c r="X398" s="195">
        <f t="shared" si="834"/>
        <v>0</v>
      </c>
      <c r="Y398" s="195">
        <f t="shared" si="834"/>
        <v>0</v>
      </c>
      <c r="Z398" s="195">
        <f t="shared" si="834"/>
        <v>0</v>
      </c>
      <c r="AA398" s="195">
        <f t="shared" si="834"/>
        <v>0</v>
      </c>
      <c r="AB398" s="195">
        <f t="shared" si="834"/>
        <v>0</v>
      </c>
      <c r="AC398" s="195">
        <f t="shared" si="599"/>
        <v>0</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0</v>
      </c>
    </row>
    <row r="399" spans="1:42" x14ac:dyDescent="0.25">
      <c r="B399" s="184" t="s">
        <v>363</v>
      </c>
      <c r="C399" s="185" t="s">
        <v>230</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x14ac:dyDescent="0.25">
      <c r="B400" s="184" t="s">
        <v>1075</v>
      </c>
      <c r="C400" s="185" t="s">
        <v>1076</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x14ac:dyDescent="0.25">
      <c r="B401" s="184" t="s">
        <v>1077</v>
      </c>
      <c r="C401" s="185" t="s">
        <v>1078</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x14ac:dyDescent="0.25">
      <c r="B402" s="184" t="s">
        <v>364</v>
      </c>
      <c r="C402" s="185" t="s">
        <v>231</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x14ac:dyDescent="0.25">
      <c r="B403" s="184" t="s">
        <v>374</v>
      </c>
      <c r="C403" s="185" t="s">
        <v>240</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x14ac:dyDescent="0.25">
      <c r="B404" s="184" t="s">
        <v>1079</v>
      </c>
      <c r="C404" s="185" t="s">
        <v>1080</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846"/>
        <v>0</v>
      </c>
      <c r="G404" s="186"/>
      <c r="H404" s="186">
        <f t="shared" si="847"/>
        <v>0</v>
      </c>
      <c r="I404" s="186"/>
      <c r="J404" s="186">
        <f t="shared" si="848"/>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0</v>
      </c>
    </row>
    <row r="405" spans="2:42" x14ac:dyDescent="0.25">
      <c r="B405" s="184" t="s">
        <v>1081</v>
      </c>
      <c r="C405" s="185" t="s">
        <v>1082</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x14ac:dyDescent="0.25">
      <c r="B406" s="184" t="s">
        <v>1083</v>
      </c>
      <c r="C406" s="185" t="s">
        <v>1084</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6"/>
        <v>0</v>
      </c>
      <c r="G406" s="186"/>
      <c r="H406" s="186">
        <f t="shared" si="847"/>
        <v>0</v>
      </c>
      <c r="I406" s="186"/>
      <c r="J406" s="186">
        <f t="shared" si="848"/>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0</v>
      </c>
    </row>
    <row r="407" spans="2:42" x14ac:dyDescent="0.25">
      <c r="B407" s="184" t="s">
        <v>1085</v>
      </c>
      <c r="C407" s="185" t="s">
        <v>1086</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0</v>
      </c>
      <c r="G407" s="186"/>
      <c r="H407" s="186">
        <f t="shared" si="847"/>
        <v>0</v>
      </c>
      <c r="I407" s="186"/>
      <c r="J407" s="186">
        <f t="shared" si="848"/>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0</v>
      </c>
    </row>
    <row r="408" spans="2:42" x14ac:dyDescent="0.25">
      <c r="B408" s="184" t="s">
        <v>1087</v>
      </c>
      <c r="C408" s="185" t="s">
        <v>1088</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0</v>
      </c>
      <c r="G408" s="186"/>
      <c r="H408" s="186">
        <f t="shared" si="847"/>
        <v>0</v>
      </c>
      <c r="I408" s="186"/>
      <c r="J408" s="186">
        <f t="shared" si="848"/>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0</v>
      </c>
    </row>
    <row r="409" spans="2:42" x14ac:dyDescent="0.25">
      <c r="B409" s="184" t="s">
        <v>1089</v>
      </c>
      <c r="C409" s="185" t="s">
        <v>1090</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0</v>
      </c>
      <c r="G409" s="186"/>
      <c r="H409" s="186">
        <f t="shared" si="847"/>
        <v>0</v>
      </c>
      <c r="I409" s="186"/>
      <c r="J409" s="186">
        <f t="shared" si="848"/>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0</v>
      </c>
    </row>
    <row r="410" spans="2:42" x14ac:dyDescent="0.25">
      <c r="B410" s="184" t="s">
        <v>1091</v>
      </c>
      <c r="C410" s="185" t="s">
        <v>1092</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x14ac:dyDescent="0.25">
      <c r="B411" s="184" t="s">
        <v>1093</v>
      </c>
      <c r="C411" s="185" t="s">
        <v>1094</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x14ac:dyDescent="0.25">
      <c r="B412" s="184" t="s">
        <v>1095</v>
      </c>
      <c r="C412" s="185" t="s">
        <v>1096</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x14ac:dyDescent="0.25">
      <c r="B413" s="184" t="s">
        <v>1097</v>
      </c>
      <c r="C413" s="185" t="s">
        <v>1098</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x14ac:dyDescent="0.25">
      <c r="B414" s="184" t="s">
        <v>1099</v>
      </c>
      <c r="C414" s="185" t="s">
        <v>1100</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x14ac:dyDescent="0.25">
      <c r="B415" s="184" t="s">
        <v>1101</v>
      </c>
      <c r="C415" s="185" t="s">
        <v>1102</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x14ac:dyDescent="0.25">
      <c r="B416" s="184" t="s">
        <v>1103</v>
      </c>
      <c r="C416" s="185" t="s">
        <v>1104</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x14ac:dyDescent="0.25">
      <c r="B417" s="184" t="s">
        <v>1105</v>
      </c>
      <c r="C417" s="185" t="s">
        <v>1106</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x14ac:dyDescent="0.25">
      <c r="B418" s="184" t="s">
        <v>1107</v>
      </c>
      <c r="C418" s="185" t="s">
        <v>1108</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6"/>
        <v>0</v>
      </c>
      <c r="G418" s="186"/>
      <c r="H418" s="186">
        <f t="shared" si="847"/>
        <v>0</v>
      </c>
      <c r="I418" s="186"/>
      <c r="J418" s="186">
        <f t="shared" si="848"/>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0</v>
      </c>
    </row>
    <row r="419" spans="2:42" x14ac:dyDescent="0.25">
      <c r="B419" s="184" t="s">
        <v>1109</v>
      </c>
      <c r="C419" s="185" t="s">
        <v>1110</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x14ac:dyDescent="0.25">
      <c r="B420" s="184" t="s">
        <v>1111</v>
      </c>
      <c r="C420" s="185" t="s">
        <v>1112</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x14ac:dyDescent="0.25">
      <c r="B421" s="184" t="s">
        <v>1113</v>
      </c>
      <c r="C421" s="185" t="s">
        <v>1114</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x14ac:dyDescent="0.25">
      <c r="B422" s="184" t="s">
        <v>1115</v>
      </c>
      <c r="C422" s="185" t="s">
        <v>1116</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x14ac:dyDescent="0.25">
      <c r="B423" s="184" t="s">
        <v>1117</v>
      </c>
      <c r="C423" s="185" t="s">
        <v>1118</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x14ac:dyDescent="0.25">
      <c r="B424" s="184" t="s">
        <v>1119</v>
      </c>
      <c r="C424" s="185" t="s">
        <v>1120</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x14ac:dyDescent="0.25">
      <c r="B425" s="184" t="s">
        <v>1121</v>
      </c>
      <c r="C425" s="185" t="s">
        <v>1122</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x14ac:dyDescent="0.25">
      <c r="B426" s="184" t="s">
        <v>375</v>
      </c>
      <c r="C426" s="185" t="s">
        <v>1123</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x14ac:dyDescent="0.25">
      <c r="B427" s="184" t="s">
        <v>1124</v>
      </c>
      <c r="C427" s="185" t="s">
        <v>1125</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x14ac:dyDescent="0.25">
      <c r="B428" s="184" t="s">
        <v>1126</v>
      </c>
      <c r="C428" s="185" t="s">
        <v>1116</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x14ac:dyDescent="0.25">
      <c r="B429" s="184" t="s">
        <v>1127</v>
      </c>
      <c r="C429" s="185" t="s">
        <v>1128</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x14ac:dyDescent="0.25">
      <c r="B430" s="184" t="s">
        <v>1129</v>
      </c>
      <c r="C430" s="185" t="s">
        <v>1130</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x14ac:dyDescent="0.25">
      <c r="B431" s="184" t="s">
        <v>1131</v>
      </c>
      <c r="C431" s="185" t="s">
        <v>1132</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x14ac:dyDescent="0.25">
      <c r="B432" s="184" t="s">
        <v>1133</v>
      </c>
      <c r="C432" s="185" t="s">
        <v>1134</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x14ac:dyDescent="0.25">
      <c r="B433" s="184" t="s">
        <v>1135</v>
      </c>
      <c r="C433" s="185" t="s">
        <v>1136</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x14ac:dyDescent="0.25">
      <c r="B434" s="184" t="s">
        <v>1137</v>
      </c>
      <c r="C434" s="185" t="s">
        <v>1138</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x14ac:dyDescent="0.25">
      <c r="B435" s="184" t="s">
        <v>1139</v>
      </c>
      <c r="C435" s="185" t="s">
        <v>1140</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x14ac:dyDescent="0.25">
      <c r="B436" s="184" t="s">
        <v>1141</v>
      </c>
      <c r="C436" s="185" t="s">
        <v>1142</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x14ac:dyDescent="0.25">
      <c r="B437" s="184" t="s">
        <v>1143</v>
      </c>
      <c r="C437" s="185" t="s">
        <v>1144</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x14ac:dyDescent="0.25">
      <c r="B438" s="184" t="s">
        <v>1145</v>
      </c>
      <c r="C438" s="185" t="s">
        <v>1146</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x14ac:dyDescent="0.25">
      <c r="B439" s="184" t="s">
        <v>1147</v>
      </c>
      <c r="C439" s="185" t="s">
        <v>1148</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x14ac:dyDescent="0.25">
      <c r="B440" s="184" t="s">
        <v>1149</v>
      </c>
      <c r="C440" s="185" t="s">
        <v>1150</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x14ac:dyDescent="0.25">
      <c r="B441" s="184" t="s">
        <v>1151</v>
      </c>
      <c r="C441" s="185" t="s">
        <v>1152</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x14ac:dyDescent="0.25">
      <c r="B442" s="184" t="s">
        <v>1153</v>
      </c>
      <c r="C442" s="185" t="s">
        <v>1154</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x14ac:dyDescent="0.25">
      <c r="B443" s="184" t="s">
        <v>1155</v>
      </c>
      <c r="C443" s="185" t="s">
        <v>1156</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x14ac:dyDescent="0.25">
      <c r="B444" s="184" t="s">
        <v>1157</v>
      </c>
      <c r="C444" s="185" t="s">
        <v>1158</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x14ac:dyDescent="0.25">
      <c r="B445" s="184" t="s">
        <v>1159</v>
      </c>
      <c r="C445" s="185" t="s">
        <v>1160</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x14ac:dyDescent="0.25">
      <c r="B446" s="184" t="s">
        <v>1161</v>
      </c>
      <c r="C446" s="185" t="s">
        <v>1162</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x14ac:dyDescent="0.25">
      <c r="B447" s="184" t="s">
        <v>1163</v>
      </c>
      <c r="C447" s="185" t="s">
        <v>1164</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x14ac:dyDescent="0.25">
      <c r="B448" s="184" t="s">
        <v>1165</v>
      </c>
      <c r="C448" s="185" t="s">
        <v>1166</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x14ac:dyDescent="0.25">
      <c r="B449" s="184" t="s">
        <v>1167</v>
      </c>
      <c r="C449" s="185" t="s">
        <v>1168</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x14ac:dyDescent="0.25">
      <c r="B450" s="184" t="s">
        <v>1169</v>
      </c>
      <c r="C450" s="185" t="s">
        <v>1170</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x14ac:dyDescent="0.25">
      <c r="B451" s="184" t="s">
        <v>1171</v>
      </c>
      <c r="C451" s="185" t="s">
        <v>1172</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x14ac:dyDescent="0.25">
      <c r="B452" s="184" t="s">
        <v>1173</v>
      </c>
      <c r="C452" s="185" t="s">
        <v>1174</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x14ac:dyDescent="0.25">
      <c r="B453" s="184" t="s">
        <v>365</v>
      </c>
      <c r="C453" s="185" t="s">
        <v>232</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x14ac:dyDescent="0.25">
      <c r="B454" s="184" t="s">
        <v>1175</v>
      </c>
      <c r="C454" s="185" t="s">
        <v>1176</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x14ac:dyDescent="0.25">
      <c r="B455" s="184" t="s">
        <v>1177</v>
      </c>
      <c r="C455" s="185" t="s">
        <v>1178</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x14ac:dyDescent="0.25">
      <c r="B456" s="184" t="s">
        <v>1179</v>
      </c>
      <c r="C456" s="185" t="s">
        <v>1180</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x14ac:dyDescent="0.25">
      <c r="B457" s="184" t="s">
        <v>1181</v>
      </c>
      <c r="C457" s="185" t="s">
        <v>1182</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x14ac:dyDescent="0.25">
      <c r="B458" s="184" t="s">
        <v>1183</v>
      </c>
      <c r="C458" s="185" t="s">
        <v>1184</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x14ac:dyDescent="0.25">
      <c r="B459" s="193" t="s">
        <v>366</v>
      </c>
      <c r="C459" s="194" t="s">
        <v>233</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x14ac:dyDescent="0.25">
      <c r="B460" s="184" t="s">
        <v>367</v>
      </c>
      <c r="C460" s="185" t="s">
        <v>234</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x14ac:dyDescent="0.25">
      <c r="B461" s="184" t="s">
        <v>1185</v>
      </c>
      <c r="C461" s="185" t="s">
        <v>1186</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x14ac:dyDescent="0.25">
      <c r="B462" s="184" t="s">
        <v>1187</v>
      </c>
      <c r="C462" s="185" t="s">
        <v>1188</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x14ac:dyDescent="0.25">
      <c r="B463" s="184" t="s">
        <v>1189</v>
      </c>
      <c r="C463" s="185" t="s">
        <v>1190</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x14ac:dyDescent="0.25">
      <c r="B464" s="184" t="s">
        <v>1191</v>
      </c>
      <c r="C464" s="185" t="s">
        <v>1192</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x14ac:dyDescent="0.25">
      <c r="B465" s="184" t="s">
        <v>1193</v>
      </c>
      <c r="C465" s="185" t="s">
        <v>1194</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x14ac:dyDescent="0.25">
      <c r="B466" s="184" t="s">
        <v>1195</v>
      </c>
      <c r="C466" s="185" t="s">
        <v>1196</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x14ac:dyDescent="0.25">
      <c r="B467" s="193" t="s">
        <v>368</v>
      </c>
      <c r="C467" s="194" t="s">
        <v>235</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x14ac:dyDescent="0.25">
      <c r="B468" s="184" t="s">
        <v>1197</v>
      </c>
      <c r="C468" s="185" t="s">
        <v>1198</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x14ac:dyDescent="0.25">
      <c r="B469" s="184" t="s">
        <v>369</v>
      </c>
      <c r="C469" s="185" t="s">
        <v>236</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x14ac:dyDescent="0.25">
      <c r="B470" s="184" t="s">
        <v>376</v>
      </c>
      <c r="C470" s="185" t="s">
        <v>241</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x14ac:dyDescent="0.25">
      <c r="B471" s="184" t="s">
        <v>1199</v>
      </c>
      <c r="C471" s="185" t="s">
        <v>1200</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x14ac:dyDescent="0.25">
      <c r="B472" s="184" t="s">
        <v>1201</v>
      </c>
      <c r="C472" s="185" t="s">
        <v>1202</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x14ac:dyDescent="0.25">
      <c r="B473" s="184" t="s">
        <v>1203</v>
      </c>
      <c r="C473" s="185" t="s">
        <v>1204</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x14ac:dyDescent="0.25">
      <c r="B474" s="184" t="s">
        <v>1205</v>
      </c>
      <c r="C474" s="185" t="s">
        <v>1206</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x14ac:dyDescent="0.25">
      <c r="B475" s="184" t="s">
        <v>1207</v>
      </c>
      <c r="C475" s="185" t="s">
        <v>1208</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x14ac:dyDescent="0.25">
      <c r="B476" s="184" t="s">
        <v>1209</v>
      </c>
      <c r="C476" s="185" t="s">
        <v>1210</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x14ac:dyDescent="0.25">
      <c r="B477" s="184" t="s">
        <v>1211</v>
      </c>
      <c r="C477" s="185" t="s">
        <v>1212</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x14ac:dyDescent="0.25">
      <c r="B478" s="184" t="s">
        <v>1213</v>
      </c>
      <c r="C478" s="185" t="s">
        <v>1214</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x14ac:dyDescent="0.25">
      <c r="B479" s="184" t="s">
        <v>1215</v>
      </c>
      <c r="C479" s="185" t="s">
        <v>1216</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x14ac:dyDescent="0.25">
      <c r="B480" s="184" t="s">
        <v>1217</v>
      </c>
      <c r="C480" s="185" t="s">
        <v>1218</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x14ac:dyDescent="0.25">
      <c r="B481" s="184" t="s">
        <v>1219</v>
      </c>
      <c r="C481" s="185" t="s">
        <v>1220</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x14ac:dyDescent="0.25">
      <c r="B482" s="184" t="s">
        <v>1221</v>
      </c>
      <c r="C482" s="185" t="s">
        <v>1222</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x14ac:dyDescent="0.25">
      <c r="B483" s="184" t="s">
        <v>1223</v>
      </c>
      <c r="C483" s="185" t="s">
        <v>1224</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x14ac:dyDescent="0.25">
      <c r="B484" s="184" t="s">
        <v>1225</v>
      </c>
      <c r="C484" s="185" t="s">
        <v>1226</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x14ac:dyDescent="0.25">
      <c r="B485" s="193" t="s">
        <v>370</v>
      </c>
      <c r="C485" s="194" t="s">
        <v>237</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x14ac:dyDescent="0.25">
      <c r="B486" s="184" t="s">
        <v>371</v>
      </c>
      <c r="C486" s="185" t="s">
        <v>238</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x14ac:dyDescent="0.25">
      <c r="B487" s="184" t="s">
        <v>1227</v>
      </c>
      <c r="C487" s="185" t="s">
        <v>1228</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x14ac:dyDescent="0.25">
      <c r="B488" s="184" t="s">
        <v>1229</v>
      </c>
      <c r="C488" s="185" t="s">
        <v>1230</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x14ac:dyDescent="0.25">
      <c r="B489" s="193" t="s">
        <v>372</v>
      </c>
      <c r="C489" s="194" t="s">
        <v>239</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x14ac:dyDescent="0.25">
      <c r="B490" s="184" t="s">
        <v>373</v>
      </c>
      <c r="C490" s="185" t="s">
        <v>234</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x14ac:dyDescent="0.25">
      <c r="B491" s="184" t="s">
        <v>1231</v>
      </c>
      <c r="C491" s="185" t="s">
        <v>1186</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x14ac:dyDescent="0.25">
      <c r="B492" s="184" t="s">
        <v>1232</v>
      </c>
      <c r="C492" s="185" t="s">
        <v>1188</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x14ac:dyDescent="0.25">
      <c r="B493" s="184" t="s">
        <v>1233</v>
      </c>
      <c r="C493" s="185" t="s">
        <v>1192</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x14ac:dyDescent="0.25">
      <c r="B494" s="184" t="s">
        <v>1234</v>
      </c>
      <c r="C494" s="185" t="s">
        <v>1235</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x14ac:dyDescent="0.25">
      <c r="B495" s="184" t="s">
        <v>1236</v>
      </c>
      <c r="C495" s="185" t="s">
        <v>1196</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x14ac:dyDescent="0.25">
      <c r="B496" s="184" t="s">
        <v>1237</v>
      </c>
      <c r="C496" s="185" t="s">
        <v>1238</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x14ac:dyDescent="0.25">
      <c r="B497" s="184" t="s">
        <v>1239</v>
      </c>
      <c r="C497" s="185" t="s">
        <v>1198</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x14ac:dyDescent="0.25">
      <c r="B498" s="184" t="s">
        <v>1240</v>
      </c>
      <c r="C498" s="185" t="s">
        <v>1241</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x14ac:dyDescent="0.25">
      <c r="B499" s="181" t="s">
        <v>377</v>
      </c>
      <c r="C499" s="182" t="s">
        <v>242</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66" si="1016">AC499+AG499+AK499+AO499</f>
        <v>0</v>
      </c>
    </row>
    <row r="500" spans="2:42" x14ac:dyDescent="0.25">
      <c r="B500" s="193" t="s">
        <v>378</v>
      </c>
      <c r="C500" s="194" t="s">
        <v>243</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x14ac:dyDescent="0.25">
      <c r="B501" s="184" t="s">
        <v>379</v>
      </c>
      <c r="C501" s="185" t="s">
        <v>244</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x14ac:dyDescent="0.25">
      <c r="B502" s="184" t="s">
        <v>1242</v>
      </c>
      <c r="C502" s="185" t="s">
        <v>1243</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x14ac:dyDescent="0.25">
      <c r="B503" s="184" t="s">
        <v>1244</v>
      </c>
      <c r="C503" s="185" t="s">
        <v>1245</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x14ac:dyDescent="0.25">
      <c r="B504" s="184" t="s">
        <v>380</v>
      </c>
      <c r="C504" s="185" t="s">
        <v>245</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x14ac:dyDescent="0.25">
      <c r="B505" s="184" t="s">
        <v>1246</v>
      </c>
      <c r="C505" s="185" t="s">
        <v>1247</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x14ac:dyDescent="0.25">
      <c r="B506" s="184" t="s">
        <v>1248</v>
      </c>
      <c r="C506" s="185" t="s">
        <v>1249</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x14ac:dyDescent="0.25">
      <c r="B507" s="184" t="s">
        <v>1250</v>
      </c>
      <c r="C507" s="185" t="s">
        <v>1251</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x14ac:dyDescent="0.25">
      <c r="B508" s="184" t="s">
        <v>1252</v>
      </c>
      <c r="C508" s="185" t="s">
        <v>1253</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x14ac:dyDescent="0.25">
      <c r="B509" s="193" t="s">
        <v>381</v>
      </c>
      <c r="C509" s="194" t="s">
        <v>246</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x14ac:dyDescent="0.25">
      <c r="B510" s="184" t="s">
        <v>382</v>
      </c>
      <c r="C510" s="185" t="s">
        <v>247</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x14ac:dyDescent="0.25">
      <c r="B511" s="184" t="s">
        <v>1254</v>
      </c>
      <c r="C511" s="185" t="s">
        <v>1255</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x14ac:dyDescent="0.25">
      <c r="B512" s="184" t="s">
        <v>1256</v>
      </c>
      <c r="C512" s="185" t="s">
        <v>1257</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x14ac:dyDescent="0.25">
      <c r="B513" s="184" t="s">
        <v>1258</v>
      </c>
      <c r="C513" s="185" t="s">
        <v>1259</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x14ac:dyDescent="0.25">
      <c r="B514" s="184" t="s">
        <v>1260</v>
      </c>
      <c r="C514" s="185" t="s">
        <v>1261</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x14ac:dyDescent="0.25">
      <c r="B515" s="184" t="s">
        <v>1262</v>
      </c>
      <c r="C515" s="185" t="s">
        <v>1263</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x14ac:dyDescent="0.25">
      <c r="B516" s="184" t="s">
        <v>1264</v>
      </c>
      <c r="C516" s="185" t="s">
        <v>1265</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x14ac:dyDescent="0.25">
      <c r="B517" s="184" t="s">
        <v>1266</v>
      </c>
      <c r="C517" s="185" t="s">
        <v>1267</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x14ac:dyDescent="0.25">
      <c r="B518" s="184" t="s">
        <v>1268</v>
      </c>
      <c r="C518" s="185" t="s">
        <v>1269</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x14ac:dyDescent="0.25">
      <c r="B519" s="184" t="s">
        <v>1270</v>
      </c>
      <c r="C519" s="185" t="s">
        <v>1271</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x14ac:dyDescent="0.25">
      <c r="B520" s="184" t="s">
        <v>1272</v>
      </c>
      <c r="C520" s="185" t="s">
        <v>1273</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x14ac:dyDescent="0.25">
      <c r="B521" s="184" t="s">
        <v>1274</v>
      </c>
      <c r="C521" s="185" t="s">
        <v>1275</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x14ac:dyDescent="0.25">
      <c r="B522" s="184" t="s">
        <v>1276</v>
      </c>
      <c r="C522" s="185" t="s">
        <v>1277</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x14ac:dyDescent="0.25">
      <c r="B523" s="184" t="s">
        <v>1278</v>
      </c>
      <c r="C523" s="185" t="s">
        <v>1279</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x14ac:dyDescent="0.25">
      <c r="B524" s="184" t="s">
        <v>1280</v>
      </c>
      <c r="C524" s="185" t="s">
        <v>1281</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x14ac:dyDescent="0.25">
      <c r="B525" s="184" t="s">
        <v>1282</v>
      </c>
      <c r="C525" s="185" t="s">
        <v>1283</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x14ac:dyDescent="0.25">
      <c r="B526" s="181" t="s">
        <v>383</v>
      </c>
      <c r="C526" s="182" t="s">
        <v>248</v>
      </c>
      <c r="D526" s="183">
        <f>D527+D541</f>
        <v>0</v>
      </c>
      <c r="E526" s="183">
        <f>E527+E541</f>
        <v>0</v>
      </c>
      <c r="F526" s="183">
        <f t="shared" si="1004"/>
        <v>0</v>
      </c>
      <c r="G526" s="183">
        <f t="shared" ref="G526:I526" si="1074">G527+G541</f>
        <v>0</v>
      </c>
      <c r="H526" s="183">
        <f t="shared" si="1006"/>
        <v>0</v>
      </c>
      <c r="I526" s="183">
        <f t="shared" si="1074"/>
        <v>0</v>
      </c>
      <c r="J526" s="183">
        <f t="shared" si="1007"/>
        <v>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0</v>
      </c>
      <c r="V526" s="183">
        <f t="shared" si="1075"/>
        <v>0</v>
      </c>
      <c r="W526" s="183">
        <f t="shared" ref="W526" si="1078">W527+W541</f>
        <v>0</v>
      </c>
      <c r="X526" s="183">
        <f t="shared" si="1075"/>
        <v>0</v>
      </c>
      <c r="Y526" s="183">
        <f t="shared" si="1075"/>
        <v>0</v>
      </c>
      <c r="Z526" s="183">
        <f t="shared" si="1075"/>
        <v>0</v>
      </c>
      <c r="AA526" s="183">
        <f t="shared" si="1075"/>
        <v>0</v>
      </c>
      <c r="AB526" s="183">
        <f t="shared" si="1075"/>
        <v>0</v>
      </c>
      <c r="AC526" s="183">
        <f t="shared" si="1012"/>
        <v>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0</v>
      </c>
    </row>
    <row r="527" spans="2:42" x14ac:dyDescent="0.25">
      <c r="B527" s="193" t="s">
        <v>384</v>
      </c>
      <c r="C527" s="194" t="s">
        <v>249</v>
      </c>
      <c r="D527" s="195">
        <f>SUM(D528:D540)</f>
        <v>0</v>
      </c>
      <c r="E527" s="195">
        <f>SUM(E528:E540)</f>
        <v>0</v>
      </c>
      <c r="F527" s="195">
        <f t="shared" si="1004"/>
        <v>0</v>
      </c>
      <c r="G527" s="195">
        <f t="shared" ref="G527:I527" si="1079">SUM(G528:G540)</f>
        <v>0</v>
      </c>
      <c r="H527" s="195">
        <f t="shared" si="1006"/>
        <v>0</v>
      </c>
      <c r="I527" s="195">
        <f t="shared" si="1079"/>
        <v>0</v>
      </c>
      <c r="J527" s="195">
        <f t="shared" si="1007"/>
        <v>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0</v>
      </c>
      <c r="V527" s="195">
        <f t="shared" si="1080"/>
        <v>0</v>
      </c>
      <c r="W527" s="195">
        <f t="shared" ref="W527" si="1083">SUM(W528:W540)</f>
        <v>0</v>
      </c>
      <c r="X527" s="195">
        <f t="shared" si="1080"/>
        <v>0</v>
      </c>
      <c r="Y527" s="195">
        <f t="shared" si="1080"/>
        <v>0</v>
      </c>
      <c r="Z527" s="195">
        <f t="shared" si="1080"/>
        <v>0</v>
      </c>
      <c r="AA527" s="195">
        <f t="shared" si="1080"/>
        <v>0</v>
      </c>
      <c r="AB527" s="195">
        <f t="shared" si="1080"/>
        <v>0</v>
      </c>
      <c r="AC527" s="195">
        <f t="shared" si="1012"/>
        <v>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0</v>
      </c>
    </row>
    <row r="528" spans="2:42" x14ac:dyDescent="0.25">
      <c r="B528" s="184" t="s">
        <v>385</v>
      </c>
      <c r="C528" s="185" t="s">
        <v>250</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x14ac:dyDescent="0.25">
      <c r="B529" s="184" t="s">
        <v>1284</v>
      </c>
      <c r="C529" s="185" t="s">
        <v>1285</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x14ac:dyDescent="0.25">
      <c r="B530" s="184" t="s">
        <v>1286</v>
      </c>
      <c r="C530" s="185" t="s">
        <v>1287</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x14ac:dyDescent="0.25">
      <c r="B531" s="184" t="s">
        <v>1288</v>
      </c>
      <c r="C531" s="185" t="s">
        <v>1289</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x14ac:dyDescent="0.25">
      <c r="B532" s="184" t="s">
        <v>1290</v>
      </c>
      <c r="C532" s="185" t="s">
        <v>1291</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2"/>
        <v>0</v>
      </c>
      <c r="G532" s="186"/>
      <c r="H532" s="186">
        <f t="shared" si="1093"/>
        <v>0</v>
      </c>
      <c r="I532" s="186"/>
      <c r="J532" s="186">
        <f t="shared" si="1094"/>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0</v>
      </c>
    </row>
    <row r="533" spans="2:42" x14ac:dyDescent="0.25">
      <c r="B533" s="184" t="s">
        <v>1292</v>
      </c>
      <c r="C533" s="185" t="s">
        <v>1293</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x14ac:dyDescent="0.25">
      <c r="B534" s="184" t="s">
        <v>386</v>
      </c>
      <c r="C534" s="185" t="s">
        <v>251</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x14ac:dyDescent="0.25">
      <c r="B535" s="184" t="s">
        <v>1294</v>
      </c>
      <c r="C535" s="185" t="s">
        <v>1295</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x14ac:dyDescent="0.25">
      <c r="B536" s="184" t="s">
        <v>1296</v>
      </c>
      <c r="C536" s="185" t="s">
        <v>1297</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x14ac:dyDescent="0.25">
      <c r="B537" s="184" t="s">
        <v>1298</v>
      </c>
      <c r="C537" s="185" t="s">
        <v>1299</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x14ac:dyDescent="0.25">
      <c r="B538" s="184" t="s">
        <v>1300</v>
      </c>
      <c r="C538" s="185" t="s">
        <v>1301</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x14ac:dyDescent="0.25">
      <c r="B539" s="184" t="s">
        <v>1302</v>
      </c>
      <c r="C539" s="185" t="s">
        <v>1303</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x14ac:dyDescent="0.25">
      <c r="B540" s="184" t="s">
        <v>1304</v>
      </c>
      <c r="C540" s="185" t="s">
        <v>1305</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x14ac:dyDescent="0.25">
      <c r="B541" s="193" t="s">
        <v>387</v>
      </c>
      <c r="C541" s="194" t="s">
        <v>252</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x14ac:dyDescent="0.25">
      <c r="B542" s="184" t="s">
        <v>388</v>
      </c>
      <c r="C542" s="185" t="s">
        <v>253</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x14ac:dyDescent="0.25">
      <c r="B543" s="184" t="s">
        <v>389</v>
      </c>
      <c r="C543" s="185" t="s">
        <v>254</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x14ac:dyDescent="0.25">
      <c r="B544" s="184" t="s">
        <v>1306</v>
      </c>
      <c r="C544" s="185" t="s">
        <v>1307</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x14ac:dyDescent="0.25">
      <c r="B545" s="184" t="s">
        <v>1308</v>
      </c>
      <c r="C545" s="185" t="s">
        <v>525</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x14ac:dyDescent="0.25">
      <c r="B546" s="184" t="s">
        <v>1309</v>
      </c>
      <c r="C546" s="185" t="s">
        <v>1310</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x14ac:dyDescent="0.25">
      <c r="B547" s="184" t="s">
        <v>1311</v>
      </c>
      <c r="C547" s="185" t="s">
        <v>1312</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x14ac:dyDescent="0.25">
      <c r="B548" s="184" t="s">
        <v>1313</v>
      </c>
      <c r="C548" s="185" t="s">
        <v>1314</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x14ac:dyDescent="0.25">
      <c r="B549" s="184" t="s">
        <v>1315</v>
      </c>
      <c r="C549" s="185" t="s">
        <v>1316</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x14ac:dyDescent="0.25">
      <c r="B550" s="184" t="s">
        <v>1317</v>
      </c>
      <c r="C550" s="185" t="s">
        <v>1318</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x14ac:dyDescent="0.25">
      <c r="B551" s="184" t="s">
        <v>1319</v>
      </c>
      <c r="C551" s="185" t="s">
        <v>1320</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x14ac:dyDescent="0.25">
      <c r="B552" s="184" t="s">
        <v>1321</v>
      </c>
      <c r="C552" s="185" t="s">
        <v>1322</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x14ac:dyDescent="0.25">
      <c r="B553" s="184" t="s">
        <v>1323</v>
      </c>
      <c r="C553" s="185" t="s">
        <v>1324</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x14ac:dyDescent="0.25">
      <c r="B554" s="184" t="s">
        <v>1325</v>
      </c>
      <c r="C554" s="185" t="s">
        <v>1326</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x14ac:dyDescent="0.25">
      <c r="B555" s="184" t="s">
        <v>1327</v>
      </c>
      <c r="C555" s="185" t="s">
        <v>1328</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x14ac:dyDescent="0.25">
      <c r="B556" s="184" t="s">
        <v>1329</v>
      </c>
      <c r="C556" s="185" t="s">
        <v>1330</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x14ac:dyDescent="0.25">
      <c r="B557" s="184" t="s">
        <v>1331</v>
      </c>
      <c r="C557" s="185" t="s">
        <v>1332</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x14ac:dyDescent="0.25">
      <c r="B558" s="184" t="s">
        <v>1333</v>
      </c>
      <c r="C558" s="185" t="s">
        <v>1334</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x14ac:dyDescent="0.25">
      <c r="B559" s="184" t="s">
        <v>1335</v>
      </c>
      <c r="C559" s="185" t="s">
        <v>1336</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x14ac:dyDescent="0.25">
      <c r="B560" s="181" t="s">
        <v>1337</v>
      </c>
      <c r="C560" s="182" t="s">
        <v>1338</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x14ac:dyDescent="0.25">
      <c r="B561" s="184" t="s">
        <v>1339</v>
      </c>
      <c r="C561" s="185" t="s">
        <v>1340</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x14ac:dyDescent="0.25">
      <c r="B562" s="184" t="s">
        <v>1341</v>
      </c>
      <c r="C562" s="185" t="s">
        <v>1342</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x14ac:dyDescent="0.25">
      <c r="B563" s="184" t="s">
        <v>1343</v>
      </c>
      <c r="C563" s="185" t="s">
        <v>1344</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x14ac:dyDescent="0.25">
      <c r="B564" s="184" t="s">
        <v>1345</v>
      </c>
      <c r="C564" s="185" t="s">
        <v>1346</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x14ac:dyDescent="0.25">
      <c r="B565" s="184" t="s">
        <v>1347</v>
      </c>
      <c r="C565" s="185" t="s">
        <v>1348</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x14ac:dyDescent="0.25">
      <c r="B566" s="187"/>
      <c r="C566" s="188" t="s">
        <v>255</v>
      </c>
      <c r="D566" s="189">
        <f>D12+D106+D222+D327+D397+D499+D526+D560</f>
        <v>2782026.2250000001</v>
      </c>
      <c r="E566" s="189">
        <f>E12+E106+E222+E327+E397+E499+E526+E560</f>
        <v>2484652.9</v>
      </c>
      <c r="F566" s="189">
        <f t="shared" si="1004"/>
        <v>5266679.125</v>
      </c>
      <c r="G566" s="189">
        <f>G12+G106+G222+G327+G397+G499+G526+G560</f>
        <v>0</v>
      </c>
      <c r="H566" s="189">
        <f t="shared" si="1006"/>
        <v>5266679.125</v>
      </c>
      <c r="I566" s="189">
        <f>I12+I106+I222+I327+I397+I499+I526+I560</f>
        <v>0</v>
      </c>
      <c r="J566" s="189">
        <f t="shared" si="1007"/>
        <v>5266679.125</v>
      </c>
      <c r="K566" s="189">
        <f t="shared" ref="K566:AB566" si="1154">K12+K106+K222+K327+K397+K499+K526+K560</f>
        <v>294187.5</v>
      </c>
      <c r="L566" s="189">
        <f t="shared" si="1154"/>
        <v>0</v>
      </c>
      <c r="M566" s="189">
        <f t="shared" si="1154"/>
        <v>0</v>
      </c>
      <c r="N566" s="189">
        <f t="shared" si="1154"/>
        <v>250000</v>
      </c>
      <c r="O566" s="189">
        <f t="shared" si="1154"/>
        <v>0</v>
      </c>
      <c r="P566" s="189">
        <f t="shared" ref="P566:Q566" si="1155">P12+P106+P222+P327+P397+P499+P526+P560</f>
        <v>0</v>
      </c>
      <c r="Q566" s="189">
        <f t="shared" si="1155"/>
        <v>0</v>
      </c>
      <c r="R566" s="189">
        <f t="shared" si="1154"/>
        <v>8840</v>
      </c>
      <c r="S566" s="189">
        <f t="shared" si="1154"/>
        <v>0</v>
      </c>
      <c r="T566" s="189">
        <f t="shared" ref="T566" si="1156">T12+T106+T222+T327+T397+T499+T526+T560</f>
        <v>155530.9</v>
      </c>
      <c r="U566" s="189">
        <f t="shared" si="1154"/>
        <v>4596120.7249999996</v>
      </c>
      <c r="V566" s="189">
        <f t="shared" si="1154"/>
        <v>0</v>
      </c>
      <c r="W566" s="189">
        <f t="shared" ref="W566" si="1157">W12+W106+W222+W327+W397+W499+W526+W560</f>
        <v>0</v>
      </c>
      <c r="X566" s="189">
        <f t="shared" si="1154"/>
        <v>0</v>
      </c>
      <c r="Y566" s="189">
        <f t="shared" si="1154"/>
        <v>0</v>
      </c>
      <c r="Z566" s="189">
        <f t="shared" si="1154"/>
        <v>1359122</v>
      </c>
      <c r="AA566" s="189">
        <f t="shared" si="1154"/>
        <v>2997232.2</v>
      </c>
      <c r="AB566" s="189">
        <f t="shared" si="1154"/>
        <v>493324.92500000005</v>
      </c>
      <c r="AC566" s="189">
        <f t="shared" si="1012"/>
        <v>4849679.125</v>
      </c>
      <c r="AD566" s="189">
        <f t="shared" ref="AD566:AF566" si="1158">AD12+AD106+AD222+AD327+AD397+AD499+AD526+AD560</f>
        <v>0</v>
      </c>
      <c r="AE566" s="189">
        <f t="shared" si="1158"/>
        <v>0</v>
      </c>
      <c r="AF566" s="189">
        <f t="shared" si="1158"/>
        <v>200000</v>
      </c>
      <c r="AG566" s="189">
        <f t="shared" si="1013"/>
        <v>200000</v>
      </c>
      <c r="AH566" s="189">
        <f t="shared" ref="AH566:AJ566" si="1159">AH12+AH106+AH222+AH327+AH397+AH499+AH526+AH560</f>
        <v>5000</v>
      </c>
      <c r="AI566" s="189">
        <f t="shared" si="1159"/>
        <v>50000</v>
      </c>
      <c r="AJ566" s="189">
        <f t="shared" si="1159"/>
        <v>200000</v>
      </c>
      <c r="AK566" s="189">
        <f t="shared" si="1014"/>
        <v>255000</v>
      </c>
      <c r="AL566" s="189">
        <f t="shared" ref="AL566:AN566" si="1160">AL12+AL106+AL222+AL327+AL397+AL499+AL526+AL560</f>
        <v>0</v>
      </c>
      <c r="AM566" s="189">
        <f t="shared" si="1160"/>
        <v>0</v>
      </c>
      <c r="AN566" s="189">
        <f t="shared" si="1160"/>
        <v>0</v>
      </c>
      <c r="AO566" s="189">
        <f t="shared" si="1015"/>
        <v>0</v>
      </c>
      <c r="AP566" s="189">
        <f t="shared" si="1016"/>
        <v>5304679.125</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64"/>
  <sheetViews>
    <sheetView showGridLines="0" topLeftCell="A22" zoomScale="80" zoomScaleNormal="80" workbookViewId="0">
      <selection activeCell="D10" sqref="D10"/>
    </sheetView>
  </sheetViews>
  <sheetFormatPr baseColWidth="10" defaultColWidth="11.5703125" defaultRowHeight="15" x14ac:dyDescent="0.25"/>
  <cols>
    <col min="1" max="1" width="1.85546875" style="87" customWidth="1"/>
    <col min="2" max="2" width="14.14062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7" t="s">
        <v>1370</v>
      </c>
      <c r="B2" s="127" t="s">
        <v>1372</v>
      </c>
      <c r="C2" s="127" t="s">
        <v>482</v>
      </c>
      <c r="D2" s="127" t="s">
        <v>1371</v>
      </c>
      <c r="E2" s="127" t="s">
        <v>1373</v>
      </c>
      <c r="F2" s="127" t="s">
        <v>483</v>
      </c>
      <c r="G2" s="127" t="s">
        <v>1374</v>
      </c>
      <c r="H2" s="127" t="s">
        <v>1375</v>
      </c>
      <c r="I2" s="127" t="s">
        <v>1376</v>
      </c>
      <c r="J2" s="127" t="s">
        <v>1472</v>
      </c>
      <c r="K2" s="127" t="s">
        <v>1377</v>
      </c>
      <c r="L2" s="127" t="s">
        <v>1378</v>
      </c>
      <c r="M2" s="127" t="s">
        <v>1379</v>
      </c>
      <c r="N2" s="127" t="s">
        <v>1380</v>
      </c>
      <c r="O2" s="127" t="s">
        <v>1381</v>
      </c>
      <c r="S2" s="124" t="s">
        <v>138</v>
      </c>
      <c r="T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223" t="s">
        <v>431</v>
      </c>
      <c r="AI2" s="223" t="s">
        <v>432</v>
      </c>
      <c r="AJ2" s="223" t="s">
        <v>433</v>
      </c>
      <c r="AK2" s="223" t="s">
        <v>434</v>
      </c>
      <c r="AL2" s="223" t="s">
        <v>435</v>
      </c>
      <c r="AM2" s="223" t="s">
        <v>438</v>
      </c>
      <c r="AN2" s="223" t="s">
        <v>436</v>
      </c>
      <c r="AO2" s="223" t="s">
        <v>437</v>
      </c>
      <c r="AP2" s="223" t="s">
        <v>439</v>
      </c>
      <c r="AQ2" s="223" t="s">
        <v>440</v>
      </c>
      <c r="AR2" s="223" t="s">
        <v>441</v>
      </c>
      <c r="AS2" s="223" t="s">
        <v>442</v>
      </c>
      <c r="AT2" s="223" t="s">
        <v>443</v>
      </c>
      <c r="AU2" s="223" t="s">
        <v>444</v>
      </c>
      <c r="AV2" s="223" t="s">
        <v>445</v>
      </c>
      <c r="AW2" s="223" t="s">
        <v>446</v>
      </c>
      <c r="AX2" s="223" t="s">
        <v>447</v>
      </c>
      <c r="AY2" s="223" t="s">
        <v>448</v>
      </c>
      <c r="AZ2" s="223" t="s">
        <v>449</v>
      </c>
      <c r="BA2" s="223" t="s">
        <v>450</v>
      </c>
      <c r="BB2" s="223" t="s">
        <v>451</v>
      </c>
      <c r="BC2" s="223" t="s">
        <v>452</v>
      </c>
      <c r="BD2" s="223" t="s">
        <v>453</v>
      </c>
      <c r="BE2" s="223" t="s">
        <v>454</v>
      </c>
      <c r="BF2" s="223" t="s">
        <v>455</v>
      </c>
      <c r="BG2" s="223" t="s">
        <v>456</v>
      </c>
      <c r="BH2" s="223" t="s">
        <v>457</v>
      </c>
      <c r="BI2" s="223" t="s">
        <v>458</v>
      </c>
      <c r="BJ2" s="223" t="s">
        <v>459</v>
      </c>
      <c r="BK2" s="223" t="s">
        <v>460</v>
      </c>
      <c r="BL2" s="223" t="s">
        <v>461</v>
      </c>
      <c r="BM2" s="223" t="s">
        <v>462</v>
      </c>
      <c r="BN2" s="223" t="s">
        <v>463</v>
      </c>
      <c r="BO2" s="223" t="s">
        <v>464</v>
      </c>
      <c r="BP2" s="223" t="s">
        <v>465</v>
      </c>
      <c r="BQ2" s="223" t="s">
        <v>466</v>
      </c>
      <c r="BR2" s="223" t="s">
        <v>467</v>
      </c>
      <c r="BS2" s="223" t="s">
        <v>468</v>
      </c>
      <c r="BT2" s="223" t="s">
        <v>469</v>
      </c>
      <c r="BU2" s="223" t="s">
        <v>470</v>
      </c>
    </row>
    <row r="3" spans="1:555" s="124" customFormat="1" hidden="1" x14ac:dyDescent="0.25">
      <c r="A3" s="155"/>
      <c r="B3" s="155"/>
      <c r="C3" s="155"/>
      <c r="D3" s="155"/>
      <c r="E3" s="155"/>
      <c r="F3" s="155"/>
      <c r="G3" s="157"/>
      <c r="H3" s="157"/>
      <c r="I3" s="157"/>
      <c r="J3" s="157"/>
      <c r="K3" s="157"/>
      <c r="AH3" s="224">
        <v>2500</v>
      </c>
      <c r="AI3" s="224">
        <v>1900</v>
      </c>
      <c r="AJ3" s="224">
        <v>1650</v>
      </c>
      <c r="AK3" s="224">
        <v>1580</v>
      </c>
      <c r="AL3" s="224">
        <v>2250</v>
      </c>
      <c r="AM3" s="224">
        <v>1650</v>
      </c>
      <c r="AN3" s="224">
        <v>1400</v>
      </c>
      <c r="AO3" s="225">
        <v>1340</v>
      </c>
      <c r="AP3" s="225">
        <v>2000</v>
      </c>
      <c r="AQ3" s="225">
        <v>1400</v>
      </c>
      <c r="AR3" s="225">
        <v>1150</v>
      </c>
      <c r="AS3" s="225">
        <v>1100</v>
      </c>
      <c r="AT3" s="225">
        <v>1750</v>
      </c>
      <c r="AU3" s="225">
        <v>1150</v>
      </c>
      <c r="AV3" s="225">
        <v>900</v>
      </c>
      <c r="AW3" s="225">
        <v>860</v>
      </c>
      <c r="AX3" s="225">
        <v>1200</v>
      </c>
      <c r="AY3" s="124">
        <v>900</v>
      </c>
      <c r="AZ3" s="124">
        <v>650</v>
      </c>
      <c r="BA3" s="124">
        <v>620</v>
      </c>
      <c r="BB3" s="224">
        <v>5355</v>
      </c>
      <c r="BC3" s="224">
        <v>4935</v>
      </c>
      <c r="BD3" s="224">
        <v>6300</v>
      </c>
      <c r="BE3" s="224">
        <v>5880</v>
      </c>
      <c r="BF3" s="224">
        <v>4725</v>
      </c>
      <c r="BG3" s="224">
        <v>4305</v>
      </c>
      <c r="BH3" s="224">
        <v>5670</v>
      </c>
      <c r="BI3" s="225">
        <v>5250</v>
      </c>
      <c r="BJ3" s="225">
        <v>4095</v>
      </c>
      <c r="BK3" s="225">
        <v>3780</v>
      </c>
      <c r="BL3" s="225">
        <v>5040</v>
      </c>
      <c r="BM3" s="225">
        <v>4620</v>
      </c>
      <c r="BN3" s="225">
        <v>3465</v>
      </c>
      <c r="BO3" s="225">
        <v>3150</v>
      </c>
      <c r="BP3" s="225">
        <v>4410</v>
      </c>
      <c r="BQ3" s="225">
        <v>4095</v>
      </c>
      <c r="BR3" s="225">
        <v>3045</v>
      </c>
      <c r="BS3" s="124">
        <v>2835</v>
      </c>
      <c r="BT3" s="124">
        <v>3885</v>
      </c>
      <c r="BU3" s="124">
        <v>3570</v>
      </c>
    </row>
    <row r="5" spans="1:555" ht="60" customHeight="1" x14ac:dyDescent="0.25">
      <c r="C5" s="198" t="s">
        <v>259</v>
      </c>
      <c r="D5" s="171">
        <f>SUMIF(C:C,$C$10,D:D)</f>
        <v>33027.5</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5"/>
      <c r="C9" s="180"/>
      <c r="D9" s="180"/>
      <c r="E9" s="180"/>
      <c r="F9" s="180"/>
      <c r="G9" s="180"/>
      <c r="H9" s="79"/>
      <c r="I9" s="180"/>
      <c r="J9" s="180"/>
      <c r="K9" s="114"/>
    </row>
    <row r="10" spans="1:555" ht="15.75" thickBot="1" x14ac:dyDescent="0.3">
      <c r="B10" s="95"/>
      <c r="C10" s="29" t="s">
        <v>43</v>
      </c>
      <c r="D10" s="30">
        <f>SUM(G17:G26)</f>
        <v>11087.5</v>
      </c>
      <c r="E10" s="95"/>
      <c r="F10" s="95"/>
      <c r="G10" s="95"/>
      <c r="H10" s="76"/>
      <c r="I10" s="76"/>
      <c r="J10" s="76"/>
      <c r="K10" s="114"/>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c r="N12" s="155"/>
    </row>
    <row r="13" spans="1:555" ht="15.75" x14ac:dyDescent="0.25">
      <c r="B13" s="95"/>
      <c r="C13" s="208" t="s">
        <v>402</v>
      </c>
      <c r="D13" s="441" t="s">
        <v>1502</v>
      </c>
      <c r="E13" s="95"/>
      <c r="F13" s="95"/>
      <c r="G13" s="95"/>
      <c r="H13" s="76"/>
      <c r="I13" s="76"/>
      <c r="J13" s="76"/>
      <c r="K13" s="114"/>
      <c r="N13" s="155"/>
    </row>
    <row r="14" spans="1:555" ht="18.75" x14ac:dyDescent="0.25">
      <c r="B14" s="95"/>
      <c r="C14" s="678"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 Elaboracion del documento del Plan curricular</v>
      </c>
      <c r="D14" s="678"/>
      <c r="E14" s="95"/>
      <c r="F14" s="95"/>
      <c r="G14" s="95"/>
      <c r="H14" s="76"/>
      <c r="I14" s="76"/>
      <c r="J14" s="76"/>
      <c r="K14" s="114"/>
      <c r="N14" s="155"/>
    </row>
    <row r="15" spans="1:555" ht="15.75" thickBot="1" x14ac:dyDescent="0.3">
      <c r="B15" s="95"/>
      <c r="C15" s="70"/>
      <c r="D15" s="31"/>
      <c r="E15" s="95"/>
      <c r="F15" s="95"/>
      <c r="G15" s="95"/>
      <c r="H15" s="76"/>
      <c r="I15" s="76"/>
      <c r="J15" s="76"/>
      <c r="K15" s="114"/>
      <c r="N15" s="155"/>
    </row>
    <row r="16" spans="1:555" ht="32.25" customHeight="1" thickBot="1" x14ac:dyDescent="0.3">
      <c r="B16" s="95"/>
      <c r="C16" s="128" t="s">
        <v>44</v>
      </c>
      <c r="D16" s="131" t="s">
        <v>45</v>
      </c>
      <c r="E16" s="130" t="s">
        <v>55</v>
      </c>
      <c r="F16" s="130" t="s">
        <v>57</v>
      </c>
      <c r="G16" s="129" t="s">
        <v>27</v>
      </c>
      <c r="H16" s="135" t="s">
        <v>140</v>
      </c>
      <c r="I16" s="130" t="s">
        <v>46</v>
      </c>
      <c r="J16" s="130" t="s">
        <v>141</v>
      </c>
      <c r="K16" s="130" t="s">
        <v>420</v>
      </c>
      <c r="L16" s="130" t="s">
        <v>421</v>
      </c>
      <c r="N16" s="155"/>
    </row>
    <row r="17" spans="2:14" x14ac:dyDescent="0.25">
      <c r="B17" s="95"/>
      <c r="C17" s="353" t="s">
        <v>47</v>
      </c>
      <c r="D17" s="523">
        <v>50</v>
      </c>
      <c r="E17" s="354"/>
      <c r="F17" s="117">
        <v>0</v>
      </c>
      <c r="G17" s="355">
        <f t="shared" ref="G17:G25" si="0">E17*F17</f>
        <v>0</v>
      </c>
      <c r="H17" s="356" t="s">
        <v>138</v>
      </c>
      <c r="I17" s="118" t="s">
        <v>716</v>
      </c>
      <c r="J17" s="118" t="str">
        <f>VLOOKUP(I17,Presupuesto!$B$11:$C$566,2,0)</f>
        <v>SERVICIOS DE INFORMATICA Y SISTEMA COMPUTARIZADAS</v>
      </c>
      <c r="K17" s="357" t="s">
        <v>1370</v>
      </c>
      <c r="L17" s="118" t="s">
        <v>405</v>
      </c>
      <c r="N17" s="155"/>
    </row>
    <row r="18" spans="2:14" x14ac:dyDescent="0.25">
      <c r="B18" s="95"/>
      <c r="C18" s="101" t="s">
        <v>48</v>
      </c>
      <c r="D18" s="524"/>
      <c r="E18" s="203">
        <v>50</v>
      </c>
      <c r="F18" s="102">
        <v>25</v>
      </c>
      <c r="G18" s="99">
        <f t="shared" si="0"/>
        <v>1250</v>
      </c>
      <c r="H18" s="163" t="s">
        <v>138</v>
      </c>
      <c r="I18" s="100" t="s">
        <v>730</v>
      </c>
      <c r="J18" s="100" t="str">
        <f>VLOOKUP(I18,Presupuesto!$B$11:$C$566,2,0)</f>
        <v>SERVICIOS DE IMPRENTA PUBLIC.Y REPRODUCCION</v>
      </c>
      <c r="K18" s="100" t="str">
        <f t="shared" ref="K18:K26" si="1">$K$17</f>
        <v>Desarrollo e Innovación Curricular</v>
      </c>
      <c r="L18" s="100" t="s">
        <v>405</v>
      </c>
      <c r="N18" s="155"/>
    </row>
    <row r="19" spans="2:14" x14ac:dyDescent="0.25">
      <c r="B19" s="95"/>
      <c r="C19" s="101" t="s">
        <v>49</v>
      </c>
      <c r="D19" s="524"/>
      <c r="E19" s="203">
        <f>D17</f>
        <v>50</v>
      </c>
      <c r="F19" s="102">
        <v>150</v>
      </c>
      <c r="G19" s="99">
        <f t="shared" si="0"/>
        <v>7500</v>
      </c>
      <c r="H19" s="163" t="s">
        <v>138</v>
      </c>
      <c r="I19" s="100" t="s">
        <v>805</v>
      </c>
      <c r="J19" s="100" t="str">
        <f>VLOOKUP(I19,Presupuesto!$B$11:$C$566,2,0)</f>
        <v>ALIMENTOS B EBIDAS PARA PERSONAS</v>
      </c>
      <c r="K19" s="100" t="str">
        <f t="shared" si="1"/>
        <v>Desarrollo e Innovación Curricular</v>
      </c>
      <c r="L19" s="100" t="s">
        <v>405</v>
      </c>
      <c r="N19" s="155"/>
    </row>
    <row r="20" spans="2:14" x14ac:dyDescent="0.25">
      <c r="B20" s="95"/>
      <c r="C20" s="101" t="s">
        <v>50</v>
      </c>
      <c r="D20" s="524"/>
      <c r="E20" s="153">
        <v>0</v>
      </c>
      <c r="F20" s="120"/>
      <c r="G20" s="99">
        <f t="shared" si="0"/>
        <v>0</v>
      </c>
      <c r="H20" s="163" t="s">
        <v>138</v>
      </c>
      <c r="I20" s="345" t="s">
        <v>310</v>
      </c>
      <c r="J20" s="100" t="str">
        <f>VLOOKUP(I20,Presupuesto!$B$11:$C$566,2,0)</f>
        <v>PASAJES (26100-00)</v>
      </c>
      <c r="K20" s="100" t="str">
        <f t="shared" si="1"/>
        <v>Desarrollo e Innovación Curricular</v>
      </c>
      <c r="L20" s="100" t="s">
        <v>407</v>
      </c>
      <c r="N20" s="155"/>
    </row>
    <row r="21" spans="2:14" x14ac:dyDescent="0.25">
      <c r="B21" s="95"/>
      <c r="C21" s="101" t="s">
        <v>428</v>
      </c>
      <c r="D21" s="524"/>
      <c r="E21" s="153">
        <v>0</v>
      </c>
      <c r="F21" s="120">
        <v>250</v>
      </c>
      <c r="G21" s="99">
        <v>250</v>
      </c>
      <c r="H21" s="163" t="s">
        <v>138</v>
      </c>
      <c r="I21" s="100" t="s">
        <v>834</v>
      </c>
      <c r="J21" s="100" t="str">
        <f>VLOOKUP(I21,Presupuesto!$B$11:$C$566,2,0)</f>
        <v>PRODUCTOS PAPEL Y CARTON</v>
      </c>
      <c r="K21" s="100" t="str">
        <f t="shared" si="1"/>
        <v>Desarrollo e Innovación Curricular</v>
      </c>
      <c r="L21" s="100" t="s">
        <v>405</v>
      </c>
      <c r="N21" s="155"/>
    </row>
    <row r="22" spans="2:14" x14ac:dyDescent="0.25">
      <c r="B22" s="95"/>
      <c r="C22" s="101" t="s">
        <v>51</v>
      </c>
      <c r="D22" s="524"/>
      <c r="E22" s="203">
        <f>(D17*25)/500</f>
        <v>2.5</v>
      </c>
      <c r="F22" s="102">
        <v>85</v>
      </c>
      <c r="G22" s="99">
        <f t="shared" si="0"/>
        <v>212.5</v>
      </c>
      <c r="H22" s="163" t="s">
        <v>138</v>
      </c>
      <c r="I22" s="100" t="s">
        <v>834</v>
      </c>
      <c r="J22" s="100" t="str">
        <f>VLOOKUP(I22,Presupuesto!$B$11:$C$566,2,0)</f>
        <v>PRODUCTOS PAPEL Y CARTON</v>
      </c>
      <c r="K22" s="100" t="str">
        <f t="shared" si="1"/>
        <v>Desarrollo e Innovación Curricular</v>
      </c>
      <c r="L22" s="100" t="s">
        <v>405</v>
      </c>
      <c r="N22" s="155"/>
    </row>
    <row r="23" spans="2:14" x14ac:dyDescent="0.25">
      <c r="B23" s="95"/>
      <c r="C23" s="101" t="s">
        <v>132</v>
      </c>
      <c r="D23" s="524"/>
      <c r="E23" s="203">
        <v>50</v>
      </c>
      <c r="F23" s="102">
        <v>10</v>
      </c>
      <c r="G23" s="99">
        <f t="shared" si="0"/>
        <v>500</v>
      </c>
      <c r="H23" s="163" t="s">
        <v>138</v>
      </c>
      <c r="I23" s="100" t="s">
        <v>955</v>
      </c>
      <c r="J23" s="100" t="str">
        <f>VLOOKUP(I23,Presupuesto!$B$11:$C$566,2,0)</f>
        <v>UTILES DE ESCRITORIO, OFICINA Y ENSE¥ANZA</v>
      </c>
      <c r="K23" s="100" t="str">
        <f t="shared" si="1"/>
        <v>Desarrollo e Innovación Curricular</v>
      </c>
      <c r="L23" s="100" t="s">
        <v>405</v>
      </c>
      <c r="N23" s="155"/>
    </row>
    <row r="24" spans="2:14" x14ac:dyDescent="0.25">
      <c r="B24" s="95"/>
      <c r="C24" s="101" t="s">
        <v>34</v>
      </c>
      <c r="D24" s="524"/>
      <c r="E24" s="203">
        <v>5</v>
      </c>
      <c r="F24" s="102">
        <v>25</v>
      </c>
      <c r="G24" s="99">
        <f t="shared" si="0"/>
        <v>125</v>
      </c>
      <c r="H24" s="163" t="s">
        <v>138</v>
      </c>
      <c r="I24" s="100" t="s">
        <v>955</v>
      </c>
      <c r="J24" s="100" t="str">
        <f>VLOOKUP(I24,Presupuesto!$B$11:$C$566,2,0)</f>
        <v>UTILES DE ESCRITORIO, OFICINA Y ENSE¥ANZA</v>
      </c>
      <c r="K24" s="100" t="str">
        <f t="shared" si="1"/>
        <v>Desarrollo e Innovación Curricular</v>
      </c>
      <c r="L24" s="100" t="s">
        <v>405</v>
      </c>
      <c r="N24" s="155"/>
    </row>
    <row r="25" spans="2:14" x14ac:dyDescent="0.25">
      <c r="B25" s="95"/>
      <c r="C25" s="111" t="s">
        <v>52</v>
      </c>
      <c r="D25" s="524"/>
      <c r="E25" s="222">
        <v>50</v>
      </c>
      <c r="F25" s="121">
        <v>25</v>
      </c>
      <c r="G25" s="99">
        <f t="shared" si="0"/>
        <v>1250</v>
      </c>
      <c r="H25" s="163" t="s">
        <v>138</v>
      </c>
      <c r="I25" s="100" t="s">
        <v>955</v>
      </c>
      <c r="J25" s="100" t="str">
        <f>VLOOKUP(I25,Presupuesto!$B$11:$C$566,2,0)</f>
        <v>UTILES DE ESCRITORIO, OFICINA Y ENSE¥ANZA</v>
      </c>
      <c r="K25" s="100" t="str">
        <f t="shared" si="1"/>
        <v>Desarrollo e Innovación Curricular</v>
      </c>
      <c r="L25" s="100" t="s">
        <v>405</v>
      </c>
      <c r="N25" s="155"/>
    </row>
    <row r="26" spans="2:14" ht="15.75" thickBot="1" x14ac:dyDescent="0.3">
      <c r="B26" s="95"/>
      <c r="C26" s="226" t="s">
        <v>441</v>
      </c>
      <c r="D26" s="227">
        <v>0</v>
      </c>
      <c r="E26" s="358">
        <v>0</v>
      </c>
      <c r="F26" s="106"/>
      <c r="G26" s="107">
        <f>D26*E26*F26</f>
        <v>0</v>
      </c>
      <c r="H26" s="359" t="s">
        <v>138</v>
      </c>
      <c r="I26" s="360" t="s">
        <v>311</v>
      </c>
      <c r="J26" s="108" t="str">
        <f>VLOOKUP(I26,Presupuesto!$B$11:$C$566,2,0)</f>
        <v>VIATICOS (26200-00)</v>
      </c>
      <c r="K26" s="361" t="str">
        <f t="shared" si="1"/>
        <v>Desarrollo e Innovación Curricular</v>
      </c>
      <c r="L26" s="361" t="s">
        <v>405</v>
      </c>
    </row>
    <row r="27" spans="2:14" x14ac:dyDescent="0.25">
      <c r="B27" s="95"/>
      <c r="C27" s="95"/>
      <c r="E27" s="114"/>
      <c r="F27" s="114"/>
      <c r="G27" s="114"/>
      <c r="H27" s="177"/>
      <c r="I27" s="114"/>
      <c r="J27" s="114"/>
      <c r="K27" s="114"/>
    </row>
    <row r="28" spans="2:14" x14ac:dyDescent="0.25">
      <c r="B28" s="95"/>
      <c r="C28" s="95"/>
      <c r="E28" s="114"/>
      <c r="F28" s="114"/>
      <c r="G28" s="114"/>
      <c r="H28" s="177"/>
      <c r="I28" s="114"/>
      <c r="J28" s="114"/>
      <c r="K28" s="114"/>
    </row>
    <row r="29" spans="2:14" ht="15.75" thickBot="1" x14ac:dyDescent="0.3">
      <c r="B29" s="95"/>
      <c r="C29" s="95"/>
      <c r="E29" s="114"/>
      <c r="F29" s="114"/>
      <c r="G29" s="114"/>
      <c r="H29" s="177"/>
      <c r="I29" s="114"/>
      <c r="J29" s="114"/>
      <c r="K29" s="114"/>
    </row>
    <row r="30" spans="2:14" ht="15.75" thickBot="1" x14ac:dyDescent="0.3">
      <c r="B30" s="95"/>
      <c r="C30" s="29" t="s">
        <v>43</v>
      </c>
      <c r="D30" s="30">
        <f>SUM(G36:G45)</f>
        <v>8840</v>
      </c>
      <c r="E30" s="114"/>
      <c r="F30" s="114"/>
      <c r="G30" s="114"/>
      <c r="H30" s="177"/>
      <c r="I30" s="114"/>
      <c r="J30" s="114"/>
      <c r="K30" s="114"/>
    </row>
    <row r="32" spans="2:14" ht="15.75" x14ac:dyDescent="0.25">
      <c r="C32" s="208" t="s">
        <v>402</v>
      </c>
      <c r="D32" s="441" t="s">
        <v>1826</v>
      </c>
      <c r="E32" s="95"/>
      <c r="F32" s="95"/>
      <c r="G32" s="95"/>
      <c r="H32" s="76"/>
      <c r="I32" s="76"/>
      <c r="J32" s="76"/>
      <c r="K32" s="114"/>
    </row>
    <row r="33" spans="3:12" ht="18.75" x14ac:dyDescent="0.25">
      <c r="C33" s="678" t="str">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 xml:space="preserve">1. Diseñar e implementar el Sistema de Gestion academica de Calidad,  con enfoque de mejora continua de los procesos. La unidad monitorea el Plan de Mejora de la Escuela </v>
      </c>
      <c r="D33" s="678"/>
      <c r="E33" s="678"/>
      <c r="F33" s="95"/>
      <c r="G33" s="95"/>
      <c r="H33" s="76"/>
      <c r="I33" s="76"/>
      <c r="J33" s="76"/>
      <c r="K33" s="114"/>
    </row>
    <row r="34" spans="3:12" ht="15.75" thickBot="1" x14ac:dyDescent="0.3">
      <c r="C34" s="70"/>
      <c r="D34" s="31"/>
      <c r="E34" s="95"/>
      <c r="F34" s="95"/>
      <c r="G34" s="95"/>
      <c r="H34" s="76"/>
      <c r="I34" s="76"/>
      <c r="J34" s="76"/>
      <c r="K34" s="114"/>
    </row>
    <row r="35" spans="3:12" ht="30.75" thickBot="1" x14ac:dyDescent="0.3">
      <c r="C35" s="128" t="s">
        <v>44</v>
      </c>
      <c r="D35" s="131" t="s">
        <v>45</v>
      </c>
      <c r="E35" s="130" t="s">
        <v>55</v>
      </c>
      <c r="F35" s="130" t="s">
        <v>57</v>
      </c>
      <c r="G35" s="129" t="s">
        <v>27</v>
      </c>
      <c r="H35" s="135" t="s">
        <v>140</v>
      </c>
      <c r="I35" s="130" t="s">
        <v>46</v>
      </c>
      <c r="J35" s="130" t="s">
        <v>141</v>
      </c>
      <c r="K35" s="130" t="s">
        <v>420</v>
      </c>
      <c r="L35" s="130" t="s">
        <v>421</v>
      </c>
    </row>
    <row r="36" spans="3:12" x14ac:dyDescent="0.25">
      <c r="C36" s="353" t="s">
        <v>47</v>
      </c>
      <c r="D36" s="523">
        <v>50</v>
      </c>
      <c r="E36" s="354"/>
      <c r="F36" s="117">
        <v>0</v>
      </c>
      <c r="G36" s="355">
        <f t="shared" ref="G36:G44" si="2">E36*F36</f>
        <v>0</v>
      </c>
      <c r="H36" s="356" t="s">
        <v>138</v>
      </c>
      <c r="I36" s="118" t="s">
        <v>716</v>
      </c>
      <c r="J36" s="118" t="str">
        <f>VLOOKUP(I36,Presupuesto!$B$11:$C$566,2,0)</f>
        <v>SERVICIOS DE INFORMATICA Y SISTEMA COMPUTARIZADAS</v>
      </c>
      <c r="K36" s="357" t="s">
        <v>1375</v>
      </c>
      <c r="L36" s="118" t="s">
        <v>405</v>
      </c>
    </row>
    <row r="37" spans="3:12" x14ac:dyDescent="0.25">
      <c r="C37" s="101" t="s">
        <v>48</v>
      </c>
      <c r="D37" s="524"/>
      <c r="E37" s="203">
        <f>D36</f>
        <v>50</v>
      </c>
      <c r="F37" s="102">
        <v>25</v>
      </c>
      <c r="G37" s="99">
        <f>E37*F37</f>
        <v>1250</v>
      </c>
      <c r="H37" s="163" t="s">
        <v>138</v>
      </c>
      <c r="I37" s="100" t="s">
        <v>730</v>
      </c>
      <c r="J37" s="100" t="str">
        <f>VLOOKUP(I37,Presupuesto!$B$11:$C$566,2,0)</f>
        <v>SERVICIOS DE IMPRENTA PUBLIC.Y REPRODUCCION</v>
      </c>
      <c r="K37" s="100" t="s">
        <v>1375</v>
      </c>
      <c r="L37" s="100" t="s">
        <v>405</v>
      </c>
    </row>
    <row r="38" spans="3:12" x14ac:dyDescent="0.25">
      <c r="C38" s="101" t="s">
        <v>49</v>
      </c>
      <c r="D38" s="524"/>
      <c r="E38" s="203">
        <f>D36</f>
        <v>50</v>
      </c>
      <c r="F38" s="102">
        <v>100</v>
      </c>
      <c r="G38" s="99">
        <f t="shared" si="2"/>
        <v>5000</v>
      </c>
      <c r="H38" s="163" t="s">
        <v>138</v>
      </c>
      <c r="I38" s="100" t="s">
        <v>805</v>
      </c>
      <c r="J38" s="100" t="str">
        <f>VLOOKUP(I38,Presupuesto!$B$11:$C$566,2,0)</f>
        <v>ALIMENTOS B EBIDAS PARA PERSONAS</v>
      </c>
      <c r="K38" s="100" t="s">
        <v>1375</v>
      </c>
      <c r="L38" s="100" t="s">
        <v>405</v>
      </c>
    </row>
    <row r="39" spans="3:12" x14ac:dyDescent="0.25">
      <c r="C39" s="101" t="s">
        <v>50</v>
      </c>
      <c r="D39" s="524"/>
      <c r="E39" s="153">
        <v>0</v>
      </c>
      <c r="F39" s="120"/>
      <c r="G39" s="99">
        <f t="shared" si="2"/>
        <v>0</v>
      </c>
      <c r="H39" s="163" t="s">
        <v>138</v>
      </c>
      <c r="I39" s="345" t="s">
        <v>310</v>
      </c>
      <c r="J39" s="100" t="str">
        <f>VLOOKUP(I39,Presupuesto!$B$11:$C$566,2,0)</f>
        <v>PASAJES (26100-00)</v>
      </c>
      <c r="K39" s="100" t="s">
        <v>1375</v>
      </c>
      <c r="L39" s="100" t="s">
        <v>407</v>
      </c>
    </row>
    <row r="40" spans="3:12" x14ac:dyDescent="0.25">
      <c r="C40" s="101" t="s">
        <v>428</v>
      </c>
      <c r="D40" s="524"/>
      <c r="E40" s="153">
        <v>0</v>
      </c>
      <c r="F40" s="120">
        <v>250</v>
      </c>
      <c r="G40" s="99">
        <v>250</v>
      </c>
      <c r="H40" s="163" t="s">
        <v>138</v>
      </c>
      <c r="I40" s="100" t="s">
        <v>834</v>
      </c>
      <c r="J40" s="100" t="str">
        <f>VLOOKUP(I40,Presupuesto!$B$11:$C$566,2,0)</f>
        <v>PRODUCTOS PAPEL Y CARTON</v>
      </c>
      <c r="K40" s="100" t="s">
        <v>1375</v>
      </c>
      <c r="L40" s="100" t="s">
        <v>405</v>
      </c>
    </row>
    <row r="41" spans="3:12" x14ac:dyDescent="0.25">
      <c r="C41" s="101" t="s">
        <v>51</v>
      </c>
      <c r="D41" s="524"/>
      <c r="E41" s="203">
        <v>4</v>
      </c>
      <c r="F41" s="102">
        <v>85</v>
      </c>
      <c r="G41" s="99">
        <f t="shared" si="2"/>
        <v>340</v>
      </c>
      <c r="H41" s="163" t="s">
        <v>138</v>
      </c>
      <c r="I41" s="100" t="s">
        <v>834</v>
      </c>
      <c r="J41" s="100" t="str">
        <f>VLOOKUP(I41,Presupuesto!$B$11:$C$566,2,0)</f>
        <v>PRODUCTOS PAPEL Y CARTON</v>
      </c>
      <c r="K41" s="100" t="s">
        <v>1375</v>
      </c>
      <c r="L41" s="100" t="s">
        <v>405</v>
      </c>
    </row>
    <row r="42" spans="3:12" x14ac:dyDescent="0.25">
      <c r="C42" s="101" t="s">
        <v>132</v>
      </c>
      <c r="D42" s="524"/>
      <c r="E42" s="203">
        <v>50</v>
      </c>
      <c r="F42" s="102">
        <v>10</v>
      </c>
      <c r="G42" s="99">
        <f t="shared" si="2"/>
        <v>500</v>
      </c>
      <c r="H42" s="163" t="s">
        <v>138</v>
      </c>
      <c r="I42" s="100" t="s">
        <v>955</v>
      </c>
      <c r="J42" s="100" t="str">
        <f>VLOOKUP(I42,Presupuesto!$B$11:$C$566,2,0)</f>
        <v>UTILES DE ESCRITORIO, OFICINA Y ENSE¥ANZA</v>
      </c>
      <c r="K42" s="100" t="s">
        <v>1375</v>
      </c>
      <c r="L42" s="100" t="s">
        <v>405</v>
      </c>
    </row>
    <row r="43" spans="3:12" x14ac:dyDescent="0.25">
      <c r="C43" s="101" t="s">
        <v>34</v>
      </c>
      <c r="D43" s="524"/>
      <c r="E43" s="203">
        <v>10</v>
      </c>
      <c r="F43" s="102">
        <v>25</v>
      </c>
      <c r="G43" s="99">
        <f t="shared" si="2"/>
        <v>250</v>
      </c>
      <c r="H43" s="163" t="s">
        <v>138</v>
      </c>
      <c r="I43" s="100" t="s">
        <v>955</v>
      </c>
      <c r="J43" s="100" t="str">
        <f>VLOOKUP(I43,Presupuesto!$B$11:$C$566,2,0)</f>
        <v>UTILES DE ESCRITORIO, OFICINA Y ENSE¥ANZA</v>
      </c>
      <c r="K43" s="100" t="s">
        <v>1375</v>
      </c>
      <c r="L43" s="100" t="s">
        <v>405</v>
      </c>
    </row>
    <row r="44" spans="3:12" x14ac:dyDescent="0.25">
      <c r="C44" s="111" t="s">
        <v>52</v>
      </c>
      <c r="D44" s="524"/>
      <c r="E44" s="222">
        <v>50</v>
      </c>
      <c r="F44" s="121">
        <v>25</v>
      </c>
      <c r="G44" s="99">
        <f t="shared" si="2"/>
        <v>1250</v>
      </c>
      <c r="H44" s="163" t="s">
        <v>138</v>
      </c>
      <c r="I44" s="100" t="s">
        <v>955</v>
      </c>
      <c r="J44" s="100" t="str">
        <f>VLOOKUP(I44,Presupuesto!$B$11:$C$566,2,0)</f>
        <v>UTILES DE ESCRITORIO, OFICINA Y ENSE¥ANZA</v>
      </c>
      <c r="K44" s="100" t="s">
        <v>1375</v>
      </c>
      <c r="L44" s="100" t="s">
        <v>405</v>
      </c>
    </row>
    <row r="45" spans="3:12" ht="15.75" thickBot="1" x14ac:dyDescent="0.3">
      <c r="C45" s="226" t="s">
        <v>441</v>
      </c>
      <c r="D45" s="227">
        <v>0</v>
      </c>
      <c r="E45" s="358">
        <v>0</v>
      </c>
      <c r="F45" s="106">
        <f>HLOOKUP(C45,$AH$2:$BU$3,2,0)</f>
        <v>1150</v>
      </c>
      <c r="G45" s="107">
        <f>D45*E45*F45</f>
        <v>0</v>
      </c>
      <c r="H45" s="359" t="s">
        <v>138</v>
      </c>
      <c r="I45" s="360" t="s">
        <v>311</v>
      </c>
      <c r="J45" s="108" t="str">
        <f>VLOOKUP(I45,Presupuesto!$B$11:$C$566,2,0)</f>
        <v>VIATICOS (26200-00)</v>
      </c>
      <c r="K45" s="361" t="s">
        <v>1375</v>
      </c>
      <c r="L45" s="361" t="s">
        <v>405</v>
      </c>
    </row>
    <row r="48" spans="3:12" ht="15.75" thickBot="1" x14ac:dyDescent="0.3"/>
    <row r="49" spans="3:12" ht="15.75" thickBot="1" x14ac:dyDescent="0.3">
      <c r="C49" s="29" t="s">
        <v>43</v>
      </c>
      <c r="D49" s="30">
        <f>SUM(G55:G64)</f>
        <v>13100</v>
      </c>
    </row>
    <row r="51" spans="3:12" ht="15.75" x14ac:dyDescent="0.25">
      <c r="C51" s="208" t="s">
        <v>402</v>
      </c>
      <c r="D51" s="441" t="s">
        <v>1704</v>
      </c>
      <c r="E51" s="95"/>
      <c r="F51" s="95"/>
      <c r="G51" s="95"/>
      <c r="H51" s="76"/>
      <c r="I51" s="76"/>
      <c r="J51" s="76"/>
      <c r="K51" s="114"/>
    </row>
    <row r="52" spans="3:12" ht="18.75" x14ac:dyDescent="0.25">
      <c r="C52" s="498" t="str">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 xml:space="preserve">1. Organizar la celebración como oportunidad  para difundir los resultados de Investigación de la Escuela de Microbiología </v>
      </c>
      <c r="D52" s="31"/>
      <c r="E52" s="95"/>
      <c r="F52" s="95"/>
      <c r="G52" s="95"/>
      <c r="H52" s="76"/>
      <c r="I52" s="76"/>
      <c r="J52" s="76"/>
      <c r="K52" s="114"/>
    </row>
    <row r="53" spans="3:12" ht="15.75" thickBot="1" x14ac:dyDescent="0.3">
      <c r="C53" s="70"/>
      <c r="D53" s="31"/>
      <c r="E53" s="95"/>
      <c r="F53" s="95"/>
      <c r="G53" s="95"/>
      <c r="H53" s="76"/>
      <c r="I53" s="76"/>
      <c r="J53" s="76"/>
      <c r="K53" s="114"/>
    </row>
    <row r="54" spans="3:12" ht="30.75" thickBot="1" x14ac:dyDescent="0.3">
      <c r="C54" s="128" t="s">
        <v>44</v>
      </c>
      <c r="D54" s="131" t="s">
        <v>45</v>
      </c>
      <c r="E54" s="130" t="s">
        <v>55</v>
      </c>
      <c r="F54" s="130" t="s">
        <v>57</v>
      </c>
      <c r="G54" s="129" t="s">
        <v>27</v>
      </c>
      <c r="H54" s="135" t="s">
        <v>140</v>
      </c>
      <c r="I54" s="130" t="s">
        <v>46</v>
      </c>
      <c r="J54" s="130" t="s">
        <v>141</v>
      </c>
      <c r="K54" s="130" t="s">
        <v>420</v>
      </c>
      <c r="L54" s="130" t="s">
        <v>421</v>
      </c>
    </row>
    <row r="55" spans="3:12" x14ac:dyDescent="0.25">
      <c r="C55" s="353" t="s">
        <v>47</v>
      </c>
      <c r="D55" s="523">
        <v>200</v>
      </c>
      <c r="E55" s="354"/>
      <c r="F55" s="117">
        <v>0</v>
      </c>
      <c r="G55" s="355">
        <f t="shared" ref="G55:G63" si="3">E55*F55</f>
        <v>0</v>
      </c>
      <c r="H55" s="356" t="s">
        <v>138</v>
      </c>
      <c r="I55" s="118" t="s">
        <v>716</v>
      </c>
      <c r="J55" s="118" t="str">
        <f>VLOOKUP(I55,Presupuesto!$B$11:$C$566,2,0)</f>
        <v>SERVICIOS DE INFORMATICA Y SISTEMA COMPUTARIZADAS</v>
      </c>
      <c r="K55" s="357" t="s">
        <v>1370</v>
      </c>
      <c r="L55" s="118" t="s">
        <v>405</v>
      </c>
    </row>
    <row r="56" spans="3:12" x14ac:dyDescent="0.25">
      <c r="C56" s="101" t="s">
        <v>48</v>
      </c>
      <c r="D56" s="524"/>
      <c r="E56" s="203">
        <v>0</v>
      </c>
      <c r="F56" s="102">
        <v>0</v>
      </c>
      <c r="G56" s="99">
        <f t="shared" si="3"/>
        <v>0</v>
      </c>
      <c r="H56" s="163" t="s">
        <v>138</v>
      </c>
      <c r="I56" s="100" t="s">
        <v>730</v>
      </c>
      <c r="J56" s="100" t="str">
        <f>VLOOKUP(I56,Presupuesto!$B$11:$C$566,2,0)</f>
        <v>SERVICIOS DE IMPRENTA PUBLIC.Y REPRODUCCION</v>
      </c>
      <c r="K56" s="100" t="str">
        <f t="shared" ref="K56:K64" si="4">$K$17</f>
        <v>Desarrollo e Innovación Curricular</v>
      </c>
      <c r="L56" s="100" t="s">
        <v>405</v>
      </c>
    </row>
    <row r="57" spans="3:12" x14ac:dyDescent="0.25">
      <c r="C57" s="101" t="s">
        <v>49</v>
      </c>
      <c r="D57" s="524"/>
      <c r="E57" s="203">
        <f>D55</f>
        <v>200</v>
      </c>
      <c r="F57" s="102">
        <v>60</v>
      </c>
      <c r="G57" s="99">
        <f t="shared" si="3"/>
        <v>12000</v>
      </c>
      <c r="H57" s="163" t="s">
        <v>138</v>
      </c>
      <c r="I57" s="100" t="s">
        <v>805</v>
      </c>
      <c r="J57" s="100" t="str">
        <f>VLOOKUP(I57,Presupuesto!$B$11:$C$566,2,0)</f>
        <v>ALIMENTOS B EBIDAS PARA PERSONAS</v>
      </c>
      <c r="K57" s="100" t="str">
        <f t="shared" si="4"/>
        <v>Desarrollo e Innovación Curricular</v>
      </c>
      <c r="L57" s="100" t="s">
        <v>405</v>
      </c>
    </row>
    <row r="58" spans="3:12" x14ac:dyDescent="0.25">
      <c r="C58" s="101" t="s">
        <v>50</v>
      </c>
      <c r="D58" s="524"/>
      <c r="E58" s="153">
        <v>0</v>
      </c>
      <c r="F58" s="120">
        <v>10000</v>
      </c>
      <c r="G58" s="99">
        <f t="shared" si="3"/>
        <v>0</v>
      </c>
      <c r="H58" s="163" t="s">
        <v>138</v>
      </c>
      <c r="I58" s="345" t="s">
        <v>310</v>
      </c>
      <c r="J58" s="100" t="str">
        <f>VLOOKUP(I58,Presupuesto!$B$11:$C$566,2,0)</f>
        <v>PASAJES (26100-00)</v>
      </c>
      <c r="K58" s="100" t="str">
        <f t="shared" si="4"/>
        <v>Desarrollo e Innovación Curricular</v>
      </c>
      <c r="L58" s="100" t="s">
        <v>407</v>
      </c>
    </row>
    <row r="59" spans="3:12" x14ac:dyDescent="0.25">
      <c r="C59" s="101" t="s">
        <v>428</v>
      </c>
      <c r="D59" s="524"/>
      <c r="E59" s="153">
        <v>0</v>
      </c>
      <c r="F59" s="120">
        <v>250</v>
      </c>
      <c r="G59" s="99">
        <f t="shared" si="3"/>
        <v>0</v>
      </c>
      <c r="H59" s="163" t="s">
        <v>138</v>
      </c>
      <c r="I59" s="100" t="s">
        <v>834</v>
      </c>
      <c r="J59" s="100" t="str">
        <f>VLOOKUP(I59,Presupuesto!$B$11:$C$566,2,0)</f>
        <v>PRODUCTOS PAPEL Y CARTON</v>
      </c>
      <c r="K59" s="100" t="str">
        <f t="shared" si="4"/>
        <v>Desarrollo e Innovación Curricular</v>
      </c>
      <c r="L59" s="100" t="s">
        <v>405</v>
      </c>
    </row>
    <row r="60" spans="3:12" x14ac:dyDescent="0.25">
      <c r="C60" s="101" t="s">
        <v>51</v>
      </c>
      <c r="D60" s="524"/>
      <c r="E60" s="203">
        <f>(D55*25)/500</f>
        <v>10</v>
      </c>
      <c r="F60" s="102">
        <v>85</v>
      </c>
      <c r="G60" s="99">
        <f t="shared" si="3"/>
        <v>850</v>
      </c>
      <c r="H60" s="163" t="s">
        <v>138</v>
      </c>
      <c r="I60" s="100" t="s">
        <v>834</v>
      </c>
      <c r="J60" s="100" t="str">
        <f>VLOOKUP(I60,Presupuesto!$B$11:$C$566,2,0)</f>
        <v>PRODUCTOS PAPEL Y CARTON</v>
      </c>
      <c r="K60" s="100" t="str">
        <f t="shared" si="4"/>
        <v>Desarrollo e Innovación Curricular</v>
      </c>
      <c r="L60" s="100" t="s">
        <v>405</v>
      </c>
    </row>
    <row r="61" spans="3:12" x14ac:dyDescent="0.25">
      <c r="C61" s="101" t="s">
        <v>132</v>
      </c>
      <c r="D61" s="524"/>
      <c r="E61" s="203">
        <v>0</v>
      </c>
      <c r="F61" s="102">
        <v>36</v>
      </c>
      <c r="G61" s="99">
        <f t="shared" si="3"/>
        <v>0</v>
      </c>
      <c r="H61" s="163" t="s">
        <v>138</v>
      </c>
      <c r="I61" s="100" t="s">
        <v>955</v>
      </c>
      <c r="J61" s="100" t="str">
        <f>VLOOKUP(I61,Presupuesto!$B$11:$C$566,2,0)</f>
        <v>UTILES DE ESCRITORIO, OFICINA Y ENSE¥ANZA</v>
      </c>
      <c r="K61" s="100" t="str">
        <f t="shared" si="4"/>
        <v>Desarrollo e Innovación Curricular</v>
      </c>
      <c r="L61" s="100" t="s">
        <v>405</v>
      </c>
    </row>
    <row r="62" spans="3:12" x14ac:dyDescent="0.25">
      <c r="C62" s="101" t="s">
        <v>34</v>
      </c>
      <c r="D62" s="524"/>
      <c r="E62" s="203">
        <v>10</v>
      </c>
      <c r="F62" s="102">
        <v>25</v>
      </c>
      <c r="G62" s="99">
        <f t="shared" si="3"/>
        <v>250</v>
      </c>
      <c r="H62" s="163" t="s">
        <v>138</v>
      </c>
      <c r="I62" s="100" t="s">
        <v>955</v>
      </c>
      <c r="J62" s="100" t="str">
        <f>VLOOKUP(I62,Presupuesto!$B$11:$C$566,2,0)</f>
        <v>UTILES DE ESCRITORIO, OFICINA Y ENSE¥ANZA</v>
      </c>
      <c r="K62" s="100" t="str">
        <f t="shared" si="4"/>
        <v>Desarrollo e Innovación Curricular</v>
      </c>
      <c r="L62" s="100" t="s">
        <v>405</v>
      </c>
    </row>
    <row r="63" spans="3:12" x14ac:dyDescent="0.25">
      <c r="C63" s="111" t="s">
        <v>52</v>
      </c>
      <c r="D63" s="524"/>
      <c r="E63" s="222">
        <v>0</v>
      </c>
      <c r="F63" s="121">
        <v>25</v>
      </c>
      <c r="G63" s="99">
        <f t="shared" si="3"/>
        <v>0</v>
      </c>
      <c r="H63" s="163" t="s">
        <v>138</v>
      </c>
      <c r="I63" s="100" t="s">
        <v>955</v>
      </c>
      <c r="J63" s="100" t="str">
        <f>VLOOKUP(I63,Presupuesto!$B$11:$C$566,2,0)</f>
        <v>UTILES DE ESCRITORIO, OFICINA Y ENSE¥ANZA</v>
      </c>
      <c r="K63" s="100" t="str">
        <f t="shared" si="4"/>
        <v>Desarrollo e Innovación Curricular</v>
      </c>
      <c r="L63" s="100" t="s">
        <v>405</v>
      </c>
    </row>
    <row r="64" spans="3:12" ht="15.75" thickBot="1" x14ac:dyDescent="0.3">
      <c r="C64" s="226" t="s">
        <v>441</v>
      </c>
      <c r="D64" s="227">
        <v>0</v>
      </c>
      <c r="E64" s="358">
        <v>0</v>
      </c>
      <c r="F64" s="106">
        <f>HLOOKUP(C64,$AH$2:$BU$3,2,0)</f>
        <v>1150</v>
      </c>
      <c r="G64" s="107">
        <f>D64*E64*F64</f>
        <v>0</v>
      </c>
      <c r="H64" s="359" t="s">
        <v>138</v>
      </c>
      <c r="I64" s="360" t="s">
        <v>311</v>
      </c>
      <c r="J64" s="108" t="str">
        <f>VLOOKUP(I64,Presupuesto!$B$11:$C$566,2,0)</f>
        <v>VIATICOS (26200-00)</v>
      </c>
      <c r="K64" s="361" t="str">
        <f t="shared" si="4"/>
        <v>Desarrollo e Innovación Curricular</v>
      </c>
      <c r="L64" s="361" t="s">
        <v>405</v>
      </c>
    </row>
  </sheetData>
  <mergeCells count="3">
    <mergeCell ref="D17:D25"/>
    <mergeCell ref="D36:D44"/>
    <mergeCell ref="D55:D63"/>
  </mergeCells>
  <dataValidations count="5">
    <dataValidation type="list" allowBlank="1" showInputMessage="1" showErrorMessage="1" sqref="C26 C45 C64">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formula1>$A$2:$O$2</formula1>
    </dataValidation>
    <dataValidation type="list" allowBlank="1" showInputMessage="1" showErrorMessage="1" errorTitle="¡Ingreso no valido!" error="Favor ingrese un elemento de la lista." promptTitle="Tipo de Presupuesto" prompt="Seleccione una opción de la lista." sqref="H17:H26 H36:H45 H55:H64">
      <formula1>$S$2:$T$2</formula1>
    </dataValidation>
    <dataValidation type="list" allowBlank="1" showInputMessage="1" showErrorMessage="1" errorTitle="¡Ingreso Inválido!" error="Verifique el valor ingresado._x000a_" sqref="I17:I26 I36:I45 I55:I64">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7"/>
  <sheetViews>
    <sheetView showGridLines="0" topLeftCell="A4" zoomScale="84" zoomScaleNormal="84" workbookViewId="0">
      <selection activeCell="D13" sqref="D13"/>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482</v>
      </c>
      <c r="D2" s="162" t="s">
        <v>1371</v>
      </c>
      <c r="E2" s="124" t="s">
        <v>1373</v>
      </c>
      <c r="F2" s="124" t="s">
        <v>483</v>
      </c>
      <c r="G2" s="124" t="s">
        <v>1374</v>
      </c>
      <c r="H2" s="162" t="s">
        <v>1375</v>
      </c>
      <c r="I2" s="124" t="s">
        <v>1376</v>
      </c>
      <c r="J2" s="124" t="s">
        <v>1472</v>
      </c>
      <c r="K2" s="124" t="s">
        <v>1377</v>
      </c>
      <c r="L2" s="124" t="s">
        <v>1378</v>
      </c>
      <c r="M2" s="124" t="s">
        <v>1379</v>
      </c>
      <c r="N2" s="124" t="s">
        <v>1380</v>
      </c>
      <c r="O2" s="124" t="s">
        <v>1381</v>
      </c>
      <c r="R2" s="124" t="s">
        <v>138</v>
      </c>
      <c r="S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c r="BZ2" s="87" t="s">
        <v>495</v>
      </c>
      <c r="CA2" s="87" t="s">
        <v>496</v>
      </c>
      <c r="CB2" s="87" t="s">
        <v>497</v>
      </c>
      <c r="CC2" s="87" t="s">
        <v>498</v>
      </c>
      <c r="CD2" s="87" t="s">
        <v>499</v>
      </c>
      <c r="CE2" s="87" t="s">
        <v>500</v>
      </c>
      <c r="CF2" s="87" t="s">
        <v>501</v>
      </c>
      <c r="CG2" s="87" t="s">
        <v>502</v>
      </c>
      <c r="CH2" s="87" t="s">
        <v>503</v>
      </c>
      <c r="CI2" s="87" t="s">
        <v>504</v>
      </c>
      <c r="CJ2" s="87" t="s">
        <v>505</v>
      </c>
      <c r="CK2" s="87" t="s">
        <v>506</v>
      </c>
      <c r="CL2" s="87" t="s">
        <v>507</v>
      </c>
      <c r="CM2" s="87" t="s">
        <v>508</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5">
        <v>41436.800000000003</v>
      </c>
      <c r="CA3" s="325">
        <v>37669.82</v>
      </c>
      <c r="CB3" s="325">
        <v>33902.839999999997</v>
      </c>
      <c r="CC3" s="325">
        <v>30135.85</v>
      </c>
      <c r="CD3" s="325">
        <v>28252.36</v>
      </c>
      <c r="CE3" s="325">
        <v>26368.87</v>
      </c>
      <c r="CF3" s="325">
        <v>17893.16</v>
      </c>
      <c r="CG3" s="325">
        <v>16951.419999999998</v>
      </c>
      <c r="CH3" s="325">
        <v>13184.44</v>
      </c>
      <c r="CI3" s="325">
        <v>15032.56</v>
      </c>
      <c r="CJ3" s="325">
        <v>13264.02</v>
      </c>
      <c r="CK3" s="325">
        <v>12379.75</v>
      </c>
      <c r="CL3" s="325">
        <v>439.49</v>
      </c>
      <c r="CM3" s="325">
        <v>1904.46</v>
      </c>
    </row>
    <row r="5" spans="1:555" ht="52.5" x14ac:dyDescent="0.25">
      <c r="C5" s="198" t="s">
        <v>137</v>
      </c>
      <c r="D5" s="171">
        <f>SUMIF(C:C,$C$10,D:D)</f>
        <v>3538551.625</v>
      </c>
      <c r="CA5" s="325"/>
    </row>
    <row r="6" spans="1:555" x14ac:dyDescent="0.25">
      <c r="CA6" s="325"/>
    </row>
    <row r="7" spans="1:555" x14ac:dyDescent="0.25">
      <c r="CA7" s="325"/>
    </row>
    <row r="8" spans="1:555" x14ac:dyDescent="0.25">
      <c r="C8" s="70" t="s">
        <v>54</v>
      </c>
      <c r="D8" s="79"/>
      <c r="E8" s="70"/>
      <c r="F8" s="70"/>
      <c r="G8" s="70"/>
      <c r="H8" s="79"/>
      <c r="I8" s="70"/>
      <c r="J8" s="70"/>
      <c r="CA8" s="325"/>
    </row>
    <row r="9" spans="1:555" ht="15.75" thickBot="1" x14ac:dyDescent="0.3">
      <c r="C9" s="96"/>
      <c r="D9" s="79"/>
      <c r="E9" s="96"/>
      <c r="F9" s="96"/>
      <c r="G9" s="96"/>
      <c r="H9" s="79"/>
      <c r="I9" s="96"/>
      <c r="J9" s="123"/>
      <c r="CA9" s="325"/>
    </row>
    <row r="10" spans="1:555" ht="15.75" thickBot="1" x14ac:dyDescent="0.3">
      <c r="C10" s="69" t="s">
        <v>43</v>
      </c>
      <c r="D10" s="30">
        <f>SUM(G17:G67)</f>
        <v>3538551.625</v>
      </c>
      <c r="E10" s="95"/>
      <c r="F10" s="95"/>
      <c r="G10" s="95"/>
      <c r="H10" s="76"/>
      <c r="I10" s="76"/>
      <c r="J10" s="76"/>
      <c r="CA10" s="325"/>
    </row>
    <row r="11" spans="1:555" x14ac:dyDescent="0.25">
      <c r="B11" s="180"/>
      <c r="D11" s="31"/>
      <c r="E11" s="95"/>
      <c r="F11" s="95"/>
      <c r="G11" s="95"/>
      <c r="H11" s="76"/>
      <c r="I11" s="76"/>
      <c r="J11" s="76"/>
      <c r="CA11" s="325"/>
    </row>
    <row r="12" spans="1:555" x14ac:dyDescent="0.25">
      <c r="B12" s="180"/>
      <c r="D12" s="31"/>
      <c r="E12" s="95"/>
      <c r="F12" s="95"/>
      <c r="G12" s="95"/>
      <c r="H12" s="76"/>
      <c r="I12" s="76"/>
      <c r="J12" s="76"/>
      <c r="CA12" s="325"/>
    </row>
    <row r="13" spans="1:555" ht="15.75" x14ac:dyDescent="0.25">
      <c r="C13" s="208" t="s">
        <v>402</v>
      </c>
      <c r="D13" s="209" t="s">
        <v>1910</v>
      </c>
      <c r="E13" s="95"/>
      <c r="F13" s="95"/>
      <c r="G13" s="95"/>
      <c r="H13" s="76"/>
      <c r="I13" s="76"/>
      <c r="J13" s="76"/>
      <c r="CA13" s="325"/>
    </row>
    <row r="14" spans="1:555" ht="18.75" x14ac:dyDescent="0.25">
      <c r="C14" s="218"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1. Contratar 5 docentes a tiempo completo </v>
      </c>
      <c r="D14" s="31"/>
      <c r="E14" s="95"/>
      <c r="F14" s="95"/>
      <c r="G14" s="95"/>
      <c r="H14" s="76"/>
      <c r="I14" s="76"/>
      <c r="J14" s="76"/>
      <c r="CA14" s="325"/>
    </row>
    <row r="15" spans="1:555" ht="15.75" thickBot="1" x14ac:dyDescent="0.3">
      <c r="C15" s="96"/>
      <c r="D15" s="31"/>
      <c r="E15" s="95"/>
      <c r="F15" s="95"/>
      <c r="G15" s="95"/>
      <c r="H15" s="76"/>
      <c r="I15" s="76"/>
      <c r="J15" s="76"/>
      <c r="CA15" s="325"/>
    </row>
    <row r="16" spans="1:555" ht="30.75" thickBot="1" x14ac:dyDescent="0.3">
      <c r="C16" s="136" t="s">
        <v>44</v>
      </c>
      <c r="D16" s="140" t="s">
        <v>55</v>
      </c>
      <c r="E16" s="173" t="s">
        <v>56</v>
      </c>
      <c r="F16" s="140" t="s">
        <v>57</v>
      </c>
      <c r="G16" s="137" t="s">
        <v>27</v>
      </c>
      <c r="H16" s="135" t="s">
        <v>140</v>
      </c>
      <c r="I16" s="138" t="s">
        <v>46</v>
      </c>
      <c r="J16" s="138" t="s">
        <v>141</v>
      </c>
      <c r="K16" s="138" t="s">
        <v>420</v>
      </c>
      <c r="L16" s="138" t="s">
        <v>421</v>
      </c>
      <c r="CA16" s="325"/>
    </row>
    <row r="17" spans="3:79" ht="15.75" hidden="1" thickBot="1" x14ac:dyDescent="0.3">
      <c r="C17" s="139" t="s">
        <v>495</v>
      </c>
      <c r="D17" s="202"/>
      <c r="E17" s="154">
        <v>12</v>
      </c>
      <c r="F17" s="326">
        <f>HLOOKUP($C17,$BZ$2:$CM$3,2,0)</f>
        <v>41436.800000000003</v>
      </c>
      <c r="G17" s="115">
        <f>D17*E17*F17</f>
        <v>0</v>
      </c>
      <c r="H17" s="168"/>
      <c r="I17" s="116" t="s">
        <v>509</v>
      </c>
      <c r="J17" s="116" t="str">
        <f>VLOOKUP(I17,Presupuesto!$B$11:$C$565,2,0)</f>
        <v>SUELDOS Y SALARIOS PERMANENTES</v>
      </c>
      <c r="K17" s="228" t="s">
        <v>1472</v>
      </c>
      <c r="L17" s="100" t="s">
        <v>404</v>
      </c>
      <c r="CA17" s="325"/>
    </row>
    <row r="18" spans="3:79" hidden="1" x14ac:dyDescent="0.25">
      <c r="C18" s="174" t="s">
        <v>58</v>
      </c>
      <c r="D18" s="165"/>
      <c r="E18" s="156">
        <v>0</v>
      </c>
      <c r="F18" s="102">
        <f>IF(E17=0,"",(G17/E17)/12*E17)</f>
        <v>0</v>
      </c>
      <c r="G18" s="99">
        <f>F18</f>
        <v>0</v>
      </c>
      <c r="H18" s="166" t="s">
        <v>1460</v>
      </c>
      <c r="I18" s="118" t="s">
        <v>529</v>
      </c>
      <c r="J18" s="118" t="str">
        <f>VLOOKUP(I18,Presupuesto!$B$11:$C$565,2,0)</f>
        <v>AGUINALDO Y DECIMO CUARTO MES</v>
      </c>
      <c r="K18" s="100" t="str">
        <f>$K$17</f>
        <v>Posgrado</v>
      </c>
      <c r="L18" s="100" t="s">
        <v>422</v>
      </c>
      <c r="CA18" s="325"/>
    </row>
    <row r="19" spans="3:79" ht="15.75" hidden="1" thickBot="1" x14ac:dyDescent="0.3">
      <c r="C19" s="175" t="s">
        <v>59</v>
      </c>
      <c r="D19" s="165"/>
      <c r="E19" s="156">
        <v>0</v>
      </c>
      <c r="F19" s="119">
        <f>IF(E17&lt;6,"",((E17-6)/12)*(G17/E17))</f>
        <v>0</v>
      </c>
      <c r="G19" s="99">
        <f>F19</f>
        <v>0</v>
      </c>
      <c r="H19" s="166"/>
      <c r="I19" s="103" t="s">
        <v>532</v>
      </c>
      <c r="J19" s="103" t="str">
        <f>VLOOKUP(I19,Presupuesto!$B$11:$C$565,2,0)</f>
        <v>DECIMOCUARTO MES</v>
      </c>
      <c r="K19" s="100" t="str">
        <f t="shared" ref="K19:K66" si="0">$K$17</f>
        <v>Posgrado</v>
      </c>
      <c r="L19" s="100" t="s">
        <v>405</v>
      </c>
      <c r="CA19" s="325"/>
    </row>
    <row r="20" spans="3:79" ht="15.75" hidden="1" thickBot="1" x14ac:dyDescent="0.3">
      <c r="C20" s="139" t="s">
        <v>496</v>
      </c>
      <c r="D20" s="202"/>
      <c r="E20" s="154">
        <v>12</v>
      </c>
      <c r="F20" s="326">
        <f>HLOOKUP($C20,$BZ$2:$CM$3,2,0)</f>
        <v>37669.82</v>
      </c>
      <c r="G20" s="115">
        <f>D20*E20*F20</f>
        <v>0</v>
      </c>
      <c r="H20" s="168"/>
      <c r="I20" s="116" t="s">
        <v>509</v>
      </c>
      <c r="J20" s="116" t="str">
        <f>VLOOKUP(I20,Presupuesto!$B$11:$C$565,2,0)</f>
        <v>SUELDOS Y SALARIOS PERMANENTES</v>
      </c>
      <c r="K20" s="100" t="str">
        <f t="shared" si="0"/>
        <v>Posgrado</v>
      </c>
      <c r="L20" s="100" t="s">
        <v>405</v>
      </c>
    </row>
    <row r="21" spans="3:79" hidden="1" x14ac:dyDescent="0.25">
      <c r="C21" s="174" t="s">
        <v>58</v>
      </c>
      <c r="D21" s="165"/>
      <c r="E21" s="156">
        <v>0</v>
      </c>
      <c r="F21" s="102">
        <f>IF(E20=0,"",(G20/E20)/12*E20)</f>
        <v>0</v>
      </c>
      <c r="G21" s="99">
        <f>F21</f>
        <v>0</v>
      </c>
      <c r="H21" s="166"/>
      <c r="I21" s="118" t="s">
        <v>529</v>
      </c>
      <c r="J21" s="118" t="str">
        <f>VLOOKUP(I21,Presupuesto!$B$11:$C$565,2,0)</f>
        <v>AGUINALDO Y DECIMO CUARTO MES</v>
      </c>
      <c r="K21" s="100" t="str">
        <f t="shared" si="0"/>
        <v>Posgrado</v>
      </c>
      <c r="L21" s="100" t="s">
        <v>405</v>
      </c>
    </row>
    <row r="22" spans="3:79" ht="15.75" hidden="1" thickBot="1" x14ac:dyDescent="0.3">
      <c r="C22" s="175" t="s">
        <v>59</v>
      </c>
      <c r="D22" s="165"/>
      <c r="E22" s="156">
        <v>0</v>
      </c>
      <c r="F22" s="119">
        <f>IF(E20&lt;6,"",((E20-6)/12)*(G20/E20))</f>
        <v>0</v>
      </c>
      <c r="G22" s="99">
        <f>F22</f>
        <v>0</v>
      </c>
      <c r="H22" s="166"/>
      <c r="I22" s="103" t="s">
        <v>532</v>
      </c>
      <c r="J22" s="103" t="str">
        <f>VLOOKUP(I22,Presupuesto!$B$11:$C$565,2,0)</f>
        <v>DECIMOCUARTO MES</v>
      </c>
      <c r="K22" s="100" t="str">
        <f t="shared" si="0"/>
        <v>Posgrado</v>
      </c>
      <c r="L22" s="100" t="s">
        <v>405</v>
      </c>
    </row>
    <row r="23" spans="3:79" ht="15.75" hidden="1" thickBot="1" x14ac:dyDescent="0.3">
      <c r="C23" s="139" t="s">
        <v>497</v>
      </c>
      <c r="D23" s="202"/>
      <c r="E23" s="154">
        <v>12</v>
      </c>
      <c r="F23" s="326">
        <f>HLOOKUP($C23,$BZ$2:$CM$3,2,0)</f>
        <v>33902.839999999997</v>
      </c>
      <c r="G23" s="115">
        <f>D23*E23*F23</f>
        <v>0</v>
      </c>
      <c r="H23" s="168"/>
      <c r="I23" s="116" t="s">
        <v>509</v>
      </c>
      <c r="J23" s="116" t="str">
        <f>VLOOKUP(I23,Presupuesto!$B$11:$C$565,2,0)</f>
        <v>SUELDOS Y SALARIOS PERMANENTES</v>
      </c>
      <c r="K23" s="100" t="str">
        <f t="shared" si="0"/>
        <v>Posgrado</v>
      </c>
      <c r="L23" s="100" t="s">
        <v>405</v>
      </c>
    </row>
    <row r="24" spans="3:79" hidden="1" x14ac:dyDescent="0.25">
      <c r="C24" s="174" t="s">
        <v>58</v>
      </c>
      <c r="D24" s="165"/>
      <c r="E24" s="156">
        <v>0</v>
      </c>
      <c r="F24" s="102">
        <f>IF(E23=0,"",(G23/E23)/12*E23)</f>
        <v>0</v>
      </c>
      <c r="G24" s="99">
        <f>F24</f>
        <v>0</v>
      </c>
      <c r="H24" s="166"/>
      <c r="I24" s="118" t="s">
        <v>529</v>
      </c>
      <c r="J24" s="118" t="str">
        <f>VLOOKUP(I24,Presupuesto!$B$11:$C$565,2,0)</f>
        <v>AGUINALDO Y DECIMO CUARTO MES</v>
      </c>
      <c r="K24" s="100" t="str">
        <f t="shared" si="0"/>
        <v>Posgrado</v>
      </c>
      <c r="L24" s="100" t="s">
        <v>405</v>
      </c>
    </row>
    <row r="25" spans="3:79" ht="15.75" hidden="1" thickBot="1" x14ac:dyDescent="0.3">
      <c r="C25" s="175" t="s">
        <v>59</v>
      </c>
      <c r="D25" s="165"/>
      <c r="E25" s="156">
        <v>0</v>
      </c>
      <c r="F25" s="119">
        <f>IF(E23&lt;6,"",((E23-6)/12)*(G23/E23))</f>
        <v>0</v>
      </c>
      <c r="G25" s="99">
        <f>F25</f>
        <v>0</v>
      </c>
      <c r="H25" s="166"/>
      <c r="I25" s="103" t="s">
        <v>532</v>
      </c>
      <c r="J25" s="103" t="str">
        <f>VLOOKUP(I25,Presupuesto!$B$11:$C$565,2,0)</f>
        <v>DECIMOCUARTO MES</v>
      </c>
      <c r="K25" s="100" t="str">
        <f t="shared" si="0"/>
        <v>Posgrado</v>
      </c>
      <c r="L25" s="100" t="s">
        <v>405</v>
      </c>
    </row>
    <row r="26" spans="3:79" ht="15.75" hidden="1" thickBot="1" x14ac:dyDescent="0.3">
      <c r="C26" s="139" t="s">
        <v>498</v>
      </c>
      <c r="D26" s="202"/>
      <c r="E26" s="154">
        <v>12</v>
      </c>
      <c r="F26" s="326">
        <f>HLOOKUP($C26,$BZ$2:$CM$3,2,0)</f>
        <v>30135.85</v>
      </c>
      <c r="G26" s="115">
        <f>D26*E26*F26</f>
        <v>0</v>
      </c>
      <c r="H26" s="168"/>
      <c r="I26" s="116" t="s">
        <v>509</v>
      </c>
      <c r="J26" s="116" t="str">
        <f>VLOOKUP(I26,Presupuesto!$B$11:$C$565,2,0)</f>
        <v>SUELDOS Y SALARIOS PERMANENTES</v>
      </c>
      <c r="K26" s="100" t="str">
        <f t="shared" si="0"/>
        <v>Posgrado</v>
      </c>
      <c r="L26" s="100" t="s">
        <v>405</v>
      </c>
    </row>
    <row r="27" spans="3:79" hidden="1" x14ac:dyDescent="0.25">
      <c r="C27" s="174" t="s">
        <v>58</v>
      </c>
      <c r="D27" s="165"/>
      <c r="E27" s="156">
        <v>0</v>
      </c>
      <c r="F27" s="102">
        <f>IF(E26=0,"",(G26/E26)/12*E26)</f>
        <v>0</v>
      </c>
      <c r="G27" s="99">
        <f>F27</f>
        <v>0</v>
      </c>
      <c r="H27" s="166"/>
      <c r="I27" s="118" t="s">
        <v>529</v>
      </c>
      <c r="J27" s="118" t="str">
        <f>VLOOKUP(I27,Presupuesto!$B$11:$C$565,2,0)</f>
        <v>AGUINALDO Y DECIMO CUARTO MES</v>
      </c>
      <c r="K27" s="100" t="str">
        <f t="shared" si="0"/>
        <v>Posgrado</v>
      </c>
      <c r="L27" s="100" t="s">
        <v>405</v>
      </c>
    </row>
    <row r="28" spans="3:79" ht="15.75" hidden="1" thickBot="1" x14ac:dyDescent="0.3">
      <c r="C28" s="175" t="s">
        <v>59</v>
      </c>
      <c r="D28" s="165"/>
      <c r="E28" s="156">
        <v>0</v>
      </c>
      <c r="F28" s="119">
        <f>IF(E26&lt;6,"",((E26-6)/12)*(G26/E26))</f>
        <v>0</v>
      </c>
      <c r="G28" s="99">
        <f>F28</f>
        <v>0</v>
      </c>
      <c r="H28" s="166"/>
      <c r="I28" s="103" t="s">
        <v>532</v>
      </c>
      <c r="J28" s="103" t="str">
        <f>VLOOKUP(I28,Presupuesto!$B$11:$C$565,2,0)</f>
        <v>DECIMOCUARTO MES</v>
      </c>
      <c r="K28" s="100" t="str">
        <f t="shared" si="0"/>
        <v>Posgrado</v>
      </c>
      <c r="L28" s="100" t="s">
        <v>405</v>
      </c>
    </row>
    <row r="29" spans="3:79" ht="15.75" hidden="1" thickBot="1" x14ac:dyDescent="0.3">
      <c r="C29" s="139" t="s">
        <v>499</v>
      </c>
      <c r="D29" s="202"/>
      <c r="E29" s="154">
        <v>12</v>
      </c>
      <c r="F29" s="326">
        <f>HLOOKUP($C29,$BZ$2:$CM$3,2,0)</f>
        <v>28252.36</v>
      </c>
      <c r="G29" s="115">
        <f>D29*E29*F29</f>
        <v>0</v>
      </c>
      <c r="H29" s="168"/>
      <c r="I29" s="116" t="s">
        <v>509</v>
      </c>
      <c r="J29" s="116" t="str">
        <f>VLOOKUP(I29,Presupuesto!$B$11:$C$565,2,0)</f>
        <v>SUELDOS Y SALARIOS PERMANENTES</v>
      </c>
      <c r="K29" s="100" t="str">
        <f t="shared" si="0"/>
        <v>Posgrado</v>
      </c>
      <c r="L29" s="100" t="s">
        <v>405</v>
      </c>
    </row>
    <row r="30" spans="3:79" hidden="1" x14ac:dyDescent="0.25">
      <c r="C30" s="174" t="s">
        <v>58</v>
      </c>
      <c r="D30" s="165"/>
      <c r="E30" s="156">
        <v>0</v>
      </c>
      <c r="F30" s="102">
        <f>IF(E29=0,"",(G29/E29)/12*E29)</f>
        <v>0</v>
      </c>
      <c r="G30" s="99">
        <f>F30</f>
        <v>0</v>
      </c>
      <c r="H30" s="166"/>
      <c r="I30" s="118" t="s">
        <v>529</v>
      </c>
      <c r="J30" s="118" t="str">
        <f>VLOOKUP(I30,Presupuesto!$B$11:$C$565,2,0)</f>
        <v>AGUINALDO Y DECIMO CUARTO MES</v>
      </c>
      <c r="K30" s="100" t="str">
        <f t="shared" si="0"/>
        <v>Posgrado</v>
      </c>
      <c r="L30" s="100" t="s">
        <v>405</v>
      </c>
    </row>
    <row r="31" spans="3:79" ht="15.75" hidden="1" thickBot="1" x14ac:dyDescent="0.3">
      <c r="C31" s="175" t="s">
        <v>59</v>
      </c>
      <c r="D31" s="165"/>
      <c r="E31" s="156">
        <v>0</v>
      </c>
      <c r="F31" s="119">
        <f>IF(E29&lt;6,"",((E29-6)/12)*(G29/E29))</f>
        <v>0</v>
      </c>
      <c r="G31" s="99">
        <f>F31</f>
        <v>0</v>
      </c>
      <c r="H31" s="166"/>
      <c r="I31" s="103" t="s">
        <v>532</v>
      </c>
      <c r="J31" s="103" t="str">
        <f>VLOOKUP(I31,Presupuesto!$B$11:$C$565,2,0)</f>
        <v>DECIMOCUARTO MES</v>
      </c>
      <c r="K31" s="100" t="str">
        <f t="shared" si="0"/>
        <v>Posgrado</v>
      </c>
      <c r="L31" s="100" t="s">
        <v>405</v>
      </c>
    </row>
    <row r="32" spans="3:79" ht="15.75" thickBot="1" x14ac:dyDescent="0.3">
      <c r="C32" s="139" t="s">
        <v>500</v>
      </c>
      <c r="D32" s="202">
        <v>5</v>
      </c>
      <c r="E32" s="154">
        <v>12</v>
      </c>
      <c r="F32" s="326">
        <f>HLOOKUP($C32,$BZ$2:$CM$3,2,0)</f>
        <v>26368.87</v>
      </c>
      <c r="G32" s="115">
        <f>D32*E32*F32</f>
        <v>1582132.2</v>
      </c>
      <c r="H32" s="168" t="s">
        <v>138</v>
      </c>
      <c r="I32" s="116" t="s">
        <v>509</v>
      </c>
      <c r="J32" s="116" t="str">
        <f>VLOOKUP(I32,Presupuesto!$B$11:$C$565,2,0)</f>
        <v>SUELDOS Y SALARIOS PERMANENTES</v>
      </c>
      <c r="K32" s="100" t="s">
        <v>1377</v>
      </c>
      <c r="L32" s="100" t="s">
        <v>422</v>
      </c>
    </row>
    <row r="33" spans="3:12" x14ac:dyDescent="0.25">
      <c r="C33" s="174" t="s">
        <v>58</v>
      </c>
      <c r="D33" s="165"/>
      <c r="E33" s="156">
        <v>0</v>
      </c>
      <c r="F33" s="102">
        <f>IF(E32=0,"",(G32/E32)/12*E32)</f>
        <v>131844.35</v>
      </c>
      <c r="G33" s="99">
        <f>F33</f>
        <v>131844.35</v>
      </c>
      <c r="H33" s="166" t="s">
        <v>138</v>
      </c>
      <c r="I33" s="118" t="s">
        <v>529</v>
      </c>
      <c r="J33" s="118" t="str">
        <f>VLOOKUP(I33,Presupuesto!$B$11:$C$565,2,0)</f>
        <v>AGUINALDO Y DECIMO CUARTO MES</v>
      </c>
      <c r="K33" s="100" t="s">
        <v>1377</v>
      </c>
      <c r="L33" s="100" t="s">
        <v>405</v>
      </c>
    </row>
    <row r="34" spans="3:12" ht="15.75" thickBot="1" x14ac:dyDescent="0.3">
      <c r="C34" s="175" t="s">
        <v>59</v>
      </c>
      <c r="D34" s="165"/>
      <c r="E34" s="156">
        <v>0</v>
      </c>
      <c r="F34" s="119">
        <f>IF(E32&lt;6,"",((E32-6)/12)*(G32/E32))</f>
        <v>65922.175000000003</v>
      </c>
      <c r="G34" s="99">
        <f>F34</f>
        <v>65922.175000000003</v>
      </c>
      <c r="H34" s="166" t="s">
        <v>138</v>
      </c>
      <c r="I34" s="103" t="s">
        <v>532</v>
      </c>
      <c r="J34" s="103" t="str">
        <f>VLOOKUP(I34,Presupuesto!$B$11:$C$565,2,0)</f>
        <v>DECIMOCUARTO MES</v>
      </c>
      <c r="K34" s="100" t="s">
        <v>1377</v>
      </c>
      <c r="L34" s="100" t="s">
        <v>405</v>
      </c>
    </row>
    <row r="35" spans="3:12" ht="15.75" hidden="1" thickBot="1" x14ac:dyDescent="0.3">
      <c r="C35" s="139" t="s">
        <v>501</v>
      </c>
      <c r="D35" s="202"/>
      <c r="E35" s="154">
        <v>12</v>
      </c>
      <c r="F35" s="326">
        <f>HLOOKUP($C35,$BZ$2:$CM$3,2,0)</f>
        <v>17893.16</v>
      </c>
      <c r="G35" s="115">
        <f>D35*E35*F35</f>
        <v>0</v>
      </c>
      <c r="H35" s="168"/>
      <c r="I35" s="116" t="s">
        <v>509</v>
      </c>
      <c r="J35" s="116" t="str">
        <f>VLOOKUP(I35,Presupuesto!$B$11:$C$565,2,0)</f>
        <v>SUELDOS Y SALARIOS PERMANENTES</v>
      </c>
      <c r="K35" s="100" t="str">
        <f t="shared" si="0"/>
        <v>Posgrado</v>
      </c>
      <c r="L35" s="100" t="s">
        <v>405</v>
      </c>
    </row>
    <row r="36" spans="3:12" hidden="1" x14ac:dyDescent="0.25">
      <c r="C36" s="174" t="s">
        <v>58</v>
      </c>
      <c r="D36" s="165"/>
      <c r="E36" s="156">
        <v>0</v>
      </c>
      <c r="F36" s="102">
        <f>IF(E35=0,"",(G35/E35)/12*E35)</f>
        <v>0</v>
      </c>
      <c r="G36" s="99">
        <f>F36</f>
        <v>0</v>
      </c>
      <c r="H36" s="166"/>
      <c r="I36" s="118" t="s">
        <v>529</v>
      </c>
      <c r="J36" s="118" t="str">
        <f>VLOOKUP(I36,Presupuesto!$B$11:$C$565,2,0)</f>
        <v>AGUINALDO Y DECIMO CUARTO MES</v>
      </c>
      <c r="K36" s="100" t="str">
        <f t="shared" si="0"/>
        <v>Posgrado</v>
      </c>
      <c r="L36" s="100" t="s">
        <v>405</v>
      </c>
    </row>
    <row r="37" spans="3:12" ht="15.75" hidden="1" thickBot="1" x14ac:dyDescent="0.3">
      <c r="C37" s="175" t="s">
        <v>59</v>
      </c>
      <c r="D37" s="165"/>
      <c r="E37" s="156">
        <v>0</v>
      </c>
      <c r="F37" s="119">
        <f>IF(E35&lt;6,"",((E35-6)/12)*(G35/E35))</f>
        <v>0</v>
      </c>
      <c r="G37" s="99">
        <f>F37</f>
        <v>0</v>
      </c>
      <c r="H37" s="166"/>
      <c r="I37" s="103" t="s">
        <v>532</v>
      </c>
      <c r="J37" s="103" t="str">
        <f>VLOOKUP(I37,Presupuesto!$B$11:$C$565,2,0)</f>
        <v>DECIMOCUARTO MES</v>
      </c>
      <c r="K37" s="100" t="str">
        <f t="shared" si="0"/>
        <v>Posgrado</v>
      </c>
      <c r="L37" s="100" t="s">
        <v>405</v>
      </c>
    </row>
    <row r="38" spans="3:12" ht="15.75" hidden="1" thickBot="1" x14ac:dyDescent="0.3">
      <c r="C38" s="139" t="s">
        <v>502</v>
      </c>
      <c r="D38" s="202"/>
      <c r="E38" s="154">
        <v>12</v>
      </c>
      <c r="F38" s="326">
        <f>HLOOKUP($C38,$BZ$2:$CM$3,2,0)</f>
        <v>16951.419999999998</v>
      </c>
      <c r="G38" s="115">
        <f>D38*E38*F38</f>
        <v>0</v>
      </c>
      <c r="H38" s="168"/>
      <c r="I38" s="116" t="s">
        <v>509</v>
      </c>
      <c r="J38" s="116" t="str">
        <f>VLOOKUP(I38,Presupuesto!$B$11:$C$565,2,0)</f>
        <v>SUELDOS Y SALARIOS PERMANENTES</v>
      </c>
      <c r="K38" s="100" t="str">
        <f t="shared" si="0"/>
        <v>Posgrado</v>
      </c>
      <c r="L38" s="100" t="s">
        <v>405</v>
      </c>
    </row>
    <row r="39" spans="3:12" hidden="1" x14ac:dyDescent="0.25">
      <c r="C39" s="174" t="s">
        <v>58</v>
      </c>
      <c r="D39" s="165"/>
      <c r="E39" s="156">
        <v>0</v>
      </c>
      <c r="F39" s="102">
        <f>IF(E38=0,"",(G38/E38)/12*E38)</f>
        <v>0</v>
      </c>
      <c r="G39" s="99">
        <f>F39</f>
        <v>0</v>
      </c>
      <c r="H39" s="166"/>
      <c r="I39" s="118" t="s">
        <v>529</v>
      </c>
      <c r="J39" s="118" t="str">
        <f>VLOOKUP(I39,Presupuesto!$B$11:$C$565,2,0)</f>
        <v>AGUINALDO Y DECIMO CUARTO MES</v>
      </c>
      <c r="K39" s="100" t="str">
        <f t="shared" si="0"/>
        <v>Posgrado</v>
      </c>
      <c r="L39" s="100" t="s">
        <v>405</v>
      </c>
    </row>
    <row r="40" spans="3:12" ht="15.75" hidden="1" thickBot="1" x14ac:dyDescent="0.3">
      <c r="C40" s="175" t="s">
        <v>59</v>
      </c>
      <c r="D40" s="165"/>
      <c r="E40" s="156">
        <v>0</v>
      </c>
      <c r="F40" s="119">
        <f>IF(E38&lt;6,"",((E38-6)/12)*(G38/E38))</f>
        <v>0</v>
      </c>
      <c r="G40" s="99">
        <f>F40</f>
        <v>0</v>
      </c>
      <c r="H40" s="166"/>
      <c r="I40" s="103" t="s">
        <v>532</v>
      </c>
      <c r="J40" s="103" t="str">
        <f>VLOOKUP(I40,Presupuesto!$B$11:$C$565,2,0)</f>
        <v>DECIMOCUARTO MES</v>
      </c>
      <c r="K40" s="100" t="str">
        <f t="shared" si="0"/>
        <v>Posgrado</v>
      </c>
      <c r="L40" s="100" t="s">
        <v>405</v>
      </c>
    </row>
    <row r="41" spans="3:12" ht="15.75" hidden="1" thickBot="1" x14ac:dyDescent="0.3">
      <c r="C41" s="139" t="s">
        <v>503</v>
      </c>
      <c r="D41" s="202"/>
      <c r="E41" s="154">
        <v>12</v>
      </c>
      <c r="F41" s="326">
        <f>HLOOKUP($C41,$BZ$2:$CM$3,2,0)</f>
        <v>13184.44</v>
      </c>
      <c r="G41" s="115">
        <f>D41*E41*F41</f>
        <v>0</v>
      </c>
      <c r="H41" s="168"/>
      <c r="I41" s="116" t="s">
        <v>509</v>
      </c>
      <c r="J41" s="116" t="str">
        <f>VLOOKUP(I41,Presupuesto!$B$11:$C$565,2,0)</f>
        <v>SUELDOS Y SALARIOS PERMANENTES</v>
      </c>
      <c r="K41" s="100" t="str">
        <f t="shared" si="0"/>
        <v>Posgrado</v>
      </c>
      <c r="L41" s="100" t="s">
        <v>405</v>
      </c>
    </row>
    <row r="42" spans="3:12" hidden="1" x14ac:dyDescent="0.25">
      <c r="C42" s="174" t="s">
        <v>58</v>
      </c>
      <c r="D42" s="165"/>
      <c r="E42" s="156">
        <v>0</v>
      </c>
      <c r="F42" s="102">
        <f>IF(E41=0,"",(G41/E41)/12*E41)</f>
        <v>0</v>
      </c>
      <c r="G42" s="99">
        <f>F42</f>
        <v>0</v>
      </c>
      <c r="H42" s="166"/>
      <c r="I42" s="118" t="s">
        <v>529</v>
      </c>
      <c r="J42" s="118" t="str">
        <f>VLOOKUP(I42,Presupuesto!$B$11:$C$565,2,0)</f>
        <v>AGUINALDO Y DECIMO CUARTO MES</v>
      </c>
      <c r="K42" s="100" t="str">
        <f t="shared" si="0"/>
        <v>Posgrado</v>
      </c>
      <c r="L42" s="100" t="s">
        <v>405</v>
      </c>
    </row>
    <row r="43" spans="3:12" ht="15.75" hidden="1" thickBot="1" x14ac:dyDescent="0.3">
      <c r="C43" s="175" t="s">
        <v>59</v>
      </c>
      <c r="D43" s="165"/>
      <c r="E43" s="156">
        <v>0</v>
      </c>
      <c r="F43" s="119">
        <f>IF(E41&lt;6,"",((E41-6)/12)*(G41/E41))</f>
        <v>0</v>
      </c>
      <c r="G43" s="99">
        <f>F43</f>
        <v>0</v>
      </c>
      <c r="H43" s="166"/>
      <c r="I43" s="103" t="s">
        <v>532</v>
      </c>
      <c r="J43" s="103" t="str">
        <f>VLOOKUP(I43,Presupuesto!$B$11:$C$565,2,0)</f>
        <v>DECIMOCUARTO MES</v>
      </c>
      <c r="K43" s="100" t="str">
        <f t="shared" si="0"/>
        <v>Posgrado</v>
      </c>
      <c r="L43" s="100" t="s">
        <v>405</v>
      </c>
    </row>
    <row r="44" spans="3:12" ht="15.75" hidden="1" thickBot="1" x14ac:dyDescent="0.3">
      <c r="C44" s="139" t="s">
        <v>504</v>
      </c>
      <c r="D44" s="202"/>
      <c r="E44" s="154">
        <v>12</v>
      </c>
      <c r="F44" s="326">
        <f>HLOOKUP($C44,$BZ$2:$CM$3,2,0)</f>
        <v>15032.56</v>
      </c>
      <c r="G44" s="115">
        <f>D44*E44*F44</f>
        <v>0</v>
      </c>
      <c r="H44" s="168"/>
      <c r="I44" s="116" t="s">
        <v>509</v>
      </c>
      <c r="J44" s="116" t="str">
        <f>VLOOKUP(I44,Presupuesto!$B$11:$C$565,2,0)</f>
        <v>SUELDOS Y SALARIOS PERMANENTES</v>
      </c>
      <c r="K44" s="100" t="str">
        <f t="shared" si="0"/>
        <v>Posgrado</v>
      </c>
      <c r="L44" s="100" t="s">
        <v>405</v>
      </c>
    </row>
    <row r="45" spans="3:12" hidden="1" x14ac:dyDescent="0.25">
      <c r="C45" s="174" t="s">
        <v>58</v>
      </c>
      <c r="D45" s="165"/>
      <c r="E45" s="156">
        <v>0</v>
      </c>
      <c r="F45" s="102">
        <f>IF(E44=0,"",(G44/E44)/12*E44)</f>
        <v>0</v>
      </c>
      <c r="G45" s="99">
        <f>F45</f>
        <v>0</v>
      </c>
      <c r="H45" s="166"/>
      <c r="I45" s="118" t="s">
        <v>529</v>
      </c>
      <c r="J45" s="118" t="str">
        <f>VLOOKUP(I45,Presupuesto!$B$11:$C$565,2,0)</f>
        <v>AGUINALDO Y DECIMO CUARTO MES</v>
      </c>
      <c r="K45" s="100" t="str">
        <f t="shared" si="0"/>
        <v>Posgrado</v>
      </c>
      <c r="L45" s="100" t="s">
        <v>405</v>
      </c>
    </row>
    <row r="46" spans="3:12" ht="15.75" hidden="1" thickBot="1" x14ac:dyDescent="0.3">
      <c r="C46" s="175" t="s">
        <v>59</v>
      </c>
      <c r="D46" s="165"/>
      <c r="E46" s="156">
        <v>0</v>
      </c>
      <c r="F46" s="119">
        <f>IF(E44&lt;6,"",((E44-6)/12)*(G44/E44))</f>
        <v>0</v>
      </c>
      <c r="G46" s="99">
        <f>F46</f>
        <v>0</v>
      </c>
      <c r="H46" s="166"/>
      <c r="I46" s="103" t="s">
        <v>532</v>
      </c>
      <c r="J46" s="103" t="str">
        <f>VLOOKUP(I46,Presupuesto!$B$11:$C$565,2,0)</f>
        <v>DECIMOCUARTO MES</v>
      </c>
      <c r="K46" s="100" t="str">
        <f t="shared" si="0"/>
        <v>Posgrado</v>
      </c>
      <c r="L46" s="100" t="s">
        <v>405</v>
      </c>
    </row>
    <row r="47" spans="3:12" ht="15.75" hidden="1" thickBot="1" x14ac:dyDescent="0.3">
      <c r="C47" s="139" t="s">
        <v>505</v>
      </c>
      <c r="D47" s="202"/>
      <c r="E47" s="154">
        <v>12</v>
      </c>
      <c r="F47" s="326">
        <f>HLOOKUP($C47,$BZ$2:$CM$3,2,0)</f>
        <v>13264.02</v>
      </c>
      <c r="G47" s="115">
        <f>D47*E47*F47</f>
        <v>0</v>
      </c>
      <c r="H47" s="168"/>
      <c r="I47" s="116" t="s">
        <v>509</v>
      </c>
      <c r="J47" s="116" t="str">
        <f>VLOOKUP(I47,Presupuesto!$B$11:$C$565,2,0)</f>
        <v>SUELDOS Y SALARIOS PERMANENTES</v>
      </c>
      <c r="K47" s="100" t="str">
        <f t="shared" si="0"/>
        <v>Posgrado</v>
      </c>
      <c r="L47" s="100" t="s">
        <v>405</v>
      </c>
    </row>
    <row r="48" spans="3:12" hidden="1" x14ac:dyDescent="0.25">
      <c r="C48" s="174" t="s">
        <v>58</v>
      </c>
      <c r="D48" s="165"/>
      <c r="E48" s="156">
        <v>0</v>
      </c>
      <c r="F48" s="102">
        <f>IF(E47=0,"",(G47/E47)/12*E47)</f>
        <v>0</v>
      </c>
      <c r="G48" s="99">
        <f>F48</f>
        <v>0</v>
      </c>
      <c r="H48" s="166"/>
      <c r="I48" s="118" t="s">
        <v>529</v>
      </c>
      <c r="J48" s="118" t="str">
        <f>VLOOKUP(I48,Presupuesto!$B$11:$C$565,2,0)</f>
        <v>AGUINALDO Y DECIMO CUARTO MES</v>
      </c>
      <c r="K48" s="100" t="str">
        <f t="shared" si="0"/>
        <v>Posgrado</v>
      </c>
      <c r="L48" s="100" t="s">
        <v>405</v>
      </c>
    </row>
    <row r="49" spans="3:12" ht="15.75" hidden="1" thickBot="1" x14ac:dyDescent="0.3">
      <c r="C49" s="175" t="s">
        <v>59</v>
      </c>
      <c r="D49" s="165"/>
      <c r="E49" s="156">
        <v>0</v>
      </c>
      <c r="F49" s="119">
        <f>IF(E47&lt;6,"",((E47-6)/12)*(G47/E47))</f>
        <v>0</v>
      </c>
      <c r="G49" s="99">
        <f>F49</f>
        <v>0</v>
      </c>
      <c r="H49" s="166"/>
      <c r="I49" s="103" t="s">
        <v>532</v>
      </c>
      <c r="J49" s="103" t="str">
        <f>VLOOKUP(I49,Presupuesto!$B$11:$C$565,2,0)</f>
        <v>DECIMOCUARTO MES</v>
      </c>
      <c r="K49" s="100" t="str">
        <f t="shared" si="0"/>
        <v>Posgrado</v>
      </c>
      <c r="L49" s="100" t="s">
        <v>405</v>
      </c>
    </row>
    <row r="50" spans="3:12" ht="15.75" hidden="1" thickBot="1" x14ac:dyDescent="0.3">
      <c r="C50" s="139" t="s">
        <v>506</v>
      </c>
      <c r="D50" s="202"/>
      <c r="E50" s="154">
        <v>12</v>
      </c>
      <c r="F50" s="326">
        <f>HLOOKUP($C50,$BZ$2:$CM$3,2,0)</f>
        <v>12379.75</v>
      </c>
      <c r="G50" s="115">
        <f>D50*E50*F50</f>
        <v>0</v>
      </c>
      <c r="H50" s="168"/>
      <c r="I50" s="116" t="s">
        <v>509</v>
      </c>
      <c r="J50" s="116" t="str">
        <f>VLOOKUP(I50,Presupuesto!$B$11:$C$565,2,0)</f>
        <v>SUELDOS Y SALARIOS PERMANENTES</v>
      </c>
      <c r="K50" s="100" t="str">
        <f t="shared" si="0"/>
        <v>Posgrado</v>
      </c>
      <c r="L50" s="100" t="s">
        <v>405</v>
      </c>
    </row>
    <row r="51" spans="3:12" hidden="1" x14ac:dyDescent="0.25">
      <c r="C51" s="174" t="s">
        <v>58</v>
      </c>
      <c r="D51" s="165"/>
      <c r="E51" s="156">
        <v>0</v>
      </c>
      <c r="F51" s="102">
        <f>IF(E50=0,"",(G50/E50)/12*E50)</f>
        <v>0</v>
      </c>
      <c r="G51" s="99">
        <f>F51</f>
        <v>0</v>
      </c>
      <c r="H51" s="166"/>
      <c r="I51" s="118" t="s">
        <v>529</v>
      </c>
      <c r="J51" s="118" t="str">
        <f>VLOOKUP(I51,Presupuesto!$B$11:$C$565,2,0)</f>
        <v>AGUINALDO Y DECIMO CUARTO MES</v>
      </c>
      <c r="K51" s="100" t="str">
        <f t="shared" si="0"/>
        <v>Posgrado</v>
      </c>
      <c r="L51" s="100" t="s">
        <v>405</v>
      </c>
    </row>
    <row r="52" spans="3:12" ht="15.75" hidden="1" thickBot="1" x14ac:dyDescent="0.3">
      <c r="C52" s="175" t="s">
        <v>59</v>
      </c>
      <c r="D52" s="165"/>
      <c r="E52" s="156">
        <v>0</v>
      </c>
      <c r="F52" s="119">
        <f>IF(E50&lt;6,"",((E50-6)/12)*(G50/E50))</f>
        <v>0</v>
      </c>
      <c r="G52" s="99">
        <f>F52</f>
        <v>0</v>
      </c>
      <c r="H52" s="166"/>
      <c r="I52" s="103" t="s">
        <v>532</v>
      </c>
      <c r="J52" s="103" t="str">
        <f>VLOOKUP(I52,Presupuesto!$B$11:$C$565,2,0)</f>
        <v>DECIMOCUARTO MES</v>
      </c>
      <c r="K52" s="100" t="str">
        <f t="shared" si="0"/>
        <v>Posgrado</v>
      </c>
      <c r="L52" s="100" t="s">
        <v>405</v>
      </c>
    </row>
    <row r="53" spans="3:12" ht="15.75" hidden="1" thickBot="1" x14ac:dyDescent="0.3">
      <c r="C53" s="139" t="s">
        <v>507</v>
      </c>
      <c r="D53" s="202"/>
      <c r="E53" s="154">
        <v>10</v>
      </c>
      <c r="F53" s="326">
        <f>HLOOKUP($C53,$BZ$2:$CM$3,2,0)</f>
        <v>439.49</v>
      </c>
      <c r="G53" s="115">
        <f>D53*E53*F53</f>
        <v>0</v>
      </c>
      <c r="H53" s="168"/>
      <c r="I53" s="116" t="s">
        <v>509</v>
      </c>
      <c r="J53" s="116" t="str">
        <f>VLOOKUP(I53,Presupuesto!$B$11:$C$565,2,0)</f>
        <v>SUELDOS Y SALARIOS PERMANENTES</v>
      </c>
      <c r="K53" s="100" t="s">
        <v>1377</v>
      </c>
      <c r="L53" s="100" t="s">
        <v>404</v>
      </c>
    </row>
    <row r="54" spans="3:12" hidden="1" x14ac:dyDescent="0.25">
      <c r="C54" s="174" t="s">
        <v>58</v>
      </c>
      <c r="D54" s="165"/>
      <c r="E54" s="156">
        <v>0</v>
      </c>
      <c r="F54" s="102">
        <f>IF(E53=0,"",(G53/E53)/12*E53)</f>
        <v>0</v>
      </c>
      <c r="G54" s="99">
        <f>F54</f>
        <v>0</v>
      </c>
      <c r="H54" s="166"/>
      <c r="I54" s="118" t="s">
        <v>529</v>
      </c>
      <c r="J54" s="118" t="str">
        <f>VLOOKUP(I54,Presupuesto!$B$11:$C$565,2,0)</f>
        <v>AGUINALDO Y DECIMO CUARTO MES</v>
      </c>
      <c r="K54" s="100" t="s">
        <v>1377</v>
      </c>
      <c r="L54" s="100" t="s">
        <v>405</v>
      </c>
    </row>
    <row r="55" spans="3:12" ht="15.75" hidden="1" thickBot="1" x14ac:dyDescent="0.3">
      <c r="C55" s="175" t="s">
        <v>59</v>
      </c>
      <c r="D55" s="165"/>
      <c r="E55" s="156">
        <v>0</v>
      </c>
      <c r="F55" s="119">
        <f>IF(E53&lt;6,"",((E53-6)/12)*(G53/E53))</f>
        <v>0</v>
      </c>
      <c r="G55" s="99">
        <f>F55</f>
        <v>0</v>
      </c>
      <c r="H55" s="166"/>
      <c r="I55" s="103" t="s">
        <v>532</v>
      </c>
      <c r="J55" s="103" t="str">
        <f>VLOOKUP(I55,Presupuesto!$B$11:$C$565,2,0)</f>
        <v>DECIMOCUARTO MES</v>
      </c>
      <c r="K55" s="100" t="s">
        <v>1377</v>
      </c>
      <c r="L55" s="100" t="s">
        <v>405</v>
      </c>
    </row>
    <row r="56" spans="3:12" ht="15.75" thickBot="1" x14ac:dyDescent="0.3">
      <c r="C56" s="139" t="s">
        <v>508</v>
      </c>
      <c r="D56" s="202">
        <v>70</v>
      </c>
      <c r="E56" s="154">
        <v>10</v>
      </c>
      <c r="F56" s="326">
        <f>HLOOKUP($C56,$BZ$2:$CM$3,2,0)</f>
        <v>1904.46</v>
      </c>
      <c r="G56" s="115">
        <f>D56*E56*F56</f>
        <v>1333122</v>
      </c>
      <c r="H56" s="168" t="s">
        <v>1460</v>
      </c>
      <c r="I56" s="116" t="s">
        <v>509</v>
      </c>
      <c r="J56" s="116" t="str">
        <f>VLOOKUP(I56,Presupuesto!$B$11:$C$565,2,0)</f>
        <v>SUELDOS Y SALARIOS PERMANENTES</v>
      </c>
      <c r="K56" s="100" t="s">
        <v>1377</v>
      </c>
      <c r="L56" s="100" t="s">
        <v>404</v>
      </c>
    </row>
    <row r="57" spans="3:12" x14ac:dyDescent="0.25">
      <c r="C57" s="174" t="s">
        <v>58</v>
      </c>
      <c r="D57" s="165"/>
      <c r="E57" s="156">
        <v>0</v>
      </c>
      <c r="F57" s="102">
        <f>IF(E56=0,"",(G56/E56)/12*E56)</f>
        <v>111093.5</v>
      </c>
      <c r="G57" s="99">
        <f>F57</f>
        <v>111093.5</v>
      </c>
      <c r="H57" s="166" t="s">
        <v>1460</v>
      </c>
      <c r="I57" s="118" t="s">
        <v>529</v>
      </c>
      <c r="J57" s="118" t="str">
        <f>VLOOKUP(I57,Presupuesto!$B$11:$C$565,2,0)</f>
        <v>AGUINALDO Y DECIMO CUARTO MES</v>
      </c>
      <c r="K57" s="100" t="str">
        <f t="shared" si="0"/>
        <v>Posgrado</v>
      </c>
      <c r="L57" s="100" t="s">
        <v>405</v>
      </c>
    </row>
    <row r="58" spans="3:12" ht="15.75" thickBot="1" x14ac:dyDescent="0.3">
      <c r="C58" s="175" t="s">
        <v>59</v>
      </c>
      <c r="D58" s="165"/>
      <c r="E58" s="156">
        <v>0</v>
      </c>
      <c r="F58" s="119">
        <f>IF(E56&lt;6,"",((E56-6)/12)*(G56/E56))</f>
        <v>44437.4</v>
      </c>
      <c r="G58" s="99">
        <f>F58</f>
        <v>44437.4</v>
      </c>
      <c r="H58" s="166" t="s">
        <v>1460</v>
      </c>
      <c r="I58" s="103" t="s">
        <v>532</v>
      </c>
      <c r="J58" s="103" t="str">
        <f>VLOOKUP(I58,Presupuesto!$B$11:$C$565,2,0)</f>
        <v>DECIMOCUARTO MES</v>
      </c>
      <c r="K58" s="100" t="str">
        <f t="shared" si="0"/>
        <v>Posgrado</v>
      </c>
      <c r="L58" s="100" t="s">
        <v>405</v>
      </c>
    </row>
    <row r="59" spans="3:12" ht="15.75" hidden="1" thickBot="1" x14ac:dyDescent="0.3">
      <c r="C59" s="142" t="s">
        <v>84</v>
      </c>
      <c r="D59" s="202"/>
      <c r="E59" s="154">
        <v>12</v>
      </c>
      <c r="F59" s="141">
        <v>30000</v>
      </c>
      <c r="G59" s="115">
        <f>D59*E59*F59</f>
        <v>0</v>
      </c>
      <c r="H59" s="168"/>
      <c r="I59" s="116" t="s">
        <v>577</v>
      </c>
      <c r="J59" s="116" t="str">
        <f>VLOOKUP(I59,Presupuesto!$B$11:$C$565,2,0)</f>
        <v>CONTRATOS ESPECIALES</v>
      </c>
      <c r="K59" s="100" t="str">
        <f t="shared" si="0"/>
        <v>Posgrado</v>
      </c>
      <c r="L59" s="100" t="s">
        <v>405</v>
      </c>
    </row>
    <row r="60" spans="3:12" hidden="1" x14ac:dyDescent="0.25">
      <c r="C60" s="174" t="s">
        <v>58</v>
      </c>
      <c r="D60" s="165"/>
      <c r="E60" s="156">
        <v>0</v>
      </c>
      <c r="F60" s="119">
        <f>IF(E59=0,"",(G59/E59)/12*E59)</f>
        <v>0</v>
      </c>
      <c r="G60" s="99">
        <f>F60</f>
        <v>0</v>
      </c>
      <c r="H60" s="166"/>
      <c r="I60" s="103" t="s">
        <v>577</v>
      </c>
      <c r="J60" s="103" t="str">
        <f>VLOOKUP(I60,Presupuesto!$B$11:$C$565,2,0)</f>
        <v>CONTRATOS ESPECIALES</v>
      </c>
      <c r="K60" s="100" t="str">
        <f t="shared" si="0"/>
        <v>Posgrado</v>
      </c>
      <c r="L60" s="100" t="s">
        <v>404</v>
      </c>
    </row>
    <row r="61" spans="3:12" ht="15.75" hidden="1" thickBot="1" x14ac:dyDescent="0.3">
      <c r="C61" s="175" t="s">
        <v>59</v>
      </c>
      <c r="D61" s="165"/>
      <c r="E61" s="156">
        <v>0</v>
      </c>
      <c r="F61" s="102">
        <f>IF(E59&lt;6,"",((E59-6)/12)*(G59/E59))</f>
        <v>0</v>
      </c>
      <c r="G61" s="99">
        <f>F61</f>
        <v>0</v>
      </c>
      <c r="H61" s="166"/>
      <c r="I61" s="103" t="s">
        <v>577</v>
      </c>
      <c r="J61" s="103" t="str">
        <f>VLOOKUP(I61,Presupuesto!$B$11:$C$565,2,0)</f>
        <v>CONTRATOS ESPECIALES</v>
      </c>
      <c r="K61" s="100" t="str">
        <f t="shared" si="0"/>
        <v>Posgrado</v>
      </c>
      <c r="L61" s="100" t="s">
        <v>409</v>
      </c>
    </row>
    <row r="62" spans="3:12" ht="15.75" thickBot="1" x14ac:dyDescent="0.3">
      <c r="C62" s="142" t="s">
        <v>60</v>
      </c>
      <c r="D62" s="202">
        <v>3</v>
      </c>
      <c r="E62" s="154">
        <v>3</v>
      </c>
      <c r="F62" s="120">
        <v>30000</v>
      </c>
      <c r="G62" s="115">
        <f>D62*E62*F62</f>
        <v>270000</v>
      </c>
      <c r="H62" s="168" t="s">
        <v>1460</v>
      </c>
      <c r="I62" s="116" t="s">
        <v>718</v>
      </c>
      <c r="J62" s="116" t="str">
        <f>VLOOKUP(I62,Presupuesto!$B$11:$C$565,2,0)</f>
        <v>OTROS SERVICIOS TECNICOS Y PROFESIONALES</v>
      </c>
      <c r="K62" s="100" t="s">
        <v>1370</v>
      </c>
      <c r="L62" s="100" t="s">
        <v>422</v>
      </c>
    </row>
    <row r="63" spans="3:12" x14ac:dyDescent="0.25">
      <c r="C63" s="174" t="s">
        <v>58</v>
      </c>
      <c r="D63" s="165"/>
      <c r="E63" s="156">
        <v>0</v>
      </c>
      <c r="F63" s="102">
        <v>0</v>
      </c>
      <c r="G63" s="99">
        <f>F63</f>
        <v>0</v>
      </c>
      <c r="H63" s="166"/>
      <c r="I63" s="103" t="s">
        <v>718</v>
      </c>
      <c r="J63" s="103" t="str">
        <f>VLOOKUP(I63,Presupuesto!$B$11:$C$565,2,0)</f>
        <v>OTROS SERVICIOS TECNICOS Y PROFESIONALES</v>
      </c>
      <c r="K63" s="100" t="str">
        <f t="shared" si="0"/>
        <v>Posgrado</v>
      </c>
      <c r="L63" s="100" t="s">
        <v>404</v>
      </c>
    </row>
    <row r="64" spans="3:12" x14ac:dyDescent="0.25">
      <c r="C64" s="175" t="s">
        <v>59</v>
      </c>
      <c r="D64" s="165"/>
      <c r="E64" s="156">
        <v>0</v>
      </c>
      <c r="F64" s="102">
        <v>0</v>
      </c>
      <c r="G64" s="99">
        <f>F64</f>
        <v>0</v>
      </c>
      <c r="H64" s="166"/>
      <c r="I64" s="103" t="s">
        <v>718</v>
      </c>
      <c r="J64" s="103" t="str">
        <f>VLOOKUP(I64,Presupuesto!$B$11:$C$565,2,0)</f>
        <v>OTROS SERVICIOS TECNICOS Y PROFESIONALES</v>
      </c>
      <c r="K64" s="100" t="str">
        <f t="shared" si="0"/>
        <v>Posgrado</v>
      </c>
      <c r="L64" s="100" t="s">
        <v>404</v>
      </c>
    </row>
    <row r="65" spans="3:12" ht="15.75" hidden="1" thickBot="1" x14ac:dyDescent="0.3">
      <c r="C65" s="142" t="s">
        <v>61</v>
      </c>
      <c r="D65" s="202"/>
      <c r="E65" s="154">
        <v>12</v>
      </c>
      <c r="F65" s="120">
        <v>30000</v>
      </c>
      <c r="G65" s="115">
        <f>D65*E65*F65</f>
        <v>0</v>
      </c>
      <c r="H65" s="168"/>
      <c r="I65" s="116" t="s">
        <v>509</v>
      </c>
      <c r="J65" s="116" t="str">
        <f>VLOOKUP(I65,Presupuesto!$B$11:$C$565,2,0)</f>
        <v>SUELDOS Y SALARIOS PERMANENTES</v>
      </c>
      <c r="K65" s="100" t="str">
        <f t="shared" si="0"/>
        <v>Posgrado</v>
      </c>
      <c r="L65" s="100" t="s">
        <v>404</v>
      </c>
    </row>
    <row r="66" spans="3:12" hidden="1" x14ac:dyDescent="0.25">
      <c r="C66" s="174" t="s">
        <v>58</v>
      </c>
      <c r="D66" s="172"/>
      <c r="E66" s="133">
        <v>0</v>
      </c>
      <c r="F66" s="121">
        <f>IF(E65=0,"",(G65/E65)/12*E65)</f>
        <v>0</v>
      </c>
      <c r="G66" s="122">
        <f>F66</f>
        <v>0</v>
      </c>
      <c r="H66" s="166"/>
      <c r="I66" s="103" t="s">
        <v>529</v>
      </c>
      <c r="J66" s="103" t="str">
        <f>VLOOKUP(I66,Presupuesto!$B$11:$C$565,2,0)</f>
        <v>AGUINALDO Y DECIMO CUARTO MES</v>
      </c>
      <c r="K66" s="100" t="str">
        <f t="shared" si="0"/>
        <v>Posgrado</v>
      </c>
      <c r="L66" s="100" t="s">
        <v>404</v>
      </c>
    </row>
    <row r="67" spans="3:12" ht="15.75" hidden="1" thickBot="1" x14ac:dyDescent="0.3">
      <c r="C67" s="176" t="s">
        <v>59</v>
      </c>
      <c r="D67" s="164"/>
      <c r="E67" s="134">
        <v>0</v>
      </c>
      <c r="F67" s="107">
        <f>IF(E65&lt;6,"",((E65-6)/12)*(G65/E65))</f>
        <v>0</v>
      </c>
      <c r="G67" s="107">
        <f>F67</f>
        <v>0</v>
      </c>
      <c r="H67" s="164"/>
      <c r="I67" s="108" t="s">
        <v>532</v>
      </c>
      <c r="J67" s="126" t="str">
        <f>VLOOKUP(I67,Presupuesto!$B$11:$C$565,2,0)</f>
        <v>DECIMOCUARTO MES</v>
      </c>
      <c r="K67" s="108" t="str">
        <f t="shared" ref="K67" si="1">$K$17</f>
        <v>Posgrado</v>
      </c>
      <c r="L67" s="126" t="s">
        <v>404</v>
      </c>
    </row>
  </sheetData>
  <conditionalFormatting sqref="E5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67">
      <formula1>$A$2:$O$2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 type="list" allowBlank="1" showInputMessage="1" showErrorMessage="1" errorTitle="¡Ingreso Inválido!" error="Seleccione una opción de la lista." promptTitle="Dimensión Estratégica" prompt="Seleccione una opción de la lista." sqref="K17:K66">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4"/>
  <sheetViews>
    <sheetView showGridLines="0" topLeftCell="A4" zoomScale="84" zoomScaleNormal="84" workbookViewId="0">
      <selection activeCell="D33" sqref="D33"/>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482</v>
      </c>
      <c r="D2" s="124" t="s">
        <v>1371</v>
      </c>
      <c r="E2" s="124" t="s">
        <v>1373</v>
      </c>
      <c r="F2" s="124" t="s">
        <v>483</v>
      </c>
      <c r="G2" s="162" t="s">
        <v>1374</v>
      </c>
      <c r="H2" s="124" t="s">
        <v>1375</v>
      </c>
      <c r="I2" s="124" t="s">
        <v>1376</v>
      </c>
      <c r="J2" s="124" t="s">
        <v>1472</v>
      </c>
      <c r="K2" s="124" t="s">
        <v>1377</v>
      </c>
      <c r="L2" s="124" t="s">
        <v>1378</v>
      </c>
      <c r="M2" s="124" t="s">
        <v>1379</v>
      </c>
      <c r="N2" s="124" t="s">
        <v>1380</v>
      </c>
      <c r="R2" s="124" t="s">
        <v>138</v>
      </c>
      <c r="S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394</v>
      </c>
      <c r="D5" s="89">
        <f>SUMIF($C:$C,$C$10,D:D)</f>
        <v>36000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36000</v>
      </c>
      <c r="E10" s="96"/>
      <c r="F10" s="96"/>
      <c r="G10" s="79"/>
      <c r="H10" s="96"/>
      <c r="I10" s="123"/>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8" t="s">
        <v>402</v>
      </c>
      <c r="D13" s="209" t="s">
        <v>1907</v>
      </c>
      <c r="E13" s="95"/>
      <c r="F13" s="95"/>
      <c r="G13" s="95"/>
      <c r="H13" s="76"/>
      <c r="I13" s="76"/>
      <c r="J13" s="76"/>
      <c r="K13" s="114"/>
    </row>
    <row r="14" spans="1:555" ht="18.75" x14ac:dyDescent="0.25">
      <c r="B14" s="95"/>
      <c r="C14" s="218"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 gestion de compra de dos archivadores</v>
      </c>
      <c r="D14" s="31"/>
      <c r="E14" s="95"/>
      <c r="F14" s="95"/>
      <c r="G14" s="95"/>
      <c r="H14" s="76"/>
      <c r="I14" s="76"/>
      <c r="J14" s="76"/>
      <c r="K14" s="114"/>
    </row>
    <row r="15" spans="1:555" ht="15.75" thickBot="1" x14ac:dyDescent="0.3">
      <c r="B15" s="95"/>
      <c r="C15" s="70"/>
      <c r="D15" s="31"/>
      <c r="E15" s="95"/>
      <c r="F15" s="95"/>
      <c r="G15" s="95"/>
      <c r="H15" s="76"/>
      <c r="I15" s="76"/>
      <c r="J15" s="76"/>
      <c r="K15" s="114"/>
    </row>
    <row r="16" spans="1:555" ht="30.75" thickBot="1" x14ac:dyDescent="0.3">
      <c r="B16" s="95"/>
      <c r="C16" s="128" t="s">
        <v>44</v>
      </c>
      <c r="D16" s="130" t="s">
        <v>55</v>
      </c>
      <c r="E16" s="130" t="s">
        <v>57</v>
      </c>
      <c r="F16" s="129" t="s">
        <v>27</v>
      </c>
      <c r="G16" s="135" t="s">
        <v>140</v>
      </c>
      <c r="H16" s="130" t="s">
        <v>46</v>
      </c>
      <c r="I16" s="130" t="s">
        <v>141</v>
      </c>
      <c r="J16" s="130" t="s">
        <v>420</v>
      </c>
      <c r="K16" s="130" t="s">
        <v>421</v>
      </c>
    </row>
    <row r="17" spans="2:11" x14ac:dyDescent="0.25">
      <c r="B17" s="95"/>
      <c r="C17" s="97" t="s">
        <v>63</v>
      </c>
      <c r="D17" s="160"/>
      <c r="E17" s="98">
        <v>2800</v>
      </c>
      <c r="F17" s="99">
        <f>D17*E17</f>
        <v>0</v>
      </c>
      <c r="G17" s="163" t="s">
        <v>1460</v>
      </c>
      <c r="H17" s="100" t="s">
        <v>998</v>
      </c>
      <c r="I17" s="100" t="str">
        <f>VLOOKUP(H17,Presupuesto!$B$11:$C$565,2,0)</f>
        <v>MUEBLES VARIOS DE OFICINA</v>
      </c>
      <c r="J17" s="228" t="s">
        <v>1472</v>
      </c>
      <c r="K17" s="100" t="s">
        <v>414</v>
      </c>
    </row>
    <row r="18" spans="2:11" ht="32.25" customHeight="1" x14ac:dyDescent="0.25">
      <c r="B18" s="95"/>
      <c r="C18" s="101" t="s">
        <v>64</v>
      </c>
      <c r="D18" s="153"/>
      <c r="E18" s="102">
        <v>2400</v>
      </c>
      <c r="F18" s="99">
        <f>D18*E18</f>
        <v>0</v>
      </c>
      <c r="G18" s="163"/>
      <c r="H18" s="103" t="s">
        <v>998</v>
      </c>
      <c r="I18" s="100" t="str">
        <f>VLOOKUP(H18,Presupuesto!$B$11:$C$565,2,0)</f>
        <v>MUEBLES VARIOS DE OFICINA</v>
      </c>
      <c r="J18" s="100" t="str">
        <f t="shared" ref="J18:J26" si="0">$J$17</f>
        <v>Posgrado</v>
      </c>
      <c r="K18" s="100" t="s">
        <v>422</v>
      </c>
    </row>
    <row r="19" spans="2:11" x14ac:dyDescent="0.25">
      <c r="B19" s="95"/>
      <c r="C19" s="101" t="s">
        <v>65</v>
      </c>
      <c r="D19" s="153"/>
      <c r="E19" s="102">
        <v>1000</v>
      </c>
      <c r="F19" s="99">
        <f t="shared" ref="F19:F26" si="1">D19*E19</f>
        <v>0</v>
      </c>
      <c r="G19" s="163"/>
      <c r="H19" s="103" t="s">
        <v>998</v>
      </c>
      <c r="I19" s="100" t="str">
        <f>VLOOKUP(H19,Presupuesto!$B$11:$C$565,2,0)</f>
        <v>MUEBLES VARIOS DE OFICINA</v>
      </c>
      <c r="J19" s="100" t="str">
        <f t="shared" si="0"/>
        <v>Posgrado</v>
      </c>
      <c r="K19" s="100" t="s">
        <v>405</v>
      </c>
    </row>
    <row r="20" spans="2:11" x14ac:dyDescent="0.25">
      <c r="B20" s="95"/>
      <c r="C20" s="101" t="s">
        <v>66</v>
      </c>
      <c r="D20" s="153"/>
      <c r="E20" s="102">
        <v>6000</v>
      </c>
      <c r="F20" s="99">
        <f t="shared" si="1"/>
        <v>0</v>
      </c>
      <c r="G20" s="163"/>
      <c r="H20" s="103" t="s">
        <v>998</v>
      </c>
      <c r="I20" s="100" t="str">
        <f>VLOOKUP(H20,Presupuesto!$B$11:$C$565,2,0)</f>
        <v>MUEBLES VARIOS DE OFICINA</v>
      </c>
      <c r="J20" s="100" t="str">
        <f t="shared" si="0"/>
        <v>Posgrado</v>
      </c>
      <c r="K20" s="100" t="s">
        <v>405</v>
      </c>
    </row>
    <row r="21" spans="2:11" x14ac:dyDescent="0.25">
      <c r="B21" s="95"/>
      <c r="C21" s="101" t="s">
        <v>67</v>
      </c>
      <c r="D21" s="153">
        <v>5</v>
      </c>
      <c r="E21" s="102">
        <v>3000</v>
      </c>
      <c r="F21" s="99">
        <f t="shared" si="1"/>
        <v>15000</v>
      </c>
      <c r="G21" s="163" t="s">
        <v>1460</v>
      </c>
      <c r="H21" s="103" t="s">
        <v>998</v>
      </c>
      <c r="I21" s="100" t="str">
        <f>VLOOKUP(H21,Presupuesto!$B$11:$C$565,2,0)</f>
        <v>MUEBLES VARIOS DE OFICINA</v>
      </c>
      <c r="J21" s="100" t="s">
        <v>1377</v>
      </c>
      <c r="K21" s="100" t="s">
        <v>405</v>
      </c>
    </row>
    <row r="22" spans="2:11" x14ac:dyDescent="0.25">
      <c r="B22" s="95"/>
      <c r="C22" s="101" t="s">
        <v>68</v>
      </c>
      <c r="D22" s="153"/>
      <c r="E22" s="102">
        <v>10000</v>
      </c>
      <c r="F22" s="99">
        <f t="shared" si="1"/>
        <v>0</v>
      </c>
      <c r="G22" s="163"/>
      <c r="H22" s="103" t="s">
        <v>998</v>
      </c>
      <c r="I22" s="100" t="str">
        <f>VLOOKUP(H22,Presupuesto!$B$11:$C$565,2,0)</f>
        <v>MUEBLES VARIOS DE OFICINA</v>
      </c>
      <c r="J22" s="100" t="str">
        <f t="shared" si="0"/>
        <v>Posgrado</v>
      </c>
      <c r="K22" s="100" t="s">
        <v>405</v>
      </c>
    </row>
    <row r="23" spans="2:11" x14ac:dyDescent="0.25">
      <c r="B23" s="95"/>
      <c r="C23" s="101" t="s">
        <v>69</v>
      </c>
      <c r="D23" s="153">
        <v>2</v>
      </c>
      <c r="E23" s="102">
        <v>8000</v>
      </c>
      <c r="F23" s="99">
        <f t="shared" si="1"/>
        <v>16000</v>
      </c>
      <c r="G23" s="163" t="s">
        <v>1460</v>
      </c>
      <c r="H23" s="103" t="s">
        <v>1001</v>
      </c>
      <c r="I23" s="100" t="str">
        <f>VLOOKUP(H23,Presupuesto!$B$11:$C$565,2,0)</f>
        <v>EQUIPOS VARIOS DE OFICINA</v>
      </c>
      <c r="J23" s="100" t="s">
        <v>1377</v>
      </c>
      <c r="K23" s="100" t="s">
        <v>405</v>
      </c>
    </row>
    <row r="24" spans="2:11" x14ac:dyDescent="0.25">
      <c r="B24" s="95"/>
      <c r="C24" s="101" t="s">
        <v>70</v>
      </c>
      <c r="D24" s="153"/>
      <c r="E24" s="102">
        <v>2000</v>
      </c>
      <c r="F24" s="99">
        <f t="shared" si="1"/>
        <v>0</v>
      </c>
      <c r="G24" s="163"/>
      <c r="H24" s="103" t="s">
        <v>1001</v>
      </c>
      <c r="I24" s="100" t="str">
        <f>VLOOKUP(H24,Presupuesto!$B$11:$C$565,2,0)</f>
        <v>EQUIPOS VARIOS DE OFICINA</v>
      </c>
      <c r="J24" s="100" t="str">
        <f t="shared" si="0"/>
        <v>Posgrado</v>
      </c>
      <c r="K24" s="100" t="s">
        <v>413</v>
      </c>
    </row>
    <row r="25" spans="2:11" x14ac:dyDescent="0.25">
      <c r="B25" s="95"/>
      <c r="C25" s="101" t="s">
        <v>71</v>
      </c>
      <c r="D25" s="153">
        <v>1</v>
      </c>
      <c r="E25" s="102">
        <v>5000</v>
      </c>
      <c r="F25" s="99">
        <f t="shared" si="1"/>
        <v>5000</v>
      </c>
      <c r="G25" s="163" t="s">
        <v>1460</v>
      </c>
      <c r="H25" s="103" t="s">
        <v>1001</v>
      </c>
      <c r="I25" s="100" t="str">
        <f>VLOOKUP(H25,Presupuesto!$B$11:$C$565,2,0)</f>
        <v>EQUIPOS VARIOS DE OFICINA</v>
      </c>
      <c r="J25" s="100" t="s">
        <v>1377</v>
      </c>
      <c r="K25" s="100" t="s">
        <v>409</v>
      </c>
    </row>
    <row r="26" spans="2:11" ht="15.75" thickBot="1" x14ac:dyDescent="0.3">
      <c r="B26" s="95"/>
      <c r="C26" s="104" t="s">
        <v>72</v>
      </c>
      <c r="D26" s="161"/>
      <c r="E26" s="106">
        <v>100000</v>
      </c>
      <c r="F26" s="107">
        <f t="shared" si="1"/>
        <v>0</v>
      </c>
      <c r="G26" s="164"/>
      <c r="H26" s="108" t="s">
        <v>1001</v>
      </c>
      <c r="I26" s="108" t="str">
        <f>VLOOKUP(H26,Presupuesto!$B$11:$C$565,2,0)</f>
        <v>EQUIPOS VARIOS DE OFICINA</v>
      </c>
      <c r="J26" s="108" t="str">
        <f t="shared" si="0"/>
        <v>Posgrado</v>
      </c>
      <c r="K26" s="126" t="s">
        <v>404</v>
      </c>
    </row>
    <row r="27" spans="2:11" x14ac:dyDescent="0.25">
      <c r="B27" s="95"/>
    </row>
    <row r="28" spans="2:11" x14ac:dyDescent="0.25">
      <c r="B28" s="95"/>
      <c r="C28" s="380"/>
      <c r="D28" s="381"/>
      <c r="E28" s="382"/>
      <c r="F28" s="382"/>
      <c r="G28" s="383"/>
      <c r="H28" s="382"/>
      <c r="I28" s="382"/>
      <c r="J28" s="157"/>
      <c r="K28" s="157"/>
    </row>
    <row r="29" spans="2:11" x14ac:dyDescent="0.25">
      <c r="B29" s="95"/>
      <c r="C29" s="384"/>
      <c r="D29" s="385"/>
      <c r="E29" s="386"/>
      <c r="F29" s="386"/>
      <c r="G29" s="386"/>
      <c r="H29" s="387"/>
      <c r="I29" s="387"/>
      <c r="J29" s="387"/>
      <c r="K29" s="386"/>
    </row>
    <row r="30" spans="2:11" x14ac:dyDescent="0.25">
      <c r="C30" s="384"/>
      <c r="D30" s="385"/>
      <c r="E30" s="386"/>
      <c r="F30" s="386"/>
      <c r="G30" s="386"/>
      <c r="H30" s="387"/>
      <c r="I30" s="387"/>
      <c r="J30" s="387"/>
      <c r="K30" s="386"/>
    </row>
    <row r="31" spans="2:11" ht="15.75" x14ac:dyDescent="0.25">
      <c r="C31" s="388"/>
      <c r="D31" s="389"/>
      <c r="E31" s="386"/>
      <c r="F31" s="386"/>
      <c r="G31" s="386"/>
      <c r="H31" s="387"/>
      <c r="I31" s="387"/>
      <c r="J31" s="387"/>
      <c r="K31" s="386"/>
    </row>
    <row r="32" spans="2:11" ht="18.75" x14ac:dyDescent="0.25">
      <c r="C32" s="390"/>
      <c r="D32" s="385"/>
      <c r="E32" s="386"/>
      <c r="F32" s="386"/>
      <c r="G32" s="386"/>
      <c r="H32" s="387"/>
      <c r="I32" s="387"/>
      <c r="J32" s="387"/>
      <c r="K32" s="386"/>
    </row>
    <row r="33" spans="3:11" x14ac:dyDescent="0.25">
      <c r="C33" s="384"/>
      <c r="D33" s="385"/>
      <c r="E33" s="386"/>
      <c r="F33" s="386"/>
      <c r="G33" s="386"/>
      <c r="H33" s="387"/>
      <c r="I33" s="387"/>
      <c r="J33" s="387"/>
      <c r="K33" s="386"/>
    </row>
    <row r="34" spans="3:11" x14ac:dyDescent="0.25">
      <c r="C34" s="391"/>
      <c r="D34" s="391"/>
      <c r="E34" s="391"/>
      <c r="F34" s="392"/>
      <c r="G34" s="393"/>
      <c r="H34" s="391"/>
      <c r="I34" s="391"/>
      <c r="J34" s="391"/>
      <c r="K34" s="391"/>
    </row>
    <row r="35" spans="3:11" x14ac:dyDescent="0.25">
      <c r="C35" s="386"/>
      <c r="D35" s="394"/>
      <c r="E35" s="395"/>
      <c r="F35" s="395"/>
      <c r="G35" s="396"/>
      <c r="H35" s="387"/>
      <c r="I35" s="387"/>
      <c r="J35" s="397"/>
      <c r="K35" s="387"/>
    </row>
    <row r="36" spans="3:11" x14ac:dyDescent="0.25">
      <c r="C36" s="386"/>
      <c r="D36" s="394"/>
      <c r="E36" s="395"/>
      <c r="F36" s="395"/>
      <c r="G36" s="396"/>
      <c r="H36" s="387"/>
      <c r="I36" s="387"/>
      <c r="J36" s="387"/>
      <c r="K36" s="387"/>
    </row>
    <row r="37" spans="3:11" x14ac:dyDescent="0.25">
      <c r="C37" s="386"/>
      <c r="D37" s="394"/>
      <c r="E37" s="395"/>
      <c r="F37" s="395"/>
      <c r="G37" s="396"/>
      <c r="H37" s="387"/>
      <c r="I37" s="387"/>
      <c r="J37" s="387"/>
      <c r="K37" s="387"/>
    </row>
    <row r="38" spans="3:11" x14ac:dyDescent="0.25">
      <c r="C38" s="386"/>
      <c r="D38" s="394"/>
      <c r="E38" s="395"/>
      <c r="F38" s="395"/>
      <c r="G38" s="396"/>
      <c r="H38" s="387"/>
      <c r="I38" s="387"/>
      <c r="J38" s="387"/>
      <c r="K38" s="387"/>
    </row>
    <row r="39" spans="3:11" x14ac:dyDescent="0.25">
      <c r="C39" s="386"/>
      <c r="D39" s="394"/>
      <c r="E39" s="395"/>
      <c r="F39" s="395"/>
      <c r="G39" s="396"/>
      <c r="H39" s="387"/>
      <c r="I39" s="387"/>
      <c r="J39" s="387"/>
      <c r="K39" s="387"/>
    </row>
    <row r="40" spans="3:11" x14ac:dyDescent="0.25">
      <c r="C40" s="386"/>
      <c r="D40" s="394"/>
      <c r="E40" s="395"/>
      <c r="F40" s="395"/>
      <c r="G40" s="396"/>
      <c r="H40" s="387"/>
      <c r="I40" s="387"/>
      <c r="J40" s="387"/>
      <c r="K40" s="387"/>
    </row>
    <row r="41" spans="3:11" x14ac:dyDescent="0.25">
      <c r="C41" s="386"/>
      <c r="D41" s="394"/>
      <c r="E41" s="395"/>
      <c r="F41" s="395"/>
      <c r="G41" s="396"/>
      <c r="H41" s="387"/>
      <c r="I41" s="387"/>
      <c r="J41" s="387"/>
      <c r="K41" s="387"/>
    </row>
    <row r="42" spans="3:11" x14ac:dyDescent="0.25">
      <c r="C42" s="386"/>
      <c r="D42" s="394"/>
      <c r="E42" s="395"/>
      <c r="F42" s="395"/>
      <c r="G42" s="396"/>
      <c r="H42" s="387"/>
      <c r="I42" s="387"/>
      <c r="J42" s="387"/>
      <c r="K42" s="387"/>
    </row>
    <row r="43" spans="3:11" x14ac:dyDescent="0.25">
      <c r="C43" s="386"/>
      <c r="D43" s="394"/>
      <c r="E43" s="395"/>
      <c r="F43" s="395"/>
      <c r="G43" s="396"/>
      <c r="H43" s="387"/>
      <c r="I43" s="387"/>
      <c r="J43" s="387"/>
      <c r="K43" s="387"/>
    </row>
    <row r="44" spans="3:11" x14ac:dyDescent="0.25">
      <c r="C44" s="386"/>
      <c r="D44" s="394"/>
      <c r="E44" s="395"/>
      <c r="F44" s="395"/>
      <c r="G44" s="396"/>
      <c r="H44" s="387"/>
      <c r="I44" s="387"/>
      <c r="J44" s="387"/>
      <c r="K44" s="387"/>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31"/>
  <sheetViews>
    <sheetView showGridLines="0" topLeftCell="A4" zoomScale="86" zoomScaleNormal="86" workbookViewId="0">
      <selection activeCell="C14" sqref="C14"/>
    </sheetView>
  </sheetViews>
  <sheetFormatPr baseColWidth="10" defaultColWidth="11.5703125" defaultRowHeight="15" x14ac:dyDescent="0.2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482</v>
      </c>
      <c r="D2" s="124" t="s">
        <v>1371</v>
      </c>
      <c r="E2" s="124" t="s">
        <v>1373</v>
      </c>
      <c r="F2" s="124" t="s">
        <v>483</v>
      </c>
      <c r="G2" s="162" t="s">
        <v>1374</v>
      </c>
      <c r="H2" s="124" t="s">
        <v>1375</v>
      </c>
      <c r="I2" s="124" t="s">
        <v>1376</v>
      </c>
      <c r="J2" s="124" t="s">
        <v>1472</v>
      </c>
      <c r="K2" s="124" t="s">
        <v>1377</v>
      </c>
      <c r="L2" s="124" t="s">
        <v>1378</v>
      </c>
      <c r="M2" s="124" t="s">
        <v>1379</v>
      </c>
      <c r="N2" s="124" t="s">
        <v>1380</v>
      </c>
      <c r="O2" s="124" t="s">
        <v>1381</v>
      </c>
      <c r="R2" s="124" t="s">
        <v>138</v>
      </c>
      <c r="S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c r="CB2" s="124" t="s">
        <v>1350</v>
      </c>
      <c r="CC2" s="124" t="s">
        <v>1351</v>
      </c>
      <c r="CD2" s="124" t="s">
        <v>1349</v>
      </c>
      <c r="CE2" s="124" t="s">
        <v>1352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393</v>
      </c>
      <c r="D5" s="201">
        <f>SUMIF(C:C,$C$10,D:D)</f>
        <v>1000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43</v>
      </c>
      <c r="D10" s="110">
        <f>SUM(F17:F30)</f>
        <v>1000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8" t="s">
        <v>402</v>
      </c>
      <c r="D13" s="209" t="s">
        <v>1915</v>
      </c>
      <c r="E13" s="95"/>
      <c r="F13" s="95"/>
      <c r="G13" s="95"/>
      <c r="H13" s="76"/>
      <c r="I13" s="76"/>
      <c r="J13" s="76"/>
      <c r="K13" s="114"/>
    </row>
    <row r="14" spans="1:555" ht="18.75" x14ac:dyDescent="0.25">
      <c r="B14" s="95"/>
      <c r="C14" s="218"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2. Capacitaciones e implementacion del sistema ISO 9001</v>
      </c>
      <c r="D14" s="31"/>
      <c r="E14" s="95"/>
      <c r="F14" s="95"/>
      <c r="G14" s="95"/>
      <c r="H14" s="76"/>
      <c r="I14" s="76"/>
      <c r="J14" s="76"/>
      <c r="K14" s="114"/>
    </row>
    <row r="15" spans="1:555" x14ac:dyDescent="0.25">
      <c r="B15" s="95"/>
      <c r="F15" s="95"/>
      <c r="G15" s="76"/>
      <c r="H15" s="76"/>
      <c r="I15" s="76"/>
    </row>
    <row r="16" spans="1:555" ht="32.25" customHeight="1" thickBot="1" x14ac:dyDescent="0.3">
      <c r="B16" s="95"/>
      <c r="C16" s="151" t="s">
        <v>44</v>
      </c>
      <c r="D16" s="151" t="s">
        <v>55</v>
      </c>
      <c r="E16" s="151" t="s">
        <v>57</v>
      </c>
      <c r="F16" s="152" t="s">
        <v>27</v>
      </c>
      <c r="G16" s="152" t="s">
        <v>140</v>
      </c>
      <c r="H16" s="151" t="s">
        <v>46</v>
      </c>
      <c r="I16" s="151" t="s">
        <v>141</v>
      </c>
      <c r="J16" s="151" t="s">
        <v>420</v>
      </c>
      <c r="K16" s="151" t="s">
        <v>421</v>
      </c>
      <c r="L16" s="151" t="s">
        <v>475</v>
      </c>
    </row>
    <row r="17" spans="2:12" ht="15.75" thickBot="1" x14ac:dyDescent="0.3">
      <c r="B17" s="95"/>
      <c r="C17" s="327" t="s">
        <v>1352</v>
      </c>
      <c r="D17" s="160"/>
      <c r="E17" s="98">
        <f>HLOOKUP($C17,$CB$2:$CE$3,2,0)</f>
        <v>15000</v>
      </c>
      <c r="F17" s="99">
        <f>D17*E17</f>
        <v>0</v>
      </c>
      <c r="G17" s="167" t="s">
        <v>1460</v>
      </c>
      <c r="H17" s="100" t="s">
        <v>1027</v>
      </c>
      <c r="I17" s="100" t="str">
        <f>VLOOKUP(H17,Presupuesto!$B$11:$C$565,2,0)</f>
        <v>EQUIPO DE COMPUTACION</v>
      </c>
      <c r="J17" s="228" t="s">
        <v>1472</v>
      </c>
      <c r="K17" s="100" t="s">
        <v>404</v>
      </c>
      <c r="L17" s="100"/>
    </row>
    <row r="18" spans="2:12" x14ac:dyDescent="0.25">
      <c r="B18" s="95"/>
      <c r="C18" s="327" t="s">
        <v>1350</v>
      </c>
      <c r="D18" s="153"/>
      <c r="E18" s="98">
        <f>HLOOKUP($C18,$CB$2:$CE$3,2,0)</f>
        <v>35000</v>
      </c>
      <c r="F18" s="99">
        <f>D18*E18</f>
        <v>0</v>
      </c>
      <c r="G18" s="167"/>
      <c r="H18" s="103" t="s">
        <v>1027</v>
      </c>
      <c r="I18" s="103" t="str">
        <f>VLOOKUP(H18,Presupuesto!$B$11:$C$565,2,0)</f>
        <v>EQUIPO DE COMPUTACION</v>
      </c>
      <c r="J18" s="100" t="str">
        <f t="shared" ref="J18:J29" si="0">$J$17</f>
        <v>Posgrado</v>
      </c>
      <c r="K18" s="100" t="s">
        <v>422</v>
      </c>
      <c r="L18" s="100"/>
    </row>
    <row r="19" spans="2:12" x14ac:dyDescent="0.25">
      <c r="B19" s="95"/>
      <c r="C19" s="101" t="s">
        <v>73</v>
      </c>
      <c r="D19" s="153"/>
      <c r="E19" s="102">
        <v>4000</v>
      </c>
      <c r="F19" s="99">
        <f t="shared" ref="F19:F30" si="1">D19*E19</f>
        <v>0</v>
      </c>
      <c r="G19" s="167"/>
      <c r="H19" s="103" t="s">
        <v>999</v>
      </c>
      <c r="I19" s="103" t="str">
        <f>VLOOKUP(H19,Presupuesto!$B$11:$C$565,2,0)</f>
        <v>EQUIPOS VARIOS DE OFICINA</v>
      </c>
      <c r="J19" s="100" t="str">
        <f t="shared" si="0"/>
        <v>Posgrado</v>
      </c>
      <c r="K19" s="100" t="s">
        <v>405</v>
      </c>
      <c r="L19" s="100"/>
    </row>
    <row r="20" spans="2:12" x14ac:dyDescent="0.25">
      <c r="B20" s="95"/>
      <c r="C20" s="101" t="s">
        <v>74</v>
      </c>
      <c r="D20" s="153"/>
      <c r="E20" s="102">
        <v>8000</v>
      </c>
      <c r="F20" s="99">
        <f t="shared" si="1"/>
        <v>0</v>
      </c>
      <c r="G20" s="167"/>
      <c r="H20" s="103" t="s">
        <v>1027</v>
      </c>
      <c r="I20" s="103" t="str">
        <f>VLOOKUP(H20,Presupuesto!$B$11:$C$565,2,0)</f>
        <v>EQUIPO DE COMPUTACION</v>
      </c>
      <c r="J20" s="100" t="str">
        <f t="shared" si="0"/>
        <v>Posgrado</v>
      </c>
      <c r="K20" s="100" t="s">
        <v>405</v>
      </c>
      <c r="L20" s="100"/>
    </row>
    <row r="21" spans="2:12" x14ac:dyDescent="0.25">
      <c r="B21" s="95"/>
      <c r="C21" s="101" t="s">
        <v>75</v>
      </c>
      <c r="D21" s="153"/>
      <c r="E21" s="102">
        <v>5000</v>
      </c>
      <c r="F21" s="99">
        <f t="shared" si="1"/>
        <v>0</v>
      </c>
      <c r="G21" s="167"/>
      <c r="H21" s="103" t="s">
        <v>1027</v>
      </c>
      <c r="I21" s="103" t="str">
        <f>VLOOKUP(H21,Presupuesto!$B$11:$C$565,2,0)</f>
        <v>EQUIPO DE COMPUTACION</v>
      </c>
      <c r="J21" s="100" t="str">
        <f t="shared" si="0"/>
        <v>Posgrado</v>
      </c>
      <c r="K21" s="100" t="s">
        <v>405</v>
      </c>
      <c r="L21" s="100"/>
    </row>
    <row r="22" spans="2:12" x14ac:dyDescent="0.25">
      <c r="B22" s="95"/>
      <c r="C22" s="101" t="s">
        <v>35</v>
      </c>
      <c r="D22" s="153"/>
      <c r="E22" s="102">
        <v>13000</v>
      </c>
      <c r="F22" s="99">
        <f t="shared" si="1"/>
        <v>0</v>
      </c>
      <c r="G22" s="167"/>
      <c r="H22" s="103" t="s">
        <v>1013</v>
      </c>
      <c r="I22" s="103" t="str">
        <f>VLOOKUP(H22,Presupuesto!$B$11:$C$565,2,0)</f>
        <v>EQUIPO DE TRANSPORTE TRACCION Y ELEVACION</v>
      </c>
      <c r="J22" s="100" t="str">
        <f t="shared" si="0"/>
        <v>Posgrado</v>
      </c>
      <c r="K22" s="100" t="s">
        <v>405</v>
      </c>
      <c r="L22" s="100"/>
    </row>
    <row r="23" spans="2:12" x14ac:dyDescent="0.25">
      <c r="B23" s="95"/>
      <c r="C23" s="101" t="s">
        <v>76</v>
      </c>
      <c r="D23" s="153"/>
      <c r="E23" s="102">
        <v>15000</v>
      </c>
      <c r="F23" s="99">
        <f t="shared" si="1"/>
        <v>0</v>
      </c>
      <c r="G23" s="167"/>
      <c r="H23" s="103" t="s">
        <v>1013</v>
      </c>
      <c r="I23" s="103" t="str">
        <f>VLOOKUP(H23,Presupuesto!$B$11:$C$565,2,0)</f>
        <v>EQUIPO DE TRANSPORTE TRACCION Y ELEVACION</v>
      </c>
      <c r="J23" s="100" t="str">
        <f t="shared" si="0"/>
        <v>Posgrado</v>
      </c>
      <c r="K23" s="100" t="s">
        <v>405</v>
      </c>
      <c r="L23" s="100"/>
    </row>
    <row r="24" spans="2:12" x14ac:dyDescent="0.25">
      <c r="B24" s="95"/>
      <c r="C24" s="101" t="s">
        <v>77</v>
      </c>
      <c r="D24" s="153"/>
      <c r="E24" s="102">
        <v>10000</v>
      </c>
      <c r="F24" s="99">
        <f t="shared" si="1"/>
        <v>0</v>
      </c>
      <c r="G24" s="167"/>
      <c r="H24" s="103" t="s">
        <v>1013</v>
      </c>
      <c r="I24" s="103" t="str">
        <f>VLOOKUP(H24,Presupuesto!$B$11:$C$565,2,0)</f>
        <v>EQUIPO DE TRANSPORTE TRACCION Y ELEVACION</v>
      </c>
      <c r="J24" s="100" t="str">
        <f t="shared" si="0"/>
        <v>Posgrado</v>
      </c>
      <c r="K24" s="100" t="s">
        <v>413</v>
      </c>
      <c r="L24" s="100"/>
    </row>
    <row r="25" spans="2:12" x14ac:dyDescent="0.25">
      <c r="C25" s="101" t="s">
        <v>78</v>
      </c>
      <c r="D25" s="153"/>
      <c r="E25" s="102">
        <v>10000</v>
      </c>
      <c r="F25" s="99">
        <f t="shared" si="1"/>
        <v>0</v>
      </c>
      <c r="G25" s="167"/>
      <c r="H25" s="103" t="s">
        <v>1059</v>
      </c>
      <c r="I25" s="103" t="str">
        <f>VLOOKUP(H25,Presupuesto!$B$11:$C$565,2,0)</f>
        <v>APLICACIONES INFORMATICAS</v>
      </c>
      <c r="J25" s="100" t="str">
        <f t="shared" si="0"/>
        <v>Posgrado</v>
      </c>
      <c r="K25" s="100" t="s">
        <v>409</v>
      </c>
      <c r="L25" s="100"/>
    </row>
    <row r="26" spans="2:12" x14ac:dyDescent="0.25">
      <c r="C26" s="111" t="s">
        <v>79</v>
      </c>
      <c r="D26" s="153"/>
      <c r="E26" s="102">
        <v>2000</v>
      </c>
      <c r="F26" s="99">
        <f t="shared" si="1"/>
        <v>0</v>
      </c>
      <c r="G26" s="167"/>
      <c r="H26" s="112" t="s">
        <v>1027</v>
      </c>
      <c r="I26" s="112" t="str">
        <f>VLOOKUP(H26,Presupuesto!$B$11:$C$565,2,0)</f>
        <v>EQUIPO DE COMPUTACION</v>
      </c>
      <c r="J26" s="100" t="str">
        <f t="shared" si="0"/>
        <v>Posgrado</v>
      </c>
      <c r="K26" s="100" t="s">
        <v>405</v>
      </c>
      <c r="L26" s="100"/>
    </row>
    <row r="27" spans="2:12" x14ac:dyDescent="0.25">
      <c r="C27" s="111" t="s">
        <v>80</v>
      </c>
      <c r="D27" s="153"/>
      <c r="E27" s="102">
        <v>1500</v>
      </c>
      <c r="F27" s="99">
        <f t="shared" si="1"/>
        <v>0</v>
      </c>
      <c r="G27" s="167"/>
      <c r="H27" s="112" t="s">
        <v>959</v>
      </c>
      <c r="I27" s="112" t="str">
        <f>VLOOKUP(H27,Presupuesto!$B$11:$C$565,2,0)</f>
        <v>UTILES Y MATERIALES ELECTRICOS</v>
      </c>
      <c r="J27" s="100" t="str">
        <f t="shared" si="0"/>
        <v>Posgrado</v>
      </c>
      <c r="K27" s="100" t="s">
        <v>405</v>
      </c>
      <c r="L27" s="100"/>
    </row>
    <row r="28" spans="2:12" x14ac:dyDescent="0.25">
      <c r="C28" s="111" t="s">
        <v>81</v>
      </c>
      <c r="D28" s="153"/>
      <c r="E28" s="102">
        <v>1500</v>
      </c>
      <c r="F28" s="99">
        <f t="shared" si="1"/>
        <v>0</v>
      </c>
      <c r="G28" s="167"/>
      <c r="H28" s="112" t="s">
        <v>1027</v>
      </c>
      <c r="I28" s="112" t="str">
        <f>VLOOKUP(H28,Presupuesto!$B$11:$C$565,2,0)</f>
        <v>EQUIPO DE COMPUTACION</v>
      </c>
      <c r="J28" s="100" t="str">
        <f t="shared" si="0"/>
        <v>Posgrado</v>
      </c>
      <c r="K28" s="100" t="s">
        <v>405</v>
      </c>
      <c r="L28" s="100"/>
    </row>
    <row r="29" spans="2:12" x14ac:dyDescent="0.25">
      <c r="C29" s="111" t="s">
        <v>82</v>
      </c>
      <c r="D29" s="153"/>
      <c r="E29" s="102">
        <v>500</v>
      </c>
      <c r="F29" s="99">
        <f t="shared" si="1"/>
        <v>0</v>
      </c>
      <c r="G29" s="167"/>
      <c r="H29" s="112" t="s">
        <v>968</v>
      </c>
      <c r="I29" s="112" t="str">
        <f>VLOOKUP(H29,Presupuesto!$B$11:$C$565,2,0)</f>
        <v>OTROS RESPUESTOS Y ACCESORIOS MENORES</v>
      </c>
      <c r="J29" s="100" t="str">
        <f t="shared" si="0"/>
        <v>Posgrado</v>
      </c>
      <c r="K29" s="100" t="s">
        <v>405</v>
      </c>
      <c r="L29" s="100"/>
    </row>
    <row r="30" spans="2:12" ht="15.75" thickBot="1" x14ac:dyDescent="0.3">
      <c r="B30" s="95"/>
      <c r="C30" s="104" t="s">
        <v>83</v>
      </c>
      <c r="D30" s="161">
        <v>50</v>
      </c>
      <c r="E30" s="106">
        <v>20</v>
      </c>
      <c r="F30" s="107">
        <f t="shared" si="1"/>
        <v>1000</v>
      </c>
      <c r="G30" s="164" t="s">
        <v>138</v>
      </c>
      <c r="H30" s="108" t="s">
        <v>968</v>
      </c>
      <c r="I30" s="108" t="str">
        <f>VLOOKUP(H30,Presupuesto!$B$11:$C$565,2,0)</f>
        <v>OTROS RESPUESTOS Y ACCESORIOS MENORES</v>
      </c>
      <c r="J30" s="108" t="s">
        <v>1377</v>
      </c>
      <c r="K30" s="126" t="s">
        <v>404</v>
      </c>
      <c r="L30" s="126"/>
    </row>
    <row r="31" spans="2:12" x14ac:dyDescent="0.25">
      <c r="B31" s="95"/>
      <c r="F31" s="95"/>
      <c r="G31" s="76"/>
      <c r="H31" s="76"/>
      <c r="I31" s="76"/>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
      <formula1>$A$2:$O$2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 type="list" allowBlank="1" showInputMessage="1" showErrorMessage="1" errorTitle="¡Ingreso Inválido!" error="Seleccione una opción de la lista." promptTitle="Dimensión Estratégica" prompt="Seleccione una opción de la lista." sqref="J18:J30">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4"/>
  <sheetViews>
    <sheetView showGridLines="0" topLeftCell="A4" zoomScale="86" zoomScaleNormal="86" workbookViewId="0">
      <selection activeCell="D11" sqref="D11"/>
    </sheetView>
  </sheetViews>
  <sheetFormatPr baseColWidth="10" defaultColWidth="11.5703125" defaultRowHeight="15" x14ac:dyDescent="0.2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482</v>
      </c>
      <c r="D2" s="124" t="s">
        <v>1371</v>
      </c>
      <c r="E2" s="124" t="s">
        <v>1373</v>
      </c>
      <c r="F2" s="124" t="s">
        <v>483</v>
      </c>
      <c r="G2" s="162" t="s">
        <v>1374</v>
      </c>
      <c r="H2" s="124" t="s">
        <v>1375</v>
      </c>
      <c r="I2" s="124" t="s">
        <v>1376</v>
      </c>
      <c r="J2" s="124" t="s">
        <v>1472</v>
      </c>
      <c r="K2" s="124" t="s">
        <v>1377</v>
      </c>
      <c r="L2" s="124" t="s">
        <v>1378</v>
      </c>
      <c r="M2" s="124" t="s">
        <v>1379</v>
      </c>
      <c r="N2" s="124" t="s">
        <v>1380</v>
      </c>
      <c r="O2" s="124" t="s">
        <v>1381</v>
      </c>
      <c r="R2" s="124" t="s">
        <v>138</v>
      </c>
      <c r="S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395</v>
      </c>
      <c r="D5" s="201">
        <f>SUMIF(C:C,$C$10,D:D)</f>
        <v>968100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110">
        <f>SUM(F17:F51)</f>
        <v>968100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8" t="s">
        <v>402</v>
      </c>
      <c r="D13" s="209" t="s">
        <v>1912</v>
      </c>
      <c r="E13" s="95"/>
      <c r="F13" s="95"/>
      <c r="G13" s="95"/>
      <c r="H13" s="76"/>
      <c r="I13" s="76"/>
      <c r="J13" s="76"/>
      <c r="K13" s="114"/>
    </row>
    <row r="14" spans="1:555" ht="18.75" x14ac:dyDescent="0.25">
      <c r="B14" s="95"/>
      <c r="C14" s="218"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1. Ordenes de compra para todos los inusmos </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1" t="s">
        <v>55</v>
      </c>
      <c r="E16" s="138" t="s">
        <v>57</v>
      </c>
      <c r="F16" s="137" t="s">
        <v>27</v>
      </c>
      <c r="G16" s="135" t="s">
        <v>140</v>
      </c>
      <c r="H16" s="138" t="s">
        <v>46</v>
      </c>
      <c r="I16" s="135" t="s">
        <v>141</v>
      </c>
      <c r="J16" s="135" t="s">
        <v>420</v>
      </c>
      <c r="K16" s="135" t="s">
        <v>421</v>
      </c>
    </row>
    <row r="17" spans="3:11" x14ac:dyDescent="0.25">
      <c r="C17" s="230" t="s">
        <v>432</v>
      </c>
      <c r="D17" s="231">
        <v>20</v>
      </c>
      <c r="E17" s="229">
        <f>HLOOKUP(C17,$AH$2:$BU$3,2,0)</f>
        <v>1900</v>
      </c>
      <c r="F17" s="99">
        <f t="shared" ref="F17:F51" si="0">D17*E17</f>
        <v>38000</v>
      </c>
      <c r="G17" s="163" t="s">
        <v>138</v>
      </c>
      <c r="H17" s="193" t="s">
        <v>774</v>
      </c>
      <c r="I17" s="132" t="str">
        <f>VLOOKUP(H17,Presupuesto!$B$11:$C$565,2,0)</f>
        <v>VIATICOS NACIONALES</v>
      </c>
      <c r="J17" s="228" t="s">
        <v>1377</v>
      </c>
      <c r="K17" s="100" t="s">
        <v>405</v>
      </c>
    </row>
    <row r="18" spans="3:11" x14ac:dyDescent="0.25">
      <c r="C18" s="145" t="s">
        <v>1559</v>
      </c>
      <c r="D18" s="153">
        <v>2</v>
      </c>
      <c r="E18" s="120">
        <v>10000</v>
      </c>
      <c r="F18" s="99">
        <f>D18*E18</f>
        <v>20000</v>
      </c>
      <c r="G18" s="163" t="s">
        <v>138</v>
      </c>
      <c r="H18" s="146" t="s">
        <v>834</v>
      </c>
      <c r="I18" s="132" t="str">
        <f>VLOOKUP(H18,[1]Presupuesto!$B$11:$C$586,2,0)</f>
        <v>PRODUCTOS PAPEL Y CARTON</v>
      </c>
      <c r="J18" s="100" t="s">
        <v>1377</v>
      </c>
      <c r="K18" s="100" t="s">
        <v>404</v>
      </c>
    </row>
    <row r="19" spans="3:11" x14ac:dyDescent="0.25">
      <c r="C19" s="145" t="s">
        <v>1560</v>
      </c>
      <c r="D19" s="153">
        <v>2</v>
      </c>
      <c r="E19" s="120">
        <v>2500</v>
      </c>
      <c r="F19" s="99">
        <f>D19*E19</f>
        <v>5000</v>
      </c>
      <c r="G19" s="163" t="s">
        <v>138</v>
      </c>
      <c r="H19" s="146" t="s">
        <v>879</v>
      </c>
      <c r="I19" s="132" t="str">
        <f>VLOOKUP(H19,[1]Presupuesto!$B$11:$C$586,2,0)</f>
        <v>INSECTICIDAS, FUMIGANTES Y OTROS</v>
      </c>
      <c r="J19" s="100" t="s">
        <v>1377</v>
      </c>
      <c r="K19" s="100" t="s">
        <v>404</v>
      </c>
    </row>
    <row r="20" spans="3:11" x14ac:dyDescent="0.25">
      <c r="C20" s="143" t="s">
        <v>1561</v>
      </c>
      <c r="D20" s="160">
        <v>2</v>
      </c>
      <c r="E20" s="125">
        <v>25000</v>
      </c>
      <c r="F20" s="99">
        <f t="shared" ref="F20:F29" si="1">D20*E20</f>
        <v>50000</v>
      </c>
      <c r="G20" s="163" t="s">
        <v>138</v>
      </c>
      <c r="H20" s="144" t="s">
        <v>828</v>
      </c>
      <c r="I20" s="132" t="str">
        <f>VLOOKUP(H20,[1]Presupuesto!$B$11:$C$586,2,0)</f>
        <v>PAPEL DE ESCRITORIO</v>
      </c>
      <c r="J20" s="100" t="s">
        <v>1377</v>
      </c>
      <c r="K20" s="100" t="s">
        <v>422</v>
      </c>
    </row>
    <row r="21" spans="3:11" x14ac:dyDescent="0.25">
      <c r="C21" s="143" t="s">
        <v>1562</v>
      </c>
      <c r="D21" s="160">
        <v>2</v>
      </c>
      <c r="E21" s="125">
        <v>10000</v>
      </c>
      <c r="F21" s="99">
        <f t="shared" si="1"/>
        <v>20000</v>
      </c>
      <c r="G21" s="163" t="s">
        <v>138</v>
      </c>
      <c r="H21" s="144" t="s">
        <v>321</v>
      </c>
      <c r="I21" s="132" t="str">
        <f>VLOOKUP(H21,[1]Presupuesto!$B$11:$C$586,2,0)</f>
        <v>ALIMENTOS Y BEBIDAS PARA PERSONAS (31100-00)</v>
      </c>
      <c r="J21" s="100" t="s">
        <v>1377</v>
      </c>
      <c r="K21" s="100" t="s">
        <v>422</v>
      </c>
    </row>
    <row r="22" spans="3:11" x14ac:dyDescent="0.25">
      <c r="C22" s="143" t="s">
        <v>1563</v>
      </c>
      <c r="D22" s="160">
        <v>1</v>
      </c>
      <c r="E22" s="125">
        <v>2500</v>
      </c>
      <c r="F22" s="99">
        <f t="shared" si="1"/>
        <v>2500</v>
      </c>
      <c r="G22" s="163" t="s">
        <v>138</v>
      </c>
      <c r="H22" s="144" t="s">
        <v>716</v>
      </c>
      <c r="I22" s="132" t="str">
        <f>VLOOKUP(H22,[1]Presupuesto!$B$11:$C$586,2,0)</f>
        <v>SERVICIOS DE INFORMATICA Y SISTEMA COMPUTARIZADAS</v>
      </c>
      <c r="J22" s="100" t="s">
        <v>1377</v>
      </c>
      <c r="K22" s="100" t="s">
        <v>422</v>
      </c>
    </row>
    <row r="23" spans="3:11" x14ac:dyDescent="0.25">
      <c r="C23" s="143" t="s">
        <v>1564</v>
      </c>
      <c r="D23" s="160">
        <v>4</v>
      </c>
      <c r="E23" s="125">
        <v>5000</v>
      </c>
      <c r="F23" s="99">
        <f t="shared" si="1"/>
        <v>20000</v>
      </c>
      <c r="G23" s="163" t="s">
        <v>138</v>
      </c>
      <c r="H23" s="144" t="s">
        <v>886</v>
      </c>
      <c r="I23" s="132" t="str">
        <f>VLOOKUP(H23,[1]Presupuesto!$B$11:$C$586,2,0)</f>
        <v>DIESEL</v>
      </c>
      <c r="J23" s="100" t="s">
        <v>1377</v>
      </c>
      <c r="K23" s="100" t="s">
        <v>422</v>
      </c>
    </row>
    <row r="24" spans="3:11" x14ac:dyDescent="0.25">
      <c r="C24" s="143" t="s">
        <v>1565</v>
      </c>
      <c r="D24" s="160">
        <v>2</v>
      </c>
      <c r="E24" s="125">
        <v>20000</v>
      </c>
      <c r="F24" s="99">
        <f t="shared" si="1"/>
        <v>40000</v>
      </c>
      <c r="G24" s="163" t="s">
        <v>138</v>
      </c>
      <c r="H24" s="144" t="s">
        <v>952</v>
      </c>
      <c r="I24" s="132" t="str">
        <f>VLOOKUP(H24,[1]Presupuesto!$B$11:$C$586,2,0)</f>
        <v>ELEMENTOS DE LIMPIEZA</v>
      </c>
      <c r="J24" s="100" t="s">
        <v>1377</v>
      </c>
      <c r="K24" s="100" t="s">
        <v>422</v>
      </c>
    </row>
    <row r="25" spans="3:11" x14ac:dyDescent="0.25">
      <c r="C25" s="143" t="s">
        <v>1566</v>
      </c>
      <c r="D25" s="160">
        <v>2</v>
      </c>
      <c r="E25" s="125">
        <v>13000</v>
      </c>
      <c r="F25" s="99">
        <f t="shared" si="1"/>
        <v>26000</v>
      </c>
      <c r="G25" s="163" t="s">
        <v>138</v>
      </c>
      <c r="H25" s="144" t="s">
        <v>955</v>
      </c>
      <c r="I25" s="132" t="str">
        <f>VLOOKUP(H25,[1]Presupuesto!$B$11:$C$586,2,0)</f>
        <v>UTILES DE ESCRITORIO, OFICINA Y ENSE¥ANZA</v>
      </c>
      <c r="J25" s="100" t="s">
        <v>1377</v>
      </c>
      <c r="K25" s="100" t="s">
        <v>422</v>
      </c>
    </row>
    <row r="26" spans="3:11" x14ac:dyDescent="0.25">
      <c r="C26" s="143" t="s">
        <v>1567</v>
      </c>
      <c r="D26" s="160">
        <v>1</v>
      </c>
      <c r="E26" s="125">
        <v>5000</v>
      </c>
      <c r="F26" s="99">
        <f t="shared" si="1"/>
        <v>5000</v>
      </c>
      <c r="G26" s="163" t="s">
        <v>138</v>
      </c>
      <c r="H26" s="144" t="s">
        <v>866</v>
      </c>
      <c r="I26" s="132" t="str">
        <f>VLOOKUP(H26,[1]Presupuesto!$B$11:$C$586,2,0)</f>
        <v>LLANTAS Y NEUMATICOS</v>
      </c>
      <c r="J26" s="100" t="s">
        <v>1377</v>
      </c>
      <c r="K26" s="100" t="s">
        <v>422</v>
      </c>
    </row>
    <row r="27" spans="3:11" x14ac:dyDescent="0.25">
      <c r="C27" s="143" t="s">
        <v>1568</v>
      </c>
      <c r="D27" s="160">
        <v>4</v>
      </c>
      <c r="E27" s="125">
        <v>10000</v>
      </c>
      <c r="F27" s="99">
        <f t="shared" si="1"/>
        <v>40000</v>
      </c>
      <c r="G27" s="163" t="s">
        <v>138</v>
      </c>
      <c r="H27" s="144" t="s">
        <v>968</v>
      </c>
      <c r="I27" s="132" t="str">
        <f>VLOOKUP(H27,[1]Presupuesto!$B$11:$C$586,2,0)</f>
        <v>OTROS RESPUESTOS Y ACCESORIOS MENORES</v>
      </c>
      <c r="J27" s="100" t="s">
        <v>1377</v>
      </c>
      <c r="K27" s="100" t="s">
        <v>422</v>
      </c>
    </row>
    <row r="28" spans="3:11" x14ac:dyDescent="0.25">
      <c r="C28" s="143" t="s">
        <v>1569</v>
      </c>
      <c r="D28" s="160">
        <v>1</v>
      </c>
      <c r="E28" s="125">
        <v>5000</v>
      </c>
      <c r="F28" s="99">
        <f t="shared" si="1"/>
        <v>5000</v>
      </c>
      <c r="G28" s="163" t="s">
        <v>138</v>
      </c>
      <c r="H28" s="144" t="s">
        <v>682</v>
      </c>
      <c r="I28" s="132" t="str">
        <f>VLOOKUP(H28,[1]Presupuesto!$B$11:$C$586,2,0)</f>
        <v>MANTENIMIENTO Y REPARAC DE EQUIPO DE TRANSP. TRACCION Y ELEVACION</v>
      </c>
      <c r="J28" s="100" t="s">
        <v>1377</v>
      </c>
      <c r="K28" s="100" t="s">
        <v>422</v>
      </c>
    </row>
    <row r="29" spans="3:11" x14ac:dyDescent="0.25">
      <c r="C29" s="143" t="s">
        <v>1570</v>
      </c>
      <c r="D29" s="160">
        <v>5</v>
      </c>
      <c r="E29" s="125">
        <v>50000</v>
      </c>
      <c r="F29" s="99">
        <f t="shared" si="1"/>
        <v>250000</v>
      </c>
      <c r="G29" s="163" t="s">
        <v>138</v>
      </c>
      <c r="H29" s="144" t="s">
        <v>868</v>
      </c>
      <c r="I29" s="132" t="str">
        <f>VLOOKUP(H29,[1]Presupuesto!$B$11:$C$586,2,0)</f>
        <v>ELEMENTOS Y COMPUESTOS QUIMICOS</v>
      </c>
      <c r="J29" s="100" t="s">
        <v>1371</v>
      </c>
      <c r="K29" s="100" t="s">
        <v>422</v>
      </c>
    </row>
    <row r="30" spans="3:11" x14ac:dyDescent="0.25">
      <c r="C30" s="143" t="s">
        <v>1571</v>
      </c>
      <c r="D30" s="160">
        <v>3</v>
      </c>
      <c r="E30" s="125">
        <v>50000</v>
      </c>
      <c r="F30" s="99">
        <v>150000</v>
      </c>
      <c r="G30" s="163" t="s">
        <v>138</v>
      </c>
      <c r="H30" s="144" t="s">
        <v>964</v>
      </c>
      <c r="I30" s="132" t="str">
        <f>VLOOKUP(H30,[1]Presupuesto!$B$11:$C$586,2,0)</f>
        <v>INSTRUMENTOS MEDICOS QUIRURGICOS MENOR Y DE LABORATORIO</v>
      </c>
      <c r="J30" s="100" t="s">
        <v>1377</v>
      </c>
      <c r="K30" s="100" t="s">
        <v>422</v>
      </c>
    </row>
    <row r="31" spans="3:11" x14ac:dyDescent="0.25">
      <c r="C31" s="143" t="s">
        <v>1572</v>
      </c>
      <c r="D31" s="160">
        <v>12</v>
      </c>
      <c r="E31" s="125">
        <v>400</v>
      </c>
      <c r="F31" s="99">
        <f t="shared" ref="F31:F32" si="2">D31*E31</f>
        <v>4800</v>
      </c>
      <c r="G31" s="163" t="s">
        <v>138</v>
      </c>
      <c r="H31" s="144" t="s">
        <v>834</v>
      </c>
      <c r="I31" s="132" t="str">
        <f>VLOOKUP(H31,[1]Presupuesto!$B$11:$C$586,2,0)</f>
        <v>PRODUCTOS PAPEL Y CARTON</v>
      </c>
      <c r="J31" s="100" t="s">
        <v>1377</v>
      </c>
      <c r="K31" s="100" t="s">
        <v>422</v>
      </c>
    </row>
    <row r="32" spans="3:11" x14ac:dyDescent="0.25">
      <c r="C32" s="143" t="s">
        <v>1573</v>
      </c>
      <c r="D32" s="160">
        <v>1</v>
      </c>
      <c r="E32" s="125">
        <v>2500</v>
      </c>
      <c r="F32" s="99">
        <f t="shared" si="2"/>
        <v>2500</v>
      </c>
      <c r="G32" s="163" t="s">
        <v>138</v>
      </c>
      <c r="H32" s="144" t="s">
        <v>920</v>
      </c>
      <c r="I32" s="132" t="str">
        <f>VLOOKUP(H32,[1]Presupuesto!$B$11:$C$586,2,0)</f>
        <v>OTROS PRODUCTOS METALICOS</v>
      </c>
      <c r="J32" s="100" t="s">
        <v>1377</v>
      </c>
      <c r="K32" s="100" t="s">
        <v>422</v>
      </c>
    </row>
    <row r="33" spans="3:11" x14ac:dyDescent="0.25">
      <c r="C33" s="143" t="s">
        <v>1574</v>
      </c>
      <c r="D33" s="160">
        <v>1</v>
      </c>
      <c r="E33" s="125">
        <v>50000</v>
      </c>
      <c r="F33" s="99">
        <v>50000</v>
      </c>
      <c r="G33" s="163" t="s">
        <v>138</v>
      </c>
      <c r="H33" s="144" t="s">
        <v>926</v>
      </c>
      <c r="I33" s="132" t="s">
        <v>927</v>
      </c>
      <c r="J33" s="100" t="s">
        <v>1377</v>
      </c>
      <c r="K33" s="100" t="s">
        <v>422</v>
      </c>
    </row>
    <row r="34" spans="3:11" x14ac:dyDescent="0.25">
      <c r="C34" s="143" t="s">
        <v>1575</v>
      </c>
      <c r="D34" s="160">
        <v>10</v>
      </c>
      <c r="E34" s="125">
        <v>12500</v>
      </c>
      <c r="F34" s="99">
        <f t="shared" ref="F34" si="3">D34*E34</f>
        <v>125000</v>
      </c>
      <c r="G34" s="163" t="s">
        <v>138</v>
      </c>
      <c r="H34" s="144" t="s">
        <v>898</v>
      </c>
      <c r="I34" s="132" t="str">
        <f>VLOOKUP(H34,[1]Presupuesto!$B$11:$C$586,2,0)</f>
        <v>PRODUCTOS DE MATERIAL PLASTICO.</v>
      </c>
      <c r="J34" s="100" t="s">
        <v>1377</v>
      </c>
      <c r="K34" s="100" t="s">
        <v>422</v>
      </c>
    </row>
    <row r="35" spans="3:11" x14ac:dyDescent="0.25">
      <c r="C35" s="143" t="s">
        <v>1576</v>
      </c>
      <c r="D35" s="160">
        <v>1</v>
      </c>
      <c r="E35" s="125">
        <v>12500</v>
      </c>
      <c r="F35" s="99">
        <v>12500</v>
      </c>
      <c r="G35" s="163" t="s">
        <v>138</v>
      </c>
      <c r="H35" s="144" t="s">
        <v>959</v>
      </c>
      <c r="I35" s="132" t="str">
        <f>VLOOKUP(H35,[1]Presupuesto!$B$11:$C$586,2,0)</f>
        <v>UTILES Y MATERIALES ELECTRICOS</v>
      </c>
      <c r="J35" s="100" t="s">
        <v>1377</v>
      </c>
      <c r="K35" s="100" t="s">
        <v>422</v>
      </c>
    </row>
    <row r="36" spans="3:11" x14ac:dyDescent="0.25">
      <c r="C36" s="143" t="s">
        <v>1577</v>
      </c>
      <c r="D36" s="160">
        <v>24</v>
      </c>
      <c r="E36" s="125">
        <v>1950</v>
      </c>
      <c r="F36" s="99">
        <f t="shared" ref="F36" si="4">D36*E36</f>
        <v>46800</v>
      </c>
      <c r="G36" s="163" t="s">
        <v>138</v>
      </c>
      <c r="H36" s="144" t="s">
        <v>890</v>
      </c>
      <c r="I36" s="132" t="str">
        <f>VLOOKUP(H36,[1]Presupuesto!$B$11:$C$586,2,0)</f>
        <v>GAS LPG</v>
      </c>
      <c r="J36" s="100" t="s">
        <v>1377</v>
      </c>
      <c r="K36" s="100" t="s">
        <v>422</v>
      </c>
    </row>
    <row r="37" spans="3:11" x14ac:dyDescent="0.25">
      <c r="C37" s="143" t="s">
        <v>1578</v>
      </c>
      <c r="D37" s="160">
        <v>2</v>
      </c>
      <c r="E37" s="125">
        <v>2500</v>
      </c>
      <c r="F37" s="99">
        <v>5000</v>
      </c>
      <c r="G37" s="163" t="s">
        <v>138</v>
      </c>
      <c r="H37" s="144" t="s">
        <v>881</v>
      </c>
      <c r="I37" s="132" t="s">
        <v>882</v>
      </c>
      <c r="J37" s="100" t="s">
        <v>1377</v>
      </c>
      <c r="K37" s="100" t="s">
        <v>422</v>
      </c>
    </row>
    <row r="38" spans="3:11" x14ac:dyDescent="0.25">
      <c r="C38" s="143" t="s">
        <v>1579</v>
      </c>
      <c r="D38" s="160">
        <v>2</v>
      </c>
      <c r="E38" s="125">
        <v>25000</v>
      </c>
      <c r="F38" s="99">
        <f t="shared" ref="F38" si="5">D38*E38</f>
        <v>50000</v>
      </c>
      <c r="G38" s="163" t="s">
        <v>138</v>
      </c>
      <c r="H38" s="144" t="s">
        <v>684</v>
      </c>
      <c r="I38" s="132" t="str">
        <f>VLOOKUP(H38,[1]Presupuesto!$B$11:$C$586,2,0)</f>
        <v>MANTENIMIENTO Y REPARACION DE QUIPO SANITARIO Y DE LABORATORIO</v>
      </c>
      <c r="J38" s="100" t="s">
        <v>1377</v>
      </c>
      <c r="K38" s="100" t="s">
        <v>422</v>
      </c>
    </row>
    <row r="39" spans="3:11" hidden="1" x14ac:dyDescent="0.25">
      <c r="C39" s="145"/>
      <c r="D39" s="153"/>
      <c r="E39" s="120"/>
      <c r="F39" s="99">
        <f t="shared" ref="F39:F45" si="6">D39*E39</f>
        <v>0</v>
      </c>
      <c r="G39" s="163"/>
      <c r="H39" s="144"/>
      <c r="I39" s="132"/>
      <c r="J39" s="100"/>
      <c r="K39" s="100"/>
    </row>
    <row r="40" spans="3:11" hidden="1" x14ac:dyDescent="0.25">
      <c r="C40" s="145"/>
      <c r="D40" s="153"/>
      <c r="E40" s="120"/>
      <c r="F40" s="99">
        <f t="shared" si="6"/>
        <v>0</v>
      </c>
      <c r="G40" s="163"/>
      <c r="H40" s="144"/>
      <c r="I40" s="132"/>
      <c r="J40" s="100"/>
      <c r="K40" s="100"/>
    </row>
    <row r="41" spans="3:11" hidden="1" x14ac:dyDescent="0.25">
      <c r="C41" s="145"/>
      <c r="D41" s="153"/>
      <c r="E41" s="120"/>
      <c r="F41" s="99">
        <f t="shared" si="6"/>
        <v>0</v>
      </c>
      <c r="G41" s="163"/>
      <c r="H41" s="144"/>
      <c r="I41" s="132"/>
      <c r="J41" s="100"/>
      <c r="K41" s="100"/>
    </row>
    <row r="42" spans="3:11" hidden="1" x14ac:dyDescent="0.25">
      <c r="C42" s="145"/>
      <c r="D42" s="153"/>
      <c r="E42" s="120"/>
      <c r="F42" s="99">
        <f t="shared" si="6"/>
        <v>0</v>
      </c>
      <c r="G42" s="163"/>
      <c r="H42" s="146"/>
      <c r="I42" s="132" t="e">
        <f>VLOOKUP(H42,Presupuesto!$B$11:$C$565,2,0)</f>
        <v>#N/A</v>
      </c>
      <c r="J42" s="100" t="str">
        <f t="shared" ref="J42:J51" si="7">$J$17</f>
        <v>Gestión Administrativa y  financiera en apoyo al Desarrollo Académico</v>
      </c>
      <c r="K42" s="100" t="s">
        <v>422</v>
      </c>
    </row>
    <row r="43" spans="3:11" hidden="1" x14ac:dyDescent="0.25">
      <c r="C43" s="145"/>
      <c r="D43" s="153"/>
      <c r="E43" s="120"/>
      <c r="F43" s="99">
        <f t="shared" si="6"/>
        <v>0</v>
      </c>
      <c r="G43" s="163"/>
      <c r="H43" s="146"/>
      <c r="I43" s="132" t="e">
        <f>VLOOKUP(H43,Presupuesto!$B$11:$C$565,2,0)</f>
        <v>#N/A</v>
      </c>
      <c r="J43" s="100" t="str">
        <f t="shared" si="7"/>
        <v>Gestión Administrativa y  financiera en apoyo al Desarrollo Académico</v>
      </c>
      <c r="K43" s="100" t="s">
        <v>422</v>
      </c>
    </row>
    <row r="44" spans="3:11" hidden="1" x14ac:dyDescent="0.25">
      <c r="C44" s="145"/>
      <c r="D44" s="153"/>
      <c r="E44" s="120"/>
      <c r="F44" s="99">
        <f t="shared" si="6"/>
        <v>0</v>
      </c>
      <c r="G44" s="163"/>
      <c r="H44" s="146"/>
      <c r="I44" s="132" t="e">
        <f>VLOOKUP(H44,Presupuesto!$B$11:$C$565,2,0)</f>
        <v>#N/A</v>
      </c>
      <c r="J44" s="100" t="str">
        <f t="shared" si="7"/>
        <v>Gestión Administrativa y  financiera en apoyo al Desarrollo Académico</v>
      </c>
      <c r="K44" s="100" t="s">
        <v>422</v>
      </c>
    </row>
    <row r="45" spans="3:11" hidden="1" x14ac:dyDescent="0.25">
      <c r="C45" s="145"/>
      <c r="D45" s="153"/>
      <c r="E45" s="120"/>
      <c r="F45" s="99">
        <f t="shared" si="6"/>
        <v>0</v>
      </c>
      <c r="G45" s="163"/>
      <c r="H45" s="146"/>
      <c r="I45" s="132" t="e">
        <f>VLOOKUP(H45,Presupuesto!$B$11:$C$565,2,0)</f>
        <v>#N/A</v>
      </c>
      <c r="J45" s="100" t="str">
        <f t="shared" si="7"/>
        <v>Gestión Administrativa y  financiera en apoyo al Desarrollo Académico</v>
      </c>
      <c r="K45" s="100" t="s">
        <v>422</v>
      </c>
    </row>
    <row r="46" spans="3:11" hidden="1" x14ac:dyDescent="0.25">
      <c r="C46" s="145"/>
      <c r="D46" s="153"/>
      <c r="E46" s="120"/>
      <c r="F46" s="99">
        <f t="shared" si="0"/>
        <v>0</v>
      </c>
      <c r="G46" s="163"/>
      <c r="H46" s="146"/>
      <c r="I46" s="132" t="e">
        <f>VLOOKUP(H46,Presupuesto!$B$11:$C$565,2,0)</f>
        <v>#N/A</v>
      </c>
      <c r="J46" s="100" t="str">
        <f t="shared" si="7"/>
        <v>Gestión Administrativa y  financiera en apoyo al Desarrollo Académico</v>
      </c>
      <c r="K46" s="100" t="s">
        <v>422</v>
      </c>
    </row>
    <row r="47" spans="3:11" hidden="1" x14ac:dyDescent="0.25">
      <c r="C47" s="147"/>
      <c r="D47" s="153"/>
      <c r="E47" s="120"/>
      <c r="F47" s="99">
        <f t="shared" si="0"/>
        <v>0</v>
      </c>
      <c r="G47" s="163"/>
      <c r="H47" s="148"/>
      <c r="I47" s="132" t="e">
        <f>VLOOKUP(H47,Presupuesto!$B$11:$C$565,2,0)</f>
        <v>#N/A</v>
      </c>
      <c r="J47" s="100" t="str">
        <f t="shared" si="7"/>
        <v>Gestión Administrativa y  financiera en apoyo al Desarrollo Académico</v>
      </c>
      <c r="K47" s="100" t="s">
        <v>413</v>
      </c>
    </row>
    <row r="48" spans="3:11" hidden="1" x14ac:dyDescent="0.25">
      <c r="C48" s="147"/>
      <c r="D48" s="153"/>
      <c r="E48" s="120"/>
      <c r="F48" s="99">
        <f t="shared" si="0"/>
        <v>0</v>
      </c>
      <c r="G48" s="163"/>
      <c r="H48" s="148"/>
      <c r="I48" s="132" t="e">
        <f>VLOOKUP(H48,Presupuesto!$B$11:$C$565,2,0)</f>
        <v>#N/A</v>
      </c>
      <c r="J48" s="100" t="str">
        <f t="shared" si="7"/>
        <v>Gestión Administrativa y  financiera en apoyo al Desarrollo Académico</v>
      </c>
      <c r="K48" s="100" t="s">
        <v>422</v>
      </c>
    </row>
    <row r="49" spans="3:11" hidden="1" x14ac:dyDescent="0.25">
      <c r="C49" s="147"/>
      <c r="D49" s="153"/>
      <c r="E49" s="120"/>
      <c r="F49" s="99">
        <f t="shared" si="0"/>
        <v>0</v>
      </c>
      <c r="G49" s="163"/>
      <c r="H49" s="148"/>
      <c r="I49" s="132" t="e">
        <f>VLOOKUP(H49,Presupuesto!$B$11:$C$565,2,0)</f>
        <v>#N/A</v>
      </c>
      <c r="J49" s="100" t="str">
        <f t="shared" si="7"/>
        <v>Gestión Administrativa y  financiera en apoyo al Desarrollo Académico</v>
      </c>
      <c r="K49" s="100" t="s">
        <v>422</v>
      </c>
    </row>
    <row r="50" spans="3:11" hidden="1" x14ac:dyDescent="0.25">
      <c r="C50" s="147"/>
      <c r="D50" s="153"/>
      <c r="E50" s="120"/>
      <c r="F50" s="99">
        <f t="shared" si="0"/>
        <v>0</v>
      </c>
      <c r="G50" s="163"/>
      <c r="H50" s="148"/>
      <c r="I50" s="132" t="e">
        <f>VLOOKUP(H50,Presupuesto!$B$11:$C$565,2,0)</f>
        <v>#N/A</v>
      </c>
      <c r="J50" s="100" t="str">
        <f t="shared" si="7"/>
        <v>Gestión Administrativa y  financiera en apoyo al Desarrollo Académico</v>
      </c>
      <c r="K50" s="100" t="s">
        <v>422</v>
      </c>
    </row>
    <row r="51" spans="3:11" ht="15.75" thickBot="1" x14ac:dyDescent="0.3">
      <c r="C51" s="149"/>
      <c r="D51" s="161"/>
      <c r="E51" s="105"/>
      <c r="F51" s="107">
        <f t="shared" si="0"/>
        <v>0</v>
      </c>
      <c r="G51" s="164"/>
      <c r="H51" s="150"/>
      <c r="I51" s="134" t="e">
        <f>VLOOKUP(H51,Presupuesto!$B$11:$C$565,2,0)</f>
        <v>#N/A</v>
      </c>
      <c r="J51" s="108" t="str">
        <f t="shared" si="7"/>
        <v>Gestión Administrativa y  financiera en apoyo al Desarrollo Académico</v>
      </c>
      <c r="K51" s="126" t="s">
        <v>404</v>
      </c>
    </row>
    <row r="53" spans="3:11" x14ac:dyDescent="0.25">
      <c r="F53" s="92"/>
      <c r="G53" s="91"/>
      <c r="H53" s="92"/>
      <c r="I53" s="92"/>
    </row>
    <row r="54" spans="3:11" x14ac:dyDescent="0.25">
      <c r="F54" s="92"/>
      <c r="G54" s="91"/>
      <c r="H54" s="92"/>
      <c r="I54" s="92"/>
    </row>
  </sheetData>
  <dataValidations count="8">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Verifique el valor ingresado." promptTitle="Ingrese el Objeto de Gasto" prompt="Ingrese el Objeto de Gasto" sqref="H17 H42:H51">
      <formula1>$A$1:$UI$1</formula1>
    </dataValidation>
    <dataValidation type="list" allowBlank="1" showInputMessage="1" showErrorMessage="1" errorTitle="¡Ingreso Inválido!" error="Seleccione una opción de la lista." promptTitle="Dimensión Estratégica" prompt="Seleccione una opción de la lista." sqref="J17 J39:J50">
      <formula1>$A$2:$O$2</formula1>
    </dataValidation>
    <dataValidation type="list" allowBlank="1" showInputMessage="1" showErrorMessage="1" errorTitle="¡Ingreso Inválido!" error="Verifique el valor ingresado." promptTitle="Ingrese el Objeto de Gasto" prompt="Ingrese el Objeto de Gasto" sqref="H18:H41">
      <formula1>$A$1:$VD$1</formula1>
    </dataValidation>
    <dataValidation type="list" allowBlank="1" showInputMessage="1" showErrorMessage="1" errorTitle="¡Ingreso Inválido!" error="Seleccione una opción de la lista." promptTitle="Dimensión Estratégica" prompt="Seleccione una opción de la lista." sqref="J18:J38">
      <formula1>$A$2:$K$2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C14" sqref="C14"/>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482</v>
      </c>
      <c r="D2" s="124" t="s">
        <v>1371</v>
      </c>
      <c r="E2" s="124" t="s">
        <v>1373</v>
      </c>
      <c r="F2" s="124" t="s">
        <v>483</v>
      </c>
      <c r="G2" s="162" t="s">
        <v>1374</v>
      </c>
      <c r="H2" s="124" t="s">
        <v>1375</v>
      </c>
      <c r="I2" s="124" t="s">
        <v>1376</v>
      </c>
      <c r="J2" s="124" t="s">
        <v>1472</v>
      </c>
      <c r="K2" s="124" t="s">
        <v>1377</v>
      </c>
      <c r="L2" s="124" t="s">
        <v>1378</v>
      </c>
      <c r="M2" s="124" t="s">
        <v>1379</v>
      </c>
      <c r="N2" s="124" t="s">
        <v>1380</v>
      </c>
      <c r="O2" s="124" t="s">
        <v>1381</v>
      </c>
      <c r="R2" s="124" t="s">
        <v>138</v>
      </c>
      <c r="S2" s="124" t="s">
        <v>1460</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398</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110">
        <f>SUM(F17:F51)</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8" t="s">
        <v>402</v>
      </c>
      <c r="D13" s="209"/>
      <c r="E13" s="95"/>
      <c r="F13" s="95"/>
      <c r="G13" s="95"/>
      <c r="H13" s="76"/>
      <c r="I13" s="76"/>
      <c r="J13" s="76"/>
      <c r="K13" s="114"/>
    </row>
    <row r="14" spans="1:555" ht="18.75" x14ac:dyDescent="0.25">
      <c r="B14" s="95"/>
      <c r="C14" s="218"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420</v>
      </c>
      <c r="K16" s="135" t="s">
        <v>421</v>
      </c>
      <c r="L16" s="135" t="s">
        <v>476</v>
      </c>
    </row>
    <row r="17" spans="3:12" x14ac:dyDescent="0.25">
      <c r="C17" s="143"/>
      <c r="D17" s="160"/>
      <c r="E17" s="117"/>
      <c r="F17" s="99">
        <f t="shared" ref="F17:F51" si="0">D17*E17</f>
        <v>0</v>
      </c>
      <c r="G17" s="163" t="s">
        <v>138</v>
      </c>
      <c r="H17" s="144" t="s">
        <v>1079</v>
      </c>
      <c r="I17" s="132" t="str">
        <f>VLOOKUP(H17,Presupuesto!$B$11:$C$565,2,0)</f>
        <v>BECAS</v>
      </c>
      <c r="J17" s="228" t="s">
        <v>1472</v>
      </c>
      <c r="K17" s="100" t="s">
        <v>404</v>
      </c>
      <c r="L17" s="100"/>
    </row>
    <row r="18" spans="3:12" x14ac:dyDescent="0.25">
      <c r="C18" s="143"/>
      <c r="D18" s="160"/>
      <c r="E18" s="125"/>
      <c r="F18" s="99">
        <f t="shared" si="0"/>
        <v>0</v>
      </c>
      <c r="G18" s="163"/>
      <c r="H18" s="144" t="s">
        <v>1081</v>
      </c>
      <c r="I18" s="132" t="str">
        <f>VLOOKUP(H18,Presupuesto!$B$11:$C$565,2,0)</f>
        <v>BECAS ESTUDIANTES DE PREGRADO (PLAN REFORMA)</v>
      </c>
      <c r="J18" s="100" t="str">
        <f>$J$17</f>
        <v>Posgrado</v>
      </c>
      <c r="K18" s="100" t="s">
        <v>422</v>
      </c>
      <c r="L18" s="100"/>
    </row>
    <row r="19" spans="3:12" x14ac:dyDescent="0.25">
      <c r="C19" s="143"/>
      <c r="D19" s="160"/>
      <c r="E19" s="125"/>
      <c r="F19" s="99">
        <f t="shared" si="0"/>
        <v>0</v>
      </c>
      <c r="G19" s="163"/>
      <c r="H19" s="144" t="s">
        <v>1083</v>
      </c>
      <c r="I19" s="132" t="str">
        <f>VLOOKUP(H19,Presupuesto!$B$11:$C$565,2,0)</f>
        <v>BECAS CONVENIO MINISTERIO SALUD -IHSS-UNAH</v>
      </c>
      <c r="J19" s="100" t="str">
        <f t="shared" ref="J19:J50" si="1">$J$17</f>
        <v>Posgrado</v>
      </c>
      <c r="K19" s="100" t="s">
        <v>422</v>
      </c>
      <c r="L19" s="100"/>
    </row>
    <row r="20" spans="3:12" x14ac:dyDescent="0.25">
      <c r="C20" s="143"/>
      <c r="D20" s="160"/>
      <c r="E20" s="125"/>
      <c r="F20" s="99">
        <f t="shared" si="0"/>
        <v>0</v>
      </c>
      <c r="G20" s="163"/>
      <c r="H20" s="144" t="s">
        <v>1085</v>
      </c>
      <c r="I20" s="132" t="str">
        <f>VLOOKUP(H20,Presupuesto!$B$11:$C$565,2,0)</f>
        <v>BECAS DE ACTUALIZACION Y CAPACITACION DOCENTE</v>
      </c>
      <c r="J20" s="100" t="str">
        <f t="shared" si="1"/>
        <v>Posgrado</v>
      </c>
      <c r="K20" s="100" t="s">
        <v>422</v>
      </c>
      <c r="L20" s="100"/>
    </row>
    <row r="21" spans="3:12" x14ac:dyDescent="0.25">
      <c r="C21" s="143"/>
      <c r="D21" s="160"/>
      <c r="E21" s="125"/>
      <c r="F21" s="99">
        <f t="shared" si="0"/>
        <v>0</v>
      </c>
      <c r="G21" s="163"/>
      <c r="H21" s="144" t="s">
        <v>1087</v>
      </c>
      <c r="I21" s="132" t="str">
        <f>VLOOKUP(H21,Presupuesto!$B$11:$C$565,2,0)</f>
        <v>BECAS EXCELENCIA ACADEMICA</v>
      </c>
      <c r="J21" s="100" t="str">
        <f t="shared" si="1"/>
        <v>Posgrado</v>
      </c>
      <c r="K21" s="100" t="s">
        <v>422</v>
      </c>
      <c r="L21" s="100"/>
    </row>
    <row r="22" spans="3:12" x14ac:dyDescent="0.25">
      <c r="C22" s="143"/>
      <c r="D22" s="160"/>
      <c r="E22" s="125"/>
      <c r="F22" s="99">
        <f t="shared" si="0"/>
        <v>0</v>
      </c>
      <c r="G22" s="163"/>
      <c r="H22" s="144" t="s">
        <v>1089</v>
      </c>
      <c r="I22" s="132" t="str">
        <f>VLOOKUP(H22,Presupuesto!$B$11:$C$565,2,0)</f>
        <v>BECAS PARA HIJOS DE LOS TRABAJADORES</v>
      </c>
      <c r="J22" s="100" t="str">
        <f t="shared" si="1"/>
        <v>Posgrado</v>
      </c>
      <c r="K22" s="100" t="s">
        <v>411</v>
      </c>
      <c r="L22" s="100"/>
    </row>
    <row r="23" spans="3:12" x14ac:dyDescent="0.25">
      <c r="C23" s="143"/>
      <c r="D23" s="160"/>
      <c r="E23" s="125"/>
      <c r="F23" s="99">
        <f t="shared" si="0"/>
        <v>0</v>
      </c>
      <c r="G23" s="163"/>
      <c r="H23" s="144" t="s">
        <v>1091</v>
      </c>
      <c r="I23" s="132" t="str">
        <f>VLOOKUP(H23,Presupuesto!$B$11:$C$565,2,0)</f>
        <v>BECAS POST GRADO ECONOMIA</v>
      </c>
      <c r="J23" s="100" t="str">
        <f t="shared" si="1"/>
        <v>Posgrado</v>
      </c>
      <c r="K23" s="100" t="s">
        <v>422</v>
      </c>
      <c r="L23" s="100"/>
    </row>
    <row r="24" spans="3:12" x14ac:dyDescent="0.25">
      <c r="C24" s="143"/>
      <c r="D24" s="160"/>
      <c r="E24" s="125"/>
      <c r="F24" s="99">
        <f t="shared" si="0"/>
        <v>0</v>
      </c>
      <c r="G24" s="163"/>
      <c r="H24" s="144" t="s">
        <v>1093</v>
      </c>
      <c r="I24" s="132" t="str">
        <f>VLOOKUP(H24,Presupuesto!$B$11:$C$565,2,0)</f>
        <v>BECAS POST-GRADO DE TRABAJO SOCIAL</v>
      </c>
      <c r="J24" s="100" t="str">
        <f t="shared" si="1"/>
        <v>Posgrado</v>
      </c>
      <c r="K24" s="100" t="s">
        <v>422</v>
      </c>
      <c r="L24" s="100"/>
    </row>
    <row r="25" spans="3:12" x14ac:dyDescent="0.25">
      <c r="C25" s="143"/>
      <c r="D25" s="160"/>
      <c r="E25" s="125"/>
      <c r="F25" s="99">
        <f t="shared" si="0"/>
        <v>0</v>
      </c>
      <c r="G25" s="163"/>
      <c r="H25" s="144" t="s">
        <v>1095</v>
      </c>
      <c r="I25" s="132" t="str">
        <f>VLOOKUP(H25,Presupuesto!$B$11:$C$565,2,0)</f>
        <v>BECAS PROFESIONALIZANTES DOCENTE (PLAN DE REFORMA)</v>
      </c>
      <c r="J25" s="100" t="str">
        <f t="shared" si="1"/>
        <v>Posgrado</v>
      </c>
      <c r="K25" s="100" t="s">
        <v>422</v>
      </c>
      <c r="L25" s="100"/>
    </row>
    <row r="26" spans="3:12" x14ac:dyDescent="0.25">
      <c r="C26" s="143"/>
      <c r="D26" s="160"/>
      <c r="E26" s="125"/>
      <c r="F26" s="99">
        <f t="shared" si="0"/>
        <v>0</v>
      </c>
      <c r="G26" s="163"/>
      <c r="H26" s="144" t="s">
        <v>1097</v>
      </c>
      <c r="I26" s="132" t="str">
        <f>VLOOKUP(H26,Presupuesto!$B$11:$C$565,2,0)</f>
        <v>PRESTAMOS A ESTUDIANTES</v>
      </c>
      <c r="J26" s="100" t="str">
        <f t="shared" si="1"/>
        <v>Posgrado</v>
      </c>
      <c r="K26" s="100" t="s">
        <v>422</v>
      </c>
      <c r="L26" s="100"/>
    </row>
    <row r="27" spans="3:12" x14ac:dyDescent="0.25">
      <c r="C27" s="143"/>
      <c r="D27" s="160"/>
      <c r="E27" s="125"/>
      <c r="F27" s="99">
        <f t="shared" si="0"/>
        <v>0</v>
      </c>
      <c r="G27" s="163"/>
      <c r="H27" s="144" t="s">
        <v>1099</v>
      </c>
      <c r="I27" s="132" t="str">
        <f>VLOOKUP(H27,Presupuesto!$B$11:$C$565,2,0)</f>
        <v>BECAS TALLERES EMPLEADOS A ESTUDIANTES</v>
      </c>
      <c r="J27" s="100" t="str">
        <f t="shared" si="1"/>
        <v>Posgrado</v>
      </c>
      <c r="K27" s="100" t="s">
        <v>422</v>
      </c>
      <c r="L27" s="100"/>
    </row>
    <row r="28" spans="3:12" x14ac:dyDescent="0.25">
      <c r="C28" s="143"/>
      <c r="D28" s="160"/>
      <c r="E28" s="125"/>
      <c r="F28" s="99">
        <f t="shared" si="0"/>
        <v>0</v>
      </c>
      <c r="G28" s="163"/>
      <c r="H28" s="144" t="s">
        <v>1101</v>
      </c>
      <c r="I28" s="132" t="str">
        <f>VLOOKUP(H28,Presupuesto!$B$11:$C$565,2,0)</f>
        <v>BECAS EXTERNAS DE INVESTIGACION</v>
      </c>
      <c r="J28" s="100" t="str">
        <f t="shared" si="1"/>
        <v>Posgrado</v>
      </c>
      <c r="K28" s="100" t="s">
        <v>422</v>
      </c>
      <c r="L28" s="100"/>
    </row>
    <row r="29" spans="3:12" x14ac:dyDescent="0.25">
      <c r="C29" s="143"/>
      <c r="D29" s="160"/>
      <c r="E29" s="125"/>
      <c r="F29" s="99">
        <f t="shared" si="0"/>
        <v>0</v>
      </c>
      <c r="G29" s="163"/>
      <c r="H29" s="144" t="s">
        <v>1103</v>
      </c>
      <c r="I29" s="132" t="str">
        <f>VLOOKUP(H29,Presupuesto!$B$11:$C$565,2,0)</f>
        <v>BECAS SUSTANTIVAS DE INVESTIGACIÓN</v>
      </c>
      <c r="J29" s="100" t="str">
        <f t="shared" si="1"/>
        <v>Posgrado</v>
      </c>
      <c r="K29" s="100" t="s">
        <v>422</v>
      </c>
      <c r="L29" s="100"/>
    </row>
    <row r="30" spans="3:12" x14ac:dyDescent="0.25">
      <c r="C30" s="143"/>
      <c r="D30" s="160"/>
      <c r="E30" s="125"/>
      <c r="F30" s="99">
        <f t="shared" si="0"/>
        <v>0</v>
      </c>
      <c r="G30" s="163"/>
      <c r="H30" s="144" t="s">
        <v>1105</v>
      </c>
      <c r="I30" s="132" t="str">
        <f>VLOOKUP(H30,Presupuesto!$B$11:$C$565,2,0)</f>
        <v>BECAS DE INVEST, PARA ESTUD. DE PREGRADO</v>
      </c>
      <c r="J30" s="100" t="str">
        <f t="shared" si="1"/>
        <v>Posgrado</v>
      </c>
      <c r="K30" s="100" t="s">
        <v>422</v>
      </c>
      <c r="L30" s="100"/>
    </row>
    <row r="31" spans="3:12" x14ac:dyDescent="0.25">
      <c r="C31" s="143"/>
      <c r="D31" s="160"/>
      <c r="E31" s="125"/>
      <c r="F31" s="99">
        <f t="shared" si="0"/>
        <v>0</v>
      </c>
      <c r="G31" s="163"/>
      <c r="H31" s="144" t="s">
        <v>1107</v>
      </c>
      <c r="I31" s="132" t="str">
        <f>VLOOKUP(H31,Presupuesto!$B$11:$C$565,2,0)</f>
        <v>BECAS DE INVEST. PARA DOC.DE POST-GRADO</v>
      </c>
      <c r="J31" s="100" t="str">
        <f t="shared" si="1"/>
        <v>Posgrado</v>
      </c>
      <c r="K31" s="100" t="s">
        <v>422</v>
      </c>
      <c r="L31" s="100"/>
    </row>
    <row r="32" spans="3:12" x14ac:dyDescent="0.25">
      <c r="C32" s="143"/>
      <c r="D32" s="160"/>
      <c r="E32" s="125"/>
      <c r="F32" s="99">
        <f t="shared" si="0"/>
        <v>0</v>
      </c>
      <c r="G32" s="163"/>
      <c r="H32" s="144" t="s">
        <v>1109</v>
      </c>
      <c r="I32" s="132" t="str">
        <f>VLOOKUP(H32,Presupuesto!$B$11:$C$565,2,0)</f>
        <v>BECAS BÁSICAS DE INVESTIGACIÓN</v>
      </c>
      <c r="J32" s="100" t="str">
        <f t="shared" si="1"/>
        <v>Posgrado</v>
      </c>
      <c r="K32" s="100" t="s">
        <v>422</v>
      </c>
      <c r="L32" s="100"/>
    </row>
    <row r="33" spans="3:12" x14ac:dyDescent="0.25">
      <c r="C33" s="143"/>
      <c r="D33" s="160"/>
      <c r="E33" s="125"/>
      <c r="F33" s="99">
        <f t="shared" si="0"/>
        <v>0</v>
      </c>
      <c r="G33" s="163"/>
      <c r="H33" s="144" t="s">
        <v>1111</v>
      </c>
      <c r="I33" s="132" t="str">
        <f>VLOOKUP(H33,Presupuesto!$B$11:$C$565,2,0)</f>
        <v>BECAS RELEVO GENERACIONAL</v>
      </c>
      <c r="J33" s="100" t="str">
        <f t="shared" si="1"/>
        <v>Posgrado</v>
      </c>
      <c r="K33" s="100" t="s">
        <v>422</v>
      </c>
      <c r="L33" s="100"/>
    </row>
    <row r="34" spans="3:12" x14ac:dyDescent="0.25">
      <c r="C34" s="143"/>
      <c r="D34" s="160"/>
      <c r="E34" s="125"/>
      <c r="F34" s="99">
        <f t="shared" si="0"/>
        <v>0</v>
      </c>
      <c r="G34" s="163"/>
      <c r="H34" s="144" t="s">
        <v>1113</v>
      </c>
      <c r="I34" s="132" t="str">
        <f>VLOOKUP(H34,Presupuesto!$B$11:$C$565,2,0)</f>
        <v>BECAS DE EQUIDAD</v>
      </c>
      <c r="J34" s="100" t="str">
        <f t="shared" si="1"/>
        <v>Posgrado</v>
      </c>
      <c r="K34" s="100" t="s">
        <v>422</v>
      </c>
      <c r="L34" s="100"/>
    </row>
    <row r="35" spans="3:12" x14ac:dyDescent="0.25">
      <c r="C35" s="143"/>
      <c r="D35" s="160"/>
      <c r="E35" s="125"/>
      <c r="F35" s="99">
        <f t="shared" si="0"/>
        <v>0</v>
      </c>
      <c r="G35" s="163"/>
      <c r="H35" s="144" t="s">
        <v>1115</v>
      </c>
      <c r="I35" s="132" t="str">
        <f>VLOOKUP(H35,Presupuesto!$B$11:$C$565,2,0)</f>
        <v>PREMIOS AL INVESTIGADOR</v>
      </c>
      <c r="J35" s="100" t="str">
        <f t="shared" si="1"/>
        <v>Posgrado</v>
      </c>
      <c r="K35" s="100" t="s">
        <v>422</v>
      </c>
      <c r="L35" s="100"/>
    </row>
    <row r="36" spans="3:12" x14ac:dyDescent="0.25">
      <c r="C36" s="143"/>
      <c r="D36" s="160"/>
      <c r="E36" s="125"/>
      <c r="F36" s="99">
        <f t="shared" si="0"/>
        <v>0</v>
      </c>
      <c r="G36" s="163"/>
      <c r="H36" s="144" t="s">
        <v>1117</v>
      </c>
      <c r="I36" s="132" t="str">
        <f>VLOOKUP(H36,Presupuesto!$B$11:$C$565,2,0)</f>
        <v>BECAS DE INV. PARA ESTUDIANTES DE POSTGRADO</v>
      </c>
      <c r="J36" s="100" t="str">
        <f t="shared" si="1"/>
        <v>Posgrado</v>
      </c>
      <c r="K36" s="100" t="s">
        <v>422</v>
      </c>
      <c r="L36" s="100"/>
    </row>
    <row r="37" spans="3:12" x14ac:dyDescent="0.25">
      <c r="C37" s="143"/>
      <c r="D37" s="160"/>
      <c r="E37" s="125"/>
      <c r="F37" s="99">
        <f t="shared" si="0"/>
        <v>0</v>
      </c>
      <c r="G37" s="163"/>
      <c r="H37" s="144" t="s">
        <v>1119</v>
      </c>
      <c r="I37" s="132" t="str">
        <f>VLOOKUP(H37,Presupuesto!$B$11:$C$565,2,0)</f>
        <v>Becas Especiales de Investigación</v>
      </c>
      <c r="J37" s="100" t="str">
        <f t="shared" si="1"/>
        <v>Posgrado</v>
      </c>
      <c r="K37" s="100" t="s">
        <v>422</v>
      </c>
      <c r="L37" s="100"/>
    </row>
    <row r="38" spans="3:12" x14ac:dyDescent="0.25">
      <c r="C38" s="143"/>
      <c r="D38" s="160"/>
      <c r="E38" s="125"/>
      <c r="F38" s="99">
        <f t="shared" si="0"/>
        <v>0</v>
      </c>
      <c r="G38" s="163"/>
      <c r="H38" s="144"/>
      <c r="I38" s="132" t="e">
        <f>VLOOKUP(H38,Presupuesto!$B$11:$C$565,2,0)</f>
        <v>#N/A</v>
      </c>
      <c r="J38" s="100" t="str">
        <f t="shared" si="1"/>
        <v>Posgrado</v>
      </c>
      <c r="K38" s="100" t="s">
        <v>422</v>
      </c>
      <c r="L38" s="100"/>
    </row>
    <row r="39" spans="3:12" x14ac:dyDescent="0.25">
      <c r="C39" s="145"/>
      <c r="D39" s="160"/>
      <c r="E39" s="120"/>
      <c r="F39" s="99">
        <f t="shared" si="0"/>
        <v>0</v>
      </c>
      <c r="G39" s="163"/>
      <c r="H39" s="146"/>
      <c r="I39" s="132" t="e">
        <f>VLOOKUP(H39,Presupuesto!$B$11:$C$565,2,0)</f>
        <v>#N/A</v>
      </c>
      <c r="J39" s="100" t="str">
        <f t="shared" si="1"/>
        <v>Posgrado</v>
      </c>
      <c r="K39" s="100" t="s">
        <v>422</v>
      </c>
      <c r="L39" s="100"/>
    </row>
    <row r="40" spans="3:12" x14ac:dyDescent="0.25">
      <c r="C40" s="145"/>
      <c r="D40" s="160"/>
      <c r="E40" s="120"/>
      <c r="F40" s="99">
        <f t="shared" si="0"/>
        <v>0</v>
      </c>
      <c r="G40" s="163"/>
      <c r="H40" s="146"/>
      <c r="I40" s="132" t="e">
        <f>VLOOKUP(H40,Presupuesto!$B$11:$C$565,2,0)</f>
        <v>#N/A</v>
      </c>
      <c r="J40" s="100" t="str">
        <f t="shared" si="1"/>
        <v>Posgrado</v>
      </c>
      <c r="K40" s="100" t="s">
        <v>422</v>
      </c>
      <c r="L40" s="100"/>
    </row>
    <row r="41" spans="3:12" x14ac:dyDescent="0.25">
      <c r="C41" s="145"/>
      <c r="D41" s="160"/>
      <c r="E41" s="120"/>
      <c r="F41" s="99">
        <f t="shared" si="0"/>
        <v>0</v>
      </c>
      <c r="G41" s="163"/>
      <c r="H41" s="146"/>
      <c r="I41" s="132" t="e">
        <f>VLOOKUP(H41,Presupuesto!$B$11:$C$565,2,0)</f>
        <v>#N/A</v>
      </c>
      <c r="J41" s="100" t="str">
        <f t="shared" si="1"/>
        <v>Posgrado</v>
      </c>
      <c r="K41" s="100" t="s">
        <v>422</v>
      </c>
      <c r="L41" s="100"/>
    </row>
    <row r="42" spans="3:12" x14ac:dyDescent="0.25">
      <c r="C42" s="145"/>
      <c r="D42" s="160"/>
      <c r="E42" s="120"/>
      <c r="F42" s="99">
        <f t="shared" si="0"/>
        <v>0</v>
      </c>
      <c r="G42" s="163"/>
      <c r="H42" s="146"/>
      <c r="I42" s="132" t="e">
        <f>VLOOKUP(H42,Presupuesto!$B$11:$C$565,2,0)</f>
        <v>#N/A</v>
      </c>
      <c r="J42" s="100" t="str">
        <f t="shared" si="1"/>
        <v>Posgrado</v>
      </c>
      <c r="K42" s="100" t="s">
        <v>422</v>
      </c>
      <c r="L42" s="100"/>
    </row>
    <row r="43" spans="3:12" x14ac:dyDescent="0.25">
      <c r="C43" s="145"/>
      <c r="D43" s="160"/>
      <c r="E43" s="120"/>
      <c r="F43" s="99">
        <f t="shared" si="0"/>
        <v>0</v>
      </c>
      <c r="G43" s="163"/>
      <c r="H43" s="146"/>
      <c r="I43" s="132" t="e">
        <f>VLOOKUP(H43,Presupuesto!$B$11:$C$565,2,0)</f>
        <v>#N/A</v>
      </c>
      <c r="J43" s="100" t="str">
        <f t="shared" si="1"/>
        <v>Posgrado</v>
      </c>
      <c r="K43" s="100" t="s">
        <v>422</v>
      </c>
      <c r="L43" s="100"/>
    </row>
    <row r="44" spans="3:12" x14ac:dyDescent="0.25">
      <c r="C44" s="145"/>
      <c r="D44" s="160"/>
      <c r="E44" s="120"/>
      <c r="F44" s="99">
        <f t="shared" si="0"/>
        <v>0</v>
      </c>
      <c r="G44" s="163"/>
      <c r="H44" s="146"/>
      <c r="I44" s="132" t="e">
        <f>VLOOKUP(H44,Presupuesto!$B$11:$C$565,2,0)</f>
        <v>#N/A</v>
      </c>
      <c r="J44" s="100" t="str">
        <f t="shared" si="1"/>
        <v>Posgrado</v>
      </c>
      <c r="K44" s="100" t="s">
        <v>422</v>
      </c>
      <c r="L44" s="100"/>
    </row>
    <row r="45" spans="3:12" x14ac:dyDescent="0.25">
      <c r="C45" s="145"/>
      <c r="D45" s="160"/>
      <c r="E45" s="120"/>
      <c r="F45" s="99">
        <f t="shared" si="0"/>
        <v>0</v>
      </c>
      <c r="G45" s="163"/>
      <c r="H45" s="146"/>
      <c r="I45" s="132" t="e">
        <f>VLOOKUP(H45,Presupuesto!$B$11:$C$565,2,0)</f>
        <v>#N/A</v>
      </c>
      <c r="J45" s="100" t="str">
        <f t="shared" si="1"/>
        <v>Posgrado</v>
      </c>
      <c r="K45" s="100" t="s">
        <v>422</v>
      </c>
      <c r="L45" s="100"/>
    </row>
    <row r="46" spans="3:12" x14ac:dyDescent="0.25">
      <c r="C46" s="145"/>
      <c r="D46" s="160"/>
      <c r="E46" s="120"/>
      <c r="F46" s="99">
        <f t="shared" si="0"/>
        <v>0</v>
      </c>
      <c r="G46" s="163"/>
      <c r="H46" s="146"/>
      <c r="I46" s="132" t="e">
        <f>VLOOKUP(H46,Presupuesto!$B$11:$C$565,2,0)</f>
        <v>#N/A</v>
      </c>
      <c r="J46" s="100" t="str">
        <f t="shared" si="1"/>
        <v>Posgrado</v>
      </c>
      <c r="K46" s="100" t="s">
        <v>422</v>
      </c>
      <c r="L46" s="100"/>
    </row>
    <row r="47" spans="3:12" x14ac:dyDescent="0.25">
      <c r="C47" s="147"/>
      <c r="D47" s="160"/>
      <c r="E47" s="120"/>
      <c r="F47" s="99">
        <f t="shared" si="0"/>
        <v>0</v>
      </c>
      <c r="G47" s="163"/>
      <c r="H47" s="148"/>
      <c r="I47" s="132" t="e">
        <f>VLOOKUP(H47,Presupuesto!$B$11:$C$565,2,0)</f>
        <v>#N/A</v>
      </c>
      <c r="J47" s="100" t="str">
        <f t="shared" si="1"/>
        <v>Posgrado</v>
      </c>
      <c r="K47" s="100" t="s">
        <v>413</v>
      </c>
      <c r="L47" s="100"/>
    </row>
    <row r="48" spans="3:12" x14ac:dyDescent="0.25">
      <c r="C48" s="147"/>
      <c r="D48" s="160"/>
      <c r="E48" s="120"/>
      <c r="F48" s="99">
        <f t="shared" si="0"/>
        <v>0</v>
      </c>
      <c r="G48" s="163"/>
      <c r="H48" s="148"/>
      <c r="I48" s="132" t="e">
        <f>VLOOKUP(H48,Presupuesto!$B$11:$C$565,2,0)</f>
        <v>#N/A</v>
      </c>
      <c r="J48" s="100" t="str">
        <f t="shared" si="1"/>
        <v>Posgrado</v>
      </c>
      <c r="K48" s="100" t="s">
        <v>422</v>
      </c>
      <c r="L48" s="100"/>
    </row>
    <row r="49" spans="3:12" x14ac:dyDescent="0.25">
      <c r="C49" s="147"/>
      <c r="D49" s="160"/>
      <c r="E49" s="120"/>
      <c r="F49" s="99">
        <f t="shared" si="0"/>
        <v>0</v>
      </c>
      <c r="G49" s="163"/>
      <c r="H49" s="148"/>
      <c r="I49" s="132" t="e">
        <f>VLOOKUP(H49,Presupuesto!$B$11:$C$565,2,0)</f>
        <v>#N/A</v>
      </c>
      <c r="J49" s="100" t="str">
        <f t="shared" si="1"/>
        <v>Posgrado</v>
      </c>
      <c r="K49" s="100" t="s">
        <v>422</v>
      </c>
      <c r="L49" s="100"/>
    </row>
    <row r="50" spans="3:12" x14ac:dyDescent="0.25">
      <c r="C50" s="147"/>
      <c r="D50" s="160"/>
      <c r="E50" s="120"/>
      <c r="F50" s="99">
        <f t="shared" si="0"/>
        <v>0</v>
      </c>
      <c r="G50" s="163"/>
      <c r="H50" s="148"/>
      <c r="I50" s="132" t="e">
        <f>VLOOKUP(H50,Presupuesto!$B$11:$C$565,2,0)</f>
        <v>#N/A</v>
      </c>
      <c r="J50" s="100" t="str">
        <f t="shared" si="1"/>
        <v>Posgrado</v>
      </c>
      <c r="K50" s="100" t="s">
        <v>422</v>
      </c>
      <c r="L50" s="100"/>
    </row>
    <row r="51" spans="3:12" ht="15.75" thickBot="1" x14ac:dyDescent="0.3">
      <c r="C51" s="149"/>
      <c r="D51" s="232"/>
      <c r="E51" s="105"/>
      <c r="F51" s="107">
        <f t="shared" si="0"/>
        <v>0</v>
      </c>
      <c r="G51" s="164"/>
      <c r="H51" s="150"/>
      <c r="I51" s="134" t="e">
        <f>VLOOKUP(H51,Presupuesto!$B$11:$C$565,2,0)</f>
        <v>#N/A</v>
      </c>
      <c r="J51" s="108" t="str">
        <f t="shared" ref="J51" si="2">$J$17</f>
        <v>Posgrado</v>
      </c>
      <c r="K51" s="126" t="s">
        <v>404</v>
      </c>
      <c r="L51" s="126"/>
    </row>
    <row r="52" spans="3:12" x14ac:dyDescent="0.25">
      <c r="F52" s="92"/>
      <c r="G52" s="91"/>
      <c r="H52" s="92"/>
      <c r="I52" s="92"/>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2014-09-25T17:39:52Z</dcterms:modified>
</cp:coreProperties>
</file>